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1716\Documents\Q_Drive_Copy\PhD\Chapter 2 - Statistical Analysis Seasonal Patterns\Datasets\Systematic_Review\"/>
    </mc:Choice>
  </mc:AlternateContent>
  <xr:revisionPtr revIDLastSave="0" documentId="13_ncr:1_{A07E5581-F5DC-438D-924C-332284B063F3}" xr6:coauthVersionLast="44" xr6:coauthVersionMax="44" xr10:uidLastSave="{00000000-0000-0000-0000-000000000000}"/>
  <bookViews>
    <workbookView xWindow="-108" yWindow="-108" windowWidth="23256" windowHeight="12576" activeTab="3" xr2:uid="{923949DE-3798-492C-AC8A-59130F8F4078}"/>
  </bookViews>
  <sheets>
    <sheet name="Processed_Catch_Data" sheetId="1" r:id="rId1"/>
    <sheet name="Raw_Catch_Data" sheetId="3" r:id="rId2"/>
    <sheet name="Location_&amp;_Spatial_Data" sheetId="2" r:id="rId3"/>
    <sheet name="Summary" sheetId="4" r:id="rId4"/>
  </sheets>
  <definedNames>
    <definedName name="_xlnm._FilterDatabase" localSheetId="3" hidden="1">Summary!$A$1:$A$307</definedName>
    <definedName name="_xlnm.Extract" localSheetId="3">Summary!$B$1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4" l="1"/>
  <c r="R313" i="1" l="1"/>
  <c r="R312" i="1"/>
  <c r="R311" i="1"/>
  <c r="R310" i="1"/>
  <c r="S288" i="1"/>
  <c r="S287" i="1"/>
  <c r="S310" i="1" l="1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" i="3"/>
  <c r="BN4" i="3" s="1"/>
  <c r="BN3" i="3" l="1"/>
  <c r="H25" i="4"/>
  <c r="G25" i="4"/>
  <c r="F25" i="4"/>
  <c r="E25" i="4"/>
  <c r="D25" i="4"/>
  <c r="C25" i="4"/>
  <c r="B25" i="4"/>
  <c r="B17" i="4"/>
  <c r="I25" i="4" l="1"/>
  <c r="H13" i="4"/>
  <c r="G13" i="4"/>
  <c r="F13" i="4"/>
  <c r="E13" i="4"/>
  <c r="D13" i="4"/>
  <c r="C13" i="4"/>
  <c r="B13" i="4"/>
  <c r="H12" i="4"/>
  <c r="H29" i="4" s="1"/>
  <c r="G12" i="4"/>
  <c r="G29" i="4" s="1"/>
  <c r="F12" i="4"/>
  <c r="F29" i="4" s="1"/>
  <c r="E12" i="4"/>
  <c r="E29" i="4" s="1"/>
  <c r="D12" i="4"/>
  <c r="D29" i="4" s="1"/>
  <c r="C12" i="4"/>
  <c r="C29" i="4" s="1"/>
  <c r="B12" i="4"/>
  <c r="B29" i="4" s="1"/>
  <c r="B31" i="4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" i="1"/>
  <c r="I311" i="1"/>
  <c r="I310" i="1"/>
  <c r="R324" i="1" l="1"/>
  <c r="R318" i="1"/>
  <c r="R317" i="1"/>
  <c r="R319" i="1"/>
  <c r="R320" i="1"/>
  <c r="R321" i="1"/>
  <c r="R322" i="1"/>
  <c r="R323" i="1"/>
  <c r="R316" i="1"/>
  <c r="W316" i="1"/>
  <c r="W315" i="1"/>
  <c r="W314" i="1"/>
  <c r="W313" i="1"/>
  <c r="W312" i="1"/>
  <c r="W311" i="1"/>
  <c r="W310" i="1"/>
  <c r="W318" i="1" l="1"/>
</calcChain>
</file>

<file path=xl/sharedStrings.xml><?xml version="1.0" encoding="utf-8"?>
<sst xmlns="http://schemas.openxmlformats.org/spreadsheetml/2006/main" count="4406" uniqueCount="620">
  <si>
    <t>Ref_ID</t>
  </si>
  <si>
    <t>Title</t>
  </si>
  <si>
    <t>Author</t>
  </si>
  <si>
    <t>Year</t>
  </si>
  <si>
    <t>Paper_ID</t>
  </si>
  <si>
    <t>Location_ID</t>
  </si>
  <si>
    <t>Annularis</t>
  </si>
  <si>
    <t>Culicifacies</t>
  </si>
  <si>
    <t>Dirus</t>
  </si>
  <si>
    <t>Fluviatilis</t>
  </si>
  <si>
    <t>Minimus</t>
  </si>
  <si>
    <t>Stephensi</t>
  </si>
  <si>
    <t>Subpictus</t>
  </si>
  <si>
    <t>Paper Information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</si>
  <si>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</si>
  <si>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</si>
  <si>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</si>
  <si>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</si>
  <si>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</si>
  <si>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</si>
  <si>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</si>
  <si>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</si>
  <si>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</si>
  <si>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</si>
  <si>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</si>
  <si>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</si>
  <si>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Catch_Method</t>
  </si>
  <si>
    <t>Species</t>
  </si>
  <si>
    <t>Catch Information</t>
  </si>
  <si>
    <t>Catch Data</t>
  </si>
  <si>
    <t>Other Species Presence/Absence</t>
  </si>
  <si>
    <t>Batra</t>
  </si>
  <si>
    <t>Urban malaria vectors in Salem, Tamil Nadu: biting rates on man and cattle.</t>
  </si>
  <si>
    <t>Time_Series_ID</t>
  </si>
  <si>
    <t>Human Night Biting</t>
  </si>
  <si>
    <t>Cattle Night Biting</t>
  </si>
  <si>
    <t>Resting behaviour of anophelines &amp; sporozoite rates in vectors of malaria along the river Thenpennai (Tamil Nadu).</t>
  </si>
  <si>
    <t xml:space="preserve">Mani </t>
  </si>
  <si>
    <t>Indoor Resting Collections, Human Dwellings and Cattlesheds</t>
  </si>
  <si>
    <t>Outdoor Resting Collections</t>
  </si>
  <si>
    <t>Jambulingam</t>
  </si>
  <si>
    <t>Density &amp; biting behaviour of Anopheles culicifacies Giles in Rameswaram island (Tamil Nadu).</t>
  </si>
  <si>
    <t>Indoor Resting Collection</t>
  </si>
  <si>
    <t>Indoor Man Biting</t>
  </si>
  <si>
    <t>Outdoor Man Biting</t>
  </si>
  <si>
    <t>Panicker</t>
  </si>
  <si>
    <t>Persistent malaria transmission in Pudukuppam--a coastal village of Pondicherry.</t>
  </si>
  <si>
    <t>Indoor Resting Collections</t>
  </si>
  <si>
    <t>Kareem</t>
  </si>
  <si>
    <t>A preliminary report on some entomological observations in malaria endemic areas of Kamrup district, Assam.</t>
  </si>
  <si>
    <t>Multiple</t>
  </si>
  <si>
    <t>Daytime resting habits of Anopheles stephensi in an area of Calcutta.</t>
  </si>
  <si>
    <t>Hati</t>
  </si>
  <si>
    <t>Indoor Resting Collections, Human Dwellings, Mornings</t>
  </si>
  <si>
    <t>Incrimination of Anopheles stephensi liston as malaria vector in Calcutta.</t>
  </si>
  <si>
    <t>Choudhuri</t>
  </si>
  <si>
    <t>Indoor Resting Collections Overnight, Outdoor Resting Collections Daytime</t>
  </si>
  <si>
    <t>Singh</t>
  </si>
  <si>
    <t>Bio-environmental control of malaria in a tribal area of Mandla district, Madhya Pradesh, India.</t>
  </si>
  <si>
    <t>Indoor Resting Collections, Human and Cattle Dwellings, Morning</t>
  </si>
  <si>
    <t>Resting of mosquitoes in outdoor pit shelters in Kheda district, Gujarat.</t>
  </si>
  <si>
    <t>Bhatt</t>
  </si>
  <si>
    <t>Human Dwellings, Indoor Resting Collections, Morning</t>
  </si>
  <si>
    <t>Cattlesheds, Indoor Resting Collections, Morning</t>
  </si>
  <si>
    <t>Outdoor Pit Collections</t>
  </si>
  <si>
    <t>Persistent malaria transmission in Kundam block, district Jabalpur (M.P.).</t>
  </si>
  <si>
    <t>Indoor Resting Collections, Human and Cattle Dwellings</t>
  </si>
  <si>
    <t>Collins</t>
  </si>
  <si>
    <t>Studies on malaria transmission in Orissa State, India 1981 through 1986. II: Observations on the Anopheles fauna.</t>
  </si>
  <si>
    <t>Kulkarni</t>
  </si>
  <si>
    <t>Density patterns of anophelines and their relation to malaria in Bastar district, Madhya Pradesh.</t>
  </si>
  <si>
    <t>Indoor and Outdoor Resting Collections</t>
  </si>
  <si>
    <t>Das</t>
  </si>
  <si>
    <t>Seasonal prevalence and resting behaviour of malaria vectors in Koraput district, Orissa.</t>
  </si>
  <si>
    <t>Indoor Resting Collections, Daytime, Human and Cattle Dwellings</t>
  </si>
  <si>
    <t>A quantitative survey of anophelines in six villages of Kheda District, Gujarat.</t>
  </si>
  <si>
    <t>Cattle Dwellings, Indoor Resting Collectons</t>
  </si>
  <si>
    <t>Human Dwellings, Indoor Resting Collectons</t>
  </si>
  <si>
    <t>Epidemiological observations on malaria in some parts of Tengakhat PHC, Dibrugarh district, Assam.</t>
  </si>
  <si>
    <t>Dutta</t>
  </si>
  <si>
    <t>Light Traps and Outdoor Collections, Human and Cattle Dwellings, Overnight</t>
  </si>
  <si>
    <t>Bionomics of Anopheles culicifacies giles in riverine tract rural areas of district Shahjahanpur, Uttar Pradesh.</t>
  </si>
  <si>
    <t>Sharma</t>
  </si>
  <si>
    <t>Indoor Resting Collections (Human and Cattle Dwellings), Spray Catch</t>
  </si>
  <si>
    <t>Seasonal prevalence of anophelines in Kheda district, Gujarat.</t>
  </si>
  <si>
    <t>Indoor resting collections, morning, cattle and human dwellings</t>
  </si>
  <si>
    <t>Critical appraisal of entomological data of Madhya Pradesh for 1991 and its relevance to the National Malaria Eradication Programme.</t>
  </si>
  <si>
    <t xml:space="preserve">Saxena </t>
  </si>
  <si>
    <t>Seasonality of indoor resting mosquitoes in a broken-forest ecosystem of north-western Orissa.</t>
  </si>
  <si>
    <t>Chand</t>
  </si>
  <si>
    <t>Human Dwelling Indoor Resting Collections, Morning</t>
  </si>
  <si>
    <t>Cattleshed Indoor Resting Collections, Morning</t>
  </si>
  <si>
    <t>Malaria transmission in Nagaland, India. Part-I--Anophelines and their seasonality.</t>
  </si>
  <si>
    <t>Misra</t>
  </si>
  <si>
    <t>Human and Cattle Bait, Indoor Resting Collections, Human and Cattle Dwellings</t>
  </si>
  <si>
    <t>Anopheline fauna and malaria incidence in Changlang District (Arunachal Pradesh).</t>
  </si>
  <si>
    <t>CDC Light Trap</t>
  </si>
  <si>
    <t>Role of An. culicifacies and An. stephensi in malaria transmission in urban Delhi.</t>
  </si>
  <si>
    <t>Indoor Resting Collections, Mornings</t>
  </si>
  <si>
    <t>Present perspectives of malaria transmission in Boko area of Assam.</t>
  </si>
  <si>
    <t>Nandi</t>
  </si>
  <si>
    <t>Human Landing Catch</t>
  </si>
  <si>
    <t>Cattle Landing Catch</t>
  </si>
  <si>
    <t>Human Dwelling Resting</t>
  </si>
  <si>
    <t>Prevalence and seasonal distribution of anopheline fauna in district Bikaner (Rajasthan).</t>
  </si>
  <si>
    <t>Bansal</t>
  </si>
  <si>
    <t>Indoor, Outdoor Resting Collections, Human and Cattle Dwellings, Dawn and Dusk</t>
  </si>
  <si>
    <t>Lambdacyhalothrin trated bed nets as an alternative method of malaria control in tribal villages of koraput district, Orissa State, India</t>
  </si>
  <si>
    <t>Various - Mean Hut Density Reported</t>
  </si>
  <si>
    <t>Field trial of esbiothrin-impregnated rope in Ramgarh village, Dadri PHC, District Ghaziabad (U.P.).</t>
  </si>
  <si>
    <t>Ansari</t>
  </si>
  <si>
    <t>Human and Mixed Dwellings Indoor Resting Collections</t>
  </si>
  <si>
    <t>Cattlesheds Indoor Resting Collections</t>
  </si>
  <si>
    <t>Indoor Landing Catches</t>
  </si>
  <si>
    <t>Observations on nocturnal activity and man biting habits of malaria vectors, Anopheles fluviatilis, An. annularis and An. culicifacies in the hill tracts of Koraput District, Orissa, India.</t>
  </si>
  <si>
    <t>Gunasekaran</t>
  </si>
  <si>
    <t>Indoor Human Landing Catches, Night</t>
  </si>
  <si>
    <t>Reliability of light trap sampling for Anopheles fluviatilis, a vector of malaria.</t>
  </si>
  <si>
    <t>Gunaesekaran</t>
  </si>
  <si>
    <t>Cattle Sheds Light Traps</t>
  </si>
  <si>
    <t>Human Dwellings Light Traps</t>
  </si>
  <si>
    <t>Cattle Sheds Indoor Resting Collections</t>
  </si>
  <si>
    <t>Human Dwellings Indoor Resting Collections</t>
  </si>
  <si>
    <t>Urban malaria and its vectors Anopheles stephensi and Anopheles culicifacies (Diptera : Culicidae) in Gurgaon, India.</t>
  </si>
  <si>
    <t>Indoor Resting Collections, Morning</t>
  </si>
  <si>
    <t>Bionomics of vector anophelines in District Naini Tal, Uttar Pradesh.</t>
  </si>
  <si>
    <t>Shukla</t>
  </si>
  <si>
    <t>Hand collections, human and cattle dwellings.</t>
  </si>
  <si>
    <t>Anophelines of Siliguri-Naxalbari block, Darjeeling, West Bengal.</t>
  </si>
  <si>
    <t>Malakar</t>
  </si>
  <si>
    <t>Indoor resting collections, dawn and dusk, human and cattle dwellings</t>
  </si>
  <si>
    <t>Indoor resting anophelines of north Bengal.</t>
  </si>
  <si>
    <t>Dynamics of malaria transmission in forested and deforested regions of Mandla district, Central India (Madhya Pradesh)</t>
  </si>
  <si>
    <t>Indoor resting collection, cattlesheds and human dwellings, 6am.</t>
  </si>
  <si>
    <t>Hut-scale trial of pyraclofos against malaria vectors in Malkangiri District of Orissa.</t>
  </si>
  <si>
    <t>Sahu</t>
  </si>
  <si>
    <t>Indoor Resting Collections, Human Dwellings</t>
  </si>
  <si>
    <t>Ecological observations on the anopheline mosquitoes of Jalpaiguri Duars, West Bengal.</t>
  </si>
  <si>
    <t>Indoor Resting, Peri-Domestic Collections, Biting Collections, Human and Cattle Dwellings</t>
  </si>
  <si>
    <t>Anopheles minimus: Its bionomics and role in the transmission of malaria in Assam, India</t>
  </si>
  <si>
    <t>Dev</t>
  </si>
  <si>
    <t>Field trial of cyfluthrin as an effective and safe insecitide for control of malaria vectors in tripe insecticide resistant areas</t>
  </si>
  <si>
    <t>Yadava</t>
  </si>
  <si>
    <t>Seasonality of indoor resting anophelines in stone quarry area of District Allahabad, U.P.</t>
  </si>
  <si>
    <t>Tiwari</t>
  </si>
  <si>
    <t>Seasonal prevalence of Anopheles dirus and malaria transmission in a forest fringed village of Assam, India.</t>
  </si>
  <si>
    <t>Prakash</t>
  </si>
  <si>
    <t>CDC light traps from 6pm to 6am</t>
  </si>
  <si>
    <t>Studies on bionomics of Anopheles fluviatilis and its sibling species in Nainital district, U.P.</t>
  </si>
  <si>
    <t>Population dynamics of Anopheles culicifacies and malaria in the tribal area of Central India</t>
  </si>
  <si>
    <t>Indoor resting collection, human and cattle dwellings, 6am-8am</t>
  </si>
  <si>
    <t>Studies on Anopheles fluviatilis and Anopheles culicifacies sibling species in relation to malaria ln forested hilly and deforested riverine ecosystems in northern Orissa, India</t>
  </si>
  <si>
    <t>Nanda</t>
  </si>
  <si>
    <t>Preliminary observations on man-mosquito contact in Soraipung village of district Dibrugarh, Assam (India).</t>
  </si>
  <si>
    <t>Nightime Human Landing Catches</t>
  </si>
  <si>
    <t>Anopheline ecology and malaria transmission at a new irrigation project area (Bargi Dam) in Jabalpur (Central India).</t>
  </si>
  <si>
    <t>Indoor Resting Catches</t>
  </si>
  <si>
    <t>Concurrent control of mosquitoes and domestic pests by use of deltamethrin-treated curtains in the New Delhi municipal committee India</t>
  </si>
  <si>
    <t>Spray Catch</t>
  </si>
  <si>
    <t>Impact of urbanization on bionomics of An. culicifacies and An. stephensi in Delhi.</t>
  </si>
  <si>
    <t>Indoor Resting Collections, Human Dwellings and Cattlesheds, Mornings</t>
  </si>
  <si>
    <t>Estimation of vectorial capacity of Anopheles dirus (Diptera: Culicidae) in a forest fringed village of Assam (India)</t>
  </si>
  <si>
    <t xml:space="preserve">Indoor Man Biting </t>
  </si>
  <si>
    <t>Bionomics of malaria vectors in two physiographically different areas of the epidemic-prone Thar Desert, north-western Rajasthan (India)</t>
  </si>
  <si>
    <t>Tyagi</t>
  </si>
  <si>
    <t>Indoor Resting Collections, cattle and human dwellings, morning</t>
  </si>
  <si>
    <t>House-scale evaluation of bifenthrin indoor residual spraying for malaria vector control in India</t>
  </si>
  <si>
    <t>Yadav</t>
  </si>
  <si>
    <t>Unclear</t>
  </si>
  <si>
    <t>Impact of alphacypermethrin treated bed nets on malaria in villages of Malkangiri district, Orissa, India</t>
  </si>
  <si>
    <t>Indoor Resting Collecitons, Human Dwellings, Morning</t>
  </si>
  <si>
    <t>Malaria control in a forest camp in an oil exploration area of upper Assam</t>
  </si>
  <si>
    <t>Outdoor Landing Collections</t>
  </si>
  <si>
    <t>Epidemiology of malaria transmission and development of natural immunity in a malaria-endemic village, San Dulakudar, in Orissa State, India</t>
  </si>
  <si>
    <t>Physiographic and entomologic risk factors of malaria in Assam, India</t>
  </si>
  <si>
    <t>Human Landing Catches, Night</t>
  </si>
  <si>
    <t>Role of modified CDC miniature light-traps as an alternative method for sampling adult anophelines (Diptera : Culicidae) in the National Mosquito Surveillance Programme in India</t>
  </si>
  <si>
    <t>Sadanandane</t>
  </si>
  <si>
    <t>Indoor Man Landing</t>
  </si>
  <si>
    <t>Outdoor Man Landing</t>
  </si>
  <si>
    <t>Changing scenario of malaria in central India, the replacement of Plasmodium vivax by Plasmodium falciparum (1986-2000)</t>
  </si>
  <si>
    <t>Indoor resting collection, human and cattle dwellings, Morning</t>
  </si>
  <si>
    <t>DDT indoor residual spray, still an effective tool to control Anopheles fluviatilis transmitted Plasmodium falciparum malaria in India</t>
  </si>
  <si>
    <t>Indoor Resting Collections Human Dwellings</t>
  </si>
  <si>
    <t>Indoor Resting Collections Cattlesheds</t>
  </si>
  <si>
    <t>Relationship between Anopheles fluviatilis &amp; A. stephensi (Diptera: Culicidae) catches &amp; the prevalence of malaria cases at Kalsi area in Dehradun district (Uttaranchal).</t>
  </si>
  <si>
    <t>Pemola</t>
  </si>
  <si>
    <t xml:space="preserve">Indoor Morning and evening collections by hand,  (both human and cattle dwellings) </t>
  </si>
  <si>
    <t>Seasonal prevalence of malaria vectors and its relationship with malaria transmission in three physiographic zones in Uttaranchal State, India.</t>
  </si>
  <si>
    <t>Impact of lmabdacyhalothrin capsule suspension treated bed nets on malaria in tribal villages of Malkangiri district, Orissa, India</t>
  </si>
  <si>
    <t>Indoor Resting Collections, Human Dwellings, Morning</t>
  </si>
  <si>
    <t>Malaria persistence in Kumaon foothills of District Nainital, Uttarakhand, India</t>
  </si>
  <si>
    <t>Indoor Resting Collections, Mornings, Human and Cattle Dwellings</t>
  </si>
  <si>
    <t>Dynamics of Anopheles culicifacies-transmitted malaria in the absence of effective zooprophylaxis in a riverine settlement in Gujarat, India</t>
  </si>
  <si>
    <t>Outdoor Landing Catches</t>
  </si>
  <si>
    <t>Prevalence of mosquito species in Chhura block of Raipur district of Chhattisgarh state.</t>
  </si>
  <si>
    <t>Parmanand</t>
  </si>
  <si>
    <t>Indoor resting collections, 6am-8am, human and mixed dwellings</t>
  </si>
  <si>
    <t>Indoor resting density pattern of mosquito species in Fingeswar block of Raipur district in Chhattisgarh, central India.</t>
  </si>
  <si>
    <t>Parmanand Baghel</t>
  </si>
  <si>
    <t>Indoor resting captures, 6am-8am, human dwellings.</t>
  </si>
  <si>
    <t>Bionomics of Anopheles minimus and An. fluviatilis (Diptera: Culicidae) in East-Central India, Endemic for falciparum Malaria: Human Landing Rates, Host Feeding, and Parity</t>
  </si>
  <si>
    <t>Sekhar</t>
  </si>
  <si>
    <t>Indoor Human Landing Catches Overnight</t>
  </si>
  <si>
    <t>Outdoor Human Landing Catches, Overnight</t>
  </si>
  <si>
    <t xml:space="preserve">Field evaluation of Olyset nets: a long-lasting insecticidal net against malaria vectors Anopheles culicifacies and Anopheles fluviatilis in a hyperendemic tribal area of Orissa, India. </t>
  </si>
  <si>
    <t>Floor sheet collection and hand catches</t>
  </si>
  <si>
    <t xml:space="preserve">Impact of etofenprox (Vectron 20 WP) indoor residual spray on malaria transmission. </t>
  </si>
  <si>
    <t>Sreehari</t>
  </si>
  <si>
    <t>Diversity and seasonal densities of vector anophelines in relation to forest fringe malaria in district Sonitpur, Assam (India).</t>
  </si>
  <si>
    <t>CDC light traps from 6pm to 6am, human and cattle dwellings</t>
  </si>
  <si>
    <t>Seasonal prevalence &amp; resting behaviour of Anopheles minimus Theobald &amp; An. fluviatilis James (Diptera: Culicidae) in east-central India</t>
  </si>
  <si>
    <t>Indoor Resting Collections, Morning, Human and Cattlesheds</t>
  </si>
  <si>
    <t>Altitude, temperature, and malaria vectors in Nainital and Udham Singh Nagar districts of Uttarakhand, India: An evidence-based study</t>
  </si>
  <si>
    <t>Dhiman</t>
  </si>
  <si>
    <t>Establishment of a focus on Anopheles fluviatilis, an important malaria vector near the National Thermal Power Corporation Project in Dadri CHC area in District Gautam Budh Nagar, Uttar Pradesh, India: A case study</t>
  </si>
  <si>
    <t>Mittal</t>
  </si>
  <si>
    <t>Estimation of vectorial capacity of Anopheles minimus Theobald &amp; An. fluviatilis James (Diptera: Culicidae) in a malaria endemic area of Odisha State, India</t>
  </si>
  <si>
    <t>Human Landing Catches Overnight</t>
  </si>
  <si>
    <t>A three year study on distribution and ecology of Anophelines in Thenzawl, Mizoram, India</t>
  </si>
  <si>
    <t>Zomuanpuli</t>
  </si>
  <si>
    <t>CDC Light Traps</t>
  </si>
  <si>
    <t>Relative Abundance and Plasmodium Infection Rates of Malaria Vectors in and around Jabalpur, a Malaria Endemic Region in Madhya Pradesh State, Central India</t>
  </si>
  <si>
    <t>Indoor Resting Collections, 6am, Cattle and Human Dwellings</t>
  </si>
  <si>
    <t>CDC Light Traps 6pm to 6am</t>
  </si>
  <si>
    <t>Human Landing Catchs, Outdoor and Indoor, Overnight</t>
  </si>
  <si>
    <t>Anopheline mosquitoes in District Ramgarh (Jharkhand), India</t>
  </si>
  <si>
    <t>Pandey</t>
  </si>
  <si>
    <t>Indoor Resting Collections, 5-7am, human dwellings and cattle sheds</t>
  </si>
  <si>
    <t>Anopheles subpictus carry human malaria parasites in an urban area of Western India and may facilitate perennial malaria transmission</t>
  </si>
  <si>
    <t>Kumar</t>
  </si>
  <si>
    <t>CDC Traps Overnight</t>
  </si>
  <si>
    <t>Biology, distribution and control of Anopheles (Cellia) minimus in the context of malaria transmission in northeastern India</t>
  </si>
  <si>
    <t>MHD</t>
  </si>
  <si>
    <t>Resting and feeding preferences of Anopheles stephensi in an urban setting, perennial for malaria</t>
  </si>
  <si>
    <t>Thomas</t>
  </si>
  <si>
    <t>MHD, pyrethrum spray sheet collection (I think) for human dwellings, indoor resting collections for cattlesheds</t>
  </si>
  <si>
    <t>Malaria epidemiology in an area of stable transmission in tribal population of Jharkhand, India</t>
  </si>
  <si>
    <t>Indoor Resting Collections, 6-8am, human dwellings and cattle sheds.</t>
  </si>
  <si>
    <t>Annularis:</t>
  </si>
  <si>
    <t>Culicifacies:</t>
  </si>
  <si>
    <t>Dirus:</t>
  </si>
  <si>
    <t>Minimus:</t>
  </si>
  <si>
    <t>Stephensi:</t>
  </si>
  <si>
    <t>Subpictus:</t>
  </si>
  <si>
    <t>Total</t>
  </si>
  <si>
    <t>NA</t>
  </si>
  <si>
    <t>Start</t>
  </si>
  <si>
    <t>End</t>
  </si>
  <si>
    <t>Reason</t>
  </si>
  <si>
    <t>Keep</t>
  </si>
  <si>
    <t>&lt;12months</t>
  </si>
  <si>
    <t>No</t>
  </si>
  <si>
    <t>Species Tally:</t>
  </si>
  <si>
    <t>Retention Tally:</t>
  </si>
  <si>
    <t>Absences?</t>
  </si>
  <si>
    <t>Yes</t>
  </si>
  <si>
    <t>NOTE MISSING THE FLUV TIME SERIES</t>
  </si>
  <si>
    <t>Length</t>
  </si>
  <si>
    <t>Lengths</t>
  </si>
  <si>
    <t>Absences</t>
  </si>
  <si>
    <t>Available:</t>
  </si>
  <si>
    <t>Unavailable:</t>
  </si>
  <si>
    <t>Point</t>
  </si>
  <si>
    <t>Polygon</t>
  </si>
  <si>
    <t>Geo_Type</t>
  </si>
  <si>
    <t>Lat_1</t>
  </si>
  <si>
    <t>Lon_1</t>
  </si>
  <si>
    <t>Lat_2</t>
  </si>
  <si>
    <t>Lon_2</t>
  </si>
  <si>
    <t>Resolution</t>
  </si>
  <si>
    <t>Single</t>
  </si>
  <si>
    <t>2_Singles</t>
  </si>
  <si>
    <t>Wide Area</t>
  </si>
  <si>
    <t>Small Polygon</t>
  </si>
  <si>
    <t>Large Polygon</t>
  </si>
  <si>
    <t>State</t>
  </si>
  <si>
    <t>Location</t>
  </si>
  <si>
    <t>Geographical &amp; Temporal Information</t>
  </si>
  <si>
    <t>Geographical Coordinates</t>
  </si>
  <si>
    <t>Lat_3</t>
  </si>
  <si>
    <t>Lon_3</t>
  </si>
  <si>
    <t>Tamil Nadu</t>
  </si>
  <si>
    <t>Pondicherry</t>
  </si>
  <si>
    <t>Shevapet</t>
  </si>
  <si>
    <t>Old Suramangalam</t>
  </si>
  <si>
    <t>https://www.google.co.uk/maps/place/Rameswaram,+Tamil+Nadu+623526,+India/@9.2903016,79.2776236,13z/data=!4m5!3m4!1s0x3b01e3c4e61cf2b3:0xd667f9b98bbd63a1!8m2!3d9.2876254!4d79.3129291</t>
  </si>
  <si>
    <t>https://www.google.co.uk/maps/place/Pudukuppam,+Puducherry,+India/@11.8002995,79.7929368,14z/data=!4m5!3m4!1s0x3a549932776f1651:0x8d210bbdb396c05a!8m2!3d11.7920521!4d79.7946512</t>
  </si>
  <si>
    <t>https://etrace.in/pincode/assam/kamrup/boko/kathalpara/</t>
  </si>
  <si>
    <t>https://www.google.com/maps/place/Bijadandi,+Madhya+Pradesh,+India/@23.134491,80.1931114,125114m/data=!3m1!1e3!4m5!3m4!1s0x3980fedc0b34cbcd:0x28d948fe3a0e7a4!8m2!3d22.99796!4d80.1596041?hl=en-GB</t>
  </si>
  <si>
    <t>Malaria Atlas Project</t>
  </si>
  <si>
    <t>https://villageinfo.in/odisha/malkangiri/malkangiri/bandhaguda.html</t>
  </si>
  <si>
    <t>http://www.onefivenine.com/india/villages/Malkangiri/Khairaput/Kandhaguda</t>
  </si>
  <si>
    <t>http://www.onefivenine.com/india/villages/Nainital/Haldwani/Himmatpur-Chamwal</t>
  </si>
  <si>
    <t>https://www.google.co.uk/maps/place/Uttarakhand+263153,+India/@29.0228984,79.3499714,12z/data=!4m5!3m4!1s0x39a080117a2f70a1:0x11ac515d4bd965eb!8m2!3d29.0087308!4d79.391605 &amp; https://www.wikivillage.in/pincode/mat-kota-pincode-263153/ for Matkota and https://www.google.co.uk/maps/place/Tilpuri+No2,+Uttarakhand+263160,+India/@29.0812585,79.3555404,11.79z/data=!4m5!3m4!1s0x390a7edc1ed2c971:0x2c17bf64e0160efe!8m2!3d29.0683687!4d79.3282481 for Tilpuri</t>
  </si>
  <si>
    <t>http://www.onefivenine.com/india/villages/Mandla/Bichhiya/Dungaria</t>
  </si>
  <si>
    <t>https://www.google.co.uk/maps/place/Talla+Pachaunia,+Uttarakhand+263139,+India/@29.1203248,79.6920072,14.23z/data=!4m5!3m4!1s0x39a08c86a72cf197:0x97cfc6dbf67f9d4e!8m2!3d29.1205513!4d79.6993185 &amp; can't find Nai Avadi. Not certain about the first one but it's vaguely in the right location. Just use the first village for now.</t>
  </si>
  <si>
    <t>https://www.google.co.uk/maps/place/Block+F,+North+West+Moti+Bagh,+New+Delhi,+Delhi+110021,+India/@28.5844657,77.1761168,17z/data=!3m1!4b1!4m5!3m4!1s0x390d1d71ef455137:0xcab6de159709eb61!8m2!3d28.5844777!4d77.1779925</t>
  </si>
  <si>
    <t>https://www.google.co.uk/maps/place/Awaya,+Rajasthan+345028,+India/@27.5140896,71.8148871,14z/data=!4m13!1m7!3m6!1s0x394745a4a705144f:0xd1e5f9185644b1c7!2sMadasar,+Rajasthan+345026,+India!3b1!8m2!3d26.7575809!4d71.4418101!3m4!1s0x3938a912e111f761:0xb712fc85257c573f!8m2!3d27.5161883!4d71.8305016</t>
  </si>
  <si>
    <t>https://www.sciencedirect.com/science/article/pii/S0001706X08001599</t>
  </si>
  <si>
    <t>https://www.google.co.uk/maps/place/Khairaput,+Odisha,+India/@18.4859381,82.2346509,16z/data=!3m1!4b1!4m12!1m6!3m5!1s0x3a3a78053c83043d:0x78bfdd6bb87f90de!2sKhairput+Fire+Station!8m2!3d18.4677709!4d82.2246985!3m4!1s0x3a3a783ef438b2e5:0xcb7b63e78f3bcdcf!8m2!3d18.4865894!4d82.2379553</t>
  </si>
  <si>
    <t>https://www.google.co.uk/maps/place/Boipariguda,+Odisha+764043,+India/@18.7527071,82.4182104,15z/data=!4m5!3m4!1s0x3a3a8f2a7c0a4e67:0xb2f0dcb7778d1cf!8m2!3d18.751105!4d82.4332952</t>
  </si>
  <si>
    <t>http://www.onefivenine.com/india/villages/Nainital/Bhimtal/Mehra-Gaon</t>
  </si>
  <si>
    <t>http://www.onefivenine.com/india/villages/Nainital/Haldwani/Khera</t>
  </si>
  <si>
    <t>http://www.onefivenine.com/village.dont?method=displayVillage&amp;villageId=226016</t>
  </si>
  <si>
    <t>http://www.onefivenine.com/india/villages/Kheda/Thasra/Sarnal</t>
  </si>
  <si>
    <t>http://www.onefivenine.com/india/villages/Nainital/Bhimtal/Bhorsa</t>
  </si>
  <si>
    <t>https://www.jstage.jst.go.jp/article/yoken/69/2/69_JJID.2014.549/_pdf</t>
  </si>
  <si>
    <t>https://www.mapsofindia.com/villages/uttarakhand/udham-singh-nagar-/kashipur/kela-khera.html</t>
  </si>
  <si>
    <t>https://www.google.co.uk/maps/place/Sagrampur,+Jharkhand+829110,+India/@23.5103503,85.7865202,13z/data=!4m5!3m4!1s0x39f44f7ebd138e5d:0xda5f3557caa24809!8m2!3d23.5105532!4d85.8025373</t>
  </si>
  <si>
    <t>http://www.onefivenine.com/india/villages/Ramgarh/Gola/Maganpur</t>
  </si>
  <si>
    <t>https://www.google.co.uk/maps/place/Ganrke,+Jharkhand,+India/@23.5660839,85.5235254,14z/data=!3m1!4b1!4m5!3m4!1s0x39f4f6e78473acd3:0x51f02cdc4cd17f0d!8m2!3d23.5628446!4d85.5457689</t>
  </si>
  <si>
    <t>https://www.google.co.uk/maps/place/Harhad+Kander,+Jharkhand,+India/data=!4m2!3m1!1s0x39f45807003194df:0x389c5a5a89138f80?sa=X&amp;ved=2ahUKEwj23pHigYbdAhUsxoUKHS3BAE0Q8gEwAHoECAAQAQ</t>
  </si>
  <si>
    <t>http://www.onefivenine.com/india/villag/Kamrup-Metro/Dimoria</t>
  </si>
  <si>
    <t xml:space="preserve">Paper </t>
  </si>
  <si>
    <t>Assam</t>
  </si>
  <si>
    <t>West Bengal</t>
  </si>
  <si>
    <t>Calcutta</t>
  </si>
  <si>
    <t>Madhya Pradesh</t>
  </si>
  <si>
    <t>Gujarat</t>
  </si>
  <si>
    <t>Orissa</t>
  </si>
  <si>
    <t>Uttar Pradesh</t>
  </si>
  <si>
    <t>Raipur</t>
  </si>
  <si>
    <t>Arunachal Pradesh</t>
  </si>
  <si>
    <t>Nagaland</t>
  </si>
  <si>
    <t>Delhi</t>
  </si>
  <si>
    <t>Rajasthan</t>
  </si>
  <si>
    <t>Details of Conversion Process</t>
  </si>
  <si>
    <t>Count_Conversion</t>
  </si>
  <si>
    <t>Notes</t>
  </si>
  <si>
    <t>Raw Catch Data (Averaging where months have multiple counts was carried out. Also rearranged if it started not at January and ended not at January)</t>
  </si>
  <si>
    <t>Convert to counts based on trap nights detailed. Variable effort across time series, so use average - 12 man nights.</t>
  </si>
  <si>
    <t>Convert to counts based on trap nights detailed. Variable effort across time series, so use average - 2 cow nights.</t>
  </si>
  <si>
    <t>Convert to counts based on trap nights detailed. Variable effort across time series, so use average - 8 man nights.</t>
  </si>
  <si>
    <t>Convert to counts based on trap nights detailed. Variable effort across time series, so use average - 1 cow night.</t>
  </si>
  <si>
    <t>Removed as &lt;12 so not converted</t>
  </si>
  <si>
    <t>1.5 hours effort fortnightly = 3 hours per month. Convert to counts by multiplying the MHD by 3.</t>
  </si>
  <si>
    <t>8 dwellings * assumed 15 mins per structure * fortnightly ==&gt; multiply reported MHDs by 4 to get counts</t>
  </si>
  <si>
    <t>Convert from % to raw counts using the total number caught supplied</t>
  </si>
  <si>
    <t>Converted to counts using average number of man hours (79)</t>
  </si>
  <si>
    <t>18 structures * 10 mins * 4 villages * presumed fortnightly = multiply MHD by 24 to get counts</t>
  </si>
  <si>
    <t>Convert from % to counts using total number collected (233)</t>
  </si>
  <si>
    <t>Multiply MHD by average sampling effort, which is 6 hours, to retrieve counts</t>
  </si>
  <si>
    <t>Multiply MHD by average yearly num villages (31), sampling time (2hours) and fortnightly nature (x2) - 124x</t>
  </si>
  <si>
    <t>Multiply MHD by num villages (20), sampling time (2hours) and fortnightly nature (x2) - 80x</t>
  </si>
  <si>
    <t>Multiply MHD by num villages (13), sampling time (2hours) and fortnightly nature (x2) - 52x</t>
  </si>
  <si>
    <t xml:space="preserve">Multiply MHD by 14 to reflect number of villages (7), search time (1hour) and fortnightly nature (x2). </t>
  </si>
  <si>
    <t>Multiply by 49.2x to reflect sampling effort (see notes in paper for full explanation)</t>
  </si>
  <si>
    <t>Multiply by sampling effort (average 3.5 surveys per month) and duration of each survey (3 hours) - 9.5x</t>
  </si>
  <si>
    <t>Convert MHD using average monthly sampling effort (360 for Human Biting)</t>
  </si>
  <si>
    <t>Convert MHD using average monthly sampling effort (400 for Cattle Biting)</t>
  </si>
  <si>
    <t>Convert MHD using average monthly sampling effort (165 for Indoor Resting)</t>
  </si>
  <si>
    <t>16x multiplier - 8 fixed catching stations and collections done fortnightly</t>
  </si>
  <si>
    <t>x2 multiplier to reflect the fact that catches were done fortnightly</t>
  </si>
  <si>
    <t>Multiply by 2 for number of light traps used</t>
  </si>
  <si>
    <t>Multiply by 3 for number of hours of man-labour</t>
  </si>
  <si>
    <t>Multiply by 16 to reflect average sampling effort</t>
  </si>
  <si>
    <t>Multiply by 8x to reflect the average man hours spent collecting mosquitoes each month</t>
  </si>
  <si>
    <t>8 days per month * 1 hour * 2 villages away from forest = 16x</t>
  </si>
  <si>
    <t>8 days per month * 1 hour * 4 villages in forest = 32x</t>
  </si>
  <si>
    <t>Fortnightly * 4 villages * assumed 1 hour = 8x</t>
  </si>
  <si>
    <t>x4 for number of traps</t>
  </si>
  <si>
    <t>x3 for fortnightly, 18 places and 10 minutes in each place (Indoor MHD)</t>
  </si>
  <si>
    <t>x2 (fornightly) and x2 (number of humans) = x4 (assumed)</t>
  </si>
  <si>
    <t>Multiple (lots) places searched, assume 5x multiplier</t>
  </si>
  <si>
    <t>Assume 2 individuals and fortnightly = 4x</t>
  </si>
  <si>
    <t>1 hour x fortnightly x 5 villages = 10x multiplier</t>
  </si>
  <si>
    <t>Fortnightly * 1 village * 2.5 hours = 5x (only 1 non-zero value, consider excluding)</t>
  </si>
  <si>
    <t>Fortnightly * 1 village * 2.5 hours = 5x</t>
  </si>
  <si>
    <t>3 villages * fortnightly = 6x</t>
  </si>
  <si>
    <t>MHD - 10x villages * monthly (1x) * 2 hours --&gt; 20x</t>
  </si>
  <si>
    <t>Landing Catches - 833 hours spread over 45 months --&gt; 19x</t>
  </si>
  <si>
    <t>Light Traps - 220 nights over 45 months --&gt; 5x</t>
  </si>
  <si>
    <t>Average Number of Traps = 45x multiplier</t>
  </si>
  <si>
    <t>Convert to counts based on man hours detailed. Variable effort across time series, so use average - 79 man hours.</t>
  </si>
  <si>
    <t>Convert to counts based on trap nights detailed. Variable effort across time series, so use average - 77 trap nights</t>
  </si>
  <si>
    <t>Convert to counts based on number of structures (4), villages (5) and fortnightly (2) - x10</t>
  </si>
  <si>
    <t>Convert to counts based on average number of pits searched - 38</t>
  </si>
  <si>
    <t>Koraput</t>
  </si>
  <si>
    <t>Darjeeling</t>
  </si>
  <si>
    <t>Haryana</t>
  </si>
  <si>
    <t>Uttaranchal</t>
  </si>
  <si>
    <t>Uttarakhand</t>
  </si>
  <si>
    <t>Chhattisgarh</t>
  </si>
  <si>
    <t>Mizoram</t>
  </si>
  <si>
    <t>Jharkland</t>
  </si>
  <si>
    <t>Goa</t>
  </si>
  <si>
    <t>District</t>
  </si>
  <si>
    <t>Mandla</t>
  </si>
  <si>
    <t>Kheda</t>
  </si>
  <si>
    <t>Jabalpur</t>
  </si>
  <si>
    <t>Dibrugarh</t>
  </si>
  <si>
    <t>Shahjahanpur</t>
  </si>
  <si>
    <t>Kundam Block</t>
  </si>
  <si>
    <t>Bastar</t>
  </si>
  <si>
    <t>Bikaner</t>
  </si>
  <si>
    <t xml:space="preserve">Ghaziabad </t>
  </si>
  <si>
    <t>Various</t>
  </si>
  <si>
    <t>Rameswaram Island</t>
  </si>
  <si>
    <t>Boko PHC</t>
  </si>
  <si>
    <t>Salem</t>
  </si>
  <si>
    <t>Ramanathapuram </t>
  </si>
  <si>
    <t>Gujarat/Maharashtra</t>
  </si>
  <si>
    <t>Jaisalmer</t>
  </si>
  <si>
    <t>Malkangiri</t>
  </si>
  <si>
    <t>Sundargarh</t>
  </si>
  <si>
    <t>Dehradun</t>
  </si>
  <si>
    <t>Nainital</t>
  </si>
  <si>
    <t>Keonjhar</t>
  </si>
  <si>
    <t>Gautam Budh Nagar</t>
  </si>
  <si>
    <t>Sonitput</t>
  </si>
  <si>
    <t>Ramgarh</t>
  </si>
  <si>
    <t>Kamrup</t>
  </si>
  <si>
    <t>Chennai</t>
  </si>
  <si>
    <t>Ranchi</t>
  </si>
  <si>
    <t>Puducherry</t>
  </si>
  <si>
    <t>Kohima</t>
  </si>
  <si>
    <t>Changland</t>
  </si>
  <si>
    <t>Gurgaon city</t>
  </si>
  <si>
    <t>Jalpaiguri</t>
  </si>
  <si>
    <t>Allahabad</t>
  </si>
  <si>
    <t>Sambalpur, Mayurbhanj and Phulbani Districts</t>
  </si>
  <si>
    <t>Tiruvannamalai </t>
  </si>
  <si>
    <t>Udham Singh Nagar</t>
  </si>
  <si>
    <t>Serchhip </t>
  </si>
  <si>
    <t>Sampling Start</t>
  </si>
  <si>
    <t>Sampling End</t>
  </si>
  <si>
    <t>Constructed</t>
  </si>
  <si>
    <t>Lat_4</t>
  </si>
  <si>
    <t>Lon_4</t>
  </si>
  <si>
    <t>Lat_5</t>
  </si>
  <si>
    <t>Lon_5</t>
  </si>
  <si>
    <t>Lat_6</t>
  </si>
  <si>
    <t>Lon_6</t>
  </si>
  <si>
    <t>Lat_7</t>
  </si>
  <si>
    <t>Lon_7</t>
  </si>
  <si>
    <t>Lat_8</t>
  </si>
  <si>
    <t>Lon_8</t>
  </si>
  <si>
    <t>Lat_9</t>
  </si>
  <si>
    <t>Lon_9</t>
  </si>
  <si>
    <t>Lat_10</t>
  </si>
  <si>
    <t>Lon_10</t>
  </si>
  <si>
    <t>Lat_11</t>
  </si>
  <si>
    <t>Lon_11</t>
  </si>
  <si>
    <t>Lon_12</t>
  </si>
  <si>
    <t>Lat_12</t>
  </si>
  <si>
    <t>https://www.google.co.uk/maps/place/Kolamanjanur,+Tamil+Nadu,+India/@12.1309891,78.8951308,17z/data=!3m1!4b1!4m5!3m4!1s0x3bac93dae4d615eb:0xac8bf18c90c69291!8m2!3d12.1310023!4d78.89735</t>
  </si>
  <si>
    <t>https://www.google.co.uk/maps/place/Eduthanur,+Tamil+Nadu+605802,+India/@11.9633375,79.0245473,14z/data=!3m1!4b1!4m5!3m4!1s0x3baca23d8ae73a7f:0xd2db2452f1af2e86!8m2!3d11.9620905!4d79.0447306</t>
  </si>
  <si>
    <t>https://www.google.co.uk/maps/place/Sathanur+Dam,+Tamil+Nadu+606706,+India/@12.2048395,78.8517441,16z/data=!3m1!4b1!4m5!3m4!1s0x3bac92b6a654cd7d:0x3bbe966193090860!8m2!3d12.206436!4d78.8566661</t>
  </si>
  <si>
    <t>https://www.google.co.uk/maps/place/Agarampallipattu,+Tamil+Nadu+606707,+India/@12.0859414,78.958987,17z/data=!3m1!4b1!4m5!3m4!1s0x3bac96e4bcc8829b:0x31cf42e4836068fe!8m2!3d12.0864683!4d78.962409</t>
  </si>
  <si>
    <t>https://www.google.co.uk/maps/place/Moongilthuraippattu,+Tamil+Nadu+605702,+India/@12.058889,78.9689755,16z/data=!3m1!4b1!4m5!3m4!1s0x3bac970abccc648b:0x61cdafec00363810!8m2!3d12.0590892!4d78.9726588</t>
  </si>
  <si>
    <t>https://www.google.co.uk/maps/place/Porasapattu,+Tamil+Nadu+605702,+India/@12.0500218,78.9893382,15z/data=!3m1!4b1!4m5!3m4!1s0x3bac97ed21df068d:0xf47b3f758bfea9b3!8m2!3d12.0503092!4d78.9995154</t>
  </si>
  <si>
    <t>http://www.onefivenine.com/india/villages/Kheda/Nadiad/Davda</t>
  </si>
  <si>
    <t>http://www.onefivenine.com/india/villages/Kheda/Nadiad/Salun-Talpad</t>
  </si>
  <si>
    <t>http://www.onefivenine.com/india/villages/Kheda/Nadiad/Piplata</t>
  </si>
  <si>
    <t>http://www.onefivenine.com/india/villages/Anand/Petlad/Demol</t>
  </si>
  <si>
    <t>http://www.onefivenine.com/india/villages/Anand/Umreth/Pansora</t>
  </si>
  <si>
    <t>https://www.google.co.uk/maps/place/Darbha,+Chhattisgarh+494001,+India/@18.8595792,81.8521703,14z/data=!3m1!4b1!4m5!3m4!1s0x3a30682ce2ce91d3:0x5f4bd79583cd815b!8m2!3d18.8586166!4d81.8688751</t>
  </si>
  <si>
    <t>https://www.google.co.uk/maps/place/Tokapal,+Chhattisgarh+494442,+India/@19.0212242,81.8734104,14z/data=!3m1!4b1!4m5!3m4!1s0x3a30153779a9ca13:0x892296a2cb5a860f!8m2!3d19.0190646!4d81.8961782</t>
  </si>
  <si>
    <t>https://www.google.co.uk/maps/place/Bastar,+Chhattisgarh+494223,+India/@19.2045405,81.9247269,15z/data=!3m1!4b1!4m5!3m4!1s0x3a30175f8de4577d:0x1be335329e03552f!8m2!3d19.2036769!4d81.9343855</t>
  </si>
  <si>
    <t>https://www.veethi.com/places/Kumrawand-map-429353.htm</t>
  </si>
  <si>
    <t>http://www.onefivenine.com/india/villages/Koraput/Borigumma/Semlaguda</t>
  </si>
  <si>
    <t>http://www.onefivenine.com/india/villages/Koraput/Borigumma/Benasur</t>
  </si>
  <si>
    <t>http://www.onefivenine.com/india/villages/Koraput/Borigumma/B.Singpur</t>
  </si>
  <si>
    <t>http://www.onefivenine.com/india/villages/Koraput/Borigumma/Champapadar</t>
  </si>
  <si>
    <t>http://www.onefivenine.com/india/villages/Kheda/Mahudha/Sanali</t>
  </si>
  <si>
    <t>http://www.onefivenine.com/india/villages/Kheda/Mahudha/Sapla</t>
  </si>
  <si>
    <t>http://www.onefivenine.com/india/villages/Kheda/Mehmedabad/Wanthvali</t>
  </si>
  <si>
    <t>http://www.onefivenine.com/india/villages/Kheda/Thasra/Raniya</t>
  </si>
  <si>
    <t>http://www.onefivenine.com/india/villages/Kamrup/Chayani/Rajapara</t>
  </si>
  <si>
    <t>http://wikimapia.org/20693365/Amrengkona-garo-gaon-adopted-by-Freemason</t>
  </si>
  <si>
    <t>https://villageinfo.in/assam/kamrup/boko/bakara-para.html</t>
  </si>
  <si>
    <t>https://www.mapsofindia.com/villages/rajasthan/bikaner/bikaner/dholera-no.1.html</t>
  </si>
  <si>
    <t>https://villageinfo.in/rajasthan/bikaner/bikaner/kalasar.html</t>
  </si>
  <si>
    <t>https://www.google.co.uk/maps/place/Katriyasar,+Rajasthan+334602,+India/@28.2147721,73.5597962,14z/data=!4m5!3m4!1s0x391564a913348b27:0xd3f7a678b26ee5d5!8m2!3d28.2174729!4d73.5638298</t>
  </si>
  <si>
    <t>http://www.onefivenine.com/india/villages/Bikaner/Kolayat/Bithnok</t>
  </si>
  <si>
    <t>http://www.onefivenine.com/india/villages/Bikaner/Kolayat/Kodam-Desar</t>
  </si>
  <si>
    <t>http://www.onefivenine.com/india/villages/Bikaner/Kolayat/Inda-Ka-Bala</t>
  </si>
  <si>
    <t>http://www.onefivenine.com/india/villages/Bikaner/Lunkaransar/Kaloo</t>
  </si>
  <si>
    <t>http://www.onefivenine.com/india/villages/Bikaner/Lunkaransar/Lunkaransar</t>
  </si>
  <si>
    <t>http://www.onefivenine.com/india/villages/Bikaner/Nokha/Desalsar</t>
  </si>
  <si>
    <t>http://www.onefivenine.com/india/villages/Bikaner/Nokha/Maiyasar</t>
  </si>
  <si>
    <t>http://www.onefivenine.com/india/villages/Bikaner/Nokha/Gajsukhdesar</t>
  </si>
  <si>
    <t>http://wikimapia.org/10117675/shantipuri-no-3-mod-chakki</t>
  </si>
  <si>
    <t>https://www.google.co.uk/maps/place/Pantnagar,+Uttarakhand,+India/@29.0165692,79.3974132,12z/data=!3m1!4b1!4m5!3m4!1s0x39a08742a40e4db1:0x74b2daf1a18fc663!8m2!3d29.0221538!4d79.4908489</t>
  </si>
  <si>
    <t>https://www.google.co.uk/maps/place/Pradhan+Nagar,+Siliguri,+West+Bengal,+India/@26.7322451,88.4093712,15z/data=!4m5!3m4!1s0x39e441188e5a67eb:0x9bbb838651148076!8m2!3d26.7335217!4d88.4197886</t>
  </si>
  <si>
    <t>https://www.google.co.uk/maps/place/West+Bengal+734010,+India/@26.7341366,88.3772473,1195m/data=!3m1!1e3!4m22!1m16!4m15!1m6!1m2!1s0x39e44114f5441dcd:0xdeb5c4702063edff!2sSiliguri,+West+Bengal,+India!2m2!1d88.3952861!2d26.7271012!1m6!1m2!1s0x39e446f1d5a3f0fd:0x358cf81a37231a1b!2sWest+Bengal+734010,+India!2m2!1d88.3773462!2d26.7345179!3e2!3m4!1s0x39e446f1d5a3f0fd:0x358cf81a37231a1b!8m2!3d26.7345179!4d88.3773462</t>
  </si>
  <si>
    <t>https://www.google.co.uk/maps/place/Rathkhola,+Rabindra+Sarani,+Siliguri,+West+Bengal,+India/@26.7146646,88.4277252,14z/data=!4m5!3m4!1s0x39e4419e5defbf4d:0xc6800833714698c3!8m2!3d26.7138473!4d88.4419523</t>
  </si>
  <si>
    <t>https://villageinfo.in/west-bengal/jalpaiguri/kalchini/uttar-mandabari.html</t>
  </si>
  <si>
    <t>http://www.alipurduartourism.in/destination/kodalbasti/</t>
  </si>
  <si>
    <t>https://villageinfo.in/west-bengal/jalpaiguri/falakata/umacharanpur.html</t>
  </si>
  <si>
    <t>https://villageinfo.in/west-bengal/jalpaiguri/nagrakata/kalabari.html</t>
  </si>
  <si>
    <t>http://www.onefivenine.com/india/villages/Dhule/Shindkhede/Dhamane</t>
  </si>
  <si>
    <t>http://www.onefivenine.com/india/villages/Dhule/Shindkhede/Vikharan</t>
  </si>
  <si>
    <t>https://www.google.co.uk/maps/place/Dabhola,+Madhya+Pradesh+482003,+India/@23.0792876,79.7399335,14z/data=!4m5!3m4!1s0x3981b56eb80bc28b:0xf559f796e6db863a!8m2!3d23.0767484!4d79.7554089</t>
  </si>
  <si>
    <t>https://www.google.co.uk/maps/place/Bichuwa,+Madhya+Pradesh+482003,+India/@23.0878494,79.7404701,15z/data=!3m1!4b1!4m13!1m7!3m6!1s0x3981b56eb80bc28b:0xf559f796e6db863a!2sDabhola,+Madhya+Pradesh+482003,+India!3b1!8m2!3d23.0767484!4d79.7554089!3m4!1s0x3981b57a4668ee83:0x40cea5270474b080!8m2!3d23.087978!4d79.7469985</t>
  </si>
  <si>
    <t>https://www.google.co.uk/maps/place/Nunpur,+Madhya+Pradesh+482003,+India/@23.0894244,79.7288102,15z/data=!3m1!4b1!4m13!1m7!3m6!1s0x3981b56eb80bc28b:0xf559f796e6db863a!2sDabhola,+Madhya+Pradesh+482003,+India!3b1!8m2!3d23.0767484!4d79.7554089!3m4!1s0x3981ca818486844b:0xd50cfe268261bc14!8m2!3d23.091753!4d79.7371817</t>
  </si>
  <si>
    <t>https://www.google.co.uk/maps/place/Chhapra,+Madhya+Pradesh+482003,+India/@23.0742295,79.7321252,15z/data=!3m1!4b1!4m13!1m7!3m6!1s0x3981b56eb80bc28b:0xf559f796e6db863a!2sDabhola,+Madhya+Pradesh+482003,+India!3b1!8m2!3d23.0767484!4d79.7554089!3m4!1s0x3981b560331c3d91:0x28b5059a98c13413!8m2!3d23.0756504!4d79.7385871</t>
  </si>
  <si>
    <t>https://www.google.co.uk/maps/place/Bijori,+Madhya+Pradesh+482003,+India/@23.0792184,79.7097404,14z/data=!3m1!4b1!4m13!1m7!3m6!1s0x3981b56eb80bc28b:0xf559f796e6db863a!2sDabhola,+Madhya+Pradesh+482003,+India!3b1!8m2!3d23.0767484!4d79.7554089!3m4!1s0x3981ca90f51a5aa3:0xe66ee362d8b1d34b!8m2!3d23.0792432!4d79.7259647</t>
  </si>
  <si>
    <t>https://www.google.co.uk/maps/place/Poniya,+Madhya+Pradesh+487118,+India/@23.0339687,79.5461524,14z/data=!4m13!1m7!3m6!1s0x398032b26d18bac5:0x5fbcf11f4c906ce4!2sManakwara,+Madhya+Pradesh+487118,+India!3b1!8m2!3d23.0339461!4d79.5743915!3m4!1s0x39802cca34ca158d:0x6ef67313b9bed612!8m2!3d23.0383401!4d79.5519161</t>
  </si>
  <si>
    <t>https://www.google.co.uk/maps/place/Manakwara,+Madhya+Pradesh+487118,+India/@23.0339508,79.5536749,14.75z/data=!4m5!3m4!1s0x398032b26d18bac5:0x5fbcf11f4c906ce4!8m2!3d23.0339461!4d79.5743915</t>
  </si>
  <si>
    <t>https://www.google.co.uk/maps/place/Pipariya,+Madhya+Pradesh,+India/@23.0121937,79.5571899,14z/data=!4m13!1m7!3m6!1s0x398032b26d18bac5:0x5fbcf11f4c906ce4!2sManakwara,+Madhya+Pradesh+487118,+India!3b1!8m2!3d23.0339461!4d79.5743915!3m4!1s0x39802cfbabcef885:0x95a0d63efe1966d5!8m2!3d23.0162866!4d79.574393</t>
  </si>
  <si>
    <t>https://www.google.co.uk/maps/place/Dabkiya,+Madhya+Pradesh+487118,+India/@23.0274123,79.5489218,14.5z/data=!4m13!1m7!3m6!1s0x398032b26d18bac5:0x5fbcf11f4c906ce4!2sManakwara,+Madhya+Pradesh+487118,+India!3b1!8m2!3d23.0339461!4d79.5743915!3m4!1s0x398032a43bd6ab57:0xeece0c5991106075!8m2!3d23.0229963!4d79.5645601</t>
  </si>
  <si>
    <t>http://www.onefivenine.com/india/villages/Jodhpur/Bap/Kanasar</t>
  </si>
  <si>
    <t>https://www.google.com/maps/place/Khetusar,+Rajasthan+342301,+India/@27.3448749,71.9783848,13z/data=!4m13!1m7!3m6!1s0x3940ad062ab6e179:0x5f93a93dc0a18e78!2sKhetusar,+Rajasthan+342301,+India!3b1!8m2!3d27.3325799!4d71.9949616!3m4!1s0x3940ad062ab6e179:0x5f93a93dc0a18e78!8m2!3d27.3325799!4d71.9949616?hl=en-GB</t>
  </si>
  <si>
    <t>http://www.onefivenine.com/india/villages/Kheda/Thasra/Bhadrasa</t>
  </si>
  <si>
    <t>https://etrace.in/pincode/gujarat/kheda/thasra/aklach/</t>
  </si>
  <si>
    <t>http://www.onefivenine.com/india/villages/Kheda/Thasra/Umba</t>
  </si>
  <si>
    <t>http://www.onefivenine.com/india/villages/Kheda/Thasra/Vamali</t>
  </si>
  <si>
    <t>http://www.onefivenine.com/india/villages/Koraput/Dasamantapur/Balighat</t>
  </si>
  <si>
    <t>http://www.onefivenine.com/india/villages/Koraput/Dasamantapur/Malitola</t>
  </si>
  <si>
    <t>http://www.onefivenine.com/india/villag/Dehradun/Kalsi#subVillages</t>
  </si>
  <si>
    <t>http://www.onefivenine.com/india/villages/Nainital/Haldwani/Talla-Pachaunia</t>
  </si>
  <si>
    <t>http://www.onefivenine.com/india/villages/Nainital/Haldwani/Dubela-Bera</t>
  </si>
  <si>
    <t>http://www.onefivenine.com/india/villages/Nainital/Haldwani/Lakhanmandi-Khola-Bazar</t>
  </si>
  <si>
    <t>https://www.google.co.uk/maps/place/Tengnabasa,+Chhattisgarh+493996,+India/@20.7647491,82.2261204,14z/data=!4m5!3m4!1s0x3a25f85b3ec6c60b:0xd33bff9c0caee441!8m2!3d20.7665844!4d82.2447483</t>
  </si>
  <si>
    <t>https://www.mapsofindia.com/villages/chhattisgarh/raipur/bindranawagarh/chhura.html</t>
  </si>
  <si>
    <t>http://www.onefivenine.com/india/villages/Raipur/Chhurra/Kharkhara</t>
  </si>
  <si>
    <t>http://www.onefivenine.com/india/villages/Kendujhar/Bansapal/Mamulaposi</t>
  </si>
  <si>
    <t>Used village listed in paper and inputted in geonames. #1 from that search: http://www.geonames.org/advanced-search.html?q=puradihi&amp;country=IN&amp;featureClass=&amp;continentCode=&amp;fuzzy=0.6</t>
  </si>
  <si>
    <t>http://www.onefivenine.com/india/villages/Gautam-Buddha-Nagar/Dadri/Anandpur</t>
  </si>
  <si>
    <t>http://www.onefivenine.com/india/villages/Gautam-Buddha-Nagar/Dadri/Patadi</t>
  </si>
  <si>
    <t>https://www.mapsofindia.com/villages/assam/sonitpur/dhekiajuli/bengana-juli-gaon.html</t>
  </si>
  <si>
    <t>https://www.mapsofindia.com/villages/assam/sonitpur/gohpur/nigam.html</t>
  </si>
  <si>
    <t>http://www.onefivenine.com/india/villages/Kendujhar/Bansapal/Baitarani</t>
  </si>
  <si>
    <t>http://www.onefivenine.com/india/villages/Kendujhar/Bansapal/Nitigotha</t>
  </si>
  <si>
    <t>https://www.google.com/maps/place/Bayakumutia,+Odisha+758018,+India/@21.5495108,85.5101788,875m/data=!3m1!1e3!4m5!3m4!1s0x3a1f1b8525e24c2d:0x124eea00f34175f1!8m2!3d21.548467!4d85.5103665?hl=en-GB</t>
  </si>
  <si>
    <t xml:space="preserve"> Used village listed in paper and inputted in geonames. #1 from that search: http://www.geonames.org/advanced-search.html?q=puradihi&amp;country=IN&amp;featureClass=&amp;continentCode=&amp;fuzzy=0.6</t>
  </si>
  <si>
    <t>http://www.onefivenine.com/india/villages/Jabalpur/Jabalpur/Mukanwara</t>
  </si>
  <si>
    <t>http://www.onefivenine.com/india/villages/Jabalpur/Jabalpur/Rengajhori</t>
  </si>
  <si>
    <t>http://www.onefivenine.com/india/villages/Jabalpur/Jabalpur/Para</t>
  </si>
  <si>
    <t>https://www.mapsofindia.com/villages/madhya-pradesh/jabalpur/sihora/gauraha-bhitauni.html</t>
  </si>
  <si>
    <t>http://www.onefivenine.com/india/villages/Jabalpur/Majhouli/Paherua</t>
  </si>
  <si>
    <t>https://www.mapsofindia.com/villages/madhya-pradesh/jabalpur/sihora/khalari.html</t>
  </si>
  <si>
    <t>http://www.onefivenine.com/india/villages/Damoh/Tendukheda/Hardua</t>
  </si>
  <si>
    <t>Email corespondence with authors</t>
  </si>
  <si>
    <t>Google Maps with Village Names</t>
  </si>
  <si>
    <t>Geonames with village names, #1 results taken</t>
  </si>
  <si>
    <t>Sources</t>
  </si>
  <si>
    <t>Bizadandi Block</t>
  </si>
  <si>
    <t>Tengkahat PHC</t>
  </si>
  <si>
    <t>Dadraul PHC</t>
  </si>
  <si>
    <t>Dimapur PHC</t>
  </si>
  <si>
    <t>Nampong and Monmao Circles</t>
  </si>
  <si>
    <t>Bandhaguda, Simagudi &amp; Champakhari villages</t>
  </si>
  <si>
    <t>Ramgarh village</t>
  </si>
  <si>
    <t>Champapodar</t>
  </si>
  <si>
    <t>Deulaguda</t>
  </si>
  <si>
    <t>Kandhaguda</t>
  </si>
  <si>
    <t>Bhabar Villages- couldn't find Bhawani Singh Newar so just Himmatpur Chamwal</t>
  </si>
  <si>
    <t>Sukna</t>
  </si>
  <si>
    <t>Rongtong</t>
  </si>
  <si>
    <t>Site 1 villages</t>
  </si>
  <si>
    <t>Site 2 villages</t>
  </si>
  <si>
    <t>Kandhaguda village</t>
  </si>
  <si>
    <t>Sonapur PHC</t>
  </si>
  <si>
    <t>Shankargarh PHC</t>
  </si>
  <si>
    <t>Tengakhat PHC</t>
  </si>
  <si>
    <t>Bhabar Villages</t>
  </si>
  <si>
    <t>Terai Villages</t>
  </si>
  <si>
    <t>Dungaria</t>
  </si>
  <si>
    <t>Birkera (couldn't locate Manko)</t>
  </si>
  <si>
    <t>Jamsera</t>
  </si>
  <si>
    <t>Jabaghat</t>
  </si>
  <si>
    <t>Gelipung</t>
  </si>
  <si>
    <t>http://apfbcs.nic.in/microplans/Part-1/DPWS/DIGBOI/english/Gelipung.pdf implies that Gelipung EDC contains Gelipung and Soraipung, so whilst not 100% accurate, is likely to be accurate within a Wide Area/Polygon Small</t>
  </si>
  <si>
    <t>Irrigated Villages- Could only id 1 of the 2 places (Awai) - Madassar comes up but doesn't match the map so have ignored it</t>
  </si>
  <si>
    <t>San Dulakudur village</t>
  </si>
  <si>
    <t>Unsure</t>
  </si>
  <si>
    <t>Khairput PHC</t>
  </si>
  <si>
    <t>Boipariguda PHC</t>
  </si>
  <si>
    <t>Kumaon region</t>
  </si>
  <si>
    <t>Galteshwar village</t>
  </si>
  <si>
    <t>Chhura block</t>
  </si>
  <si>
    <t>Fingeswar block</t>
  </si>
  <si>
    <t>Baunspal PHC</t>
  </si>
  <si>
    <t>Bisra CHC</t>
  </si>
  <si>
    <t>Dadri PHC</t>
  </si>
  <si>
    <t>Bengenajuli, Sapairaumari Pathar and Nigam villages</t>
  </si>
  <si>
    <t>Bhorsa</t>
  </si>
  <si>
    <t>Kela-Khera</t>
  </si>
  <si>
    <t>Maganpur</t>
  </si>
  <si>
    <t>Raikhal Khatta</t>
  </si>
  <si>
    <t>Bargi/Pashora PHCs</t>
  </si>
  <si>
    <t>Sagrampur</t>
  </si>
  <si>
    <t>Ganrke</t>
  </si>
  <si>
    <t>Harhad Kander</t>
  </si>
  <si>
    <t>Dimoria block</t>
  </si>
  <si>
    <t>Dumargarhi village</t>
  </si>
  <si>
    <t>Summary of Extracted Information</t>
  </si>
  <si>
    <t>Number References:</t>
  </si>
  <si>
    <t>Number of Locations:</t>
  </si>
  <si>
    <t>78 papers containing temporally disaggregated mosquito data for one of the species of interest, after excluding those which I couldn't geolocate and those where a vector control intervention had been applied</t>
  </si>
  <si>
    <t>106 locations from those 78 papers, geolocated as detailed in "Location_&amp;_Spatial_Data"</t>
  </si>
  <si>
    <t>Number of Time Series:</t>
  </si>
  <si>
    <t>305 time series from these 78 papers</t>
  </si>
  <si>
    <t>Vectors</t>
  </si>
  <si>
    <t>A.annularis</t>
  </si>
  <si>
    <t>A.culicifacies</t>
  </si>
  <si>
    <t>A.dirus</t>
  </si>
  <si>
    <t>A.fluviatilis</t>
  </si>
  <si>
    <t>&amp; Epidemiological Information</t>
  </si>
  <si>
    <t>Monthly Entomological</t>
  </si>
  <si>
    <t>A.minimus</t>
  </si>
  <si>
    <t>A.stephensi</t>
  </si>
  <si>
    <t>A.subpictus</t>
  </si>
  <si>
    <t>Epi Info</t>
  </si>
  <si>
    <t>Monthly</t>
  </si>
  <si>
    <t>Yearly</t>
  </si>
  <si>
    <t>Quarterly</t>
  </si>
  <si>
    <t>Number W/ Monthly Epi Info:</t>
  </si>
  <si>
    <t>Number W/ Epi Info:</t>
  </si>
  <si>
    <t>Rarely age disaggregated, various measures</t>
  </si>
  <si>
    <t>Again, rarely age disaggregated</t>
  </si>
  <si>
    <t>Overall</t>
  </si>
  <si>
    <t>After Removals</t>
  </si>
  <si>
    <t>Low Counts</t>
  </si>
  <si>
    <t>Very Low Counts</t>
  </si>
  <si>
    <t>0, &lt;12</t>
  </si>
  <si>
    <t>0, 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</si>
</sst>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Fill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NumberFormat="1" applyFill="1"/>
    <xf numFmtId="0" fontId="0" fillId="0" borderId="0" xfId="0" applyFont="1" applyFill="1"/>
    <xf numFmtId="0" fontId="0" fillId="0" borderId="6" xfId="0" applyFont="1" applyFill="1" applyBorder="1"/>
    <xf numFmtId="0" fontId="0" fillId="0" borderId="0" xfId="0" applyFill="1" applyBorder="1"/>
    <xf numFmtId="0" fontId="0" fillId="0" borderId="3" xfId="0" applyNumberFormat="1" applyFill="1" applyBorder="1"/>
    <xf numFmtId="0" fontId="0" fillId="0" borderId="3" xfId="0" applyFont="1" applyFill="1" applyBorder="1"/>
    <xf numFmtId="0" fontId="0" fillId="0" borderId="3" xfId="0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2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3" fillId="0" borderId="0" xfId="1" applyFill="1" applyAlignment="1">
      <alignment horizontal="left"/>
    </xf>
    <xf numFmtId="0" fontId="3" fillId="0" borderId="0" xfId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1"/>
    <xf numFmtId="0" fontId="0" fillId="0" borderId="3" xfId="0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3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5" fillId="0" borderId="0" xfId="0" applyFont="1" applyFill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" fillId="0" borderId="0" xfId="0" applyFont="1"/>
    <xf numFmtId="0" fontId="6" fillId="0" borderId="0" xfId="0" applyFont="1" applyFill="1" applyBorder="1" applyAlignment="1">
      <alignment horizontal="left"/>
    </xf>
    <xf numFmtId="0" fontId="7" fillId="3" borderId="0" xfId="0" applyFont="1" applyFill="1"/>
    <xf numFmtId="0" fontId="6" fillId="2" borderId="0" xfId="0" applyFont="1" applyFill="1"/>
    <xf numFmtId="0" fontId="6" fillId="3" borderId="0" xfId="0" applyFont="1" applyFill="1"/>
    <xf numFmtId="0" fontId="7" fillId="2" borderId="0" xfId="0" applyFont="1" applyFill="1"/>
    <xf numFmtId="0" fontId="0" fillId="0" borderId="0" xfId="0" applyAlignment="1">
      <alignment horizontal="center"/>
    </xf>
    <xf numFmtId="0" fontId="8" fillId="5" borderId="0" xfId="0" applyFont="1" applyFill="1"/>
    <xf numFmtId="0" fontId="7" fillId="6" borderId="0" xfId="0" applyFont="1" applyFill="1"/>
    <xf numFmtId="0" fontId="6" fillId="6" borderId="0" xfId="0" applyFont="1" applyFill="1"/>
    <xf numFmtId="0" fontId="7" fillId="7" borderId="0" xfId="0" applyFont="1" applyFill="1"/>
    <xf numFmtId="0" fontId="6" fillId="7" borderId="0" xfId="0" applyFont="1" applyFill="1"/>
    <xf numFmtId="0" fontId="6" fillId="5" borderId="0" xfId="0" applyFont="1" applyFill="1"/>
    <xf numFmtId="0" fontId="7" fillId="8" borderId="0" xfId="0" applyFont="1" applyFill="1"/>
    <xf numFmtId="0" fontId="6" fillId="8" borderId="0" xfId="0" applyFont="1" applyFill="1"/>
    <xf numFmtId="0" fontId="7" fillId="4" borderId="0" xfId="0" applyFont="1" applyFill="1"/>
    <xf numFmtId="0" fontId="6" fillId="4" borderId="0" xfId="0" applyFont="1" applyFill="1"/>
    <xf numFmtId="0" fontId="0" fillId="0" borderId="2" xfId="0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fbcs.nic.in/microplans/Part-1/DPWS/DIGBOI/english/Gelipung.pdf%20implies%20that%20Gelipung%20EDC%20contains%20Gelipung%20and%20Soraipung,%20so%20whilst%20not%20100%25%20accurate,%20is%20likely%20to%20be%20accurate%20within%20a%20Wide%20Area/Polygon%20Small" TargetMode="External"/><Relationship Id="rId3" Type="http://schemas.openxmlformats.org/officeDocument/2006/relationships/hyperlink" Target="http://www.onefivenine.com/india/villages/Kendujhar/Bansapal/Mamulaposi" TargetMode="External"/><Relationship Id="rId7" Type="http://schemas.openxmlformats.org/officeDocument/2006/relationships/hyperlink" Target="http://apfbcs.nic.in/microplans/Part-1/DPWS/DIGBOI/english/Gelipung.pdf%20implies%20that%20Gelipung%20EDC%20contains%20Gelipung%20and%20Soraipung,%20so%20whilst%20not%20100%25%20accurate,%20is%20likely%20to%20be%20accurate%20within%20a%20Wide%20Area/Polygon%20Small" TargetMode="External"/><Relationship Id="rId2" Type="http://schemas.openxmlformats.org/officeDocument/2006/relationships/hyperlink" Target="https://www.google.co.uk/maps/place/Talla+Pachaunia,+Uttarakhand+263139,+India/@29.1203248,79.6920072,14.23z/data=!4m5!3m4!1s0x39a08c86a72cf197:0x97cfc6dbf67f9d4e!8m2!3d29.1205513!4d79.6993185%20&amp;%20can't%20find%20Nai%20Avadi.%20Not%20certain%20about%20the%20first%20one%20but%20it's%20vaguely%20in%20the%20right%20location.%20Just%20use%20the%20first%20village%20for%20now." TargetMode="External"/><Relationship Id="rId1" Type="http://schemas.openxmlformats.org/officeDocument/2006/relationships/hyperlink" Target="http://www.onefivenine.com/india/villages/Malkangiri/Khairaput/Kandhaguda" TargetMode="External"/><Relationship Id="rId6" Type="http://schemas.openxmlformats.org/officeDocument/2006/relationships/hyperlink" Target="http://www.onefivenine.com/india/villages/Kendujhar/Bansapal/Mamulaposi" TargetMode="External"/><Relationship Id="rId5" Type="http://schemas.openxmlformats.org/officeDocument/2006/relationships/hyperlink" Target="https://www.mapsofindia.com/villages/uttarakhand/udham-singh-nagar-/kashipur/kela-khera.html" TargetMode="External"/><Relationship Id="rId4" Type="http://schemas.openxmlformats.org/officeDocument/2006/relationships/hyperlink" Target="https://www.jstage.jst.go.jp/article/yoken/69/2/69_JJID.2014.549/_pdf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5284-3C8A-4493-ACDD-42E436ACC787}">
  <dimension ref="A1:AI324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15" sqref="P15"/>
    </sheetView>
  </sheetViews>
  <sheetFormatPr defaultRowHeight="14.4" x14ac:dyDescent="0.3"/>
  <cols>
    <col min="1" max="1" width="6.88671875" style="1" bestFit="1" customWidth="1"/>
    <col min="2" max="2" width="9" style="27" bestFit="1" customWidth="1"/>
    <col min="3" max="3" width="11.33203125" style="27" bestFit="1" customWidth="1"/>
    <col min="4" max="5" width="9.109375" style="1"/>
    <col min="6" max="6" width="9.109375" style="27"/>
    <col min="7" max="8" width="16.109375" style="7" customWidth="1"/>
    <col min="9" max="9" width="14.88671875" style="7" customWidth="1"/>
    <col min="10" max="10" width="9.88671875" style="2" bestFit="1" customWidth="1"/>
    <col min="11" max="11" width="11" style="2" bestFit="1" customWidth="1"/>
    <col min="12" max="12" width="7.6640625" style="2" customWidth="1"/>
    <col min="13" max="13" width="9.5546875" style="2" bestFit="1" customWidth="1"/>
    <col min="14" max="14" width="9.109375" style="2" bestFit="1" customWidth="1"/>
    <col min="15" max="16" width="10" style="2" bestFit="1" customWidth="1"/>
    <col min="17" max="17" width="9.109375" style="11"/>
    <col min="18" max="18" width="17" style="11" customWidth="1"/>
    <col min="19" max="19" width="9.109375" style="11"/>
    <col min="20" max="21" width="6.6640625" style="2" customWidth="1"/>
    <col min="22" max="22" width="24.5546875" style="2" bestFit="1" customWidth="1"/>
    <col min="23" max="23" width="14.109375" style="16" customWidth="1"/>
    <col min="24" max="31" width="9.109375" style="2"/>
    <col min="32" max="32" width="10.88671875" style="2" bestFit="1" customWidth="1"/>
    <col min="33" max="33" width="9.109375" style="2"/>
    <col min="34" max="34" width="10.44140625" style="11" bestFit="1" customWidth="1"/>
    <col min="35" max="35" width="10.109375" style="2" bestFit="1" customWidth="1"/>
  </cols>
  <sheetData>
    <row r="1" spans="1:35" x14ac:dyDescent="0.3">
      <c r="A1" s="88" t="s">
        <v>13</v>
      </c>
      <c r="B1" s="89"/>
      <c r="C1" s="89"/>
      <c r="D1" s="89"/>
      <c r="E1" s="89"/>
      <c r="F1" s="89"/>
      <c r="G1" s="90"/>
      <c r="H1" s="49"/>
      <c r="I1" s="8"/>
      <c r="J1" s="87" t="s">
        <v>30</v>
      </c>
      <c r="K1" s="87"/>
      <c r="L1" s="87"/>
      <c r="M1" s="87"/>
      <c r="N1" s="87"/>
      <c r="O1" s="87"/>
      <c r="P1" s="87"/>
      <c r="Q1" s="10"/>
      <c r="R1" s="10"/>
      <c r="S1" s="10"/>
      <c r="T1" s="87" t="s">
        <v>28</v>
      </c>
      <c r="U1" s="87"/>
      <c r="V1" s="87"/>
      <c r="W1" s="87"/>
      <c r="X1" s="87" t="s">
        <v>29</v>
      </c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5" x14ac:dyDescent="0.3">
      <c r="A2" s="23" t="s">
        <v>0</v>
      </c>
      <c r="B2" s="26" t="s">
        <v>4</v>
      </c>
      <c r="C2" s="26" t="s">
        <v>5</v>
      </c>
      <c r="D2" s="23" t="s">
        <v>1</v>
      </c>
      <c r="E2" s="23" t="s">
        <v>2</v>
      </c>
      <c r="F2" s="30" t="s">
        <v>3</v>
      </c>
      <c r="G2" s="9" t="s">
        <v>33</v>
      </c>
      <c r="H2" s="9" t="s">
        <v>606</v>
      </c>
      <c r="I2" s="9" t="s">
        <v>255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12" t="s">
        <v>250</v>
      </c>
      <c r="R2" s="12" t="s">
        <v>249</v>
      </c>
      <c r="S2" s="12" t="s">
        <v>258</v>
      </c>
      <c r="T2" s="5" t="s">
        <v>247</v>
      </c>
      <c r="U2" s="5" t="s">
        <v>248</v>
      </c>
      <c r="V2" s="5" t="s">
        <v>26</v>
      </c>
      <c r="W2" s="15" t="s">
        <v>27</v>
      </c>
      <c r="X2" s="5" t="s">
        <v>14</v>
      </c>
      <c r="Y2" s="5" t="s">
        <v>15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12" t="s">
        <v>24</v>
      </c>
      <c r="AI2" s="5" t="s">
        <v>25</v>
      </c>
    </row>
    <row r="3" spans="1:35" s="6" customFormat="1" x14ac:dyDescent="0.3">
      <c r="A3" s="25">
        <v>7</v>
      </c>
      <c r="B3" s="25">
        <v>1</v>
      </c>
      <c r="C3" s="25">
        <v>1</v>
      </c>
      <c r="D3" s="24" t="s">
        <v>32</v>
      </c>
      <c r="E3" s="29" t="s">
        <v>31</v>
      </c>
      <c r="F3" s="25">
        <v>1979</v>
      </c>
      <c r="G3" s="19">
        <v>1</v>
      </c>
      <c r="H3" s="68" t="s">
        <v>252</v>
      </c>
      <c r="I3" s="19" t="s">
        <v>256</v>
      </c>
      <c r="J3" s="19">
        <v>0</v>
      </c>
      <c r="K3" s="19">
        <v>1</v>
      </c>
      <c r="L3" s="19">
        <v>0</v>
      </c>
      <c r="M3" s="19">
        <v>0</v>
      </c>
      <c r="N3" s="19">
        <v>0</v>
      </c>
      <c r="O3" s="19">
        <v>1</v>
      </c>
      <c r="P3" s="19">
        <v>1</v>
      </c>
      <c r="Q3" s="11">
        <v>0.5</v>
      </c>
      <c r="R3" s="11" t="s">
        <v>616</v>
      </c>
      <c r="S3" s="11">
        <f>12 - COUNTIF(X3:AI3, "NA")</f>
        <v>12</v>
      </c>
      <c r="T3" s="19">
        <v>1976</v>
      </c>
      <c r="U3" s="19">
        <v>1977</v>
      </c>
      <c r="V3" s="11" t="s">
        <v>34</v>
      </c>
      <c r="W3" s="16" t="s">
        <v>11</v>
      </c>
      <c r="X3" s="11">
        <v>0</v>
      </c>
      <c r="Y3" s="11">
        <v>0</v>
      </c>
      <c r="Z3" s="11">
        <v>0</v>
      </c>
      <c r="AA3" s="11">
        <v>0</v>
      </c>
      <c r="AB3" s="11">
        <v>12</v>
      </c>
      <c r="AC3" s="11">
        <v>2.4000000000000004</v>
      </c>
      <c r="AD3" s="11">
        <v>3.5999999999999996</v>
      </c>
      <c r="AE3" s="11">
        <v>3.5999999999999996</v>
      </c>
      <c r="AF3" s="11">
        <v>6</v>
      </c>
      <c r="AG3" s="11">
        <v>3.6000000000000005</v>
      </c>
      <c r="AH3" s="11">
        <v>0.96</v>
      </c>
      <c r="AI3" s="11">
        <v>3.5999999999999996</v>
      </c>
    </row>
    <row r="4" spans="1:35" s="6" customFormat="1" x14ac:dyDescent="0.3">
      <c r="A4" s="25">
        <v>7</v>
      </c>
      <c r="B4" s="25">
        <v>1</v>
      </c>
      <c r="C4" s="25">
        <v>1</v>
      </c>
      <c r="D4" s="24" t="s">
        <v>32</v>
      </c>
      <c r="E4" s="29" t="s">
        <v>31</v>
      </c>
      <c r="F4" s="25">
        <v>1979</v>
      </c>
      <c r="G4" s="19">
        <v>2</v>
      </c>
      <c r="H4" s="68" t="s">
        <v>252</v>
      </c>
      <c r="I4" s="19" t="s">
        <v>256</v>
      </c>
      <c r="J4" s="19">
        <v>0</v>
      </c>
      <c r="K4" s="19">
        <v>1</v>
      </c>
      <c r="L4" s="19">
        <v>0</v>
      </c>
      <c r="M4" s="19">
        <v>0</v>
      </c>
      <c r="N4" s="19">
        <v>0</v>
      </c>
      <c r="O4" s="19">
        <v>1</v>
      </c>
      <c r="P4" s="19">
        <v>1</v>
      </c>
      <c r="Q4" s="11">
        <v>0.5</v>
      </c>
      <c r="R4" s="11" t="s">
        <v>616</v>
      </c>
      <c r="S4" s="11">
        <f t="shared" ref="S4:S67" si="0">12 - COUNTIF(X4:AI4, "NA")</f>
        <v>12</v>
      </c>
      <c r="T4" s="19">
        <v>1976</v>
      </c>
      <c r="U4" s="19">
        <v>1977</v>
      </c>
      <c r="V4" s="11" t="s">
        <v>35</v>
      </c>
      <c r="W4" s="16" t="s">
        <v>11</v>
      </c>
      <c r="X4" s="11">
        <v>2</v>
      </c>
      <c r="Y4" s="11">
        <v>0</v>
      </c>
      <c r="Z4" s="11">
        <v>0</v>
      </c>
      <c r="AA4" s="11">
        <v>1</v>
      </c>
      <c r="AB4" s="11">
        <v>26</v>
      </c>
      <c r="AC4" s="11">
        <v>2</v>
      </c>
      <c r="AD4" s="11">
        <v>0</v>
      </c>
      <c r="AE4" s="11">
        <v>4</v>
      </c>
      <c r="AF4" s="11">
        <v>1.5</v>
      </c>
      <c r="AG4" s="11">
        <v>0</v>
      </c>
      <c r="AH4" s="11">
        <v>0</v>
      </c>
      <c r="AI4" s="11">
        <v>0</v>
      </c>
    </row>
    <row r="5" spans="1:35" s="6" customFormat="1" x14ac:dyDescent="0.3">
      <c r="A5" s="25">
        <v>7</v>
      </c>
      <c r="B5" s="25">
        <v>1</v>
      </c>
      <c r="C5" s="25">
        <v>1</v>
      </c>
      <c r="D5" s="24" t="s">
        <v>32</v>
      </c>
      <c r="E5" s="29" t="s">
        <v>31</v>
      </c>
      <c r="F5" s="25">
        <v>1979</v>
      </c>
      <c r="G5" s="19">
        <v>3</v>
      </c>
      <c r="H5" s="68" t="s">
        <v>252</v>
      </c>
      <c r="I5" s="19" t="s">
        <v>256</v>
      </c>
      <c r="J5" s="19">
        <v>0</v>
      </c>
      <c r="K5" s="19">
        <v>1</v>
      </c>
      <c r="L5" s="19">
        <v>0</v>
      </c>
      <c r="M5" s="19">
        <v>0</v>
      </c>
      <c r="N5" s="19">
        <v>0</v>
      </c>
      <c r="O5" s="19">
        <v>1</v>
      </c>
      <c r="P5" s="19">
        <v>1</v>
      </c>
      <c r="Q5" s="11">
        <v>0.5</v>
      </c>
      <c r="R5" s="11" t="s">
        <v>616</v>
      </c>
      <c r="S5" s="11">
        <f t="shared" si="0"/>
        <v>12</v>
      </c>
      <c r="T5" s="19">
        <v>1976</v>
      </c>
      <c r="U5" s="19">
        <v>1977</v>
      </c>
      <c r="V5" s="11" t="s">
        <v>34</v>
      </c>
      <c r="W5" s="16" t="s">
        <v>12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36</v>
      </c>
      <c r="AD5" s="11">
        <v>1.2000000000000002</v>
      </c>
      <c r="AE5" s="11">
        <v>0</v>
      </c>
      <c r="AF5" s="11">
        <v>15</v>
      </c>
      <c r="AG5" s="11">
        <v>22.8</v>
      </c>
      <c r="AH5" s="11">
        <v>16.799999999999997</v>
      </c>
      <c r="AI5" s="11">
        <v>3.5999999999999996</v>
      </c>
    </row>
    <row r="6" spans="1:35" s="6" customFormat="1" x14ac:dyDescent="0.3">
      <c r="A6" s="25">
        <v>7</v>
      </c>
      <c r="B6" s="25">
        <v>1</v>
      </c>
      <c r="C6" s="25">
        <v>1</v>
      </c>
      <c r="D6" s="24" t="s">
        <v>32</v>
      </c>
      <c r="E6" s="29" t="s">
        <v>31</v>
      </c>
      <c r="F6" s="25">
        <v>1979</v>
      </c>
      <c r="G6" s="19">
        <v>4</v>
      </c>
      <c r="H6" s="68" t="s">
        <v>252</v>
      </c>
      <c r="I6" s="19" t="s">
        <v>256</v>
      </c>
      <c r="J6" s="19">
        <v>0</v>
      </c>
      <c r="K6" s="19">
        <v>1</v>
      </c>
      <c r="L6" s="19">
        <v>0</v>
      </c>
      <c r="M6" s="19">
        <v>0</v>
      </c>
      <c r="N6" s="19">
        <v>0</v>
      </c>
      <c r="O6" s="19">
        <v>1</v>
      </c>
      <c r="P6" s="19">
        <v>1</v>
      </c>
      <c r="Q6" s="11">
        <v>1</v>
      </c>
      <c r="R6" s="11"/>
      <c r="S6" s="11">
        <f t="shared" si="0"/>
        <v>12</v>
      </c>
      <c r="T6" s="19">
        <v>1976</v>
      </c>
      <c r="U6" s="19">
        <v>1977</v>
      </c>
      <c r="V6" s="11" t="s">
        <v>35</v>
      </c>
      <c r="W6" s="16" t="s">
        <v>12</v>
      </c>
      <c r="X6" s="11">
        <v>0</v>
      </c>
      <c r="Y6" s="11">
        <v>0</v>
      </c>
      <c r="Z6" s="11">
        <v>58</v>
      </c>
      <c r="AA6" s="11">
        <v>12</v>
      </c>
      <c r="AB6" s="11">
        <v>154</v>
      </c>
      <c r="AC6" s="11">
        <v>1050</v>
      </c>
      <c r="AD6" s="11">
        <v>86</v>
      </c>
      <c r="AE6" s="11">
        <v>80</v>
      </c>
      <c r="AF6" s="11">
        <v>515</v>
      </c>
      <c r="AG6" s="11">
        <v>1846</v>
      </c>
      <c r="AH6" s="11">
        <v>658</v>
      </c>
      <c r="AI6" s="11">
        <v>0.6</v>
      </c>
    </row>
    <row r="7" spans="1:35" s="6" customFormat="1" x14ac:dyDescent="0.3">
      <c r="A7" s="25">
        <v>7</v>
      </c>
      <c r="B7" s="25">
        <v>1</v>
      </c>
      <c r="C7" s="25">
        <v>2</v>
      </c>
      <c r="D7" s="24" t="s">
        <v>32</v>
      </c>
      <c r="E7" s="29" t="s">
        <v>31</v>
      </c>
      <c r="F7" s="25">
        <v>1979</v>
      </c>
      <c r="G7" s="19">
        <v>5</v>
      </c>
      <c r="H7" s="68" t="s">
        <v>252</v>
      </c>
      <c r="I7" s="19" t="s">
        <v>256</v>
      </c>
      <c r="J7" s="19">
        <v>0</v>
      </c>
      <c r="K7" s="19">
        <v>1</v>
      </c>
      <c r="L7" s="19">
        <v>0</v>
      </c>
      <c r="M7" s="19">
        <v>0</v>
      </c>
      <c r="N7" s="19">
        <v>0</v>
      </c>
      <c r="O7" s="19">
        <v>1</v>
      </c>
      <c r="P7" s="19">
        <v>1</v>
      </c>
      <c r="Q7" s="11">
        <v>0</v>
      </c>
      <c r="R7" s="11" t="s">
        <v>617</v>
      </c>
      <c r="S7" s="11">
        <f t="shared" si="0"/>
        <v>12</v>
      </c>
      <c r="T7" s="19">
        <v>1976</v>
      </c>
      <c r="U7" s="19">
        <v>1977</v>
      </c>
      <c r="V7" s="11" t="s">
        <v>34</v>
      </c>
      <c r="W7" s="16" t="s">
        <v>11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2.4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s="6" customFormat="1" x14ac:dyDescent="0.3">
      <c r="A8" s="25">
        <v>7</v>
      </c>
      <c r="B8" s="25">
        <v>1</v>
      </c>
      <c r="C8" s="25">
        <v>2</v>
      </c>
      <c r="D8" s="24" t="s">
        <v>32</v>
      </c>
      <c r="E8" s="29" t="s">
        <v>31</v>
      </c>
      <c r="F8" s="25">
        <v>1979</v>
      </c>
      <c r="G8" s="19">
        <v>6</v>
      </c>
      <c r="H8" s="68" t="s">
        <v>252</v>
      </c>
      <c r="I8" s="19" t="s">
        <v>256</v>
      </c>
      <c r="J8" s="19">
        <v>0</v>
      </c>
      <c r="K8" s="19">
        <v>1</v>
      </c>
      <c r="L8" s="19">
        <v>0</v>
      </c>
      <c r="M8" s="19">
        <v>0</v>
      </c>
      <c r="N8" s="19">
        <v>0</v>
      </c>
      <c r="O8" s="19">
        <v>1</v>
      </c>
      <c r="P8" s="19">
        <v>1</v>
      </c>
      <c r="Q8" s="11">
        <v>0</v>
      </c>
      <c r="R8" s="11" t="s">
        <v>617</v>
      </c>
      <c r="S8" s="11">
        <f t="shared" si="0"/>
        <v>12</v>
      </c>
      <c r="T8" s="19">
        <v>1976</v>
      </c>
      <c r="U8" s="19">
        <v>1977</v>
      </c>
      <c r="V8" s="11" t="s">
        <v>35</v>
      </c>
      <c r="W8" s="16" t="s">
        <v>11</v>
      </c>
      <c r="X8" s="11">
        <v>1</v>
      </c>
      <c r="Y8" s="11">
        <v>0</v>
      </c>
      <c r="Z8" s="11">
        <v>0.6</v>
      </c>
      <c r="AA8" s="11">
        <v>0</v>
      </c>
      <c r="AB8" s="11">
        <v>4</v>
      </c>
      <c r="AC8" s="11">
        <v>0</v>
      </c>
      <c r="AD8" s="11">
        <v>1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s="6" customFormat="1" x14ac:dyDescent="0.3">
      <c r="A9" s="25">
        <v>7</v>
      </c>
      <c r="B9" s="25">
        <v>1</v>
      </c>
      <c r="C9" s="25">
        <v>2</v>
      </c>
      <c r="D9" s="24" t="s">
        <v>32</v>
      </c>
      <c r="E9" s="29" t="s">
        <v>31</v>
      </c>
      <c r="F9" s="25">
        <v>1979</v>
      </c>
      <c r="G9" s="19">
        <v>7</v>
      </c>
      <c r="H9" s="68" t="s">
        <v>252</v>
      </c>
      <c r="I9" s="19" t="s">
        <v>256</v>
      </c>
      <c r="J9" s="19">
        <v>0</v>
      </c>
      <c r="K9" s="19">
        <v>1</v>
      </c>
      <c r="L9" s="19">
        <v>0</v>
      </c>
      <c r="M9" s="19">
        <v>0</v>
      </c>
      <c r="N9" s="19">
        <v>0</v>
      </c>
      <c r="O9" s="19">
        <v>1</v>
      </c>
      <c r="P9" s="19">
        <v>1</v>
      </c>
      <c r="Q9" s="11">
        <v>0.5</v>
      </c>
      <c r="R9" s="11" t="s">
        <v>616</v>
      </c>
      <c r="S9" s="11">
        <f t="shared" si="0"/>
        <v>12</v>
      </c>
      <c r="T9" s="19">
        <v>1976</v>
      </c>
      <c r="U9" s="19">
        <v>1977</v>
      </c>
      <c r="V9" s="11" t="s">
        <v>34</v>
      </c>
      <c r="W9" s="16" t="s">
        <v>12</v>
      </c>
      <c r="X9" s="11">
        <v>0</v>
      </c>
      <c r="Y9" s="11">
        <v>0</v>
      </c>
      <c r="Z9" s="11">
        <v>1.6</v>
      </c>
      <c r="AA9" s="11">
        <v>1.6</v>
      </c>
      <c r="AB9" s="11">
        <v>0</v>
      </c>
      <c r="AC9" s="11">
        <v>48</v>
      </c>
      <c r="AD9" s="11">
        <v>11.2</v>
      </c>
      <c r="AE9" s="11">
        <v>14.4</v>
      </c>
      <c r="AF9" s="11">
        <v>3.2</v>
      </c>
      <c r="AG9" s="11">
        <v>9.6</v>
      </c>
      <c r="AH9" s="11">
        <v>10.4</v>
      </c>
      <c r="AI9" s="11">
        <v>0</v>
      </c>
    </row>
    <row r="10" spans="1:35" s="6" customFormat="1" x14ac:dyDescent="0.3">
      <c r="A10" s="25">
        <v>7</v>
      </c>
      <c r="B10" s="25">
        <v>1</v>
      </c>
      <c r="C10" s="25">
        <v>2</v>
      </c>
      <c r="D10" s="24" t="s">
        <v>32</v>
      </c>
      <c r="E10" s="29" t="s">
        <v>31</v>
      </c>
      <c r="F10" s="25">
        <v>1979</v>
      </c>
      <c r="G10" s="19">
        <v>8</v>
      </c>
      <c r="H10" s="68" t="s">
        <v>252</v>
      </c>
      <c r="I10" s="19" t="s">
        <v>256</v>
      </c>
      <c r="J10" s="19">
        <v>0</v>
      </c>
      <c r="K10" s="19">
        <v>1</v>
      </c>
      <c r="L10" s="19">
        <v>0</v>
      </c>
      <c r="M10" s="19">
        <v>0</v>
      </c>
      <c r="N10" s="19">
        <v>0</v>
      </c>
      <c r="O10" s="19">
        <v>1</v>
      </c>
      <c r="P10" s="19">
        <v>1</v>
      </c>
      <c r="Q10" s="11">
        <v>1</v>
      </c>
      <c r="R10" s="11"/>
      <c r="S10" s="11">
        <f t="shared" si="0"/>
        <v>12</v>
      </c>
      <c r="T10" s="19">
        <v>1976</v>
      </c>
      <c r="U10" s="19">
        <v>1977</v>
      </c>
      <c r="V10" s="11" t="s">
        <v>35</v>
      </c>
      <c r="W10" s="16" t="s">
        <v>12</v>
      </c>
      <c r="X10" s="11">
        <v>27</v>
      </c>
      <c r="Y10" s="11">
        <v>164</v>
      </c>
      <c r="Z10" s="11">
        <v>247</v>
      </c>
      <c r="AA10" s="11">
        <v>278</v>
      </c>
      <c r="AB10" s="11">
        <v>87</v>
      </c>
      <c r="AC10" s="11">
        <v>141</v>
      </c>
      <c r="AD10" s="11">
        <v>201</v>
      </c>
      <c r="AE10" s="11">
        <v>115</v>
      </c>
      <c r="AF10" s="11">
        <v>395</v>
      </c>
      <c r="AG10" s="11">
        <v>760</v>
      </c>
      <c r="AH10" s="11">
        <v>161</v>
      </c>
      <c r="AI10" s="11">
        <v>0</v>
      </c>
    </row>
    <row r="11" spans="1:35" s="6" customFormat="1" x14ac:dyDescent="0.3">
      <c r="A11" s="25">
        <v>12</v>
      </c>
      <c r="B11" s="25">
        <v>2</v>
      </c>
      <c r="C11" s="25">
        <v>3</v>
      </c>
      <c r="D11" s="24" t="s">
        <v>36</v>
      </c>
      <c r="E11" s="29" t="s">
        <v>37</v>
      </c>
      <c r="F11" s="25">
        <v>1984</v>
      </c>
      <c r="G11" s="19">
        <v>9</v>
      </c>
      <c r="H11" s="68" t="s">
        <v>252</v>
      </c>
      <c r="I11" s="19" t="s">
        <v>256</v>
      </c>
      <c r="J11" s="19">
        <v>1</v>
      </c>
      <c r="K11" s="19">
        <v>1</v>
      </c>
      <c r="L11" s="19">
        <v>0</v>
      </c>
      <c r="M11" s="19">
        <v>1</v>
      </c>
      <c r="N11" s="19">
        <v>0</v>
      </c>
      <c r="O11" s="19">
        <v>0</v>
      </c>
      <c r="P11" s="19">
        <v>1</v>
      </c>
      <c r="Q11" s="11">
        <v>1</v>
      </c>
      <c r="R11" s="11"/>
      <c r="S11" s="11">
        <f t="shared" si="0"/>
        <v>12</v>
      </c>
      <c r="T11" s="19">
        <v>1980</v>
      </c>
      <c r="U11" s="19">
        <v>1981</v>
      </c>
      <c r="V11" s="11" t="s">
        <v>38</v>
      </c>
      <c r="W11" s="16" t="s">
        <v>7</v>
      </c>
      <c r="X11" s="11">
        <v>122.44999999999999</v>
      </c>
      <c r="Y11" s="11">
        <v>167.48000000000002</v>
      </c>
      <c r="Z11" s="11">
        <v>182.88499999999999</v>
      </c>
      <c r="AA11" s="11">
        <v>276.5</v>
      </c>
      <c r="AB11" s="11">
        <v>292.3</v>
      </c>
      <c r="AC11" s="11">
        <v>399.73999999999995</v>
      </c>
      <c r="AD11" s="11">
        <v>361.03000000000003</v>
      </c>
      <c r="AE11" s="11">
        <v>334.96</v>
      </c>
      <c r="AF11" s="11">
        <v>483.47999999999996</v>
      </c>
      <c r="AG11" s="11">
        <v>530.09</v>
      </c>
      <c r="AH11" s="11">
        <v>453.85500000000002</v>
      </c>
      <c r="AI11" s="11">
        <v>778.54500000000007</v>
      </c>
    </row>
    <row r="12" spans="1:35" s="6" customFormat="1" x14ac:dyDescent="0.3">
      <c r="A12" s="25">
        <v>12</v>
      </c>
      <c r="B12" s="25">
        <v>2</v>
      </c>
      <c r="C12" s="25">
        <v>3</v>
      </c>
      <c r="D12" s="24" t="s">
        <v>36</v>
      </c>
      <c r="E12" s="29" t="s">
        <v>37</v>
      </c>
      <c r="F12" s="25">
        <v>1984</v>
      </c>
      <c r="G12" s="19">
        <v>10</v>
      </c>
      <c r="H12" s="68" t="s">
        <v>252</v>
      </c>
      <c r="I12" s="19" t="s">
        <v>256</v>
      </c>
      <c r="J12" s="19">
        <v>1</v>
      </c>
      <c r="K12" s="19">
        <v>1</v>
      </c>
      <c r="L12" s="19">
        <v>0</v>
      </c>
      <c r="M12" s="19">
        <v>1</v>
      </c>
      <c r="N12" s="19">
        <v>0</v>
      </c>
      <c r="O12" s="19">
        <v>0</v>
      </c>
      <c r="P12" s="19">
        <v>1</v>
      </c>
      <c r="Q12" s="11">
        <v>1</v>
      </c>
      <c r="R12" s="11"/>
      <c r="S12" s="11">
        <f t="shared" si="0"/>
        <v>12</v>
      </c>
      <c r="T12" s="19">
        <v>1980</v>
      </c>
      <c r="U12" s="19">
        <v>1981</v>
      </c>
      <c r="V12" s="11" t="s">
        <v>39</v>
      </c>
      <c r="W12" s="16" t="s">
        <v>7</v>
      </c>
      <c r="X12" s="11">
        <v>462</v>
      </c>
      <c r="Y12" s="11">
        <v>700.7</v>
      </c>
      <c r="Z12" s="11">
        <v>173.25</v>
      </c>
      <c r="AA12" s="11">
        <v>229.07499999999999</v>
      </c>
      <c r="AB12" s="11">
        <v>227.53500000000003</v>
      </c>
      <c r="AC12" s="11">
        <v>1059.905</v>
      </c>
      <c r="AD12" s="11">
        <v>1446.0600000000002</v>
      </c>
      <c r="AE12" s="11">
        <v>512.81999999999994</v>
      </c>
      <c r="AF12" s="11">
        <v>440.05499999999995</v>
      </c>
      <c r="AG12" s="11">
        <v>292.59999999999997</v>
      </c>
      <c r="AH12" s="11">
        <v>287.97999999999996</v>
      </c>
      <c r="AI12" s="11">
        <v>275.27499999999998</v>
      </c>
    </row>
    <row r="13" spans="1:35" s="6" customFormat="1" x14ac:dyDescent="0.3">
      <c r="A13" s="25">
        <v>12</v>
      </c>
      <c r="B13" s="25">
        <v>2</v>
      </c>
      <c r="C13" s="25">
        <v>3</v>
      </c>
      <c r="D13" s="24" t="s">
        <v>36</v>
      </c>
      <c r="E13" s="29" t="s">
        <v>37</v>
      </c>
      <c r="F13" s="25">
        <v>1984</v>
      </c>
      <c r="G13" s="19">
        <v>11</v>
      </c>
      <c r="H13" s="68" t="s">
        <v>252</v>
      </c>
      <c r="I13" s="19" t="s">
        <v>256</v>
      </c>
      <c r="J13" s="19">
        <v>1</v>
      </c>
      <c r="K13" s="19">
        <v>1</v>
      </c>
      <c r="L13" s="19">
        <v>0</v>
      </c>
      <c r="M13" s="19">
        <v>1</v>
      </c>
      <c r="N13" s="19">
        <v>0</v>
      </c>
      <c r="O13" s="19">
        <v>0</v>
      </c>
      <c r="P13" s="19">
        <v>1</v>
      </c>
      <c r="Q13" s="11">
        <v>1</v>
      </c>
      <c r="R13" s="11"/>
      <c r="S13" s="11">
        <f t="shared" si="0"/>
        <v>12</v>
      </c>
      <c r="T13" s="19">
        <v>1980</v>
      </c>
      <c r="U13" s="19">
        <v>1981</v>
      </c>
      <c r="V13" s="11" t="s">
        <v>38</v>
      </c>
      <c r="W13" s="16" t="s">
        <v>12</v>
      </c>
      <c r="X13" s="11">
        <v>985.13</v>
      </c>
      <c r="Y13" s="11">
        <v>1906.665</v>
      </c>
      <c r="Z13" s="11">
        <v>2740.51</v>
      </c>
      <c r="AA13" s="11">
        <v>2378.69</v>
      </c>
      <c r="AB13" s="11">
        <v>119.685</v>
      </c>
      <c r="AC13" s="11">
        <v>539.17499999999995</v>
      </c>
      <c r="AD13" s="11">
        <v>2381.06</v>
      </c>
      <c r="AE13" s="11">
        <v>1043.1949999999999</v>
      </c>
      <c r="AF13" s="11">
        <v>1628.19</v>
      </c>
      <c r="AG13" s="11">
        <v>2079.6750000000002</v>
      </c>
      <c r="AH13" s="11">
        <v>1466.2399999999998</v>
      </c>
      <c r="AI13" s="11">
        <v>488.22</v>
      </c>
    </row>
    <row r="14" spans="1:35" s="6" customFormat="1" x14ac:dyDescent="0.3">
      <c r="A14" s="25">
        <v>12</v>
      </c>
      <c r="B14" s="25">
        <v>2</v>
      </c>
      <c r="C14" s="25">
        <v>3</v>
      </c>
      <c r="D14" s="24" t="s">
        <v>36</v>
      </c>
      <c r="E14" s="29" t="s">
        <v>37</v>
      </c>
      <c r="F14" s="25">
        <v>1984</v>
      </c>
      <c r="G14" s="19">
        <v>12</v>
      </c>
      <c r="H14" s="68" t="s">
        <v>252</v>
      </c>
      <c r="I14" s="19" t="s">
        <v>256</v>
      </c>
      <c r="J14" s="19">
        <v>1</v>
      </c>
      <c r="K14" s="19">
        <v>1</v>
      </c>
      <c r="L14" s="19">
        <v>0</v>
      </c>
      <c r="M14" s="19">
        <v>1</v>
      </c>
      <c r="N14" s="19">
        <v>0</v>
      </c>
      <c r="O14" s="19">
        <v>0</v>
      </c>
      <c r="P14" s="19">
        <v>1</v>
      </c>
      <c r="Q14" s="11">
        <v>1</v>
      </c>
      <c r="R14" s="11"/>
      <c r="S14" s="11">
        <f t="shared" si="0"/>
        <v>12</v>
      </c>
      <c r="T14" s="19">
        <v>1980</v>
      </c>
      <c r="U14" s="19">
        <v>1981</v>
      </c>
      <c r="V14" s="11" t="s">
        <v>39</v>
      </c>
      <c r="W14" s="16" t="s">
        <v>12</v>
      </c>
      <c r="X14" s="11">
        <v>304.14999999999998</v>
      </c>
      <c r="Y14" s="11">
        <v>739.58500000000004</v>
      </c>
      <c r="Z14" s="11">
        <v>1166.9349999999999</v>
      </c>
      <c r="AA14" s="11">
        <v>523.98500000000001</v>
      </c>
      <c r="AB14" s="11">
        <v>41.580000000000005</v>
      </c>
      <c r="AC14" s="11">
        <v>185.18499999999997</v>
      </c>
      <c r="AD14" s="11">
        <v>488.18</v>
      </c>
      <c r="AE14" s="11">
        <v>120.505</v>
      </c>
      <c r="AF14" s="11">
        <v>160.54500000000002</v>
      </c>
      <c r="AG14" s="11">
        <v>395.78000000000003</v>
      </c>
      <c r="AH14" s="11">
        <v>164.78</v>
      </c>
      <c r="AI14" s="11">
        <v>87.39500000000001</v>
      </c>
    </row>
    <row r="15" spans="1:35" s="6" customFormat="1" x14ac:dyDescent="0.3">
      <c r="A15" s="25">
        <v>12</v>
      </c>
      <c r="B15" s="25">
        <v>2</v>
      </c>
      <c r="C15" s="25">
        <v>3</v>
      </c>
      <c r="D15" s="24" t="s">
        <v>36</v>
      </c>
      <c r="E15" s="29" t="s">
        <v>37</v>
      </c>
      <c r="F15" s="25">
        <v>1984</v>
      </c>
      <c r="G15" s="19">
        <v>13</v>
      </c>
      <c r="H15" s="68" t="s">
        <v>252</v>
      </c>
      <c r="I15" s="19" t="s">
        <v>256</v>
      </c>
      <c r="J15" s="19">
        <v>1</v>
      </c>
      <c r="K15" s="19">
        <v>1</v>
      </c>
      <c r="L15" s="19">
        <v>0</v>
      </c>
      <c r="M15" s="19">
        <v>1</v>
      </c>
      <c r="N15" s="19">
        <v>0</v>
      </c>
      <c r="O15" s="19">
        <v>0</v>
      </c>
      <c r="P15" s="19">
        <v>1</v>
      </c>
      <c r="Q15" s="11">
        <v>1</v>
      </c>
      <c r="R15" s="11"/>
      <c r="S15" s="11">
        <f t="shared" si="0"/>
        <v>12</v>
      </c>
      <c r="T15" s="19">
        <v>1980</v>
      </c>
      <c r="U15" s="19">
        <v>1981</v>
      </c>
      <c r="V15" s="11" t="s">
        <v>39</v>
      </c>
      <c r="W15" s="16" t="s">
        <v>9</v>
      </c>
      <c r="X15" s="11">
        <v>170.55499999999998</v>
      </c>
      <c r="Y15" s="11">
        <v>170.55499999999998</v>
      </c>
      <c r="Z15" s="11">
        <v>348.81</v>
      </c>
      <c r="AA15" s="11">
        <v>352.66</v>
      </c>
      <c r="AB15" s="11">
        <v>0</v>
      </c>
      <c r="AC15" s="11">
        <v>9.625</v>
      </c>
      <c r="AD15" s="11">
        <v>0</v>
      </c>
      <c r="AE15" s="11">
        <v>13.86</v>
      </c>
      <c r="AF15" s="11">
        <v>46.199999999999996</v>
      </c>
      <c r="AG15" s="11">
        <v>58.905000000000001</v>
      </c>
      <c r="AH15" s="11">
        <v>13.090000000000002</v>
      </c>
      <c r="AI15" s="11">
        <v>9.625</v>
      </c>
    </row>
    <row r="16" spans="1:35" s="6" customFormat="1" x14ac:dyDescent="0.3">
      <c r="A16" s="25">
        <v>14</v>
      </c>
      <c r="B16" s="25">
        <v>3</v>
      </c>
      <c r="C16" s="25">
        <v>4</v>
      </c>
      <c r="D16" s="24" t="s">
        <v>41</v>
      </c>
      <c r="E16" s="29" t="s">
        <v>40</v>
      </c>
      <c r="F16" s="25">
        <v>1984</v>
      </c>
      <c r="G16" s="19">
        <v>14</v>
      </c>
      <c r="H16" s="19" t="s">
        <v>252</v>
      </c>
      <c r="I16" s="19" t="s">
        <v>256</v>
      </c>
      <c r="J16" s="19">
        <v>0</v>
      </c>
      <c r="K16" s="19">
        <v>1</v>
      </c>
      <c r="L16" s="19">
        <v>0</v>
      </c>
      <c r="M16" s="19">
        <v>0</v>
      </c>
      <c r="N16" s="19">
        <v>0</v>
      </c>
      <c r="O16" s="19">
        <v>0</v>
      </c>
      <c r="P16" s="19">
        <v>1</v>
      </c>
      <c r="Q16" s="11">
        <v>0</v>
      </c>
      <c r="R16" s="11" t="s">
        <v>617</v>
      </c>
      <c r="S16" s="11">
        <f t="shared" si="0"/>
        <v>12</v>
      </c>
      <c r="T16" s="19">
        <v>1981</v>
      </c>
      <c r="U16" s="19">
        <v>1983</v>
      </c>
      <c r="V16" s="11" t="s">
        <v>42</v>
      </c>
      <c r="W16" s="16" t="s">
        <v>7</v>
      </c>
      <c r="X16" s="11">
        <v>2.2349999999999999</v>
      </c>
      <c r="Y16" s="11">
        <v>2.0099999999999998</v>
      </c>
      <c r="Z16" s="11">
        <v>1.98</v>
      </c>
      <c r="AA16" s="11">
        <v>1.47</v>
      </c>
      <c r="AB16" s="11">
        <v>0.92500000000000004</v>
      </c>
      <c r="AC16" s="11">
        <v>0.85499999999999998</v>
      </c>
      <c r="AD16" s="11">
        <v>1.06</v>
      </c>
      <c r="AE16" s="11">
        <v>0.88500000000000001</v>
      </c>
      <c r="AF16" s="11">
        <v>0.8</v>
      </c>
      <c r="AG16" s="11">
        <v>0.75</v>
      </c>
      <c r="AH16" s="11">
        <v>1.8499999999999999</v>
      </c>
      <c r="AI16" s="11">
        <v>3.87</v>
      </c>
    </row>
    <row r="17" spans="1:35" s="6" customFormat="1" x14ac:dyDescent="0.3">
      <c r="A17" s="25">
        <v>14</v>
      </c>
      <c r="B17" s="25">
        <v>3</v>
      </c>
      <c r="C17" s="25">
        <v>4</v>
      </c>
      <c r="D17" s="24" t="s">
        <v>41</v>
      </c>
      <c r="E17" s="29" t="s">
        <v>40</v>
      </c>
      <c r="F17" s="25">
        <v>1984</v>
      </c>
      <c r="G17" s="19">
        <v>15</v>
      </c>
      <c r="H17" s="19" t="s">
        <v>252</v>
      </c>
      <c r="I17" s="19" t="s">
        <v>256</v>
      </c>
      <c r="J17" s="19">
        <v>0</v>
      </c>
      <c r="K17" s="19">
        <v>1</v>
      </c>
      <c r="L17" s="19">
        <v>0</v>
      </c>
      <c r="M17" s="19">
        <v>0</v>
      </c>
      <c r="N17" s="19">
        <v>0</v>
      </c>
      <c r="O17" s="19">
        <v>0</v>
      </c>
      <c r="P17" s="19">
        <v>1</v>
      </c>
      <c r="Q17" s="11">
        <v>0</v>
      </c>
      <c r="R17" s="11" t="s">
        <v>617</v>
      </c>
      <c r="S17" s="11">
        <f t="shared" si="0"/>
        <v>12</v>
      </c>
      <c r="T17" s="19">
        <v>1981</v>
      </c>
      <c r="U17" s="19">
        <v>1983</v>
      </c>
      <c r="V17" s="11" t="s">
        <v>43</v>
      </c>
      <c r="W17" s="16" t="s">
        <v>7</v>
      </c>
      <c r="X17" s="11">
        <v>1.085</v>
      </c>
      <c r="Y17" s="11">
        <v>1.83</v>
      </c>
      <c r="Z17" s="11">
        <v>2.5</v>
      </c>
      <c r="AA17" s="11">
        <v>3.5</v>
      </c>
      <c r="AB17" s="11">
        <v>4.9649999999999999</v>
      </c>
      <c r="AC17" s="11">
        <v>4.665</v>
      </c>
      <c r="AD17" s="11">
        <v>1.625</v>
      </c>
      <c r="AE17" s="11">
        <v>2.5</v>
      </c>
      <c r="AF17" s="11">
        <v>2.5</v>
      </c>
      <c r="AG17" s="11">
        <v>2</v>
      </c>
      <c r="AH17" s="11">
        <v>2</v>
      </c>
      <c r="AI17" s="11">
        <v>3.83</v>
      </c>
    </row>
    <row r="18" spans="1:35" s="6" customFormat="1" x14ac:dyDescent="0.3">
      <c r="A18" s="25">
        <v>14</v>
      </c>
      <c r="B18" s="25">
        <v>3</v>
      </c>
      <c r="C18" s="25">
        <v>4</v>
      </c>
      <c r="D18" s="24" t="s">
        <v>41</v>
      </c>
      <c r="E18" s="29" t="s">
        <v>40</v>
      </c>
      <c r="F18" s="25">
        <v>1984</v>
      </c>
      <c r="G18" s="19">
        <v>16</v>
      </c>
      <c r="H18" s="19" t="s">
        <v>252</v>
      </c>
      <c r="I18" s="19" t="s">
        <v>256</v>
      </c>
      <c r="J18" s="19">
        <v>0</v>
      </c>
      <c r="K18" s="19">
        <v>1</v>
      </c>
      <c r="L18" s="19">
        <v>0</v>
      </c>
      <c r="M18" s="19">
        <v>0</v>
      </c>
      <c r="N18" s="19">
        <v>0</v>
      </c>
      <c r="O18" s="19">
        <v>0</v>
      </c>
      <c r="P18" s="19">
        <v>1</v>
      </c>
      <c r="Q18" s="11">
        <v>0.5</v>
      </c>
      <c r="R18" s="11" t="s">
        <v>616</v>
      </c>
      <c r="S18" s="11">
        <f t="shared" si="0"/>
        <v>12</v>
      </c>
      <c r="T18" s="19">
        <v>1981</v>
      </c>
      <c r="U18" s="19">
        <v>1983</v>
      </c>
      <c r="V18" s="11" t="s">
        <v>44</v>
      </c>
      <c r="W18" s="16" t="s">
        <v>7</v>
      </c>
      <c r="X18" s="11">
        <v>2.585</v>
      </c>
      <c r="Y18" s="11">
        <v>3.33</v>
      </c>
      <c r="Z18" s="11">
        <v>5.17</v>
      </c>
      <c r="AA18" s="11">
        <v>7.17</v>
      </c>
      <c r="AB18" s="11">
        <v>3.8</v>
      </c>
      <c r="AC18" s="11">
        <v>2.25</v>
      </c>
      <c r="AD18" s="11">
        <v>1.2</v>
      </c>
      <c r="AE18" s="11">
        <v>1.335</v>
      </c>
      <c r="AF18" s="11">
        <v>1.335</v>
      </c>
      <c r="AG18" s="11">
        <v>2.165</v>
      </c>
      <c r="AH18" s="11">
        <v>2.585</v>
      </c>
      <c r="AI18" s="11">
        <v>3</v>
      </c>
    </row>
    <row r="19" spans="1:35" s="6" customFormat="1" x14ac:dyDescent="0.3">
      <c r="A19" s="25">
        <v>15</v>
      </c>
      <c r="B19" s="25">
        <v>4</v>
      </c>
      <c r="C19" s="25">
        <v>5</v>
      </c>
      <c r="D19" s="24" t="s">
        <v>46</v>
      </c>
      <c r="E19" s="29" t="s">
        <v>45</v>
      </c>
      <c r="F19" s="25">
        <v>1984</v>
      </c>
      <c r="G19" s="19">
        <v>17</v>
      </c>
      <c r="H19" s="19" t="s">
        <v>607</v>
      </c>
      <c r="I19" s="19" t="s">
        <v>256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1</v>
      </c>
      <c r="Q19" s="11">
        <v>1</v>
      </c>
      <c r="R19" s="11"/>
      <c r="S19" s="11">
        <f t="shared" si="0"/>
        <v>12</v>
      </c>
      <c r="T19" s="19">
        <v>1981</v>
      </c>
      <c r="U19" s="19">
        <v>1982</v>
      </c>
      <c r="V19" s="11" t="s">
        <v>42</v>
      </c>
      <c r="W19" s="16" t="s">
        <v>12</v>
      </c>
      <c r="X19" s="11">
        <v>14.13</v>
      </c>
      <c r="Y19" s="11">
        <v>24.4</v>
      </c>
      <c r="Z19" s="11">
        <v>35.31</v>
      </c>
      <c r="AA19" s="11">
        <v>3.6749999999999998</v>
      </c>
      <c r="AB19" s="11">
        <v>9.1</v>
      </c>
      <c r="AC19" s="11">
        <v>6.5350000000000001</v>
      </c>
      <c r="AD19" s="11">
        <v>17.285</v>
      </c>
      <c r="AE19" s="11">
        <v>15.969999999999999</v>
      </c>
      <c r="AF19" s="11">
        <v>26.664999999999999</v>
      </c>
      <c r="AG19" s="11">
        <v>11.18</v>
      </c>
      <c r="AH19" s="11">
        <v>32.68</v>
      </c>
      <c r="AI19" s="11">
        <v>4.7699999999999996</v>
      </c>
    </row>
    <row r="20" spans="1:35" s="6" customFormat="1" x14ac:dyDescent="0.3">
      <c r="A20" s="25">
        <v>21</v>
      </c>
      <c r="B20" s="25">
        <v>5</v>
      </c>
      <c r="C20" s="25">
        <v>6</v>
      </c>
      <c r="D20" s="24" t="s">
        <v>49</v>
      </c>
      <c r="E20" s="29" t="s">
        <v>48</v>
      </c>
      <c r="F20" s="25">
        <v>1985</v>
      </c>
      <c r="G20" s="19">
        <v>18</v>
      </c>
      <c r="H20" s="19" t="s">
        <v>252</v>
      </c>
      <c r="I20" s="19" t="s">
        <v>256</v>
      </c>
      <c r="J20" s="19">
        <v>1</v>
      </c>
      <c r="K20" s="19">
        <v>1</v>
      </c>
      <c r="L20" s="19">
        <v>0</v>
      </c>
      <c r="M20" s="19">
        <v>0</v>
      </c>
      <c r="N20" s="19">
        <v>1</v>
      </c>
      <c r="O20" s="19">
        <v>0</v>
      </c>
      <c r="P20" s="19">
        <v>0</v>
      </c>
      <c r="Q20" s="11">
        <v>0.5</v>
      </c>
      <c r="R20" s="11" t="s">
        <v>616</v>
      </c>
      <c r="S20" s="11">
        <f t="shared" si="0"/>
        <v>12</v>
      </c>
      <c r="T20" s="19">
        <v>1981</v>
      </c>
      <c r="U20" s="19">
        <v>1982</v>
      </c>
      <c r="V20" s="11" t="s">
        <v>50</v>
      </c>
      <c r="W20" s="16" t="s">
        <v>7</v>
      </c>
      <c r="X20" s="11">
        <v>0</v>
      </c>
      <c r="Y20" s="11">
        <v>0</v>
      </c>
      <c r="Z20" s="11">
        <v>0</v>
      </c>
      <c r="AA20" s="11">
        <v>10</v>
      </c>
      <c r="AB20" s="11">
        <v>4</v>
      </c>
      <c r="AC20" s="11">
        <v>4</v>
      </c>
      <c r="AD20" s="11">
        <v>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s="6" customFormat="1" x14ac:dyDescent="0.3">
      <c r="A21" s="25">
        <v>21</v>
      </c>
      <c r="B21" s="25">
        <v>5</v>
      </c>
      <c r="C21" s="25">
        <v>6</v>
      </c>
      <c r="D21" s="24" t="s">
        <v>49</v>
      </c>
      <c r="E21" s="29" t="s">
        <v>48</v>
      </c>
      <c r="F21" s="25">
        <v>1985</v>
      </c>
      <c r="G21" s="19">
        <v>19</v>
      </c>
      <c r="H21" s="19" t="s">
        <v>252</v>
      </c>
      <c r="I21" s="19" t="s">
        <v>256</v>
      </c>
      <c r="J21" s="19">
        <v>1</v>
      </c>
      <c r="K21" s="19">
        <v>1</v>
      </c>
      <c r="L21" s="19">
        <v>0</v>
      </c>
      <c r="M21" s="19">
        <v>0</v>
      </c>
      <c r="N21" s="19">
        <v>1</v>
      </c>
      <c r="O21" s="19">
        <v>0</v>
      </c>
      <c r="P21" s="19">
        <v>0</v>
      </c>
      <c r="Q21" s="11">
        <v>1</v>
      </c>
      <c r="R21" s="11"/>
      <c r="S21" s="11">
        <f t="shared" si="0"/>
        <v>12</v>
      </c>
      <c r="T21" s="19">
        <v>1981</v>
      </c>
      <c r="U21" s="19">
        <v>1982</v>
      </c>
      <c r="V21" s="11" t="s">
        <v>50</v>
      </c>
      <c r="W21" s="6" t="s">
        <v>6</v>
      </c>
      <c r="X21" s="11">
        <v>14</v>
      </c>
      <c r="Y21" s="11">
        <v>1</v>
      </c>
      <c r="Z21" s="11">
        <v>41</v>
      </c>
      <c r="AA21" s="11">
        <v>113</v>
      </c>
      <c r="AB21" s="11">
        <v>159</v>
      </c>
      <c r="AC21" s="11">
        <v>51</v>
      </c>
      <c r="AD21" s="11">
        <v>63</v>
      </c>
      <c r="AE21" s="11">
        <v>34</v>
      </c>
      <c r="AF21" s="11">
        <v>13</v>
      </c>
      <c r="AG21" s="11">
        <v>6</v>
      </c>
      <c r="AH21" s="11">
        <v>10</v>
      </c>
      <c r="AI21" s="11">
        <v>8</v>
      </c>
    </row>
    <row r="22" spans="1:35" s="6" customFormat="1" x14ac:dyDescent="0.3">
      <c r="A22" s="25">
        <v>21</v>
      </c>
      <c r="B22" s="25">
        <v>5</v>
      </c>
      <c r="C22" s="25">
        <v>6</v>
      </c>
      <c r="D22" s="24" t="s">
        <v>49</v>
      </c>
      <c r="E22" s="29" t="s">
        <v>48</v>
      </c>
      <c r="F22" s="25">
        <v>1985</v>
      </c>
      <c r="G22" s="19">
        <v>20</v>
      </c>
      <c r="H22" s="19" t="s">
        <v>252</v>
      </c>
      <c r="I22" s="19" t="s">
        <v>256</v>
      </c>
      <c r="J22" s="19">
        <v>1</v>
      </c>
      <c r="K22" s="19">
        <v>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1">
        <v>0.5</v>
      </c>
      <c r="R22" s="11" t="s">
        <v>616</v>
      </c>
      <c r="S22" s="11">
        <f t="shared" si="0"/>
        <v>12</v>
      </c>
      <c r="T22" s="19">
        <v>1981</v>
      </c>
      <c r="U22" s="19">
        <v>1982</v>
      </c>
      <c r="V22" s="11" t="s">
        <v>50</v>
      </c>
      <c r="W22" s="6" t="s">
        <v>8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2</v>
      </c>
      <c r="AD22" s="11">
        <v>5</v>
      </c>
      <c r="AE22" s="11">
        <v>4</v>
      </c>
      <c r="AF22" s="11">
        <v>1</v>
      </c>
      <c r="AG22" s="11">
        <v>0</v>
      </c>
      <c r="AH22" s="11">
        <v>0</v>
      </c>
      <c r="AI22" s="11">
        <v>0</v>
      </c>
    </row>
    <row r="23" spans="1:35" s="6" customFormat="1" x14ac:dyDescent="0.3">
      <c r="A23" s="25">
        <v>21</v>
      </c>
      <c r="B23" s="25">
        <v>5</v>
      </c>
      <c r="C23" s="25">
        <v>6</v>
      </c>
      <c r="D23" s="24" t="s">
        <v>49</v>
      </c>
      <c r="E23" s="29" t="s">
        <v>48</v>
      </c>
      <c r="F23" s="25">
        <v>1985</v>
      </c>
      <c r="G23" s="19">
        <v>21</v>
      </c>
      <c r="H23" s="19" t="s">
        <v>252</v>
      </c>
      <c r="I23" s="19" t="s">
        <v>256</v>
      </c>
      <c r="J23" s="19">
        <v>1</v>
      </c>
      <c r="K23" s="19">
        <v>1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1">
        <v>0.5</v>
      </c>
      <c r="R23" s="11" t="s">
        <v>616</v>
      </c>
      <c r="S23" s="11">
        <f t="shared" si="0"/>
        <v>12</v>
      </c>
      <c r="T23" s="19">
        <v>1981</v>
      </c>
      <c r="U23" s="19">
        <v>1982</v>
      </c>
      <c r="V23" s="11" t="s">
        <v>50</v>
      </c>
      <c r="W23" s="6" t="s">
        <v>10</v>
      </c>
      <c r="X23" s="11">
        <v>8</v>
      </c>
      <c r="Y23" s="11">
        <v>3</v>
      </c>
      <c r="Z23" s="11">
        <v>3</v>
      </c>
      <c r="AA23" s="11">
        <v>1</v>
      </c>
      <c r="AB23" s="11">
        <v>4</v>
      </c>
      <c r="AC23" s="11">
        <v>8</v>
      </c>
      <c r="AD23" s="11">
        <v>16</v>
      </c>
      <c r="AE23" s="11">
        <v>11</v>
      </c>
      <c r="AF23" s="11">
        <v>4</v>
      </c>
      <c r="AG23" s="11">
        <v>2</v>
      </c>
      <c r="AH23" s="11">
        <v>15</v>
      </c>
      <c r="AI23" s="11">
        <v>8</v>
      </c>
    </row>
    <row r="24" spans="1:35" x14ac:dyDescent="0.3">
      <c r="A24" s="27">
        <v>28</v>
      </c>
      <c r="B24" s="27">
        <v>6</v>
      </c>
      <c r="C24" s="27">
        <v>7</v>
      </c>
      <c r="D24" s="24" t="s">
        <v>51</v>
      </c>
      <c r="E24" s="79" t="s">
        <v>52</v>
      </c>
      <c r="F24" s="27">
        <v>1987</v>
      </c>
      <c r="G24" s="7">
        <v>22</v>
      </c>
      <c r="H24" s="7" t="s">
        <v>252</v>
      </c>
      <c r="I24" s="7" t="s">
        <v>256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1</v>
      </c>
      <c r="Q24" s="11">
        <v>1</v>
      </c>
      <c r="S24" s="11">
        <f t="shared" si="0"/>
        <v>12</v>
      </c>
      <c r="T24" s="7">
        <v>1985</v>
      </c>
      <c r="U24" s="7">
        <v>1986</v>
      </c>
      <c r="V24" s="11" t="s">
        <v>53</v>
      </c>
      <c r="W24" s="16" t="s">
        <v>11</v>
      </c>
      <c r="X24" s="11">
        <v>0</v>
      </c>
      <c r="Y24" s="11">
        <v>2</v>
      </c>
      <c r="Z24" s="11">
        <v>0</v>
      </c>
      <c r="AA24" s="11">
        <v>4</v>
      </c>
      <c r="AB24" s="11">
        <v>12</v>
      </c>
      <c r="AC24" s="11">
        <v>75</v>
      </c>
      <c r="AD24" s="11">
        <v>104</v>
      </c>
      <c r="AE24" s="11">
        <v>36</v>
      </c>
      <c r="AF24" s="11">
        <v>69</v>
      </c>
      <c r="AG24" s="11">
        <v>39</v>
      </c>
      <c r="AH24" s="11">
        <v>12</v>
      </c>
      <c r="AI24" s="11">
        <v>4</v>
      </c>
    </row>
    <row r="25" spans="1:35" x14ac:dyDescent="0.3">
      <c r="A25" s="27">
        <v>28</v>
      </c>
      <c r="B25" s="27">
        <v>6</v>
      </c>
      <c r="C25" s="27">
        <v>7</v>
      </c>
      <c r="D25" s="24" t="s">
        <v>51</v>
      </c>
      <c r="E25" s="79" t="s">
        <v>52</v>
      </c>
      <c r="F25" s="27">
        <v>1987</v>
      </c>
      <c r="G25" s="7">
        <v>23</v>
      </c>
      <c r="H25" s="7" t="s">
        <v>252</v>
      </c>
      <c r="I25" s="7" t="s">
        <v>256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1</v>
      </c>
      <c r="Q25" s="11">
        <v>0.5</v>
      </c>
      <c r="R25" s="11" t="s">
        <v>616</v>
      </c>
      <c r="S25" s="11">
        <f t="shared" si="0"/>
        <v>12</v>
      </c>
      <c r="T25" s="7">
        <v>1985</v>
      </c>
      <c r="U25" s="7">
        <v>1986</v>
      </c>
      <c r="V25" s="11" t="s">
        <v>53</v>
      </c>
      <c r="W25" s="16" t="s">
        <v>12</v>
      </c>
      <c r="X25" s="11">
        <v>0</v>
      </c>
      <c r="Y25" s="11">
        <v>3</v>
      </c>
      <c r="Z25" s="11">
        <v>3</v>
      </c>
      <c r="AA25" s="11">
        <v>2</v>
      </c>
      <c r="AB25" s="11">
        <v>4</v>
      </c>
      <c r="AC25" s="11">
        <v>1</v>
      </c>
      <c r="AD25" s="11">
        <v>15</v>
      </c>
      <c r="AE25" s="11">
        <v>2</v>
      </c>
      <c r="AF25" s="11">
        <v>3</v>
      </c>
      <c r="AG25" s="11">
        <v>0</v>
      </c>
      <c r="AH25" s="11">
        <v>2</v>
      </c>
      <c r="AI25" s="11">
        <v>3</v>
      </c>
    </row>
    <row r="26" spans="1:35" s="6" customFormat="1" x14ac:dyDescent="0.3">
      <c r="A26" s="25">
        <v>29</v>
      </c>
      <c r="B26" s="25">
        <v>7</v>
      </c>
      <c r="C26" s="25">
        <v>8</v>
      </c>
      <c r="D26" s="24" t="s">
        <v>54</v>
      </c>
      <c r="E26" s="29" t="s">
        <v>55</v>
      </c>
      <c r="F26" s="25">
        <v>1987</v>
      </c>
      <c r="G26" s="19">
        <v>24</v>
      </c>
      <c r="H26" s="19" t="s">
        <v>252</v>
      </c>
      <c r="I26" s="19" t="s">
        <v>256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1</v>
      </c>
      <c r="P26" s="19">
        <v>1</v>
      </c>
      <c r="Q26" s="11">
        <v>0</v>
      </c>
      <c r="R26" s="11" t="s">
        <v>251</v>
      </c>
      <c r="S26" s="11">
        <f t="shared" si="0"/>
        <v>10</v>
      </c>
      <c r="T26" s="19">
        <v>1986</v>
      </c>
      <c r="U26" s="19">
        <v>1986</v>
      </c>
      <c r="V26" s="11" t="s">
        <v>56</v>
      </c>
      <c r="W26" s="16" t="s">
        <v>11</v>
      </c>
      <c r="X26" s="11">
        <v>7.0000000000000007E-2</v>
      </c>
      <c r="Y26" s="11">
        <v>0.05</v>
      </c>
      <c r="Z26" s="11">
        <v>0.03</v>
      </c>
      <c r="AA26" s="11">
        <v>0.1</v>
      </c>
      <c r="AB26" s="11">
        <v>7.0000000000000007E-2</v>
      </c>
      <c r="AC26" s="11">
        <v>0.12</v>
      </c>
      <c r="AD26" s="11">
        <v>0.21</v>
      </c>
      <c r="AE26" s="11">
        <v>0.32</v>
      </c>
      <c r="AF26" s="11">
        <v>0.45</v>
      </c>
      <c r="AG26" s="11">
        <v>0.28000000000000003</v>
      </c>
      <c r="AH26" s="11" t="s">
        <v>246</v>
      </c>
      <c r="AI26" s="11" t="s">
        <v>246</v>
      </c>
    </row>
    <row r="27" spans="1:35" s="6" customFormat="1" x14ac:dyDescent="0.3">
      <c r="A27" s="25">
        <v>29</v>
      </c>
      <c r="B27" s="25">
        <v>7</v>
      </c>
      <c r="C27" s="25">
        <v>8</v>
      </c>
      <c r="D27" s="24" t="s">
        <v>54</v>
      </c>
      <c r="E27" s="29" t="s">
        <v>55</v>
      </c>
      <c r="F27" s="25">
        <v>1987</v>
      </c>
      <c r="G27" s="19">
        <v>25</v>
      </c>
      <c r="H27" s="19" t="s">
        <v>252</v>
      </c>
      <c r="I27" s="19" t="s">
        <v>256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</v>
      </c>
      <c r="P27" s="19">
        <v>1</v>
      </c>
      <c r="Q27" s="11">
        <v>0</v>
      </c>
      <c r="R27" s="11" t="s">
        <v>251</v>
      </c>
      <c r="S27" s="11">
        <f t="shared" si="0"/>
        <v>10</v>
      </c>
      <c r="T27" s="19">
        <v>1986</v>
      </c>
      <c r="U27" s="19">
        <v>1986</v>
      </c>
      <c r="V27" s="11" t="s">
        <v>56</v>
      </c>
      <c r="W27" s="6" t="s">
        <v>12</v>
      </c>
      <c r="X27" s="11">
        <v>0.05</v>
      </c>
      <c r="Y27" s="11">
        <v>7.0000000000000007E-2</v>
      </c>
      <c r="Z27" s="11">
        <v>0.1</v>
      </c>
      <c r="AA27" s="11">
        <v>0.09</v>
      </c>
      <c r="AB27" s="11">
        <v>0.06</v>
      </c>
      <c r="AC27" s="11">
        <v>0.11</v>
      </c>
      <c r="AD27" s="11">
        <v>0.09</v>
      </c>
      <c r="AE27" s="11">
        <v>0.21</v>
      </c>
      <c r="AF27" s="11">
        <v>0.24</v>
      </c>
      <c r="AG27" s="11">
        <v>0.2</v>
      </c>
      <c r="AH27" s="11" t="s">
        <v>246</v>
      </c>
      <c r="AI27" s="11" t="s">
        <v>246</v>
      </c>
    </row>
    <row r="28" spans="1:35" s="6" customFormat="1" x14ac:dyDescent="0.3">
      <c r="A28" s="25">
        <v>44</v>
      </c>
      <c r="B28" s="25">
        <v>8</v>
      </c>
      <c r="C28" s="25">
        <v>9</v>
      </c>
      <c r="D28" s="24" t="s">
        <v>58</v>
      </c>
      <c r="E28" s="29" t="s">
        <v>57</v>
      </c>
      <c r="F28" s="25">
        <v>1989</v>
      </c>
      <c r="G28" s="19">
        <v>26</v>
      </c>
      <c r="H28" s="19" t="s">
        <v>607</v>
      </c>
      <c r="I28" s="19" t="s">
        <v>256</v>
      </c>
      <c r="J28" s="19">
        <v>1</v>
      </c>
      <c r="K28" s="19">
        <v>1</v>
      </c>
      <c r="L28" s="19">
        <v>0</v>
      </c>
      <c r="M28" s="19">
        <v>1</v>
      </c>
      <c r="N28" s="19">
        <v>0</v>
      </c>
      <c r="O28" s="19">
        <v>0</v>
      </c>
      <c r="P28" s="19">
        <v>1</v>
      </c>
      <c r="Q28" s="11">
        <v>0.5</v>
      </c>
      <c r="R28" s="11" t="s">
        <v>616</v>
      </c>
      <c r="S28" s="11">
        <f t="shared" si="0"/>
        <v>12</v>
      </c>
      <c r="T28" s="19">
        <v>1987</v>
      </c>
      <c r="U28" s="19">
        <v>1988</v>
      </c>
      <c r="V28" s="11" t="s">
        <v>59</v>
      </c>
      <c r="W28" s="16" t="s">
        <v>7</v>
      </c>
      <c r="X28" s="11">
        <v>476.25</v>
      </c>
      <c r="Y28" s="11">
        <v>379.125</v>
      </c>
      <c r="Z28" s="11">
        <v>281.625</v>
      </c>
      <c r="AA28" s="11">
        <v>461.34000000000003</v>
      </c>
      <c r="AB28" s="11">
        <v>183.285</v>
      </c>
      <c r="AC28" s="11">
        <v>168.87</v>
      </c>
      <c r="AD28" s="11">
        <v>256.59000000000003</v>
      </c>
      <c r="AE28" s="11">
        <v>469.125</v>
      </c>
      <c r="AF28" s="11">
        <v>517.04999999999995</v>
      </c>
      <c r="AG28" s="11">
        <v>333.255</v>
      </c>
      <c r="AH28" s="11">
        <v>403.995</v>
      </c>
      <c r="AI28" s="11">
        <v>254.19</v>
      </c>
    </row>
    <row r="29" spans="1:35" s="6" customFormat="1" x14ac:dyDescent="0.3">
      <c r="A29" s="25">
        <v>44</v>
      </c>
      <c r="B29" s="25">
        <v>8</v>
      </c>
      <c r="C29" s="25">
        <v>9</v>
      </c>
      <c r="D29" s="24" t="s">
        <v>58</v>
      </c>
      <c r="E29" s="29" t="s">
        <v>57</v>
      </c>
      <c r="F29" s="25">
        <v>1989</v>
      </c>
      <c r="G29" s="19">
        <v>27</v>
      </c>
      <c r="H29" s="19" t="s">
        <v>607</v>
      </c>
      <c r="I29" s="19" t="s">
        <v>256</v>
      </c>
      <c r="J29" s="19">
        <v>1</v>
      </c>
      <c r="K29" s="19">
        <v>1</v>
      </c>
      <c r="L29" s="19">
        <v>0</v>
      </c>
      <c r="M29" s="19">
        <v>1</v>
      </c>
      <c r="N29" s="19">
        <v>0</v>
      </c>
      <c r="O29" s="19">
        <v>0</v>
      </c>
      <c r="P29" s="19">
        <v>1</v>
      </c>
      <c r="Q29" s="11">
        <v>1</v>
      </c>
      <c r="R29" s="11"/>
      <c r="S29" s="11">
        <f t="shared" si="0"/>
        <v>12</v>
      </c>
      <c r="T29" s="19">
        <v>1987</v>
      </c>
      <c r="U29" s="19">
        <v>1988</v>
      </c>
      <c r="V29" s="11" t="s">
        <v>59</v>
      </c>
      <c r="W29" s="16" t="s">
        <v>6</v>
      </c>
      <c r="X29" s="11">
        <v>41.55</v>
      </c>
      <c r="Y29" s="11">
        <v>36</v>
      </c>
      <c r="Z29" s="11">
        <v>11.504999999999999</v>
      </c>
      <c r="AA29" s="11">
        <v>16.23</v>
      </c>
      <c r="AB29" s="11">
        <v>4.4399999999999995</v>
      </c>
      <c r="AC29" s="11">
        <v>10.83</v>
      </c>
      <c r="AD29" s="11">
        <v>15.27</v>
      </c>
      <c r="AE29" s="11">
        <v>17.669999999999998</v>
      </c>
      <c r="AF29" s="11">
        <v>8.8049999999999997</v>
      </c>
      <c r="AG29" s="11">
        <v>21.12</v>
      </c>
      <c r="AH29" s="11">
        <v>27.45</v>
      </c>
      <c r="AI29" s="11">
        <v>30.795000000000002</v>
      </c>
    </row>
    <row r="30" spans="1:35" s="6" customFormat="1" x14ac:dyDescent="0.3">
      <c r="A30" s="25">
        <v>44</v>
      </c>
      <c r="B30" s="25">
        <v>8</v>
      </c>
      <c r="C30" s="25">
        <v>9</v>
      </c>
      <c r="D30" s="24" t="s">
        <v>58</v>
      </c>
      <c r="E30" s="29" t="s">
        <v>57</v>
      </c>
      <c r="F30" s="25">
        <v>1989</v>
      </c>
      <c r="G30" s="19">
        <v>28</v>
      </c>
      <c r="H30" s="19" t="s">
        <v>607</v>
      </c>
      <c r="I30" s="19" t="s">
        <v>256</v>
      </c>
      <c r="J30" s="19">
        <v>1</v>
      </c>
      <c r="K30" s="19">
        <v>1</v>
      </c>
      <c r="L30" s="19">
        <v>0</v>
      </c>
      <c r="M30" s="19">
        <v>1</v>
      </c>
      <c r="N30" s="19">
        <v>0</v>
      </c>
      <c r="O30" s="19">
        <v>0</v>
      </c>
      <c r="P30" s="19">
        <v>1</v>
      </c>
      <c r="Q30" s="11">
        <v>1</v>
      </c>
      <c r="R30" s="11"/>
      <c r="S30" s="11">
        <f t="shared" si="0"/>
        <v>12</v>
      </c>
      <c r="T30" s="19">
        <v>1987</v>
      </c>
      <c r="U30" s="19">
        <v>1988</v>
      </c>
      <c r="V30" s="11" t="s">
        <v>59</v>
      </c>
      <c r="W30" s="16" t="s">
        <v>9</v>
      </c>
      <c r="X30" s="11">
        <v>1.125</v>
      </c>
      <c r="Y30" s="11">
        <v>1.125</v>
      </c>
      <c r="Z30" s="11">
        <v>2.5049999999999999</v>
      </c>
      <c r="AA30" s="11">
        <v>2.13</v>
      </c>
      <c r="AB30" s="11">
        <v>0.495</v>
      </c>
      <c r="AC30" s="11">
        <v>0.495</v>
      </c>
      <c r="AD30" s="11">
        <v>1.5</v>
      </c>
      <c r="AE30" s="11">
        <v>1.9949999999999999</v>
      </c>
      <c r="AF30" s="11">
        <v>0.375</v>
      </c>
      <c r="AG30" s="11">
        <v>3.2850000000000001</v>
      </c>
      <c r="AH30" s="11">
        <v>3.4950000000000001</v>
      </c>
      <c r="AI30" s="11">
        <v>6.4050000000000002</v>
      </c>
    </row>
    <row r="31" spans="1:35" s="6" customFormat="1" x14ac:dyDescent="0.3">
      <c r="A31" s="25">
        <v>44</v>
      </c>
      <c r="B31" s="25">
        <v>8</v>
      </c>
      <c r="C31" s="25">
        <v>9</v>
      </c>
      <c r="D31" s="24" t="s">
        <v>58</v>
      </c>
      <c r="E31" s="29" t="s">
        <v>57</v>
      </c>
      <c r="F31" s="25">
        <v>1989</v>
      </c>
      <c r="G31" s="19">
        <v>29</v>
      </c>
      <c r="H31" s="19" t="s">
        <v>607</v>
      </c>
      <c r="I31" s="19" t="s">
        <v>256</v>
      </c>
      <c r="J31" s="19">
        <v>1</v>
      </c>
      <c r="K31" s="19">
        <v>1</v>
      </c>
      <c r="L31" s="19">
        <v>0</v>
      </c>
      <c r="M31" s="19">
        <v>1</v>
      </c>
      <c r="N31" s="19">
        <v>0</v>
      </c>
      <c r="O31" s="19">
        <v>0</v>
      </c>
      <c r="P31" s="19">
        <v>1</v>
      </c>
      <c r="Q31" s="11">
        <v>1</v>
      </c>
      <c r="R31" s="11"/>
      <c r="S31" s="11">
        <f t="shared" si="0"/>
        <v>12</v>
      </c>
      <c r="T31" s="19">
        <v>1987</v>
      </c>
      <c r="U31" s="19">
        <v>1988</v>
      </c>
      <c r="V31" s="11" t="s">
        <v>59</v>
      </c>
      <c r="W31" s="16" t="s">
        <v>12</v>
      </c>
      <c r="X31" s="11">
        <v>3.5249999999999999</v>
      </c>
      <c r="Y31" s="11">
        <v>1.125</v>
      </c>
      <c r="Z31" s="11">
        <v>3.375</v>
      </c>
      <c r="AA31" s="11">
        <v>5.3249999999999993</v>
      </c>
      <c r="AB31" s="11">
        <v>13.59</v>
      </c>
      <c r="AC31" s="11">
        <v>24.419999999999998</v>
      </c>
      <c r="AD31" s="11">
        <v>42.015000000000001</v>
      </c>
      <c r="AE31" s="11">
        <v>58.695</v>
      </c>
      <c r="AF31" s="11">
        <v>61.244999999999997</v>
      </c>
      <c r="AG31" s="11">
        <v>9.93</v>
      </c>
      <c r="AH31" s="11">
        <v>13.5</v>
      </c>
      <c r="AI31" s="11">
        <v>15.375</v>
      </c>
    </row>
    <row r="32" spans="1:35" x14ac:dyDescent="0.3">
      <c r="A32" s="27">
        <v>49</v>
      </c>
      <c r="B32" s="27">
        <v>9</v>
      </c>
      <c r="C32" s="27">
        <v>10</v>
      </c>
      <c r="D32" s="24" t="s">
        <v>60</v>
      </c>
      <c r="E32" s="79" t="s">
        <v>61</v>
      </c>
      <c r="F32" s="27">
        <v>1989</v>
      </c>
      <c r="G32" s="7">
        <v>30</v>
      </c>
      <c r="H32" s="7" t="s">
        <v>252</v>
      </c>
      <c r="I32" s="7" t="s">
        <v>256</v>
      </c>
      <c r="J32" s="7">
        <v>1</v>
      </c>
      <c r="K32" s="7">
        <v>1</v>
      </c>
      <c r="L32" s="7">
        <v>0</v>
      </c>
      <c r="M32" s="7">
        <v>1</v>
      </c>
      <c r="N32" s="7">
        <v>0</v>
      </c>
      <c r="O32" s="7">
        <v>1</v>
      </c>
      <c r="P32" s="7">
        <v>1</v>
      </c>
      <c r="Q32" s="11">
        <v>1</v>
      </c>
      <c r="S32" s="11">
        <f t="shared" si="0"/>
        <v>12</v>
      </c>
      <c r="T32" s="7">
        <v>1987</v>
      </c>
      <c r="U32" s="7">
        <v>1988</v>
      </c>
      <c r="V32" s="11" t="s">
        <v>62</v>
      </c>
      <c r="W32" s="16" t="s">
        <v>7</v>
      </c>
      <c r="X32" s="11">
        <v>3</v>
      </c>
      <c r="Y32" s="11">
        <v>21</v>
      </c>
      <c r="Z32" s="11">
        <v>44</v>
      </c>
      <c r="AA32" s="11">
        <v>74</v>
      </c>
      <c r="AB32" s="11">
        <v>63</v>
      </c>
      <c r="AC32" s="11">
        <v>3.7</v>
      </c>
      <c r="AD32" s="11">
        <v>0</v>
      </c>
      <c r="AE32" s="11">
        <v>5</v>
      </c>
      <c r="AF32" s="11">
        <v>17</v>
      </c>
      <c r="AG32" s="11">
        <v>68</v>
      </c>
      <c r="AH32" s="11">
        <v>9</v>
      </c>
      <c r="AI32" s="11">
        <v>0</v>
      </c>
    </row>
    <row r="33" spans="1:35" x14ac:dyDescent="0.3">
      <c r="A33" s="27">
        <v>49</v>
      </c>
      <c r="B33" s="27">
        <v>9</v>
      </c>
      <c r="C33" s="27">
        <v>10</v>
      </c>
      <c r="D33" s="24" t="s">
        <v>60</v>
      </c>
      <c r="E33" s="79" t="s">
        <v>61</v>
      </c>
      <c r="F33" s="27">
        <v>1989</v>
      </c>
      <c r="G33" s="7">
        <v>31</v>
      </c>
      <c r="H33" s="7" t="s">
        <v>252</v>
      </c>
      <c r="I33" s="7" t="s">
        <v>256</v>
      </c>
      <c r="J33" s="7">
        <v>1</v>
      </c>
      <c r="K33" s="7">
        <v>1</v>
      </c>
      <c r="L33" s="7">
        <v>0</v>
      </c>
      <c r="M33" s="7">
        <v>1</v>
      </c>
      <c r="N33" s="7">
        <v>0</v>
      </c>
      <c r="O33" s="7">
        <v>1</v>
      </c>
      <c r="P33" s="7">
        <v>1</v>
      </c>
      <c r="Q33" s="11">
        <v>0.5</v>
      </c>
      <c r="R33" s="11" t="s">
        <v>616</v>
      </c>
      <c r="S33" s="11">
        <f t="shared" si="0"/>
        <v>12</v>
      </c>
      <c r="T33" s="7">
        <v>1987</v>
      </c>
      <c r="U33" s="7">
        <v>1988</v>
      </c>
      <c r="V33" s="11" t="s">
        <v>63</v>
      </c>
      <c r="W33" s="16" t="s">
        <v>7</v>
      </c>
      <c r="X33" s="11">
        <v>72</v>
      </c>
      <c r="Y33" s="11">
        <v>792</v>
      </c>
      <c r="Z33" s="11">
        <v>1359</v>
      </c>
      <c r="AA33" s="11">
        <v>685</v>
      </c>
      <c r="AB33" s="11">
        <v>262</v>
      </c>
      <c r="AC33" s="11">
        <v>11.200000000000001</v>
      </c>
      <c r="AD33" s="11">
        <v>15</v>
      </c>
      <c r="AE33" s="11">
        <v>43</v>
      </c>
      <c r="AF33" s="11">
        <v>149</v>
      </c>
      <c r="AG33" s="11">
        <v>535</v>
      </c>
      <c r="AH33" s="11">
        <v>162</v>
      </c>
      <c r="AI33" s="11">
        <v>120</v>
      </c>
    </row>
    <row r="34" spans="1:35" x14ac:dyDescent="0.3">
      <c r="A34" s="27">
        <v>49</v>
      </c>
      <c r="B34" s="27">
        <v>9</v>
      </c>
      <c r="C34" s="27">
        <v>10</v>
      </c>
      <c r="D34" s="24" t="s">
        <v>60</v>
      </c>
      <c r="E34" s="79" t="s">
        <v>61</v>
      </c>
      <c r="F34" s="27">
        <v>1989</v>
      </c>
      <c r="G34" s="7">
        <v>32</v>
      </c>
      <c r="H34" s="7" t="s">
        <v>252</v>
      </c>
      <c r="I34" s="7" t="s">
        <v>256</v>
      </c>
      <c r="J34" s="7">
        <v>1</v>
      </c>
      <c r="K34" s="7">
        <v>1</v>
      </c>
      <c r="L34" s="7">
        <v>0</v>
      </c>
      <c r="M34" s="7">
        <v>1</v>
      </c>
      <c r="N34" s="7">
        <v>0</v>
      </c>
      <c r="O34" s="7">
        <v>1</v>
      </c>
      <c r="P34" s="7">
        <v>1</v>
      </c>
      <c r="Q34" s="11">
        <v>1</v>
      </c>
      <c r="S34" s="11">
        <f t="shared" si="0"/>
        <v>12</v>
      </c>
      <c r="T34" s="7">
        <v>1987</v>
      </c>
      <c r="U34" s="7">
        <v>1988</v>
      </c>
      <c r="V34" s="11" t="s">
        <v>64</v>
      </c>
      <c r="W34" s="16" t="s">
        <v>7</v>
      </c>
      <c r="X34" s="11">
        <v>9.5</v>
      </c>
      <c r="Y34" s="11">
        <v>33.06</v>
      </c>
      <c r="Z34" s="11">
        <v>137.56</v>
      </c>
      <c r="AA34" s="11">
        <v>129.96</v>
      </c>
      <c r="AB34" s="11">
        <v>66.5</v>
      </c>
      <c r="AC34" s="11">
        <v>19</v>
      </c>
      <c r="AD34" s="11">
        <v>13.299999999999999</v>
      </c>
      <c r="AE34" s="11">
        <v>1.1399999999999999</v>
      </c>
      <c r="AF34" s="11">
        <v>171.38</v>
      </c>
      <c r="AG34" s="11">
        <v>181.26</v>
      </c>
      <c r="AH34" s="11">
        <v>14.06</v>
      </c>
      <c r="AI34" s="11">
        <v>4.5599999999999996</v>
      </c>
    </row>
    <row r="35" spans="1:35" x14ac:dyDescent="0.3">
      <c r="A35" s="27">
        <v>49</v>
      </c>
      <c r="B35" s="27">
        <v>9</v>
      </c>
      <c r="C35" s="27">
        <v>10</v>
      </c>
      <c r="D35" s="24" t="s">
        <v>60</v>
      </c>
      <c r="E35" s="79" t="s">
        <v>61</v>
      </c>
      <c r="F35" s="27">
        <v>1989</v>
      </c>
      <c r="G35" s="7">
        <v>33</v>
      </c>
      <c r="H35" s="7" t="s">
        <v>252</v>
      </c>
      <c r="I35" s="7" t="s">
        <v>256</v>
      </c>
      <c r="J35" s="7">
        <v>1</v>
      </c>
      <c r="K35" s="7">
        <v>1</v>
      </c>
      <c r="L35" s="7">
        <v>0</v>
      </c>
      <c r="M35" s="7">
        <v>1</v>
      </c>
      <c r="N35" s="7">
        <v>0</v>
      </c>
      <c r="O35" s="7">
        <v>1</v>
      </c>
      <c r="P35" s="7">
        <v>1</v>
      </c>
      <c r="Q35" s="11">
        <v>1</v>
      </c>
      <c r="S35" s="11">
        <f t="shared" si="0"/>
        <v>12</v>
      </c>
      <c r="T35" s="7">
        <v>1987</v>
      </c>
      <c r="U35" s="7">
        <v>1988</v>
      </c>
      <c r="V35" s="11" t="s">
        <v>62</v>
      </c>
      <c r="W35" s="16" t="s">
        <v>6</v>
      </c>
      <c r="X35" s="11">
        <v>0</v>
      </c>
      <c r="Y35" s="11">
        <v>0</v>
      </c>
      <c r="Z35" s="11">
        <v>9</v>
      </c>
      <c r="AA35" s="11">
        <v>3</v>
      </c>
      <c r="AB35" s="11">
        <v>0</v>
      </c>
      <c r="AC35" s="11">
        <v>3.7</v>
      </c>
      <c r="AD35" s="11">
        <v>5</v>
      </c>
      <c r="AE35" s="11">
        <v>1</v>
      </c>
      <c r="AF35" s="11">
        <v>2</v>
      </c>
      <c r="AG35" s="11">
        <v>10</v>
      </c>
      <c r="AH35" s="11">
        <v>0</v>
      </c>
      <c r="AI35" s="11">
        <v>1</v>
      </c>
    </row>
    <row r="36" spans="1:35" x14ac:dyDescent="0.3">
      <c r="A36" s="27">
        <v>49</v>
      </c>
      <c r="B36" s="27">
        <v>9</v>
      </c>
      <c r="C36" s="27">
        <v>10</v>
      </c>
      <c r="D36" s="24" t="s">
        <v>60</v>
      </c>
      <c r="E36" s="79" t="s">
        <v>61</v>
      </c>
      <c r="F36" s="27">
        <v>1989</v>
      </c>
      <c r="G36" s="7">
        <v>34</v>
      </c>
      <c r="H36" s="7" t="s">
        <v>252</v>
      </c>
      <c r="I36" s="7" t="s">
        <v>256</v>
      </c>
      <c r="J36" s="7">
        <v>1</v>
      </c>
      <c r="K36" s="7">
        <v>1</v>
      </c>
      <c r="L36" s="7">
        <v>0</v>
      </c>
      <c r="M36" s="7">
        <v>1</v>
      </c>
      <c r="N36" s="7">
        <v>0</v>
      </c>
      <c r="O36" s="7">
        <v>1</v>
      </c>
      <c r="P36" s="7">
        <v>1</v>
      </c>
      <c r="Q36" s="11">
        <v>0</v>
      </c>
      <c r="R36" s="11" t="s">
        <v>617</v>
      </c>
      <c r="S36" s="11">
        <f t="shared" si="0"/>
        <v>12</v>
      </c>
      <c r="T36" s="7">
        <v>1987</v>
      </c>
      <c r="U36" s="7">
        <v>1988</v>
      </c>
      <c r="V36" s="11" t="s">
        <v>63</v>
      </c>
      <c r="W36" s="16" t="s">
        <v>6</v>
      </c>
      <c r="X36" s="11">
        <v>55</v>
      </c>
      <c r="Y36" s="11">
        <v>42</v>
      </c>
      <c r="Z36" s="11">
        <v>83</v>
      </c>
      <c r="AA36" s="11">
        <v>95</v>
      </c>
      <c r="AB36" s="11">
        <v>14</v>
      </c>
      <c r="AC36" s="11">
        <v>3.7</v>
      </c>
      <c r="AD36" s="11">
        <v>84</v>
      </c>
      <c r="AE36" s="11">
        <v>19</v>
      </c>
      <c r="AF36" s="11">
        <v>33</v>
      </c>
      <c r="AG36" s="11">
        <v>57</v>
      </c>
      <c r="AH36" s="11">
        <v>108</v>
      </c>
      <c r="AI36" s="11">
        <v>70</v>
      </c>
    </row>
    <row r="37" spans="1:35" x14ac:dyDescent="0.3">
      <c r="A37" s="27">
        <v>49</v>
      </c>
      <c r="B37" s="27">
        <v>9</v>
      </c>
      <c r="C37" s="27">
        <v>10</v>
      </c>
      <c r="D37" s="24" t="s">
        <v>60</v>
      </c>
      <c r="E37" s="79" t="s">
        <v>61</v>
      </c>
      <c r="F37" s="27">
        <v>1989</v>
      </c>
      <c r="G37" s="7">
        <v>35</v>
      </c>
      <c r="H37" s="7" t="s">
        <v>252</v>
      </c>
      <c r="I37" s="7" t="s">
        <v>256</v>
      </c>
      <c r="J37" s="7">
        <v>1</v>
      </c>
      <c r="K37" s="7">
        <v>1</v>
      </c>
      <c r="L37" s="7">
        <v>0</v>
      </c>
      <c r="M37" s="7">
        <v>1</v>
      </c>
      <c r="N37" s="7">
        <v>0</v>
      </c>
      <c r="O37" s="7">
        <v>1</v>
      </c>
      <c r="P37" s="7">
        <v>1</v>
      </c>
      <c r="Q37" s="11">
        <v>0</v>
      </c>
      <c r="R37" s="11" t="s">
        <v>617</v>
      </c>
      <c r="S37" s="11">
        <f t="shared" si="0"/>
        <v>12</v>
      </c>
      <c r="T37" s="7">
        <v>1987</v>
      </c>
      <c r="U37" s="7">
        <v>1988</v>
      </c>
      <c r="V37" s="11" t="s">
        <v>64</v>
      </c>
      <c r="W37" s="16" t="s">
        <v>6</v>
      </c>
      <c r="X37" s="11">
        <v>0</v>
      </c>
      <c r="Y37" s="11">
        <v>0</v>
      </c>
      <c r="Z37" s="11">
        <v>6.4600000000000009</v>
      </c>
      <c r="AA37" s="11">
        <v>5.7</v>
      </c>
      <c r="AB37" s="11">
        <v>6.4600000000000009</v>
      </c>
      <c r="AC37" s="11">
        <v>9.5</v>
      </c>
      <c r="AD37" s="11">
        <v>29.26</v>
      </c>
      <c r="AE37" s="11">
        <v>4.5599999999999996</v>
      </c>
      <c r="AF37" s="11">
        <v>7.6000000000000005</v>
      </c>
      <c r="AG37" s="11">
        <v>16.72</v>
      </c>
      <c r="AH37" s="11">
        <v>0</v>
      </c>
      <c r="AI37" s="11">
        <v>0</v>
      </c>
    </row>
    <row r="38" spans="1:35" x14ac:dyDescent="0.3">
      <c r="A38" s="27">
        <v>49</v>
      </c>
      <c r="B38" s="27">
        <v>9</v>
      </c>
      <c r="C38" s="27">
        <v>10</v>
      </c>
      <c r="D38" s="24" t="s">
        <v>60</v>
      </c>
      <c r="E38" s="79" t="s">
        <v>61</v>
      </c>
      <c r="F38" s="27">
        <v>1989</v>
      </c>
      <c r="G38" s="7">
        <v>36</v>
      </c>
      <c r="H38" s="7" t="s">
        <v>252</v>
      </c>
      <c r="I38" s="7" t="s">
        <v>256</v>
      </c>
      <c r="J38" s="7">
        <v>1</v>
      </c>
      <c r="K38" s="7">
        <v>1</v>
      </c>
      <c r="L38" s="7">
        <v>0</v>
      </c>
      <c r="M38" s="7">
        <v>1</v>
      </c>
      <c r="N38" s="7">
        <v>0</v>
      </c>
      <c r="O38" s="7">
        <v>1</v>
      </c>
      <c r="P38" s="7">
        <v>1</v>
      </c>
      <c r="Q38" s="11">
        <v>0.5</v>
      </c>
      <c r="R38" s="11" t="s">
        <v>616</v>
      </c>
      <c r="S38" s="11">
        <f t="shared" si="0"/>
        <v>12</v>
      </c>
      <c r="T38" s="7">
        <v>1987</v>
      </c>
      <c r="U38" s="7">
        <v>1988</v>
      </c>
      <c r="V38" s="11" t="s">
        <v>64</v>
      </c>
      <c r="W38" s="16" t="s">
        <v>9</v>
      </c>
      <c r="X38" s="11">
        <v>0.95000000000000007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1.1399999999999999</v>
      </c>
      <c r="AF38" s="11">
        <v>0</v>
      </c>
      <c r="AG38" s="11">
        <v>0</v>
      </c>
      <c r="AH38" s="11">
        <v>0</v>
      </c>
      <c r="AI38" s="11">
        <v>0.95000000000000007</v>
      </c>
    </row>
    <row r="39" spans="1:35" x14ac:dyDescent="0.3">
      <c r="A39" s="27">
        <v>49</v>
      </c>
      <c r="B39" s="27">
        <v>9</v>
      </c>
      <c r="C39" s="27">
        <v>10</v>
      </c>
      <c r="D39" s="24" t="s">
        <v>60</v>
      </c>
      <c r="E39" s="79" t="s">
        <v>61</v>
      </c>
      <c r="F39" s="27">
        <v>1989</v>
      </c>
      <c r="G39" s="7">
        <v>37</v>
      </c>
      <c r="H39" s="7" t="s">
        <v>252</v>
      </c>
      <c r="I39" s="7" t="s">
        <v>256</v>
      </c>
      <c r="J39" s="7">
        <v>1</v>
      </c>
      <c r="K39" s="7">
        <v>1</v>
      </c>
      <c r="L39" s="7">
        <v>0</v>
      </c>
      <c r="M39" s="7">
        <v>1</v>
      </c>
      <c r="N39" s="7">
        <v>0</v>
      </c>
      <c r="O39" s="7">
        <v>1</v>
      </c>
      <c r="P39" s="7">
        <v>1</v>
      </c>
      <c r="Q39" s="11">
        <v>0.5</v>
      </c>
      <c r="R39" s="11" t="s">
        <v>616</v>
      </c>
      <c r="S39" s="11">
        <f t="shared" si="0"/>
        <v>12</v>
      </c>
      <c r="T39" s="7">
        <v>1987</v>
      </c>
      <c r="U39" s="7">
        <v>1988</v>
      </c>
      <c r="V39" s="11" t="s">
        <v>62</v>
      </c>
      <c r="W39" s="16" t="s">
        <v>11</v>
      </c>
      <c r="X39" s="11">
        <v>0</v>
      </c>
      <c r="Y39" s="11">
        <v>0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1</v>
      </c>
      <c r="AH39" s="11">
        <v>0</v>
      </c>
      <c r="AI39" s="11">
        <v>0</v>
      </c>
    </row>
    <row r="40" spans="1:35" x14ac:dyDescent="0.3">
      <c r="A40" s="27">
        <v>49</v>
      </c>
      <c r="B40" s="27">
        <v>9</v>
      </c>
      <c r="C40" s="27">
        <v>10</v>
      </c>
      <c r="D40" s="24" t="s">
        <v>60</v>
      </c>
      <c r="E40" s="79" t="s">
        <v>61</v>
      </c>
      <c r="F40" s="27">
        <v>1989</v>
      </c>
      <c r="G40" s="7">
        <v>38</v>
      </c>
      <c r="H40" s="7" t="s">
        <v>252</v>
      </c>
      <c r="I40" s="7" t="s">
        <v>256</v>
      </c>
      <c r="J40" s="7">
        <v>1</v>
      </c>
      <c r="K40" s="7">
        <v>1</v>
      </c>
      <c r="L40" s="7">
        <v>0</v>
      </c>
      <c r="M40" s="7">
        <v>1</v>
      </c>
      <c r="N40" s="7">
        <v>0</v>
      </c>
      <c r="O40" s="7">
        <v>1</v>
      </c>
      <c r="P40" s="7">
        <v>1</v>
      </c>
      <c r="Q40" s="11">
        <v>1</v>
      </c>
      <c r="S40" s="11">
        <f t="shared" si="0"/>
        <v>12</v>
      </c>
      <c r="T40" s="7">
        <v>1987</v>
      </c>
      <c r="U40" s="7">
        <v>1988</v>
      </c>
      <c r="V40" s="11" t="s">
        <v>63</v>
      </c>
      <c r="W40" s="16" t="s">
        <v>11</v>
      </c>
      <c r="X40" s="11">
        <v>7</v>
      </c>
      <c r="Y40" s="11">
        <v>2</v>
      </c>
      <c r="Z40" s="11">
        <v>6</v>
      </c>
      <c r="AA40" s="11">
        <v>8</v>
      </c>
      <c r="AB40" s="11">
        <v>11</v>
      </c>
      <c r="AC40" s="11">
        <v>1.2</v>
      </c>
      <c r="AD40" s="11">
        <v>9</v>
      </c>
      <c r="AE40" s="11">
        <v>11</v>
      </c>
      <c r="AF40" s="11">
        <v>6</v>
      </c>
      <c r="AG40" s="11">
        <v>3</v>
      </c>
      <c r="AH40" s="11">
        <v>13</v>
      </c>
      <c r="AI40" s="11">
        <v>13</v>
      </c>
    </row>
    <row r="41" spans="1:35" x14ac:dyDescent="0.3">
      <c r="A41" s="27">
        <v>49</v>
      </c>
      <c r="B41" s="27">
        <v>9</v>
      </c>
      <c r="C41" s="27">
        <v>10</v>
      </c>
      <c r="D41" s="24" t="s">
        <v>60</v>
      </c>
      <c r="E41" s="79" t="s">
        <v>61</v>
      </c>
      <c r="F41" s="27">
        <v>1989</v>
      </c>
      <c r="G41" s="7">
        <v>39</v>
      </c>
      <c r="H41" s="7" t="s">
        <v>252</v>
      </c>
      <c r="I41" s="7" t="s">
        <v>256</v>
      </c>
      <c r="J41" s="7">
        <v>1</v>
      </c>
      <c r="K41" s="7">
        <v>1</v>
      </c>
      <c r="L41" s="7">
        <v>0</v>
      </c>
      <c r="M41" s="7">
        <v>1</v>
      </c>
      <c r="N41" s="7">
        <v>0</v>
      </c>
      <c r="O41" s="7">
        <v>1</v>
      </c>
      <c r="P41" s="7">
        <v>1</v>
      </c>
      <c r="Q41" s="11">
        <v>1</v>
      </c>
      <c r="S41" s="11">
        <f t="shared" si="0"/>
        <v>12</v>
      </c>
      <c r="T41" s="7">
        <v>1987</v>
      </c>
      <c r="U41" s="7">
        <v>1988</v>
      </c>
      <c r="V41" s="11" t="s">
        <v>64</v>
      </c>
      <c r="W41" s="16" t="s">
        <v>11</v>
      </c>
      <c r="X41" s="11">
        <v>0.95000000000000007</v>
      </c>
      <c r="Y41" s="11">
        <v>0</v>
      </c>
      <c r="Z41" s="11">
        <v>0</v>
      </c>
      <c r="AA41" s="11">
        <v>0</v>
      </c>
      <c r="AB41" s="11">
        <v>0.95000000000000007</v>
      </c>
      <c r="AC41" s="11">
        <v>0</v>
      </c>
      <c r="AD41" s="11">
        <v>0</v>
      </c>
      <c r="AE41" s="11">
        <v>0</v>
      </c>
      <c r="AF41" s="11">
        <v>7.6000000000000005</v>
      </c>
      <c r="AG41" s="11">
        <v>1.9000000000000001</v>
      </c>
      <c r="AH41" s="11">
        <v>1.9000000000000001</v>
      </c>
      <c r="AI41" s="11">
        <v>0</v>
      </c>
    </row>
    <row r="42" spans="1:35" x14ac:dyDescent="0.3">
      <c r="A42" s="27">
        <v>49</v>
      </c>
      <c r="B42" s="27">
        <v>9</v>
      </c>
      <c r="C42" s="27">
        <v>10</v>
      </c>
      <c r="D42" s="24" t="s">
        <v>60</v>
      </c>
      <c r="E42" s="79" t="s">
        <v>61</v>
      </c>
      <c r="F42" s="27">
        <v>1989</v>
      </c>
      <c r="G42" s="7">
        <v>40</v>
      </c>
      <c r="H42" s="7" t="s">
        <v>252</v>
      </c>
      <c r="I42" s="7" t="s">
        <v>256</v>
      </c>
      <c r="J42" s="7">
        <v>1</v>
      </c>
      <c r="K42" s="7">
        <v>1</v>
      </c>
      <c r="L42" s="7">
        <v>0</v>
      </c>
      <c r="M42" s="7">
        <v>1</v>
      </c>
      <c r="N42" s="7">
        <v>0</v>
      </c>
      <c r="O42" s="7">
        <v>1</v>
      </c>
      <c r="P42" s="7">
        <v>1</v>
      </c>
      <c r="Q42" s="11">
        <v>1</v>
      </c>
      <c r="S42" s="11">
        <f t="shared" si="0"/>
        <v>12</v>
      </c>
      <c r="T42" s="7">
        <v>1987</v>
      </c>
      <c r="U42" s="7">
        <v>1988</v>
      </c>
      <c r="V42" s="11" t="s">
        <v>62</v>
      </c>
      <c r="W42" s="16" t="s">
        <v>12</v>
      </c>
      <c r="X42" s="11">
        <v>59</v>
      </c>
      <c r="Y42" s="11">
        <v>203</v>
      </c>
      <c r="Z42" s="11">
        <v>1210</v>
      </c>
      <c r="AA42" s="11">
        <v>925</v>
      </c>
      <c r="AB42" s="11">
        <v>362</v>
      </c>
      <c r="AC42" s="11">
        <v>61.2</v>
      </c>
      <c r="AD42" s="11">
        <v>228</v>
      </c>
      <c r="AE42" s="11">
        <v>1075</v>
      </c>
      <c r="AF42" s="11">
        <v>4464</v>
      </c>
      <c r="AG42" s="11">
        <v>1968</v>
      </c>
      <c r="AH42" s="11">
        <v>163</v>
      </c>
      <c r="AI42" s="11">
        <v>43</v>
      </c>
    </row>
    <row r="43" spans="1:35" x14ac:dyDescent="0.3">
      <c r="A43" s="27">
        <v>49</v>
      </c>
      <c r="B43" s="27">
        <v>9</v>
      </c>
      <c r="C43" s="27">
        <v>10</v>
      </c>
      <c r="D43" s="24" t="s">
        <v>60</v>
      </c>
      <c r="E43" s="79" t="s">
        <v>61</v>
      </c>
      <c r="F43" s="27">
        <v>1989</v>
      </c>
      <c r="G43" s="7">
        <v>41</v>
      </c>
      <c r="H43" s="7" t="s">
        <v>252</v>
      </c>
      <c r="I43" s="7" t="s">
        <v>256</v>
      </c>
      <c r="J43" s="7">
        <v>1</v>
      </c>
      <c r="K43" s="7">
        <v>1</v>
      </c>
      <c r="L43" s="7">
        <v>0</v>
      </c>
      <c r="M43" s="7">
        <v>1</v>
      </c>
      <c r="N43" s="7">
        <v>0</v>
      </c>
      <c r="O43" s="7">
        <v>1</v>
      </c>
      <c r="P43" s="7">
        <v>1</v>
      </c>
      <c r="Q43" s="11">
        <v>1</v>
      </c>
      <c r="S43" s="11">
        <f t="shared" si="0"/>
        <v>12</v>
      </c>
      <c r="T43" s="7">
        <v>1987</v>
      </c>
      <c r="U43" s="7">
        <v>1988</v>
      </c>
      <c r="V43" s="11" t="s">
        <v>63</v>
      </c>
      <c r="W43" s="16" t="s">
        <v>12</v>
      </c>
      <c r="X43" s="11">
        <v>790</v>
      </c>
      <c r="Y43" s="11">
        <v>1601</v>
      </c>
      <c r="Z43" s="11">
        <v>3392</v>
      </c>
      <c r="AA43" s="11">
        <v>1616</v>
      </c>
      <c r="AB43" s="11">
        <v>691</v>
      </c>
      <c r="AC43" s="11">
        <v>141.19999999999999</v>
      </c>
      <c r="AD43" s="11">
        <v>438</v>
      </c>
      <c r="AE43" s="11">
        <v>2938</v>
      </c>
      <c r="AF43" s="11">
        <v>7534</v>
      </c>
      <c r="AG43" s="11">
        <v>3458</v>
      </c>
      <c r="AH43" s="11">
        <v>1271</v>
      </c>
      <c r="AI43" s="11">
        <v>586</v>
      </c>
    </row>
    <row r="44" spans="1:35" x14ac:dyDescent="0.3">
      <c r="A44" s="27">
        <v>49</v>
      </c>
      <c r="B44" s="27">
        <v>9</v>
      </c>
      <c r="C44" s="27">
        <v>10</v>
      </c>
      <c r="D44" s="24" t="s">
        <v>60</v>
      </c>
      <c r="E44" s="79" t="s">
        <v>61</v>
      </c>
      <c r="F44" s="27">
        <v>1989</v>
      </c>
      <c r="G44" s="7">
        <v>42</v>
      </c>
      <c r="H44" s="7" t="s">
        <v>252</v>
      </c>
      <c r="I44" s="7" t="s">
        <v>256</v>
      </c>
      <c r="J44" s="7">
        <v>1</v>
      </c>
      <c r="K44" s="7">
        <v>1</v>
      </c>
      <c r="L44" s="7">
        <v>0</v>
      </c>
      <c r="M44" s="7">
        <v>1</v>
      </c>
      <c r="N44" s="7">
        <v>0</v>
      </c>
      <c r="O44" s="7">
        <v>1</v>
      </c>
      <c r="P44" s="7">
        <v>1</v>
      </c>
      <c r="Q44" s="11">
        <v>1</v>
      </c>
      <c r="S44" s="11">
        <f t="shared" si="0"/>
        <v>12</v>
      </c>
      <c r="T44" s="7">
        <v>1987</v>
      </c>
      <c r="U44" s="7">
        <v>1988</v>
      </c>
      <c r="V44" s="11" t="s">
        <v>64</v>
      </c>
      <c r="W44" s="16" t="s">
        <v>12</v>
      </c>
      <c r="X44" s="11">
        <v>20.900000000000002</v>
      </c>
      <c r="Y44" s="11">
        <v>66.5</v>
      </c>
      <c r="Z44" s="11">
        <v>176.70000000000002</v>
      </c>
      <c r="AA44" s="11">
        <v>72.959999999999994</v>
      </c>
      <c r="AB44" s="11">
        <v>53.959999999999994</v>
      </c>
      <c r="AC44" s="11">
        <v>17.86</v>
      </c>
      <c r="AD44" s="11">
        <v>53.58</v>
      </c>
      <c r="AE44" s="11">
        <v>49.4</v>
      </c>
      <c r="AF44" s="11">
        <v>805.6</v>
      </c>
      <c r="AG44" s="11">
        <v>140.22</v>
      </c>
      <c r="AH44" s="11">
        <v>41.800000000000004</v>
      </c>
      <c r="AI44" s="11">
        <v>19</v>
      </c>
    </row>
    <row r="45" spans="1:35" x14ac:dyDescent="0.3">
      <c r="A45" s="27">
        <v>50</v>
      </c>
      <c r="B45" s="27">
        <v>10</v>
      </c>
      <c r="C45" s="27">
        <v>11</v>
      </c>
      <c r="D45" s="24" t="s">
        <v>65</v>
      </c>
      <c r="E45" s="79" t="s">
        <v>57</v>
      </c>
      <c r="F45" s="27">
        <v>1989</v>
      </c>
      <c r="G45" s="7">
        <v>43</v>
      </c>
      <c r="H45" s="7" t="s">
        <v>607</v>
      </c>
      <c r="I45" s="7" t="s">
        <v>252</v>
      </c>
      <c r="J45" s="7">
        <v>1</v>
      </c>
      <c r="K45" s="7">
        <v>1</v>
      </c>
      <c r="L45" s="7"/>
      <c r="M45" s="7"/>
      <c r="N45" s="7"/>
      <c r="O45" s="7"/>
      <c r="P45" s="7"/>
      <c r="Q45" s="11">
        <v>0.5</v>
      </c>
      <c r="R45" s="11" t="s">
        <v>616</v>
      </c>
      <c r="S45" s="11">
        <f t="shared" si="0"/>
        <v>12</v>
      </c>
      <c r="T45" s="7">
        <v>1987</v>
      </c>
      <c r="U45" s="7">
        <v>1988</v>
      </c>
      <c r="V45" s="11" t="s">
        <v>66</v>
      </c>
      <c r="W45" s="16" t="s">
        <v>7</v>
      </c>
      <c r="X45" s="11">
        <v>481.2</v>
      </c>
      <c r="Y45" s="11">
        <v>638</v>
      </c>
      <c r="Z45" s="11">
        <v>676</v>
      </c>
      <c r="AA45" s="11">
        <v>925.6</v>
      </c>
      <c r="AB45" s="11">
        <v>377</v>
      </c>
      <c r="AC45" s="11">
        <v>343.4</v>
      </c>
      <c r="AD45" s="11">
        <v>437</v>
      </c>
      <c r="AE45" s="11">
        <v>512</v>
      </c>
      <c r="AF45" s="11">
        <v>903</v>
      </c>
      <c r="AG45" s="11">
        <v>584</v>
      </c>
      <c r="AH45" s="11">
        <v>278</v>
      </c>
      <c r="AI45" s="11">
        <v>568</v>
      </c>
    </row>
    <row r="46" spans="1:35" x14ac:dyDescent="0.3">
      <c r="A46" s="27">
        <v>50</v>
      </c>
      <c r="B46" s="27">
        <v>10</v>
      </c>
      <c r="C46" s="27">
        <v>11</v>
      </c>
      <c r="D46" s="24" t="s">
        <v>65</v>
      </c>
      <c r="E46" s="79" t="s">
        <v>57</v>
      </c>
      <c r="F46" s="27">
        <v>1989</v>
      </c>
      <c r="G46" s="7">
        <v>44</v>
      </c>
      <c r="H46" s="7" t="s">
        <v>607</v>
      </c>
      <c r="I46" s="7" t="s">
        <v>252</v>
      </c>
      <c r="J46" s="7">
        <v>1</v>
      </c>
      <c r="K46" s="7">
        <v>1</v>
      </c>
      <c r="L46" s="7"/>
      <c r="M46" s="7"/>
      <c r="N46" s="7"/>
      <c r="O46" s="7"/>
      <c r="P46" s="7"/>
      <c r="Q46" s="11">
        <v>1</v>
      </c>
      <c r="S46" s="11">
        <f t="shared" si="0"/>
        <v>12</v>
      </c>
      <c r="T46" s="7">
        <v>1987</v>
      </c>
      <c r="U46" s="7">
        <v>1988</v>
      </c>
      <c r="V46" s="11" t="s">
        <v>66</v>
      </c>
      <c r="W46" s="16" t="s">
        <v>6</v>
      </c>
      <c r="X46" s="11">
        <v>94.4</v>
      </c>
      <c r="Y46" s="11">
        <v>1.56</v>
      </c>
      <c r="Z46" s="11">
        <v>17.600000000000001</v>
      </c>
      <c r="AA46" s="11">
        <v>21.6</v>
      </c>
      <c r="AB46" s="11">
        <v>6</v>
      </c>
      <c r="AC46" s="11">
        <v>8.56</v>
      </c>
      <c r="AD46" s="11">
        <v>27</v>
      </c>
      <c r="AE46" s="11">
        <v>10</v>
      </c>
      <c r="AF46" s="11">
        <v>13</v>
      </c>
      <c r="AG46" s="11">
        <v>32</v>
      </c>
      <c r="AH46" s="11">
        <v>154</v>
      </c>
      <c r="AI46" s="11">
        <v>126</v>
      </c>
    </row>
    <row r="47" spans="1:35" x14ac:dyDescent="0.3">
      <c r="A47" s="27">
        <v>50</v>
      </c>
      <c r="B47" s="27">
        <v>10</v>
      </c>
      <c r="C47" s="27">
        <v>11</v>
      </c>
      <c r="D47" s="24" t="s">
        <v>65</v>
      </c>
      <c r="E47" s="79" t="s">
        <v>57</v>
      </c>
      <c r="F47" s="27">
        <v>1989</v>
      </c>
      <c r="G47" s="7">
        <v>45</v>
      </c>
      <c r="H47" s="7" t="s">
        <v>607</v>
      </c>
      <c r="I47" s="7" t="s">
        <v>252</v>
      </c>
      <c r="J47" s="7">
        <v>1</v>
      </c>
      <c r="K47" s="7">
        <v>1</v>
      </c>
      <c r="L47" s="7"/>
      <c r="M47" s="7"/>
      <c r="N47" s="7"/>
      <c r="O47" s="7"/>
      <c r="P47" s="7"/>
      <c r="Q47" s="11">
        <v>1</v>
      </c>
      <c r="S47" s="11">
        <f t="shared" si="0"/>
        <v>12</v>
      </c>
      <c r="T47" s="7">
        <v>1987</v>
      </c>
      <c r="U47" s="7">
        <v>1988</v>
      </c>
      <c r="V47" s="11" t="s">
        <v>66</v>
      </c>
      <c r="W47" s="16" t="s">
        <v>9</v>
      </c>
      <c r="X47" s="11">
        <v>0</v>
      </c>
      <c r="Y47" s="11">
        <v>0</v>
      </c>
      <c r="Z47" s="11">
        <v>4.8</v>
      </c>
      <c r="AA47" s="11">
        <v>4</v>
      </c>
      <c r="AB47" s="11">
        <v>0</v>
      </c>
      <c r="AC47" s="11">
        <v>0</v>
      </c>
      <c r="AD47" s="11">
        <v>2</v>
      </c>
      <c r="AE47" s="11">
        <v>4</v>
      </c>
      <c r="AF47" s="11">
        <v>0</v>
      </c>
      <c r="AG47" s="11">
        <v>3</v>
      </c>
      <c r="AH47" s="11">
        <v>3</v>
      </c>
      <c r="AI47" s="11">
        <v>5</v>
      </c>
    </row>
    <row r="48" spans="1:35" x14ac:dyDescent="0.3">
      <c r="A48" s="27">
        <v>50</v>
      </c>
      <c r="B48" s="27">
        <v>10</v>
      </c>
      <c r="C48" s="27">
        <v>11</v>
      </c>
      <c r="D48" s="24" t="s">
        <v>65</v>
      </c>
      <c r="E48" s="79" t="s">
        <v>57</v>
      </c>
      <c r="F48" s="27">
        <v>1989</v>
      </c>
      <c r="G48" s="7">
        <v>46</v>
      </c>
      <c r="H48" s="7" t="s">
        <v>607</v>
      </c>
      <c r="I48" s="7" t="s">
        <v>252</v>
      </c>
      <c r="J48" s="7">
        <v>1</v>
      </c>
      <c r="K48" s="7">
        <v>1</v>
      </c>
      <c r="L48" s="7"/>
      <c r="M48" s="7"/>
      <c r="N48" s="7"/>
      <c r="O48" s="7"/>
      <c r="P48" s="7"/>
      <c r="Q48" s="11">
        <v>1</v>
      </c>
      <c r="S48" s="11">
        <f t="shared" si="0"/>
        <v>12</v>
      </c>
      <c r="T48" s="7">
        <v>1987</v>
      </c>
      <c r="U48" s="7">
        <v>1988</v>
      </c>
      <c r="V48" s="11" t="s">
        <v>66</v>
      </c>
      <c r="W48" s="16" t="s">
        <v>12</v>
      </c>
      <c r="X48" s="11">
        <v>0</v>
      </c>
      <c r="Y48" s="11">
        <v>0</v>
      </c>
      <c r="Z48" s="11">
        <v>7.2</v>
      </c>
      <c r="AA48" s="11">
        <v>11.2</v>
      </c>
      <c r="AB48" s="11">
        <v>1</v>
      </c>
      <c r="AC48" s="11">
        <v>29.68</v>
      </c>
      <c r="AD48" s="11">
        <v>48</v>
      </c>
      <c r="AE48" s="11">
        <v>100</v>
      </c>
      <c r="AF48" s="11">
        <v>43</v>
      </c>
      <c r="AG48" s="11">
        <v>7</v>
      </c>
      <c r="AH48" s="11">
        <v>25</v>
      </c>
      <c r="AI48" s="11">
        <v>25</v>
      </c>
    </row>
    <row r="49" spans="1:35" x14ac:dyDescent="0.3">
      <c r="A49" s="27">
        <v>59</v>
      </c>
      <c r="B49" s="27">
        <v>11</v>
      </c>
      <c r="C49" s="27">
        <v>12</v>
      </c>
      <c r="D49" s="24" t="s">
        <v>68</v>
      </c>
      <c r="E49" s="79" t="s">
        <v>67</v>
      </c>
      <c r="F49" s="27">
        <v>1990</v>
      </c>
      <c r="G49" s="7">
        <v>47</v>
      </c>
      <c r="H49" s="7" t="s">
        <v>252</v>
      </c>
      <c r="I49" s="7" t="s">
        <v>252</v>
      </c>
      <c r="J49" s="7">
        <v>1</v>
      </c>
      <c r="K49" s="7">
        <v>1</v>
      </c>
      <c r="L49" s="7"/>
      <c r="M49" s="7">
        <v>1</v>
      </c>
      <c r="N49" s="7"/>
      <c r="O49" s="7"/>
      <c r="P49" s="7">
        <v>1</v>
      </c>
      <c r="Q49" s="11">
        <v>1</v>
      </c>
      <c r="S49" s="11">
        <f t="shared" si="0"/>
        <v>12</v>
      </c>
      <c r="T49" s="7">
        <v>1983</v>
      </c>
      <c r="U49" s="7">
        <v>1986</v>
      </c>
      <c r="V49" s="11" t="s">
        <v>50</v>
      </c>
      <c r="W49" s="16" t="s">
        <v>7</v>
      </c>
      <c r="X49" s="11">
        <v>1613.809827</v>
      </c>
      <c r="Y49" s="11">
        <v>2072.6442660000002</v>
      </c>
      <c r="Z49" s="11">
        <v>2470.4988840000001</v>
      </c>
      <c r="AA49" s="11">
        <v>2518.5042749999998</v>
      </c>
      <c r="AB49" s="11">
        <v>2064.8596080000002</v>
      </c>
      <c r="AC49" s="11">
        <v>2964.6154019999999</v>
      </c>
      <c r="AD49" s="11">
        <v>8016.230649000001</v>
      </c>
      <c r="AE49" s="11">
        <v>8064.2778930000004</v>
      </c>
      <c r="AF49" s="11">
        <v>5496.5544899999986</v>
      </c>
      <c r="AG49" s="11">
        <v>3415.4977710000003</v>
      </c>
      <c r="AH49" s="11">
        <v>2201.1748289999996</v>
      </c>
      <c r="AI49" s="11">
        <v>1306.7762190000001</v>
      </c>
    </row>
    <row r="50" spans="1:35" x14ac:dyDescent="0.3">
      <c r="A50" s="27">
        <v>59</v>
      </c>
      <c r="B50" s="27">
        <v>11</v>
      </c>
      <c r="C50" s="27">
        <v>12</v>
      </c>
      <c r="D50" s="24" t="s">
        <v>68</v>
      </c>
      <c r="E50" s="79" t="s">
        <v>67</v>
      </c>
      <c r="F50" s="27">
        <v>1990</v>
      </c>
      <c r="G50" s="7">
        <v>48</v>
      </c>
      <c r="H50" s="7" t="s">
        <v>252</v>
      </c>
      <c r="I50" s="7" t="s">
        <v>252</v>
      </c>
      <c r="J50" s="7">
        <v>1</v>
      </c>
      <c r="K50" s="7">
        <v>1</v>
      </c>
      <c r="L50" s="7"/>
      <c r="M50" s="7">
        <v>1</v>
      </c>
      <c r="N50" s="7"/>
      <c r="O50" s="7"/>
      <c r="P50" s="7">
        <v>1</v>
      </c>
      <c r="Q50" s="11">
        <v>1</v>
      </c>
      <c r="S50" s="11">
        <f t="shared" si="0"/>
        <v>12</v>
      </c>
      <c r="T50" s="7">
        <v>1983</v>
      </c>
      <c r="U50" s="7">
        <v>1986</v>
      </c>
      <c r="V50" s="11" t="s">
        <v>50</v>
      </c>
      <c r="W50" s="16" t="s">
        <v>6</v>
      </c>
      <c r="X50" s="11">
        <v>836.27453700000001</v>
      </c>
      <c r="Y50" s="11">
        <v>1044.9320610000002</v>
      </c>
      <c r="Z50" s="11">
        <v>1050.5095979999999</v>
      </c>
      <c r="AA50" s="11">
        <v>330.329205</v>
      </c>
      <c r="AB50" s="11">
        <v>526.67885100000001</v>
      </c>
      <c r="AC50" s="11">
        <v>335.41510499999998</v>
      </c>
      <c r="AD50" s="11">
        <v>2229.4381710000002</v>
      </c>
      <c r="AE50" s="11">
        <v>3225.5286390000001</v>
      </c>
      <c r="AF50" s="11">
        <v>2560.6658849999999</v>
      </c>
      <c r="AG50" s="11">
        <v>2381.7778290000001</v>
      </c>
      <c r="AH50" s="11">
        <v>1372.464021</v>
      </c>
      <c r="AI50" s="11">
        <v>676.81461900000011</v>
      </c>
    </row>
    <row r="51" spans="1:35" x14ac:dyDescent="0.3">
      <c r="A51" s="27">
        <v>59</v>
      </c>
      <c r="B51" s="27">
        <v>11</v>
      </c>
      <c r="C51" s="27">
        <v>12</v>
      </c>
      <c r="D51" s="24" t="s">
        <v>68</v>
      </c>
      <c r="E51" s="79" t="s">
        <v>67</v>
      </c>
      <c r="F51" s="27">
        <v>1990</v>
      </c>
      <c r="G51" s="7">
        <v>49</v>
      </c>
      <c r="H51" s="7" t="s">
        <v>252</v>
      </c>
      <c r="I51" s="7" t="s">
        <v>252</v>
      </c>
      <c r="J51" s="7">
        <v>1</v>
      </c>
      <c r="K51" s="7">
        <v>1</v>
      </c>
      <c r="L51" s="7"/>
      <c r="M51" s="7">
        <v>1</v>
      </c>
      <c r="N51" s="7"/>
      <c r="O51" s="7"/>
      <c r="P51" s="7">
        <v>1</v>
      </c>
      <c r="Q51" s="11">
        <v>1</v>
      </c>
      <c r="S51" s="11">
        <f t="shared" si="0"/>
        <v>12</v>
      </c>
      <c r="T51" s="7">
        <v>1983</v>
      </c>
      <c r="U51" s="7">
        <v>1986</v>
      </c>
      <c r="V51" s="11" t="s">
        <v>50</v>
      </c>
      <c r="W51" s="16" t="s">
        <v>9</v>
      </c>
      <c r="X51" s="11">
        <v>262.40641200000005</v>
      </c>
      <c r="Y51" s="11">
        <v>242.67179400000001</v>
      </c>
      <c r="Z51" s="11">
        <v>157.882926</v>
      </c>
      <c r="AA51" s="11">
        <v>100.13868000000001</v>
      </c>
      <c r="AB51" s="11">
        <v>34.354626000000003</v>
      </c>
      <c r="AC51" s="11">
        <v>11.69481</v>
      </c>
      <c r="AD51" s="11">
        <v>55.550845999999993</v>
      </c>
      <c r="AE51" s="11">
        <v>95.022075999999998</v>
      </c>
      <c r="AF51" s="11">
        <v>155.689526</v>
      </c>
      <c r="AG51" s="11">
        <v>261.67660799999999</v>
      </c>
      <c r="AH51" s="11">
        <v>280.67942800000003</v>
      </c>
      <c r="AI51" s="11">
        <v>342.81047400000006</v>
      </c>
    </row>
    <row r="52" spans="1:35" x14ac:dyDescent="0.3">
      <c r="A52" s="27">
        <v>59</v>
      </c>
      <c r="B52" s="27">
        <v>11</v>
      </c>
      <c r="C52" s="27">
        <v>12</v>
      </c>
      <c r="D52" s="24" t="s">
        <v>68</v>
      </c>
      <c r="E52" s="79" t="s">
        <v>67</v>
      </c>
      <c r="F52" s="27">
        <v>1990</v>
      </c>
      <c r="G52" s="7">
        <v>50</v>
      </c>
      <c r="H52" s="7" t="s">
        <v>252</v>
      </c>
      <c r="I52" s="7" t="s">
        <v>252</v>
      </c>
      <c r="J52" s="7">
        <v>1</v>
      </c>
      <c r="K52" s="7">
        <v>1</v>
      </c>
      <c r="L52" s="7"/>
      <c r="M52" s="7">
        <v>1</v>
      </c>
      <c r="N52" s="7"/>
      <c r="O52" s="7"/>
      <c r="P52" s="7">
        <v>1</v>
      </c>
      <c r="Q52" s="11">
        <v>1</v>
      </c>
      <c r="S52" s="11">
        <f t="shared" si="0"/>
        <v>12</v>
      </c>
      <c r="T52" s="7">
        <v>1983</v>
      </c>
      <c r="U52" s="7">
        <v>1986</v>
      </c>
      <c r="V52" s="11" t="s">
        <v>50</v>
      </c>
      <c r="W52" s="16" t="s">
        <v>12</v>
      </c>
      <c r="X52" s="11">
        <v>437.32605200000006</v>
      </c>
      <c r="Y52" s="11">
        <v>2016.6234040000002</v>
      </c>
      <c r="Z52" s="11">
        <v>2758.2753159999997</v>
      </c>
      <c r="AA52" s="11">
        <v>1926.3047640000002</v>
      </c>
      <c r="AB52" s="11">
        <v>3605.232368</v>
      </c>
      <c r="AC52" s="11">
        <v>4694.8508279999996</v>
      </c>
      <c r="AD52" s="11">
        <v>6331.0968800000001</v>
      </c>
      <c r="AE52" s="11">
        <v>9875.2642560000004</v>
      </c>
      <c r="AF52" s="11">
        <v>3946.9645320000004</v>
      </c>
      <c r="AG52" s="11">
        <v>1990.0073799999998</v>
      </c>
      <c r="AH52" s="11">
        <v>740.77270399999998</v>
      </c>
      <c r="AI52" s="11">
        <v>357.91758399999998</v>
      </c>
    </row>
    <row r="53" spans="1:35" s="6" customFormat="1" x14ac:dyDescent="0.3">
      <c r="A53" s="25">
        <v>60</v>
      </c>
      <c r="B53" s="25">
        <v>12</v>
      </c>
      <c r="C53" s="25">
        <v>13</v>
      </c>
      <c r="D53" s="24" t="s">
        <v>70</v>
      </c>
      <c r="E53" s="29" t="s">
        <v>69</v>
      </c>
      <c r="F53" s="25">
        <v>1990</v>
      </c>
      <c r="G53" s="19">
        <v>51</v>
      </c>
      <c r="H53" s="19" t="s">
        <v>607</v>
      </c>
      <c r="I53" s="19" t="s">
        <v>256</v>
      </c>
      <c r="J53" s="19">
        <v>1</v>
      </c>
      <c r="K53" s="19">
        <v>1</v>
      </c>
      <c r="L53" s="19">
        <v>0</v>
      </c>
      <c r="M53" s="19">
        <v>1</v>
      </c>
      <c r="N53" s="19">
        <v>0</v>
      </c>
      <c r="O53" s="19">
        <v>0</v>
      </c>
      <c r="P53" s="19">
        <v>1</v>
      </c>
      <c r="Q53" s="11">
        <v>1</v>
      </c>
      <c r="R53" s="11"/>
      <c r="S53" s="11">
        <f t="shared" si="0"/>
        <v>12</v>
      </c>
      <c r="T53" s="19">
        <v>1980</v>
      </c>
      <c r="U53" s="19">
        <v>1981</v>
      </c>
      <c r="V53" s="11" t="s">
        <v>71</v>
      </c>
      <c r="W53" s="16" t="s">
        <v>7</v>
      </c>
      <c r="X53" s="11">
        <v>2448.7709</v>
      </c>
      <c r="Y53" s="11">
        <v>3815.6960499999996</v>
      </c>
      <c r="Z53" s="11">
        <v>1443.4998499999999</v>
      </c>
      <c r="AA53" s="11">
        <v>934.06439999999998</v>
      </c>
      <c r="AB53" s="11">
        <v>770.72399999999993</v>
      </c>
      <c r="AC53" s="11">
        <v>829.00229999999999</v>
      </c>
      <c r="AD53" s="11">
        <v>2156.0759000000003</v>
      </c>
      <c r="AE53" s="11">
        <v>2099.6067000000003</v>
      </c>
      <c r="AF53" s="11">
        <v>1723.2112</v>
      </c>
      <c r="AG53" s="11">
        <v>1400.2750000000001</v>
      </c>
      <c r="AH53" s="11">
        <v>2114.6008999999999</v>
      </c>
      <c r="AI53" s="11">
        <v>3441.9272999999998</v>
      </c>
    </row>
    <row r="54" spans="1:35" s="6" customFormat="1" x14ac:dyDescent="0.3">
      <c r="A54" s="25">
        <v>60</v>
      </c>
      <c r="B54" s="25">
        <v>12</v>
      </c>
      <c r="C54" s="25">
        <v>13</v>
      </c>
      <c r="D54" s="24" t="s">
        <v>70</v>
      </c>
      <c r="E54" s="29" t="s">
        <v>69</v>
      </c>
      <c r="F54" s="25">
        <v>1990</v>
      </c>
      <c r="G54" s="19">
        <v>52</v>
      </c>
      <c r="H54" s="19" t="s">
        <v>607</v>
      </c>
      <c r="I54" s="19" t="s">
        <v>256</v>
      </c>
      <c r="J54" s="19">
        <v>1</v>
      </c>
      <c r="K54" s="19">
        <v>1</v>
      </c>
      <c r="L54" s="19">
        <v>0</v>
      </c>
      <c r="M54" s="19">
        <v>1</v>
      </c>
      <c r="N54" s="19">
        <v>0</v>
      </c>
      <c r="O54" s="19">
        <v>0</v>
      </c>
      <c r="P54" s="19">
        <v>1</v>
      </c>
      <c r="Q54" s="11">
        <v>1</v>
      </c>
      <c r="R54" s="11"/>
      <c r="S54" s="11">
        <f t="shared" si="0"/>
        <v>12</v>
      </c>
      <c r="T54" s="19">
        <v>1980</v>
      </c>
      <c r="U54" s="19">
        <v>1981</v>
      </c>
      <c r="V54" s="11" t="s">
        <v>71</v>
      </c>
      <c r="W54" s="16" t="s">
        <v>6</v>
      </c>
      <c r="X54" s="11">
        <v>537.19999999999993</v>
      </c>
      <c r="Y54" s="11">
        <v>821.6</v>
      </c>
      <c r="Z54" s="11">
        <v>592.5</v>
      </c>
      <c r="AA54" s="11">
        <v>371.3</v>
      </c>
      <c r="AB54" s="11">
        <v>150.1</v>
      </c>
      <c r="AC54" s="11">
        <v>5.53</v>
      </c>
      <c r="AD54" s="11">
        <v>11.85</v>
      </c>
      <c r="AE54" s="11">
        <v>4.74</v>
      </c>
      <c r="AF54" s="11">
        <v>1.58</v>
      </c>
      <c r="AG54" s="11">
        <v>102.7</v>
      </c>
      <c r="AH54" s="11">
        <v>237</v>
      </c>
      <c r="AI54" s="11">
        <v>284.40000000000003</v>
      </c>
    </row>
    <row r="55" spans="1:35" s="6" customFormat="1" x14ac:dyDescent="0.3">
      <c r="A55" s="25">
        <v>60</v>
      </c>
      <c r="B55" s="25">
        <v>12</v>
      </c>
      <c r="C55" s="25">
        <v>13</v>
      </c>
      <c r="D55" s="24" t="s">
        <v>70</v>
      </c>
      <c r="E55" s="29" t="s">
        <v>69</v>
      </c>
      <c r="F55" s="25">
        <v>1990</v>
      </c>
      <c r="G55" s="19">
        <v>53</v>
      </c>
      <c r="H55" s="19" t="s">
        <v>607</v>
      </c>
      <c r="I55" s="19" t="s">
        <v>256</v>
      </c>
      <c r="J55" s="19">
        <v>1</v>
      </c>
      <c r="K55" s="19">
        <v>1</v>
      </c>
      <c r="L55" s="19">
        <v>0</v>
      </c>
      <c r="M55" s="19">
        <v>1</v>
      </c>
      <c r="N55" s="19">
        <v>0</v>
      </c>
      <c r="O55" s="19">
        <v>0</v>
      </c>
      <c r="P55" s="19">
        <v>1</v>
      </c>
      <c r="Q55" s="11">
        <v>1</v>
      </c>
      <c r="R55" s="11"/>
      <c r="S55" s="11">
        <f t="shared" si="0"/>
        <v>12</v>
      </c>
      <c r="T55" s="19">
        <v>1980</v>
      </c>
      <c r="U55" s="19">
        <v>1981</v>
      </c>
      <c r="V55" s="11" t="s">
        <v>71</v>
      </c>
      <c r="W55" s="16" t="s">
        <v>9</v>
      </c>
      <c r="X55" s="11">
        <v>7.9</v>
      </c>
      <c r="Y55" s="11">
        <v>7.9</v>
      </c>
      <c r="Z55" s="11">
        <v>0</v>
      </c>
      <c r="AA55" s="11">
        <v>1.58</v>
      </c>
      <c r="AB55" s="11">
        <v>7.9</v>
      </c>
      <c r="AC55" s="11">
        <v>6.32</v>
      </c>
      <c r="AD55" s="11">
        <v>15.8</v>
      </c>
      <c r="AE55" s="11">
        <v>31.6</v>
      </c>
      <c r="AF55" s="11">
        <v>15.8</v>
      </c>
      <c r="AG55" s="11">
        <v>0</v>
      </c>
      <c r="AH55" s="11">
        <v>0</v>
      </c>
      <c r="AI55" s="11">
        <v>5.53</v>
      </c>
    </row>
    <row r="56" spans="1:35" s="6" customFormat="1" x14ac:dyDescent="0.3">
      <c r="A56" s="25">
        <v>60</v>
      </c>
      <c r="B56" s="25">
        <v>12</v>
      </c>
      <c r="C56" s="25">
        <v>13</v>
      </c>
      <c r="D56" s="24" t="s">
        <v>70</v>
      </c>
      <c r="E56" s="29" t="s">
        <v>69</v>
      </c>
      <c r="F56" s="25">
        <v>1990</v>
      </c>
      <c r="G56" s="19">
        <v>54</v>
      </c>
      <c r="H56" s="19" t="s">
        <v>607</v>
      </c>
      <c r="I56" s="19" t="s">
        <v>256</v>
      </c>
      <c r="J56" s="19">
        <v>1</v>
      </c>
      <c r="K56" s="19">
        <v>1</v>
      </c>
      <c r="L56" s="19">
        <v>0</v>
      </c>
      <c r="M56" s="19">
        <v>1</v>
      </c>
      <c r="N56" s="19">
        <v>0</v>
      </c>
      <c r="O56" s="19">
        <v>0</v>
      </c>
      <c r="P56" s="19">
        <v>1</v>
      </c>
      <c r="Q56" s="11">
        <v>1</v>
      </c>
      <c r="R56" s="11"/>
      <c r="S56" s="11">
        <f t="shared" si="0"/>
        <v>12</v>
      </c>
      <c r="T56" s="19">
        <v>1980</v>
      </c>
      <c r="U56" s="19">
        <v>1981</v>
      </c>
      <c r="V56" s="11" t="s">
        <v>71</v>
      </c>
      <c r="W56" s="16" t="s">
        <v>12</v>
      </c>
      <c r="X56" s="11">
        <v>1278.1647</v>
      </c>
      <c r="Y56" s="11">
        <v>1912.7242999999999</v>
      </c>
      <c r="Z56" s="11">
        <v>1470.3006</v>
      </c>
      <c r="AA56" s="11">
        <v>481.77359999999999</v>
      </c>
      <c r="AB56" s="11">
        <v>424.99234999999999</v>
      </c>
      <c r="AC56" s="11">
        <v>1707.2215999999999</v>
      </c>
      <c r="AD56" s="11">
        <v>10352.254800000001</v>
      </c>
      <c r="AE56" s="11">
        <v>11785.267400000001</v>
      </c>
      <c r="AF56" s="11">
        <v>1749.692</v>
      </c>
      <c r="AG56" s="11">
        <v>734.81059999999991</v>
      </c>
      <c r="AH56" s="11">
        <v>412.00080000000003</v>
      </c>
      <c r="AI56" s="11">
        <v>221.86359999999999</v>
      </c>
    </row>
    <row r="57" spans="1:35" x14ac:dyDescent="0.3">
      <c r="A57" s="27">
        <v>61</v>
      </c>
      <c r="B57" s="27">
        <v>13</v>
      </c>
      <c r="C57" s="27">
        <v>14</v>
      </c>
      <c r="D57" s="24" t="s">
        <v>73</v>
      </c>
      <c r="E57" s="79" t="s">
        <v>72</v>
      </c>
      <c r="F57" s="27">
        <v>1990</v>
      </c>
      <c r="G57" s="7">
        <v>55</v>
      </c>
      <c r="H57" s="7" t="s">
        <v>252</v>
      </c>
      <c r="I57" s="7" t="s">
        <v>256</v>
      </c>
      <c r="J57" s="7">
        <v>1</v>
      </c>
      <c r="K57" s="7">
        <v>1</v>
      </c>
      <c r="L57" s="7">
        <v>0</v>
      </c>
      <c r="M57" s="7">
        <v>1</v>
      </c>
      <c r="N57" s="7">
        <v>1</v>
      </c>
      <c r="O57" s="7">
        <v>0</v>
      </c>
      <c r="P57" s="7">
        <v>1</v>
      </c>
      <c r="Q57" s="11">
        <v>1</v>
      </c>
      <c r="S57" s="11">
        <f t="shared" si="0"/>
        <v>12</v>
      </c>
      <c r="T57" s="7">
        <v>1988</v>
      </c>
      <c r="U57" s="7">
        <v>1989</v>
      </c>
      <c r="V57" s="11" t="s">
        <v>74</v>
      </c>
      <c r="W57" s="16" t="s">
        <v>7</v>
      </c>
      <c r="X57" s="11">
        <v>33.599999999999994</v>
      </c>
      <c r="Y57" s="11">
        <v>84</v>
      </c>
      <c r="Z57" s="11">
        <v>62.400000000000006</v>
      </c>
      <c r="AA57" s="11">
        <v>40.799999999999997</v>
      </c>
      <c r="AB57" s="11">
        <v>27</v>
      </c>
      <c r="AC57" s="11">
        <v>28.200000000000003</v>
      </c>
      <c r="AD57" s="11">
        <v>27.6</v>
      </c>
      <c r="AE57" s="11">
        <v>26.4</v>
      </c>
      <c r="AF57" s="11">
        <v>18</v>
      </c>
      <c r="AG57" s="11">
        <v>6</v>
      </c>
      <c r="AH57" s="11">
        <v>19.200000000000003</v>
      </c>
      <c r="AI57" s="11">
        <v>36</v>
      </c>
    </row>
    <row r="58" spans="1:35" x14ac:dyDescent="0.3">
      <c r="A58" s="27">
        <v>61</v>
      </c>
      <c r="B58" s="27">
        <v>13</v>
      </c>
      <c r="C58" s="27">
        <v>14</v>
      </c>
      <c r="D58" s="24" t="s">
        <v>73</v>
      </c>
      <c r="E58" s="79" t="s">
        <v>72</v>
      </c>
      <c r="F58" s="27">
        <v>1990</v>
      </c>
      <c r="G58" s="7">
        <v>56</v>
      </c>
      <c r="H58" s="7" t="s">
        <v>252</v>
      </c>
      <c r="I58" s="7" t="s">
        <v>256</v>
      </c>
      <c r="J58" s="7">
        <v>1</v>
      </c>
      <c r="K58" s="7">
        <v>1</v>
      </c>
      <c r="L58" s="7">
        <v>0</v>
      </c>
      <c r="M58" s="7">
        <v>1</v>
      </c>
      <c r="N58" s="7">
        <v>1</v>
      </c>
      <c r="O58" s="7">
        <v>0</v>
      </c>
      <c r="P58" s="7">
        <v>1</v>
      </c>
      <c r="Q58" s="11">
        <v>0.5</v>
      </c>
      <c r="R58" s="11" t="s">
        <v>616</v>
      </c>
      <c r="S58" s="11">
        <f t="shared" si="0"/>
        <v>12</v>
      </c>
      <c r="T58" s="7">
        <v>1988</v>
      </c>
      <c r="U58" s="7">
        <v>1989</v>
      </c>
      <c r="V58" s="11" t="s">
        <v>74</v>
      </c>
      <c r="W58" s="6" t="s">
        <v>6</v>
      </c>
      <c r="X58" s="11">
        <v>0.96</v>
      </c>
      <c r="Y58" s="11">
        <v>4.8000000000000007</v>
      </c>
      <c r="Z58" s="11">
        <v>2.4000000000000004</v>
      </c>
      <c r="AA58" s="11">
        <v>4.08</v>
      </c>
      <c r="AB58" s="11">
        <v>1.08</v>
      </c>
      <c r="AC58" s="11">
        <v>1.2000000000000002</v>
      </c>
      <c r="AD58" s="11">
        <v>0.12</v>
      </c>
      <c r="AE58" s="11">
        <v>0.24</v>
      </c>
      <c r="AF58" s="11">
        <v>0.24</v>
      </c>
      <c r="AG58" s="11">
        <v>0.6</v>
      </c>
      <c r="AH58" s="11">
        <v>0.24</v>
      </c>
      <c r="AI58" s="11">
        <v>1.2000000000000002</v>
      </c>
    </row>
    <row r="59" spans="1:35" x14ac:dyDescent="0.3">
      <c r="A59" s="27">
        <v>61</v>
      </c>
      <c r="B59" s="27">
        <v>13</v>
      </c>
      <c r="C59" s="27">
        <v>14</v>
      </c>
      <c r="D59" s="24" t="s">
        <v>73</v>
      </c>
      <c r="E59" s="79" t="s">
        <v>72</v>
      </c>
      <c r="F59" s="27">
        <v>1990</v>
      </c>
      <c r="G59" s="7">
        <v>57</v>
      </c>
      <c r="H59" s="7" t="s">
        <v>252</v>
      </c>
      <c r="I59" s="7" t="s">
        <v>256</v>
      </c>
      <c r="J59" s="7">
        <v>1</v>
      </c>
      <c r="K59" s="7">
        <v>1</v>
      </c>
      <c r="L59" s="7">
        <v>0</v>
      </c>
      <c r="M59" s="7">
        <v>1</v>
      </c>
      <c r="N59" s="7">
        <v>1</v>
      </c>
      <c r="O59" s="7">
        <v>0</v>
      </c>
      <c r="P59" s="7">
        <v>1</v>
      </c>
      <c r="Q59" s="11">
        <v>0.5</v>
      </c>
      <c r="R59" s="11" t="s">
        <v>616</v>
      </c>
      <c r="S59" s="11">
        <f t="shared" si="0"/>
        <v>12</v>
      </c>
      <c r="T59" s="7">
        <v>1988</v>
      </c>
      <c r="U59" s="7">
        <v>1989</v>
      </c>
      <c r="V59" s="11" t="s">
        <v>74</v>
      </c>
      <c r="W59" s="16" t="s">
        <v>9</v>
      </c>
      <c r="X59" s="11">
        <v>2.4000000000000004</v>
      </c>
      <c r="Y59" s="11">
        <v>1.2000000000000002</v>
      </c>
      <c r="Z59" s="11">
        <v>1.2000000000000002</v>
      </c>
      <c r="AA59" s="11">
        <v>1.2000000000000002</v>
      </c>
      <c r="AB59" s="11">
        <v>0.60000000000000009</v>
      </c>
      <c r="AC59" s="11">
        <v>1.7999999999999998</v>
      </c>
      <c r="AD59" s="11">
        <v>0.89999999999999991</v>
      </c>
      <c r="AE59" s="11">
        <v>3.3000000000000003</v>
      </c>
      <c r="AF59" s="11">
        <v>2.4</v>
      </c>
      <c r="AG59" s="11">
        <v>6</v>
      </c>
      <c r="AH59" s="11">
        <v>6.9</v>
      </c>
      <c r="AI59" s="11">
        <v>3</v>
      </c>
    </row>
    <row r="60" spans="1:35" x14ac:dyDescent="0.3">
      <c r="A60" s="27">
        <v>73</v>
      </c>
      <c r="B60" s="27">
        <v>14</v>
      </c>
      <c r="C60" s="27">
        <v>15</v>
      </c>
      <c r="D60" s="24" t="s">
        <v>75</v>
      </c>
      <c r="E60" s="79" t="s">
        <v>61</v>
      </c>
      <c r="F60" s="27">
        <v>1991</v>
      </c>
      <c r="G60" s="7">
        <v>58</v>
      </c>
      <c r="H60" s="7" t="s">
        <v>252</v>
      </c>
      <c r="I60" s="7" t="s">
        <v>256</v>
      </c>
      <c r="J60" s="7">
        <v>1</v>
      </c>
      <c r="K60" s="7">
        <v>1</v>
      </c>
      <c r="L60" s="7">
        <v>0</v>
      </c>
      <c r="M60" s="7">
        <v>1</v>
      </c>
      <c r="N60" s="7">
        <v>0</v>
      </c>
      <c r="O60" s="7">
        <v>1</v>
      </c>
      <c r="P60" s="7">
        <v>1</v>
      </c>
      <c r="Q60" s="11">
        <v>1</v>
      </c>
      <c r="S60" s="11">
        <f t="shared" si="0"/>
        <v>12</v>
      </c>
      <c r="T60" s="7">
        <v>1989</v>
      </c>
      <c r="U60" s="7">
        <v>1989</v>
      </c>
      <c r="V60" s="11" t="s">
        <v>76</v>
      </c>
      <c r="W60" s="6" t="s">
        <v>7</v>
      </c>
      <c r="X60" s="17">
        <v>6.8144750254839996</v>
      </c>
      <c r="Y60" s="17">
        <v>51.546988943780001</v>
      </c>
      <c r="Z60" s="17">
        <v>153.9713204736</v>
      </c>
      <c r="AA60" s="17">
        <v>91.65578687368</v>
      </c>
      <c r="AB60" s="17">
        <v>10.09821218537</v>
      </c>
      <c r="AC60" s="17">
        <v>4.0933505841760001</v>
      </c>
      <c r="AD60" s="17">
        <v>6.5070963694820003</v>
      </c>
      <c r="AE60" s="17">
        <v>25.67503724614</v>
      </c>
      <c r="AF60" s="17">
        <v>16.175801772130001</v>
      </c>
      <c r="AG60" s="17">
        <v>5.1094840429700001</v>
      </c>
      <c r="AH60" s="17">
        <v>5.0525366580410003</v>
      </c>
      <c r="AI60" s="17">
        <v>16.090723751270001</v>
      </c>
    </row>
    <row r="61" spans="1:35" x14ac:dyDescent="0.3">
      <c r="A61" s="27">
        <v>73</v>
      </c>
      <c r="B61" s="27">
        <v>14</v>
      </c>
      <c r="C61" s="27">
        <v>15</v>
      </c>
      <c r="D61" s="24" t="s">
        <v>75</v>
      </c>
      <c r="E61" s="79" t="s">
        <v>61</v>
      </c>
      <c r="F61" s="27">
        <v>1991</v>
      </c>
      <c r="G61" s="7">
        <v>59</v>
      </c>
      <c r="H61" s="7" t="s">
        <v>252</v>
      </c>
      <c r="I61" s="7" t="s">
        <v>256</v>
      </c>
      <c r="J61" s="7">
        <v>1</v>
      </c>
      <c r="K61" s="7">
        <v>1</v>
      </c>
      <c r="L61" s="7">
        <v>0</v>
      </c>
      <c r="M61" s="7">
        <v>1</v>
      </c>
      <c r="N61" s="7">
        <v>0</v>
      </c>
      <c r="O61" s="7">
        <v>1</v>
      </c>
      <c r="P61" s="7">
        <v>1</v>
      </c>
      <c r="Q61" s="11">
        <v>1</v>
      </c>
      <c r="S61" s="11">
        <f t="shared" si="0"/>
        <v>12</v>
      </c>
      <c r="T61" s="7">
        <v>1989</v>
      </c>
      <c r="U61" s="7">
        <v>1989</v>
      </c>
      <c r="V61" s="11" t="s">
        <v>77</v>
      </c>
      <c r="W61" s="6" t="s">
        <v>7</v>
      </c>
      <c r="X61" s="17">
        <v>20.90929585196</v>
      </c>
      <c r="Y61" s="17">
        <v>63.971810554379999</v>
      </c>
      <c r="Z61" s="17">
        <v>132.18997490789999</v>
      </c>
      <c r="AA61" s="17">
        <v>109.97706422020001</v>
      </c>
      <c r="AB61" s="17">
        <v>16.898278836349998</v>
      </c>
      <c r="AC61" s="17">
        <v>10.41588253744</v>
      </c>
      <c r="AD61" s="17">
        <v>13.78469771818</v>
      </c>
      <c r="AE61" s="17">
        <v>16.28420763742</v>
      </c>
      <c r="AF61" s="17">
        <v>15.74972555477</v>
      </c>
      <c r="AG61" s="17">
        <v>5.5184074335449997</v>
      </c>
      <c r="AH61" s="17">
        <v>10.182604093149999</v>
      </c>
      <c r="AI61" s="17">
        <v>16.090723751270001</v>
      </c>
    </row>
    <row r="62" spans="1:35" x14ac:dyDescent="0.3">
      <c r="A62" s="27">
        <v>73</v>
      </c>
      <c r="B62" s="27">
        <v>14</v>
      </c>
      <c r="C62" s="27">
        <v>15</v>
      </c>
      <c r="D62" s="24" t="s">
        <v>75</v>
      </c>
      <c r="E62" s="79" t="s">
        <v>61</v>
      </c>
      <c r="F62" s="27">
        <v>1991</v>
      </c>
      <c r="G62" s="7">
        <v>60</v>
      </c>
      <c r="H62" s="7" t="s">
        <v>252</v>
      </c>
      <c r="I62" s="7" t="s">
        <v>256</v>
      </c>
      <c r="J62" s="7">
        <v>1</v>
      </c>
      <c r="K62" s="7">
        <v>1</v>
      </c>
      <c r="L62" s="7">
        <v>0</v>
      </c>
      <c r="M62" s="7">
        <v>1</v>
      </c>
      <c r="N62" s="7">
        <v>0</v>
      </c>
      <c r="O62" s="7">
        <v>1</v>
      </c>
      <c r="P62" s="7">
        <v>1</v>
      </c>
      <c r="Q62" s="11">
        <v>1</v>
      </c>
      <c r="S62" s="11">
        <f t="shared" si="0"/>
        <v>12</v>
      </c>
      <c r="T62" s="7">
        <v>1989</v>
      </c>
      <c r="U62" s="7">
        <v>1989</v>
      </c>
      <c r="V62" s="11" t="s">
        <v>76</v>
      </c>
      <c r="W62" s="6" t="s">
        <v>6</v>
      </c>
      <c r="X62" s="17">
        <v>2.828839869281</v>
      </c>
      <c r="Y62" s="17">
        <v>4.5547385620909999</v>
      </c>
      <c r="Z62" s="17">
        <v>85.365604575160006</v>
      </c>
      <c r="AA62" s="17">
        <v>20.59844771242</v>
      </c>
      <c r="AB62" s="17">
        <v>13.40890522876</v>
      </c>
      <c r="AC62" s="17">
        <v>11.85661764706</v>
      </c>
      <c r="AD62" s="17">
        <v>15.134803921570001</v>
      </c>
      <c r="AE62" s="17">
        <v>87.5102124183</v>
      </c>
      <c r="AF62" s="17">
        <v>80.361519607839995</v>
      </c>
      <c r="AG62" s="17">
        <v>27.951388888890001</v>
      </c>
      <c r="AH62" s="17">
        <v>30.97426470588</v>
      </c>
      <c r="AI62" s="17">
        <v>10.488153594770001</v>
      </c>
    </row>
    <row r="63" spans="1:35" x14ac:dyDescent="0.3">
      <c r="A63" s="27">
        <v>73</v>
      </c>
      <c r="B63" s="27">
        <v>14</v>
      </c>
      <c r="C63" s="27">
        <v>15</v>
      </c>
      <c r="D63" s="24" t="s">
        <v>75</v>
      </c>
      <c r="E63" s="79" t="s">
        <v>61</v>
      </c>
      <c r="F63" s="27">
        <v>1991</v>
      </c>
      <c r="G63" s="7">
        <v>61</v>
      </c>
      <c r="H63" s="7" t="s">
        <v>252</v>
      </c>
      <c r="I63" s="7" t="s">
        <v>256</v>
      </c>
      <c r="J63" s="7">
        <v>1</v>
      </c>
      <c r="K63" s="7">
        <v>1</v>
      </c>
      <c r="L63" s="7">
        <v>0</v>
      </c>
      <c r="M63" s="7">
        <v>1</v>
      </c>
      <c r="N63" s="7">
        <v>0</v>
      </c>
      <c r="O63" s="7">
        <v>1</v>
      </c>
      <c r="P63" s="7">
        <v>1</v>
      </c>
      <c r="Q63" s="11">
        <v>1</v>
      </c>
      <c r="S63" s="11">
        <f t="shared" si="0"/>
        <v>12</v>
      </c>
      <c r="T63" s="7">
        <v>1989</v>
      </c>
      <c r="U63" s="7">
        <v>1989</v>
      </c>
      <c r="V63" s="11" t="s">
        <v>77</v>
      </c>
      <c r="W63" s="6" t="s">
        <v>6</v>
      </c>
      <c r="X63" s="17">
        <v>2.8186274509799998</v>
      </c>
      <c r="Y63" s="17">
        <v>7.8839869281050001</v>
      </c>
      <c r="Z63" s="17">
        <v>15.52287581699</v>
      </c>
      <c r="AA63" s="17">
        <v>12.41830065359</v>
      </c>
      <c r="AB63" s="17">
        <v>0.88848039215679997</v>
      </c>
      <c r="AC63" s="17">
        <v>0.61274509803919996</v>
      </c>
      <c r="AD63" s="17">
        <v>3.3905228758170001</v>
      </c>
      <c r="AE63" s="17">
        <v>2.5939542483659999</v>
      </c>
      <c r="AF63" s="17">
        <v>7.9758986928100004</v>
      </c>
      <c r="AG63" s="17">
        <v>11.58088235294</v>
      </c>
      <c r="AH63" s="17">
        <v>7.6899509803920001</v>
      </c>
      <c r="AI63" s="17">
        <v>14.58333333333</v>
      </c>
    </row>
    <row r="64" spans="1:35" x14ac:dyDescent="0.3">
      <c r="A64" s="27">
        <v>73</v>
      </c>
      <c r="B64" s="27">
        <v>14</v>
      </c>
      <c r="C64" s="27">
        <v>15</v>
      </c>
      <c r="D64" s="24" t="s">
        <v>75</v>
      </c>
      <c r="E64" s="79" t="s">
        <v>61</v>
      </c>
      <c r="F64" s="27">
        <v>1991</v>
      </c>
      <c r="G64" s="7">
        <v>62</v>
      </c>
      <c r="H64" s="7" t="s">
        <v>252</v>
      </c>
      <c r="I64" s="7" t="s">
        <v>256</v>
      </c>
      <c r="J64" s="7">
        <v>1</v>
      </c>
      <c r="K64" s="7">
        <v>1</v>
      </c>
      <c r="L64" s="7">
        <v>0</v>
      </c>
      <c r="M64" s="7">
        <v>1</v>
      </c>
      <c r="N64" s="7">
        <v>0</v>
      </c>
      <c r="O64" s="7">
        <v>1</v>
      </c>
      <c r="P64" s="7">
        <v>1</v>
      </c>
      <c r="Q64" s="11">
        <v>1</v>
      </c>
      <c r="S64" s="11">
        <f t="shared" si="0"/>
        <v>12</v>
      </c>
      <c r="T64" s="7">
        <v>1989</v>
      </c>
      <c r="U64" s="7">
        <v>1989</v>
      </c>
      <c r="V64" s="11" t="s">
        <v>76</v>
      </c>
      <c r="W64" s="6" t="s">
        <v>11</v>
      </c>
      <c r="X64" s="17">
        <v>1.119658026218</v>
      </c>
      <c r="Y64" s="17">
        <v>7.078193278534</v>
      </c>
      <c r="Z64" s="17">
        <v>8.6924602238569992</v>
      </c>
      <c r="AA64" s="17">
        <v>6.1549880985180003</v>
      </c>
      <c r="AB64" s="17">
        <v>1.6919205505779999</v>
      </c>
      <c r="AC64" s="17">
        <v>0.36664228358049999</v>
      </c>
      <c r="AD64" s="17">
        <v>7.7393840151279994E-2</v>
      </c>
      <c r="AE64" s="17">
        <v>2.448269945386</v>
      </c>
      <c r="AF64" s="17">
        <v>1.814789444823</v>
      </c>
      <c r="AG64" s="17">
        <v>0.1236753228673</v>
      </c>
      <c r="AH64" s="17">
        <v>0.52622464587359996</v>
      </c>
      <c r="AI64" s="17">
        <v>0</v>
      </c>
    </row>
    <row r="65" spans="1:35" x14ac:dyDescent="0.3">
      <c r="A65" s="27">
        <v>73</v>
      </c>
      <c r="B65" s="27">
        <v>14</v>
      </c>
      <c r="C65" s="27">
        <v>15</v>
      </c>
      <c r="D65" s="24" t="s">
        <v>75</v>
      </c>
      <c r="E65" s="79" t="s">
        <v>61</v>
      </c>
      <c r="F65" s="27">
        <v>1991</v>
      </c>
      <c r="G65" s="7">
        <v>63</v>
      </c>
      <c r="H65" s="7" t="s">
        <v>252</v>
      </c>
      <c r="I65" s="7" t="s">
        <v>256</v>
      </c>
      <c r="J65" s="7">
        <v>1</v>
      </c>
      <c r="K65" s="7">
        <v>1</v>
      </c>
      <c r="L65" s="7">
        <v>0</v>
      </c>
      <c r="M65" s="7">
        <v>1</v>
      </c>
      <c r="N65" s="7">
        <v>0</v>
      </c>
      <c r="O65" s="7">
        <v>1</v>
      </c>
      <c r="P65" s="7">
        <v>1</v>
      </c>
      <c r="Q65" s="11">
        <v>0.5</v>
      </c>
      <c r="R65" s="11" t="s">
        <v>616</v>
      </c>
      <c r="S65" s="11">
        <f t="shared" si="0"/>
        <v>12</v>
      </c>
      <c r="T65" s="7">
        <v>1989</v>
      </c>
      <c r="U65" s="7">
        <v>1989</v>
      </c>
      <c r="V65" s="11" t="s">
        <v>77</v>
      </c>
      <c r="W65" s="6" t="s">
        <v>11</v>
      </c>
      <c r="X65" s="17">
        <v>0.14420547537100001</v>
      </c>
      <c r="Y65" s="17">
        <v>2.5518347373560002</v>
      </c>
      <c r="Z65" s="17">
        <v>2.4585924277859998</v>
      </c>
      <c r="AA65" s="17">
        <v>1.4150518822780001</v>
      </c>
      <c r="AB65" s="17">
        <v>1.1945918192710001</v>
      </c>
      <c r="AC65" s="17">
        <v>0.65783051578020002</v>
      </c>
      <c r="AD65" s="17">
        <v>1.049088506268</v>
      </c>
      <c r="AE65" s="17">
        <v>9.202727434961E-2</v>
      </c>
      <c r="AF65" s="17">
        <v>0.2165846417715</v>
      </c>
      <c r="AG65" s="17">
        <v>7.7610311071369995E-2</v>
      </c>
      <c r="AH65" s="17">
        <v>2.9813531914679999E-2</v>
      </c>
      <c r="AI65" s="17">
        <v>0.40885411299879998</v>
      </c>
    </row>
    <row r="66" spans="1:35" x14ac:dyDescent="0.3">
      <c r="A66" s="27">
        <v>73</v>
      </c>
      <c r="B66" s="27">
        <v>14</v>
      </c>
      <c r="C66" s="27">
        <v>15</v>
      </c>
      <c r="D66" s="24" t="s">
        <v>75</v>
      </c>
      <c r="E66" s="79" t="s">
        <v>61</v>
      </c>
      <c r="F66" s="27">
        <v>1991</v>
      </c>
      <c r="G66" s="7">
        <v>64</v>
      </c>
      <c r="H66" s="7" t="s">
        <v>252</v>
      </c>
      <c r="I66" s="7" t="s">
        <v>256</v>
      </c>
      <c r="J66" s="7">
        <v>1</v>
      </c>
      <c r="K66" s="7">
        <v>1</v>
      </c>
      <c r="L66" s="7">
        <v>0</v>
      </c>
      <c r="M66" s="7">
        <v>1</v>
      </c>
      <c r="N66" s="7">
        <v>0</v>
      </c>
      <c r="O66" s="7">
        <v>1</v>
      </c>
      <c r="P66" s="7">
        <v>1</v>
      </c>
      <c r="Q66" s="11">
        <v>1</v>
      </c>
      <c r="S66" s="11">
        <f t="shared" si="0"/>
        <v>12</v>
      </c>
      <c r="T66" s="7">
        <v>1989</v>
      </c>
      <c r="U66" s="7">
        <v>1989</v>
      </c>
      <c r="V66" s="11" t="s">
        <v>76</v>
      </c>
      <c r="W66" s="6" t="s">
        <v>12</v>
      </c>
      <c r="X66" s="17">
        <v>14.66560440127</v>
      </c>
      <c r="Y66" s="17">
        <v>107.99433986939999</v>
      </c>
      <c r="Z66" s="17">
        <v>842.32097062519995</v>
      </c>
      <c r="AA66" s="17">
        <v>742.00823652049996</v>
      </c>
      <c r="AB66" s="17">
        <v>175.345137163</v>
      </c>
      <c r="AC66" s="17">
        <v>94.850787384409998</v>
      </c>
      <c r="AD66" s="17">
        <v>197.6764926216</v>
      </c>
      <c r="AE66" s="17">
        <v>1958.222845841</v>
      </c>
      <c r="AF66" s="17">
        <v>497.87745103869997</v>
      </c>
      <c r="AG66" s="17">
        <v>70.149153160439994</v>
      </c>
      <c r="AH66" s="17">
        <v>83.792128930480004</v>
      </c>
      <c r="AI66" s="17">
        <v>19.604345775319999</v>
      </c>
    </row>
    <row r="67" spans="1:35" x14ac:dyDescent="0.3">
      <c r="A67" s="27">
        <v>73</v>
      </c>
      <c r="B67" s="27">
        <v>14</v>
      </c>
      <c r="C67" s="27">
        <v>15</v>
      </c>
      <c r="D67" s="24" t="s">
        <v>75</v>
      </c>
      <c r="E67" s="79" t="s">
        <v>61</v>
      </c>
      <c r="F67" s="27">
        <v>1991</v>
      </c>
      <c r="G67" s="7">
        <v>65</v>
      </c>
      <c r="H67" s="7" t="s">
        <v>252</v>
      </c>
      <c r="I67" s="7" t="s">
        <v>256</v>
      </c>
      <c r="J67" s="7">
        <v>1</v>
      </c>
      <c r="K67" s="7">
        <v>1</v>
      </c>
      <c r="L67" s="7">
        <v>0</v>
      </c>
      <c r="M67" s="7">
        <v>1</v>
      </c>
      <c r="N67" s="7">
        <v>0</v>
      </c>
      <c r="O67" s="7">
        <v>1</v>
      </c>
      <c r="P67" s="7">
        <v>1</v>
      </c>
      <c r="Q67" s="11">
        <v>1</v>
      </c>
      <c r="S67" s="11">
        <f t="shared" si="0"/>
        <v>12</v>
      </c>
      <c r="T67" s="7">
        <v>1989</v>
      </c>
      <c r="U67" s="7">
        <v>1989</v>
      </c>
      <c r="V67" s="11" t="s">
        <v>77</v>
      </c>
      <c r="W67" s="6" t="s">
        <v>12</v>
      </c>
      <c r="X67" s="17">
        <v>19.62020048278</v>
      </c>
      <c r="Y67" s="17">
        <v>38.423883531320001</v>
      </c>
      <c r="Z67" s="17">
        <v>241.16595518669999</v>
      </c>
      <c r="AA67" s="17">
        <v>205.26297014159999</v>
      </c>
      <c r="AB67" s="17">
        <v>51.480235125310003</v>
      </c>
      <c r="AC67" s="17">
        <v>54.801796338359999</v>
      </c>
      <c r="AD67" s="17">
        <v>98.172348597449997</v>
      </c>
      <c r="AE67" s="17">
        <v>598.80851873430004</v>
      </c>
      <c r="AF67" s="17">
        <v>354.40027587190002</v>
      </c>
      <c r="AG67" s="17">
        <v>80.470567717440005</v>
      </c>
      <c r="AH67" s="17">
        <v>40.231320181850002</v>
      </c>
      <c r="AI67" s="17">
        <v>24.971164250809998</v>
      </c>
    </row>
    <row r="68" spans="1:35" x14ac:dyDescent="0.3">
      <c r="A68" s="25">
        <v>74</v>
      </c>
      <c r="B68" s="25">
        <v>15</v>
      </c>
      <c r="C68" s="25">
        <v>16</v>
      </c>
      <c r="D68" s="29" t="s">
        <v>78</v>
      </c>
      <c r="E68" s="79" t="s">
        <v>79</v>
      </c>
      <c r="F68" s="27">
        <v>1991</v>
      </c>
      <c r="G68" s="7">
        <v>66</v>
      </c>
      <c r="H68" s="7" t="s">
        <v>607</v>
      </c>
      <c r="I68" s="7" t="s">
        <v>256</v>
      </c>
      <c r="J68" s="7">
        <v>1</v>
      </c>
      <c r="K68" s="7">
        <v>1</v>
      </c>
      <c r="L68" s="7">
        <v>1</v>
      </c>
      <c r="M68" s="7">
        <v>0</v>
      </c>
      <c r="N68" s="7">
        <v>1</v>
      </c>
      <c r="O68" s="7">
        <v>0</v>
      </c>
      <c r="P68" s="7">
        <v>0</v>
      </c>
      <c r="Q68" s="11">
        <v>1</v>
      </c>
      <c r="S68" s="11">
        <f t="shared" ref="S68:S131" si="1">12 - COUNTIF(X68:AI68, "NA")</f>
        <v>12</v>
      </c>
      <c r="T68" s="7">
        <v>1988</v>
      </c>
      <c r="U68" s="7">
        <v>1988</v>
      </c>
      <c r="V68" s="11" t="s">
        <v>80</v>
      </c>
      <c r="W68" s="16" t="s">
        <v>8</v>
      </c>
      <c r="X68" s="11">
        <v>0</v>
      </c>
      <c r="Y68" s="11">
        <v>0</v>
      </c>
      <c r="Z68" s="11">
        <v>0</v>
      </c>
      <c r="AA68" s="11">
        <v>2.3528340000000001</v>
      </c>
      <c r="AB68" s="11">
        <v>5.0528380000000004</v>
      </c>
      <c r="AC68" s="11">
        <v>25.80941</v>
      </c>
      <c r="AD68" s="11">
        <v>31.302617999999999</v>
      </c>
      <c r="AE68" s="11">
        <v>33.139356999999997</v>
      </c>
      <c r="AF68" s="11">
        <v>64.850889999999993</v>
      </c>
      <c r="AG68" s="11">
        <v>42.192339000000004</v>
      </c>
      <c r="AH68" s="11">
        <v>19.323388999999999</v>
      </c>
      <c r="AI68" s="11">
        <v>2.2477510000000001</v>
      </c>
    </row>
    <row r="69" spans="1:35" x14ac:dyDescent="0.3">
      <c r="A69" s="25">
        <v>75</v>
      </c>
      <c r="B69" s="25">
        <v>16</v>
      </c>
      <c r="C69" s="25">
        <v>17</v>
      </c>
      <c r="D69" s="24" t="s">
        <v>81</v>
      </c>
      <c r="E69" s="79" t="s">
        <v>82</v>
      </c>
      <c r="F69" s="27">
        <v>1991</v>
      </c>
      <c r="G69" s="7">
        <v>67</v>
      </c>
      <c r="H69" s="7" t="s">
        <v>608</v>
      </c>
      <c r="I69" s="7" t="s">
        <v>256</v>
      </c>
      <c r="J69" s="7">
        <v>1</v>
      </c>
      <c r="K69" s="7">
        <v>1</v>
      </c>
      <c r="L69" s="7">
        <v>0</v>
      </c>
      <c r="M69" s="7">
        <v>1</v>
      </c>
      <c r="N69" s="7">
        <v>0</v>
      </c>
      <c r="O69" s="7">
        <v>1</v>
      </c>
      <c r="P69" s="7">
        <v>1</v>
      </c>
      <c r="Q69" s="11">
        <v>1</v>
      </c>
      <c r="S69" s="11">
        <f t="shared" si="1"/>
        <v>12</v>
      </c>
      <c r="T69" s="7">
        <v>1987</v>
      </c>
      <c r="U69" s="7">
        <v>1989</v>
      </c>
      <c r="V69" s="11" t="s">
        <v>83</v>
      </c>
      <c r="W69" s="16" t="s">
        <v>7</v>
      </c>
      <c r="X69" s="11">
        <v>169.6</v>
      </c>
      <c r="Y69" s="11">
        <v>223.4</v>
      </c>
      <c r="Z69" s="11">
        <v>523</v>
      </c>
      <c r="AA69" s="11">
        <v>475.40000000000003</v>
      </c>
      <c r="AB69" s="11">
        <v>442</v>
      </c>
      <c r="AC69" s="11">
        <v>495.60000000000008</v>
      </c>
      <c r="AD69" s="11">
        <v>337.20000000000005</v>
      </c>
      <c r="AE69" s="11">
        <v>251</v>
      </c>
      <c r="AF69" s="11">
        <v>153</v>
      </c>
      <c r="AG69" s="11">
        <v>214.6</v>
      </c>
      <c r="AH69" s="11">
        <v>486.2</v>
      </c>
      <c r="AI69" s="11">
        <v>385.2</v>
      </c>
    </row>
    <row r="70" spans="1:35" x14ac:dyDescent="0.3">
      <c r="A70" s="25">
        <v>76</v>
      </c>
      <c r="B70" s="25">
        <v>17</v>
      </c>
      <c r="C70" s="25">
        <v>18</v>
      </c>
      <c r="D70" s="24" t="s">
        <v>84</v>
      </c>
      <c r="E70" s="79" t="s">
        <v>61</v>
      </c>
      <c r="F70" s="27">
        <v>1991</v>
      </c>
      <c r="G70" s="7">
        <v>68</v>
      </c>
      <c r="H70" s="7" t="s">
        <v>252</v>
      </c>
      <c r="I70" s="7" t="s">
        <v>256</v>
      </c>
      <c r="J70" s="7">
        <v>1</v>
      </c>
      <c r="K70" s="7">
        <v>0</v>
      </c>
      <c r="L70" s="7">
        <v>1</v>
      </c>
      <c r="M70" s="7">
        <v>1</v>
      </c>
      <c r="N70" s="7">
        <v>0</v>
      </c>
      <c r="O70" s="7">
        <v>1</v>
      </c>
      <c r="P70" s="7">
        <v>1</v>
      </c>
      <c r="Q70" s="11">
        <v>1</v>
      </c>
      <c r="S70" s="11">
        <f t="shared" si="1"/>
        <v>12</v>
      </c>
      <c r="T70" s="7">
        <v>1985</v>
      </c>
      <c r="U70" s="7">
        <v>1988</v>
      </c>
      <c r="V70" s="11" t="s">
        <v>85</v>
      </c>
      <c r="W70" s="16" t="s">
        <v>7</v>
      </c>
      <c r="X70" s="11">
        <v>104.16</v>
      </c>
      <c r="Y70" s="11">
        <v>859.31999999999994</v>
      </c>
      <c r="Z70" s="11">
        <v>2750.32</v>
      </c>
      <c r="AA70" s="11">
        <v>1071.3600000000001</v>
      </c>
      <c r="AB70" s="11">
        <v>457.56</v>
      </c>
      <c r="AC70" s="11">
        <v>89.28</v>
      </c>
      <c r="AD70" s="11">
        <v>52.08</v>
      </c>
      <c r="AE70" s="11">
        <v>634.88</v>
      </c>
      <c r="AF70" s="11">
        <v>529.4799999999999</v>
      </c>
      <c r="AG70" s="11">
        <v>620</v>
      </c>
      <c r="AH70" s="11">
        <v>261.64</v>
      </c>
      <c r="AI70" s="11">
        <v>173.6</v>
      </c>
    </row>
    <row r="71" spans="1:35" x14ac:dyDescent="0.3">
      <c r="A71" s="25">
        <v>76</v>
      </c>
      <c r="B71" s="25">
        <v>17</v>
      </c>
      <c r="C71" s="25">
        <v>18</v>
      </c>
      <c r="D71" s="24" t="s">
        <v>84</v>
      </c>
      <c r="E71" s="79" t="s">
        <v>61</v>
      </c>
      <c r="F71" s="27">
        <v>1991</v>
      </c>
      <c r="G71" s="7">
        <v>69</v>
      </c>
      <c r="H71" s="7" t="s">
        <v>252</v>
      </c>
      <c r="I71" s="7" t="s">
        <v>256</v>
      </c>
      <c r="J71" s="7">
        <v>1</v>
      </c>
      <c r="K71" s="7">
        <v>0</v>
      </c>
      <c r="L71" s="7">
        <v>1</v>
      </c>
      <c r="M71" s="7">
        <v>1</v>
      </c>
      <c r="N71" s="7">
        <v>0</v>
      </c>
      <c r="O71" s="7">
        <v>1</v>
      </c>
      <c r="P71" s="7">
        <v>1</v>
      </c>
      <c r="Q71" s="11">
        <v>1</v>
      </c>
      <c r="S71" s="11">
        <f t="shared" si="1"/>
        <v>12</v>
      </c>
      <c r="T71" s="7">
        <v>1985</v>
      </c>
      <c r="U71" s="7">
        <v>1988</v>
      </c>
      <c r="V71" s="11" t="s">
        <v>85</v>
      </c>
      <c r="W71" s="16" t="s">
        <v>6</v>
      </c>
      <c r="X71" s="11">
        <v>554.28</v>
      </c>
      <c r="Y71" s="11">
        <v>376.96</v>
      </c>
      <c r="Z71" s="11">
        <v>660.92</v>
      </c>
      <c r="AA71" s="11">
        <v>438.96</v>
      </c>
      <c r="AB71" s="11">
        <v>225.68</v>
      </c>
      <c r="AC71" s="11">
        <v>256.68</v>
      </c>
      <c r="AD71" s="11">
        <v>140.11999999999998</v>
      </c>
      <c r="AE71" s="11">
        <v>152.52000000000001</v>
      </c>
      <c r="AF71" s="11">
        <v>224.44</v>
      </c>
      <c r="AG71" s="11">
        <v>183.52</v>
      </c>
      <c r="AH71" s="11">
        <v>633.64</v>
      </c>
      <c r="AI71" s="11">
        <v>502.2</v>
      </c>
    </row>
    <row r="72" spans="1:35" x14ac:dyDescent="0.3">
      <c r="A72" s="25">
        <v>76</v>
      </c>
      <c r="B72" s="25">
        <v>17</v>
      </c>
      <c r="C72" s="25">
        <v>18</v>
      </c>
      <c r="D72" s="24" t="s">
        <v>84</v>
      </c>
      <c r="E72" s="79" t="s">
        <v>61</v>
      </c>
      <c r="F72" s="27">
        <v>1991</v>
      </c>
      <c r="G72" s="7">
        <v>70</v>
      </c>
      <c r="H72" s="7" t="s">
        <v>252</v>
      </c>
      <c r="I72" s="7" t="s">
        <v>256</v>
      </c>
      <c r="J72" s="7">
        <v>1</v>
      </c>
      <c r="K72" s="7">
        <v>0</v>
      </c>
      <c r="L72" s="7">
        <v>1</v>
      </c>
      <c r="M72" s="7">
        <v>1</v>
      </c>
      <c r="N72" s="7">
        <v>0</v>
      </c>
      <c r="O72" s="7">
        <v>1</v>
      </c>
      <c r="P72" s="7">
        <v>1</v>
      </c>
      <c r="Q72" s="11">
        <v>1</v>
      </c>
      <c r="S72" s="11">
        <f t="shared" si="1"/>
        <v>12</v>
      </c>
      <c r="T72" s="7">
        <v>1985</v>
      </c>
      <c r="U72" s="7">
        <v>1988</v>
      </c>
      <c r="V72" s="11" t="s">
        <v>85</v>
      </c>
      <c r="W72" s="16" t="s">
        <v>11</v>
      </c>
      <c r="X72" s="11">
        <v>17.360000000000003</v>
      </c>
      <c r="Y72" s="11">
        <v>40.92</v>
      </c>
      <c r="Z72" s="11">
        <v>48.36</v>
      </c>
      <c r="AA72" s="11">
        <v>63.24</v>
      </c>
      <c r="AB72" s="11">
        <v>16.12</v>
      </c>
      <c r="AC72" s="11">
        <v>13.64</v>
      </c>
      <c r="AD72" s="11">
        <v>70.679999999999993</v>
      </c>
      <c r="AE72" s="11">
        <v>96.72</v>
      </c>
      <c r="AF72" s="11">
        <v>19.84</v>
      </c>
      <c r="AG72" s="11">
        <v>11.16</v>
      </c>
      <c r="AH72" s="11">
        <v>16.12</v>
      </c>
      <c r="AI72" s="11">
        <v>33.480000000000004</v>
      </c>
    </row>
    <row r="73" spans="1:35" x14ac:dyDescent="0.3">
      <c r="A73" s="25">
        <v>76</v>
      </c>
      <c r="B73" s="25">
        <v>17</v>
      </c>
      <c r="C73" s="25">
        <v>18</v>
      </c>
      <c r="D73" s="24" t="s">
        <v>84</v>
      </c>
      <c r="E73" s="79" t="s">
        <v>61</v>
      </c>
      <c r="F73" s="27">
        <v>1991</v>
      </c>
      <c r="G73" s="7">
        <v>71</v>
      </c>
      <c r="H73" s="7" t="s">
        <v>252</v>
      </c>
      <c r="I73" s="7" t="s">
        <v>256</v>
      </c>
      <c r="J73" s="7">
        <v>1</v>
      </c>
      <c r="K73" s="7">
        <v>0</v>
      </c>
      <c r="L73" s="7">
        <v>1</v>
      </c>
      <c r="M73" s="7">
        <v>1</v>
      </c>
      <c r="N73" s="7">
        <v>0</v>
      </c>
      <c r="O73" s="7">
        <v>1</v>
      </c>
      <c r="P73" s="7">
        <v>1</v>
      </c>
      <c r="Q73" s="11">
        <v>1</v>
      </c>
      <c r="S73" s="11">
        <f t="shared" si="1"/>
        <v>12</v>
      </c>
      <c r="T73" s="7">
        <v>1985</v>
      </c>
      <c r="U73" s="7">
        <v>1988</v>
      </c>
      <c r="V73" s="11" t="s">
        <v>85</v>
      </c>
      <c r="W73" s="16" t="s">
        <v>12</v>
      </c>
      <c r="X73" s="11">
        <v>1196.6000000000001</v>
      </c>
      <c r="Y73" s="11">
        <v>2260.52</v>
      </c>
      <c r="Z73" s="11">
        <v>11336.08</v>
      </c>
      <c r="AA73" s="11">
        <v>7969.48</v>
      </c>
      <c r="AB73" s="11">
        <v>5049.28</v>
      </c>
      <c r="AC73" s="11">
        <v>2983.44</v>
      </c>
      <c r="AD73" s="11">
        <v>5820.5599999999995</v>
      </c>
      <c r="AE73" s="11">
        <v>53569.24</v>
      </c>
      <c r="AF73" s="11">
        <v>29371.88</v>
      </c>
      <c r="AG73" s="11">
        <v>9982</v>
      </c>
      <c r="AH73" s="11">
        <v>6988.0199999999995</v>
      </c>
      <c r="AI73" s="11">
        <v>1864.9599999999998</v>
      </c>
    </row>
    <row r="74" spans="1:35" x14ac:dyDescent="0.3">
      <c r="A74" s="25">
        <v>76</v>
      </c>
      <c r="B74" s="25">
        <v>17</v>
      </c>
      <c r="C74" s="25">
        <v>19</v>
      </c>
      <c r="D74" s="24" t="s">
        <v>84</v>
      </c>
      <c r="E74" s="79" t="s">
        <v>61</v>
      </c>
      <c r="F74" s="27">
        <v>1991</v>
      </c>
      <c r="G74" s="7">
        <v>72</v>
      </c>
      <c r="H74" s="7" t="s">
        <v>252</v>
      </c>
      <c r="I74" s="7" t="s">
        <v>256</v>
      </c>
      <c r="J74" s="7">
        <v>1</v>
      </c>
      <c r="K74" s="7">
        <v>0</v>
      </c>
      <c r="L74" s="7">
        <v>1</v>
      </c>
      <c r="M74" s="7">
        <v>0</v>
      </c>
      <c r="N74" s="7">
        <v>0</v>
      </c>
      <c r="O74" s="7">
        <v>1</v>
      </c>
      <c r="P74" s="7">
        <v>1</v>
      </c>
      <c r="Q74" s="11">
        <v>1</v>
      </c>
      <c r="S74" s="11">
        <f t="shared" si="1"/>
        <v>12</v>
      </c>
      <c r="T74" s="7">
        <v>1985</v>
      </c>
      <c r="U74" s="7">
        <v>1988</v>
      </c>
      <c r="V74" s="11" t="s">
        <v>85</v>
      </c>
      <c r="W74" s="16" t="s">
        <v>7</v>
      </c>
      <c r="X74" s="11">
        <v>22.400000000000002</v>
      </c>
      <c r="Y74" s="11">
        <v>76</v>
      </c>
      <c r="Z74" s="11">
        <v>148</v>
      </c>
      <c r="AA74" s="11">
        <v>88</v>
      </c>
      <c r="AB74" s="11">
        <v>13.600000000000001</v>
      </c>
      <c r="AC74" s="11">
        <v>4</v>
      </c>
      <c r="AD74" s="11">
        <v>20.8</v>
      </c>
      <c r="AE74" s="11">
        <v>203.2</v>
      </c>
      <c r="AF74" s="11">
        <v>152</v>
      </c>
      <c r="AG74" s="11">
        <v>144.80000000000001</v>
      </c>
      <c r="AH74" s="11">
        <v>82.4</v>
      </c>
      <c r="AI74" s="11">
        <v>83.2</v>
      </c>
    </row>
    <row r="75" spans="1:35" x14ac:dyDescent="0.3">
      <c r="A75" s="25">
        <v>76</v>
      </c>
      <c r="B75" s="25">
        <v>17</v>
      </c>
      <c r="C75" s="25">
        <v>19</v>
      </c>
      <c r="D75" s="24" t="s">
        <v>84</v>
      </c>
      <c r="E75" s="79" t="s">
        <v>61</v>
      </c>
      <c r="F75" s="27">
        <v>1991</v>
      </c>
      <c r="G75" s="7">
        <v>73</v>
      </c>
      <c r="H75" s="7" t="s">
        <v>252</v>
      </c>
      <c r="I75" s="7" t="s">
        <v>256</v>
      </c>
      <c r="J75" s="7">
        <v>1</v>
      </c>
      <c r="K75" s="7">
        <v>0</v>
      </c>
      <c r="L75" s="7">
        <v>1</v>
      </c>
      <c r="M75" s="7">
        <v>0</v>
      </c>
      <c r="N75" s="7">
        <v>0</v>
      </c>
      <c r="O75" s="7">
        <v>1</v>
      </c>
      <c r="P75" s="7">
        <v>1</v>
      </c>
      <c r="Q75" s="11">
        <v>1</v>
      </c>
      <c r="S75" s="11">
        <f t="shared" si="1"/>
        <v>12</v>
      </c>
      <c r="T75" s="7">
        <v>1985</v>
      </c>
      <c r="U75" s="7">
        <v>1988</v>
      </c>
      <c r="V75" s="11" t="s">
        <v>85</v>
      </c>
      <c r="W75" s="16" t="s">
        <v>6</v>
      </c>
      <c r="X75" s="11">
        <v>1.6</v>
      </c>
      <c r="Y75" s="11">
        <v>4.8</v>
      </c>
      <c r="Z75" s="11">
        <v>5.6000000000000005</v>
      </c>
      <c r="AA75" s="11">
        <v>9.6</v>
      </c>
      <c r="AB75" s="11">
        <v>1.6</v>
      </c>
      <c r="AC75" s="11">
        <v>14.399999999999999</v>
      </c>
      <c r="AD75" s="11">
        <v>12.8</v>
      </c>
      <c r="AE75" s="11">
        <v>40.799999999999997</v>
      </c>
      <c r="AF75" s="11">
        <v>35.200000000000003</v>
      </c>
      <c r="AG75" s="11">
        <v>20</v>
      </c>
      <c r="AH75" s="11">
        <v>8</v>
      </c>
      <c r="AI75" s="11">
        <v>156</v>
      </c>
    </row>
    <row r="76" spans="1:35" x14ac:dyDescent="0.3">
      <c r="A76" s="25">
        <v>76</v>
      </c>
      <c r="B76" s="25">
        <v>17</v>
      </c>
      <c r="C76" s="25">
        <v>19</v>
      </c>
      <c r="D76" s="24" t="s">
        <v>84</v>
      </c>
      <c r="E76" s="79" t="s">
        <v>61</v>
      </c>
      <c r="F76" s="27">
        <v>1991</v>
      </c>
      <c r="G76" s="7">
        <v>74</v>
      </c>
      <c r="H76" s="7" t="s">
        <v>252</v>
      </c>
      <c r="I76" s="7" t="s">
        <v>256</v>
      </c>
      <c r="J76" s="7">
        <v>1</v>
      </c>
      <c r="K76" s="7">
        <v>0</v>
      </c>
      <c r="L76" s="7">
        <v>1</v>
      </c>
      <c r="M76" s="7">
        <v>0</v>
      </c>
      <c r="N76" s="7">
        <v>0</v>
      </c>
      <c r="O76" s="7">
        <v>1</v>
      </c>
      <c r="P76" s="7">
        <v>1</v>
      </c>
      <c r="Q76" s="11">
        <v>1</v>
      </c>
      <c r="S76" s="11">
        <f t="shared" si="1"/>
        <v>12</v>
      </c>
      <c r="T76" s="7">
        <v>1985</v>
      </c>
      <c r="U76" s="7">
        <v>1988</v>
      </c>
      <c r="V76" s="11" t="s">
        <v>85</v>
      </c>
      <c r="W76" s="16" t="s">
        <v>11</v>
      </c>
      <c r="X76" s="11">
        <v>1.6</v>
      </c>
      <c r="Y76" s="11">
        <v>7.1999999999999993</v>
      </c>
      <c r="Z76" s="11">
        <v>11.200000000000001</v>
      </c>
      <c r="AA76" s="11">
        <v>18.400000000000002</v>
      </c>
      <c r="AB76" s="11">
        <v>9.6</v>
      </c>
      <c r="AC76" s="11">
        <v>4</v>
      </c>
      <c r="AD76" s="11">
        <v>15.2</v>
      </c>
      <c r="AE76" s="11">
        <v>28.799999999999997</v>
      </c>
      <c r="AF76" s="11">
        <v>8</v>
      </c>
      <c r="AG76" s="11">
        <v>4.8</v>
      </c>
      <c r="AH76" s="11">
        <v>3.2</v>
      </c>
      <c r="AI76" s="11">
        <v>2.4</v>
      </c>
    </row>
    <row r="77" spans="1:35" x14ac:dyDescent="0.3">
      <c r="A77" s="25">
        <v>76</v>
      </c>
      <c r="B77" s="25">
        <v>17</v>
      </c>
      <c r="C77" s="25">
        <v>19</v>
      </c>
      <c r="D77" s="24" t="s">
        <v>84</v>
      </c>
      <c r="E77" s="79" t="s">
        <v>61</v>
      </c>
      <c r="F77" s="27">
        <v>1991</v>
      </c>
      <c r="G77" s="7">
        <v>75</v>
      </c>
      <c r="H77" s="7" t="s">
        <v>252</v>
      </c>
      <c r="I77" s="7" t="s">
        <v>256</v>
      </c>
      <c r="J77" s="7">
        <v>1</v>
      </c>
      <c r="K77" s="7">
        <v>0</v>
      </c>
      <c r="L77" s="7">
        <v>1</v>
      </c>
      <c r="M77" s="7">
        <v>0</v>
      </c>
      <c r="N77" s="7">
        <v>0</v>
      </c>
      <c r="O77" s="7">
        <v>1</v>
      </c>
      <c r="P77" s="7">
        <v>1</v>
      </c>
      <c r="Q77" s="11">
        <v>1</v>
      </c>
      <c r="S77" s="11">
        <f t="shared" si="1"/>
        <v>12</v>
      </c>
      <c r="T77" s="7">
        <v>1985</v>
      </c>
      <c r="U77" s="7">
        <v>1988</v>
      </c>
      <c r="V77" s="11" t="s">
        <v>85</v>
      </c>
      <c r="W77" s="16" t="s">
        <v>12</v>
      </c>
      <c r="X77" s="11">
        <v>466.4</v>
      </c>
      <c r="Y77" s="11">
        <v>364.79999999999995</v>
      </c>
      <c r="Z77" s="11">
        <v>1302.4000000000001</v>
      </c>
      <c r="AA77" s="11">
        <v>1947.2</v>
      </c>
      <c r="AB77" s="11">
        <v>1452.8</v>
      </c>
      <c r="AC77" s="11">
        <v>669.59999999999991</v>
      </c>
      <c r="AD77" s="11">
        <v>2774.4</v>
      </c>
      <c r="AE77" s="11">
        <v>23825.599999999999</v>
      </c>
      <c r="AF77" s="11">
        <v>16193.599999999999</v>
      </c>
      <c r="AG77" s="11">
        <v>6204.8</v>
      </c>
      <c r="AH77" s="11">
        <v>4360.8</v>
      </c>
      <c r="AI77" s="11">
        <v>1200.8</v>
      </c>
    </row>
    <row r="78" spans="1:35" x14ac:dyDescent="0.3">
      <c r="A78" s="25">
        <v>76</v>
      </c>
      <c r="B78" s="25">
        <v>17</v>
      </c>
      <c r="C78" s="25">
        <v>20</v>
      </c>
      <c r="D78" s="24" t="s">
        <v>84</v>
      </c>
      <c r="E78" s="79" t="s">
        <v>61</v>
      </c>
      <c r="F78" s="27">
        <v>1991</v>
      </c>
      <c r="G78" s="7">
        <v>76</v>
      </c>
      <c r="H78" s="7" t="s">
        <v>252</v>
      </c>
      <c r="I78" s="7" t="s">
        <v>256</v>
      </c>
      <c r="J78" s="7">
        <v>1</v>
      </c>
      <c r="K78" s="7">
        <v>0</v>
      </c>
      <c r="L78" s="7">
        <v>1</v>
      </c>
      <c r="M78" s="7">
        <v>0</v>
      </c>
      <c r="N78" s="7">
        <v>0</v>
      </c>
      <c r="O78" s="7">
        <v>1</v>
      </c>
      <c r="P78" s="7">
        <v>1</v>
      </c>
      <c r="Q78" s="11">
        <v>1</v>
      </c>
      <c r="S78" s="11">
        <f t="shared" si="1"/>
        <v>12</v>
      </c>
      <c r="T78" s="7">
        <v>1985</v>
      </c>
      <c r="U78" s="7">
        <v>1988</v>
      </c>
      <c r="V78" s="11" t="s">
        <v>85</v>
      </c>
      <c r="W78" s="16" t="s">
        <v>7</v>
      </c>
      <c r="X78" s="11">
        <v>1081.08</v>
      </c>
      <c r="Y78" s="11">
        <v>1797.64</v>
      </c>
      <c r="Z78" s="11">
        <v>1796.6</v>
      </c>
      <c r="AA78" s="11">
        <v>549.12</v>
      </c>
      <c r="AB78" s="11">
        <v>107.63999999999999</v>
      </c>
      <c r="AC78" s="11">
        <v>95.68</v>
      </c>
      <c r="AD78" s="11">
        <v>188.24</v>
      </c>
      <c r="AE78" s="11">
        <v>330.72</v>
      </c>
      <c r="AF78" s="11">
        <v>365.03999999999996</v>
      </c>
      <c r="AG78" s="11">
        <v>128.44</v>
      </c>
      <c r="AH78" s="11">
        <v>240.76</v>
      </c>
      <c r="AI78" s="11">
        <v>378.03999999999996</v>
      </c>
    </row>
    <row r="79" spans="1:35" x14ac:dyDescent="0.3">
      <c r="A79" s="25">
        <v>76</v>
      </c>
      <c r="B79" s="25">
        <v>17</v>
      </c>
      <c r="C79" s="25">
        <v>20</v>
      </c>
      <c r="D79" s="24" t="s">
        <v>84</v>
      </c>
      <c r="E79" s="79" t="s">
        <v>61</v>
      </c>
      <c r="F79" s="27">
        <v>1991</v>
      </c>
      <c r="G79" s="7">
        <v>77</v>
      </c>
      <c r="H79" s="7" t="s">
        <v>252</v>
      </c>
      <c r="I79" s="7" t="s">
        <v>256</v>
      </c>
      <c r="J79" s="7">
        <v>1</v>
      </c>
      <c r="K79" s="7">
        <v>0</v>
      </c>
      <c r="L79" s="7">
        <v>1</v>
      </c>
      <c r="M79" s="7">
        <v>0</v>
      </c>
      <c r="N79" s="7">
        <v>0</v>
      </c>
      <c r="O79" s="7">
        <v>1</v>
      </c>
      <c r="P79" s="7">
        <v>1</v>
      </c>
      <c r="Q79" s="11">
        <v>1</v>
      </c>
      <c r="S79" s="11">
        <f t="shared" si="1"/>
        <v>12</v>
      </c>
      <c r="T79" s="7">
        <v>1985</v>
      </c>
      <c r="U79" s="7">
        <v>1988</v>
      </c>
      <c r="V79" s="11" t="s">
        <v>85</v>
      </c>
      <c r="W79" s="16" t="s">
        <v>6</v>
      </c>
      <c r="X79" s="11">
        <v>13</v>
      </c>
      <c r="Y79" s="11">
        <v>6.76</v>
      </c>
      <c r="Z79" s="11">
        <v>18.2</v>
      </c>
      <c r="AA79" s="11">
        <v>91.52</v>
      </c>
      <c r="AB79" s="11">
        <v>11.96</v>
      </c>
      <c r="AC79" s="11">
        <v>73.319999999999993</v>
      </c>
      <c r="AD79" s="11">
        <v>17.68</v>
      </c>
      <c r="AE79" s="11">
        <v>11.96</v>
      </c>
      <c r="AF79" s="11">
        <v>8.32</v>
      </c>
      <c r="AG79" s="11">
        <v>5.72</v>
      </c>
      <c r="AH79" s="11">
        <v>34.32</v>
      </c>
      <c r="AI79" s="11">
        <v>165.36</v>
      </c>
    </row>
    <row r="80" spans="1:35" x14ac:dyDescent="0.3">
      <c r="A80" s="25">
        <v>76</v>
      </c>
      <c r="B80" s="25">
        <v>17</v>
      </c>
      <c r="C80" s="25">
        <v>20</v>
      </c>
      <c r="D80" s="24" t="s">
        <v>84</v>
      </c>
      <c r="E80" s="79" t="s">
        <v>61</v>
      </c>
      <c r="F80" s="27">
        <v>1991</v>
      </c>
      <c r="G80" s="7">
        <v>78</v>
      </c>
      <c r="H80" s="7" t="s">
        <v>252</v>
      </c>
      <c r="I80" s="7" t="s">
        <v>256</v>
      </c>
      <c r="J80" s="7">
        <v>1</v>
      </c>
      <c r="K80" s="7">
        <v>0</v>
      </c>
      <c r="L80" s="7">
        <v>1</v>
      </c>
      <c r="M80" s="7">
        <v>0</v>
      </c>
      <c r="N80" s="7">
        <v>0</v>
      </c>
      <c r="O80" s="7">
        <v>1</v>
      </c>
      <c r="P80" s="7">
        <v>1</v>
      </c>
      <c r="Q80" s="11">
        <v>1</v>
      </c>
      <c r="S80" s="11">
        <f t="shared" si="1"/>
        <v>12</v>
      </c>
      <c r="T80" s="7">
        <v>1985</v>
      </c>
      <c r="U80" s="7">
        <v>1988</v>
      </c>
      <c r="V80" s="11" t="s">
        <v>85</v>
      </c>
      <c r="W80" s="16" t="s">
        <v>11</v>
      </c>
      <c r="X80" s="11">
        <v>69.16</v>
      </c>
      <c r="Y80" s="11">
        <v>74.36</v>
      </c>
      <c r="Z80" s="11">
        <v>91.52</v>
      </c>
      <c r="AA80" s="11">
        <v>52</v>
      </c>
      <c r="AB80" s="11">
        <v>15.6</v>
      </c>
      <c r="AC80" s="11">
        <v>10.92</v>
      </c>
      <c r="AD80" s="11">
        <v>34.32</v>
      </c>
      <c r="AE80" s="11">
        <v>40.04</v>
      </c>
      <c r="AF80" s="11">
        <v>7.2800000000000011</v>
      </c>
      <c r="AG80" s="11">
        <v>5.72</v>
      </c>
      <c r="AH80" s="11">
        <v>4.16</v>
      </c>
      <c r="AI80" s="11">
        <v>30.159999999999997</v>
      </c>
    </row>
    <row r="81" spans="1:35" x14ac:dyDescent="0.3">
      <c r="A81" s="25">
        <v>76</v>
      </c>
      <c r="B81" s="25">
        <v>17</v>
      </c>
      <c r="C81" s="25">
        <v>20</v>
      </c>
      <c r="D81" s="24" t="s">
        <v>84</v>
      </c>
      <c r="E81" s="79" t="s">
        <v>61</v>
      </c>
      <c r="F81" s="27">
        <v>1991</v>
      </c>
      <c r="G81" s="7">
        <v>79</v>
      </c>
      <c r="H81" s="7" t="s">
        <v>252</v>
      </c>
      <c r="I81" s="7" t="s">
        <v>256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1</v>
      </c>
      <c r="P81" s="7">
        <v>1</v>
      </c>
      <c r="Q81" s="11">
        <v>1</v>
      </c>
      <c r="S81" s="11">
        <f t="shared" si="1"/>
        <v>12</v>
      </c>
      <c r="T81" s="7">
        <v>1985</v>
      </c>
      <c r="U81" s="7">
        <v>1988</v>
      </c>
      <c r="V81" s="11" t="s">
        <v>85</v>
      </c>
      <c r="W81" s="16" t="s">
        <v>12</v>
      </c>
      <c r="X81" s="11">
        <v>442</v>
      </c>
      <c r="Y81" s="11">
        <v>453.96000000000004</v>
      </c>
      <c r="Z81" s="11">
        <v>1078.48</v>
      </c>
      <c r="AA81" s="11">
        <v>1863.6800000000003</v>
      </c>
      <c r="AB81" s="11">
        <v>883.4799999999999</v>
      </c>
      <c r="AC81" s="11">
        <v>737.88</v>
      </c>
      <c r="AD81" s="11">
        <v>5109</v>
      </c>
      <c r="AE81" s="11">
        <v>19491.68</v>
      </c>
      <c r="AF81" s="11">
        <v>9648.6</v>
      </c>
      <c r="AG81" s="11">
        <v>3376.88</v>
      </c>
      <c r="AH81" s="11">
        <v>1940.1200000000001</v>
      </c>
      <c r="AI81" s="11">
        <v>767</v>
      </c>
    </row>
    <row r="82" spans="1:35" x14ac:dyDescent="0.3">
      <c r="A82" s="25">
        <v>91</v>
      </c>
      <c r="B82" s="25">
        <v>18</v>
      </c>
      <c r="C82" s="25">
        <v>21</v>
      </c>
      <c r="D82" s="24" t="s">
        <v>86</v>
      </c>
      <c r="E82" s="79" t="s">
        <v>87</v>
      </c>
      <c r="F82" s="27">
        <v>1992</v>
      </c>
      <c r="G82" s="7">
        <v>80</v>
      </c>
      <c r="H82" s="7" t="s">
        <v>608</v>
      </c>
      <c r="I82" s="7" t="s">
        <v>252</v>
      </c>
      <c r="J82" s="7"/>
      <c r="K82" s="7">
        <v>1</v>
      </c>
      <c r="L82" s="7"/>
      <c r="M82" s="7"/>
      <c r="N82" s="7"/>
      <c r="O82" s="7"/>
      <c r="P82" s="7"/>
      <c r="Q82" s="11">
        <v>0.5</v>
      </c>
      <c r="R82" s="11" t="s">
        <v>616</v>
      </c>
      <c r="S82" s="11">
        <f t="shared" si="1"/>
        <v>12</v>
      </c>
      <c r="T82" s="7">
        <v>1991</v>
      </c>
      <c r="U82" s="7">
        <v>1991</v>
      </c>
      <c r="V82" s="11" t="s">
        <v>47</v>
      </c>
      <c r="W82" s="6" t="s">
        <v>7</v>
      </c>
      <c r="X82" s="11">
        <v>2.66</v>
      </c>
      <c r="Y82" s="11">
        <v>3</v>
      </c>
      <c r="Z82" s="11">
        <v>3.33</v>
      </c>
      <c r="AA82" s="11">
        <v>2.9</v>
      </c>
      <c r="AB82" s="11">
        <v>2.5</v>
      </c>
      <c r="AC82" s="11">
        <v>1</v>
      </c>
      <c r="AD82" s="11">
        <v>2</v>
      </c>
      <c r="AE82" s="11">
        <v>2.8</v>
      </c>
      <c r="AF82" s="11">
        <v>6.25</v>
      </c>
      <c r="AG82" s="11">
        <v>4.17</v>
      </c>
      <c r="AH82" s="11">
        <v>1</v>
      </c>
      <c r="AI82" s="11">
        <v>6.5</v>
      </c>
    </row>
    <row r="83" spans="1:35" s="6" customFormat="1" x14ac:dyDescent="0.3">
      <c r="A83" s="25">
        <v>91</v>
      </c>
      <c r="B83" s="25">
        <v>18</v>
      </c>
      <c r="C83" s="25">
        <v>22</v>
      </c>
      <c r="D83" s="24" t="s">
        <v>86</v>
      </c>
      <c r="E83" s="29" t="s">
        <v>87</v>
      </c>
      <c r="F83" s="25">
        <v>1992</v>
      </c>
      <c r="G83" s="19">
        <v>81</v>
      </c>
      <c r="H83" s="7" t="s">
        <v>608</v>
      </c>
      <c r="I83" s="19" t="s">
        <v>252</v>
      </c>
      <c r="J83" s="19"/>
      <c r="K83" s="19">
        <v>1</v>
      </c>
      <c r="L83" s="19"/>
      <c r="M83" s="19"/>
      <c r="N83" s="19"/>
      <c r="O83" s="19"/>
      <c r="P83" s="19"/>
      <c r="Q83" s="11">
        <v>0</v>
      </c>
      <c r="R83" s="11" t="s">
        <v>251</v>
      </c>
      <c r="S83" s="11">
        <f t="shared" si="1"/>
        <v>11</v>
      </c>
      <c r="T83" s="19">
        <v>1991</v>
      </c>
      <c r="U83" s="19">
        <v>1991</v>
      </c>
      <c r="V83" s="11" t="s">
        <v>47</v>
      </c>
      <c r="W83" s="6" t="s">
        <v>7</v>
      </c>
      <c r="X83" s="11">
        <v>5.78</v>
      </c>
      <c r="Y83" s="11">
        <v>6.86</v>
      </c>
      <c r="Z83" s="11">
        <v>5.63</v>
      </c>
      <c r="AA83" s="11">
        <v>3.61</v>
      </c>
      <c r="AB83" s="11" t="s">
        <v>246</v>
      </c>
      <c r="AC83" s="11">
        <v>1.6</v>
      </c>
      <c r="AD83" s="11">
        <v>5.3</v>
      </c>
      <c r="AE83" s="11">
        <v>4.22</v>
      </c>
      <c r="AF83" s="11">
        <v>2.2999999999999998</v>
      </c>
      <c r="AG83" s="11">
        <v>1.51</v>
      </c>
      <c r="AH83" s="11">
        <v>0.86</v>
      </c>
      <c r="AI83" s="11">
        <v>3.46</v>
      </c>
    </row>
    <row r="84" spans="1:35" s="6" customFormat="1" x14ac:dyDescent="0.3">
      <c r="A84" s="25">
        <v>91</v>
      </c>
      <c r="B84" s="25">
        <v>18</v>
      </c>
      <c r="C84" s="25">
        <v>23</v>
      </c>
      <c r="D84" s="24" t="s">
        <v>86</v>
      </c>
      <c r="E84" s="29" t="s">
        <v>87</v>
      </c>
      <c r="F84" s="25">
        <v>1992</v>
      </c>
      <c r="G84" s="19">
        <v>82</v>
      </c>
      <c r="H84" s="7" t="s">
        <v>608</v>
      </c>
      <c r="I84" s="19" t="s">
        <v>252</v>
      </c>
      <c r="J84" s="19"/>
      <c r="K84" s="19">
        <v>1</v>
      </c>
      <c r="L84" s="19"/>
      <c r="M84" s="19"/>
      <c r="N84" s="19"/>
      <c r="O84" s="19"/>
      <c r="P84" s="19"/>
      <c r="Q84" s="11">
        <v>0</v>
      </c>
      <c r="R84" s="11" t="s">
        <v>251</v>
      </c>
      <c r="S84" s="11">
        <f t="shared" si="1"/>
        <v>11</v>
      </c>
      <c r="T84" s="19">
        <v>1991</v>
      </c>
      <c r="U84" s="19">
        <v>1991</v>
      </c>
      <c r="V84" s="11" t="s">
        <v>47</v>
      </c>
      <c r="W84" s="6" t="s">
        <v>7</v>
      </c>
      <c r="X84" s="11">
        <v>7.16</v>
      </c>
      <c r="Y84" s="11">
        <v>6.18</v>
      </c>
      <c r="Z84" s="11">
        <v>49.5</v>
      </c>
      <c r="AA84" s="11">
        <v>5.35</v>
      </c>
      <c r="AB84" s="11">
        <v>2.6</v>
      </c>
      <c r="AC84" s="11">
        <v>3.4</v>
      </c>
      <c r="AD84" s="11">
        <v>49.06</v>
      </c>
      <c r="AE84" s="11">
        <v>16.7</v>
      </c>
      <c r="AF84" s="11">
        <v>30.36</v>
      </c>
      <c r="AG84" s="11">
        <v>14.75</v>
      </c>
      <c r="AH84" s="11">
        <v>12.25</v>
      </c>
      <c r="AI84" s="11" t="s">
        <v>246</v>
      </c>
    </row>
    <row r="85" spans="1:35" s="6" customFormat="1" x14ac:dyDescent="0.3">
      <c r="A85" s="25">
        <v>91</v>
      </c>
      <c r="B85" s="25">
        <v>18</v>
      </c>
      <c r="C85" s="25">
        <v>24</v>
      </c>
      <c r="D85" s="24" t="s">
        <v>86</v>
      </c>
      <c r="E85" s="29" t="s">
        <v>87</v>
      </c>
      <c r="F85" s="25">
        <v>1992</v>
      </c>
      <c r="G85" s="19">
        <v>83</v>
      </c>
      <c r="H85" s="7" t="s">
        <v>608</v>
      </c>
      <c r="I85" s="19" t="s">
        <v>252</v>
      </c>
      <c r="J85" s="19"/>
      <c r="K85" s="19">
        <v>1</v>
      </c>
      <c r="L85" s="19"/>
      <c r="M85" s="19"/>
      <c r="N85" s="19"/>
      <c r="O85" s="19"/>
      <c r="P85" s="19"/>
      <c r="Q85" s="11">
        <v>0</v>
      </c>
      <c r="R85" s="11" t="s">
        <v>251</v>
      </c>
      <c r="S85" s="11">
        <f t="shared" si="1"/>
        <v>11</v>
      </c>
      <c r="T85" s="19">
        <v>1991</v>
      </c>
      <c r="U85" s="19">
        <v>1991</v>
      </c>
      <c r="V85" s="11" t="s">
        <v>47</v>
      </c>
      <c r="W85" s="6" t="s">
        <v>7</v>
      </c>
      <c r="X85" s="11">
        <v>84.24</v>
      </c>
      <c r="Y85" s="11">
        <v>99.66</v>
      </c>
      <c r="Z85" s="11">
        <v>26.81</v>
      </c>
      <c r="AA85" s="11">
        <v>16.809999999999999</v>
      </c>
      <c r="AB85" s="11">
        <v>4.37</v>
      </c>
      <c r="AC85" s="11" t="s">
        <v>246</v>
      </c>
      <c r="AD85" s="11">
        <v>2.75</v>
      </c>
      <c r="AE85" s="11">
        <v>12.04</v>
      </c>
      <c r="AF85" s="11">
        <v>9.18</v>
      </c>
      <c r="AG85" s="11">
        <v>46.61</v>
      </c>
      <c r="AH85" s="11">
        <v>74.56</v>
      </c>
      <c r="AI85" s="11">
        <v>23.8</v>
      </c>
    </row>
    <row r="86" spans="1:35" s="6" customFormat="1" x14ac:dyDescent="0.3">
      <c r="A86" s="25">
        <v>91</v>
      </c>
      <c r="B86" s="25">
        <v>18</v>
      </c>
      <c r="C86" s="25">
        <v>25</v>
      </c>
      <c r="D86" s="24" t="s">
        <v>86</v>
      </c>
      <c r="E86" s="29" t="s">
        <v>87</v>
      </c>
      <c r="F86" s="25">
        <v>1992</v>
      </c>
      <c r="G86" s="19">
        <v>84</v>
      </c>
      <c r="H86" s="7" t="s">
        <v>608</v>
      </c>
      <c r="I86" s="19" t="s">
        <v>252</v>
      </c>
      <c r="J86" s="19"/>
      <c r="K86" s="19">
        <v>1</v>
      </c>
      <c r="L86" s="19"/>
      <c r="M86" s="19"/>
      <c r="N86" s="19"/>
      <c r="O86" s="19"/>
      <c r="P86" s="19"/>
      <c r="Q86" s="11">
        <v>0</v>
      </c>
      <c r="R86" s="11" t="s">
        <v>251</v>
      </c>
      <c r="S86" s="11">
        <f t="shared" si="1"/>
        <v>5</v>
      </c>
      <c r="T86" s="19">
        <v>1991</v>
      </c>
      <c r="U86" s="19">
        <v>1991</v>
      </c>
      <c r="V86" s="11" t="s">
        <v>47</v>
      </c>
      <c r="W86" s="6" t="s">
        <v>7</v>
      </c>
      <c r="X86" s="11">
        <v>6.5</v>
      </c>
      <c r="Y86" s="11">
        <v>7.5</v>
      </c>
      <c r="Z86" s="11">
        <v>15</v>
      </c>
      <c r="AA86" s="11" t="s">
        <v>246</v>
      </c>
      <c r="AB86" s="11">
        <v>6</v>
      </c>
      <c r="AC86" s="11" t="s">
        <v>246</v>
      </c>
      <c r="AD86" s="11" t="s">
        <v>246</v>
      </c>
      <c r="AE86" s="11" t="s">
        <v>246</v>
      </c>
      <c r="AF86" s="11">
        <v>3.25</v>
      </c>
      <c r="AG86" s="11" t="s">
        <v>246</v>
      </c>
      <c r="AH86" s="11" t="s">
        <v>246</v>
      </c>
      <c r="AI86" s="11" t="s">
        <v>246</v>
      </c>
    </row>
    <row r="87" spans="1:35" x14ac:dyDescent="0.3">
      <c r="A87" s="25">
        <v>96</v>
      </c>
      <c r="B87" s="25">
        <v>19</v>
      </c>
      <c r="C87" s="25">
        <v>26</v>
      </c>
      <c r="D87" s="24" t="s">
        <v>88</v>
      </c>
      <c r="E87" s="79" t="s">
        <v>89</v>
      </c>
      <c r="F87" s="27">
        <v>1993</v>
      </c>
      <c r="G87" s="7">
        <v>85</v>
      </c>
      <c r="H87" s="7" t="s">
        <v>252</v>
      </c>
      <c r="I87" s="7" t="s">
        <v>256</v>
      </c>
      <c r="J87" s="7">
        <v>1</v>
      </c>
      <c r="K87" s="7">
        <v>1</v>
      </c>
      <c r="L87" s="7">
        <v>0</v>
      </c>
      <c r="M87" s="7">
        <v>1</v>
      </c>
      <c r="N87" s="7">
        <v>0</v>
      </c>
      <c r="O87" s="7">
        <v>0</v>
      </c>
      <c r="P87" s="7">
        <v>1</v>
      </c>
      <c r="Q87" s="11">
        <v>1</v>
      </c>
      <c r="S87" s="11">
        <f t="shared" si="1"/>
        <v>12</v>
      </c>
      <c r="T87" s="7">
        <v>1989</v>
      </c>
      <c r="U87" s="7">
        <v>1990</v>
      </c>
      <c r="V87" s="11" t="s">
        <v>90</v>
      </c>
      <c r="W87" s="16" t="s">
        <v>7</v>
      </c>
      <c r="X87" s="11">
        <v>192.79793817704001</v>
      </c>
      <c r="Y87" s="11">
        <v>169.216294211188</v>
      </c>
      <c r="Z87" s="11">
        <v>245.32149036745</v>
      </c>
      <c r="AA87" s="11">
        <v>285.50587844345</v>
      </c>
      <c r="AB87" s="11">
        <v>215.89868316120999</v>
      </c>
      <c r="AC87" s="11">
        <v>189.76006412223001</v>
      </c>
      <c r="AD87" s="11">
        <v>158.43711947629998</v>
      </c>
      <c r="AE87" s="11">
        <v>145.04818807269001</v>
      </c>
      <c r="AF87" s="11">
        <v>164.935120350224</v>
      </c>
      <c r="AG87" s="11">
        <v>143.84007599684099</v>
      </c>
      <c r="AH87" s="11">
        <v>191.80095248334999</v>
      </c>
      <c r="AI87" s="11">
        <v>188.62232750711001</v>
      </c>
    </row>
    <row r="88" spans="1:35" x14ac:dyDescent="0.3">
      <c r="A88" s="25">
        <v>96</v>
      </c>
      <c r="B88" s="25">
        <v>19</v>
      </c>
      <c r="C88" s="25">
        <v>26</v>
      </c>
      <c r="D88" s="24" t="s">
        <v>88</v>
      </c>
      <c r="E88" s="79" t="s">
        <v>89</v>
      </c>
      <c r="F88" s="27">
        <v>1993</v>
      </c>
      <c r="G88" s="7">
        <v>86</v>
      </c>
      <c r="H88" s="7" t="s">
        <v>252</v>
      </c>
      <c r="I88" s="7" t="s">
        <v>256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7">
        <v>0</v>
      </c>
      <c r="P88" s="7">
        <v>1</v>
      </c>
      <c r="Q88" s="11">
        <v>1</v>
      </c>
      <c r="S88" s="11">
        <f t="shared" si="1"/>
        <v>12</v>
      </c>
      <c r="T88" s="7">
        <v>1989</v>
      </c>
      <c r="U88" s="7">
        <v>1990</v>
      </c>
      <c r="V88" s="11" t="s">
        <v>91</v>
      </c>
      <c r="W88" s="16" t="s">
        <v>7</v>
      </c>
      <c r="X88" s="11">
        <v>3154.0213869843001</v>
      </c>
      <c r="Y88" s="11">
        <v>2951.4163001687002</v>
      </c>
      <c r="Z88" s="11">
        <v>3219.2066574843002</v>
      </c>
      <c r="AA88" s="11">
        <v>2592.073333066</v>
      </c>
      <c r="AB88" s="11">
        <v>1520.00875205732</v>
      </c>
      <c r="AC88" s="11">
        <v>1189.5373177195202</v>
      </c>
      <c r="AD88" s="11">
        <v>1137.82894794919</v>
      </c>
      <c r="AE88" s="11">
        <v>996.57366902345007</v>
      </c>
      <c r="AF88" s="11">
        <v>990.82047510887003</v>
      </c>
      <c r="AG88" s="11">
        <v>949.37519336149001</v>
      </c>
      <c r="AH88" s="11">
        <v>2186.3470727228901</v>
      </c>
      <c r="AI88" s="11">
        <v>2582.10934075164</v>
      </c>
    </row>
    <row r="89" spans="1:35" x14ac:dyDescent="0.3">
      <c r="A89" s="25">
        <v>96</v>
      </c>
      <c r="B89" s="25">
        <v>19</v>
      </c>
      <c r="C89" s="25">
        <v>26</v>
      </c>
      <c r="D89" s="24" t="s">
        <v>88</v>
      </c>
      <c r="E89" s="79" t="s">
        <v>89</v>
      </c>
      <c r="F89" s="27">
        <v>1993</v>
      </c>
      <c r="G89" s="7">
        <v>87</v>
      </c>
      <c r="H89" s="7" t="s">
        <v>252</v>
      </c>
      <c r="I89" s="7" t="s">
        <v>256</v>
      </c>
      <c r="J89" s="7">
        <v>1</v>
      </c>
      <c r="K89" s="7">
        <v>1</v>
      </c>
      <c r="L89" s="7">
        <v>0</v>
      </c>
      <c r="M89" s="7">
        <v>1</v>
      </c>
      <c r="N89" s="7">
        <v>0</v>
      </c>
      <c r="O89" s="7">
        <v>0</v>
      </c>
      <c r="P89" s="7">
        <v>1</v>
      </c>
      <c r="Q89" s="11">
        <v>1</v>
      </c>
      <c r="S89" s="11">
        <f t="shared" si="1"/>
        <v>12</v>
      </c>
      <c r="T89" s="7">
        <v>1989</v>
      </c>
      <c r="U89" s="7">
        <v>1990</v>
      </c>
      <c r="V89" s="11" t="s">
        <v>90</v>
      </c>
      <c r="W89" s="16" t="s">
        <v>6</v>
      </c>
      <c r="X89" s="11">
        <v>6.6279154663791999</v>
      </c>
      <c r="Y89" s="11">
        <v>10.980267123672</v>
      </c>
      <c r="Z89" s="11">
        <v>10.802393237299999</v>
      </c>
      <c r="AA89" s="11">
        <v>9.975094380342</v>
      </c>
      <c r="AB89" s="11">
        <v>35.352955609174003</v>
      </c>
      <c r="AC89" s="11">
        <v>0</v>
      </c>
      <c r="AD89" s="11">
        <v>0</v>
      </c>
      <c r="AE89" s="11">
        <v>19.658104070010001</v>
      </c>
      <c r="AF89" s="11">
        <v>0</v>
      </c>
      <c r="AG89" s="11">
        <v>22.092086809148999</v>
      </c>
      <c r="AH89" s="11">
        <v>9.1783675976090002</v>
      </c>
      <c r="AI89" s="11">
        <v>10.870022371179999</v>
      </c>
    </row>
    <row r="90" spans="1:35" x14ac:dyDescent="0.3">
      <c r="A90" s="25">
        <v>96</v>
      </c>
      <c r="B90" s="25">
        <v>19</v>
      </c>
      <c r="C90" s="25">
        <v>26</v>
      </c>
      <c r="D90" s="24" t="s">
        <v>88</v>
      </c>
      <c r="E90" s="79" t="s">
        <v>89</v>
      </c>
      <c r="F90" s="27">
        <v>1993</v>
      </c>
      <c r="G90" s="7">
        <v>88</v>
      </c>
      <c r="H90" s="7" t="s">
        <v>252</v>
      </c>
      <c r="I90" s="7" t="s">
        <v>256</v>
      </c>
      <c r="J90" s="7">
        <v>1</v>
      </c>
      <c r="K90" s="7">
        <v>1</v>
      </c>
      <c r="L90" s="7">
        <v>0</v>
      </c>
      <c r="M90" s="7">
        <v>1</v>
      </c>
      <c r="N90" s="7">
        <v>0</v>
      </c>
      <c r="O90" s="7">
        <v>0</v>
      </c>
      <c r="P90" s="7">
        <v>1</v>
      </c>
      <c r="Q90" s="11">
        <v>1</v>
      </c>
      <c r="S90" s="11">
        <f t="shared" si="1"/>
        <v>12</v>
      </c>
      <c r="T90" s="7">
        <v>1989</v>
      </c>
      <c r="U90" s="7">
        <v>1990</v>
      </c>
      <c r="V90" s="11" t="s">
        <v>91</v>
      </c>
      <c r="W90" s="16" t="s">
        <v>6</v>
      </c>
      <c r="X90" s="11">
        <v>299.09175492916995</v>
      </c>
      <c r="Y90" s="11">
        <v>374.20085630493998</v>
      </c>
      <c r="Z90" s="11">
        <v>405.59003869167003</v>
      </c>
      <c r="AA90" s="11">
        <v>618.59957618739008</v>
      </c>
      <c r="AB90" s="11">
        <v>348.11361272939996</v>
      </c>
      <c r="AC90" s="11">
        <v>210.55966011730999</v>
      </c>
      <c r="AD90" s="11">
        <v>270.07700364035998</v>
      </c>
      <c r="AE90" s="11">
        <v>406.27003573646004</v>
      </c>
      <c r="AF90" s="11">
        <v>319.09052360219999</v>
      </c>
      <c r="AG90" s="11">
        <v>354.74589998246</v>
      </c>
      <c r="AH90" s="11">
        <v>398.75949616944001</v>
      </c>
      <c r="AI90" s="11">
        <v>349.13638757613001</v>
      </c>
    </row>
    <row r="91" spans="1:35" x14ac:dyDescent="0.3">
      <c r="A91" s="25">
        <v>96</v>
      </c>
      <c r="B91" s="25">
        <v>19</v>
      </c>
      <c r="C91" s="25">
        <v>26</v>
      </c>
      <c r="D91" s="24" t="s">
        <v>88</v>
      </c>
      <c r="E91" s="79" t="s">
        <v>89</v>
      </c>
      <c r="F91" s="27">
        <v>1993</v>
      </c>
      <c r="G91" s="7">
        <v>89</v>
      </c>
      <c r="H91" s="7" t="s">
        <v>252</v>
      </c>
      <c r="I91" s="7" t="s">
        <v>256</v>
      </c>
      <c r="J91" s="7">
        <v>1</v>
      </c>
      <c r="K91" s="7">
        <v>1</v>
      </c>
      <c r="L91" s="7">
        <v>0</v>
      </c>
      <c r="M91" s="7">
        <v>1</v>
      </c>
      <c r="N91" s="7">
        <v>0</v>
      </c>
      <c r="O91" s="7">
        <v>0</v>
      </c>
      <c r="P91" s="7">
        <v>1</v>
      </c>
      <c r="Q91" s="11">
        <v>1</v>
      </c>
      <c r="S91" s="11">
        <f t="shared" si="1"/>
        <v>12</v>
      </c>
      <c r="T91" s="7">
        <v>1989</v>
      </c>
      <c r="U91" s="7">
        <v>1990</v>
      </c>
      <c r="V91" s="11" t="s">
        <v>90</v>
      </c>
      <c r="W91" s="16" t="s">
        <v>12</v>
      </c>
      <c r="X91" s="11">
        <v>157.67619075684001</v>
      </c>
      <c r="Y91" s="11">
        <v>203.98236332190498</v>
      </c>
      <c r="Z91" s="11">
        <v>219.89781393691999</v>
      </c>
      <c r="AA91" s="11">
        <v>136.41150281593099</v>
      </c>
      <c r="AB91" s="11">
        <v>99.613452640421997</v>
      </c>
      <c r="AC91" s="11">
        <v>194.60650229474999</v>
      </c>
      <c r="AD91" s="11">
        <v>502.58443261747004</v>
      </c>
      <c r="AE91" s="11">
        <v>721.24185616427008</v>
      </c>
      <c r="AF91" s="11">
        <v>363.95982906094002</v>
      </c>
      <c r="AG91" s="11">
        <v>264.32293601385004</v>
      </c>
      <c r="AH91" s="11">
        <v>231.44863959105001</v>
      </c>
      <c r="AI91" s="11">
        <v>160.18915664338999</v>
      </c>
    </row>
    <row r="92" spans="1:35" x14ac:dyDescent="0.3">
      <c r="A92" s="25">
        <v>96</v>
      </c>
      <c r="B92" s="25">
        <v>19</v>
      </c>
      <c r="C92" s="25">
        <v>26</v>
      </c>
      <c r="D92" s="24" t="s">
        <v>88</v>
      </c>
      <c r="E92" s="79" t="s">
        <v>89</v>
      </c>
      <c r="F92" s="27">
        <v>1993</v>
      </c>
      <c r="G92" s="7">
        <v>90</v>
      </c>
      <c r="H92" s="7" t="s">
        <v>252</v>
      </c>
      <c r="I92" s="7" t="s">
        <v>256</v>
      </c>
      <c r="J92" s="7">
        <v>1</v>
      </c>
      <c r="K92" s="7">
        <v>1</v>
      </c>
      <c r="L92" s="7">
        <v>0</v>
      </c>
      <c r="M92" s="7">
        <v>1</v>
      </c>
      <c r="N92" s="7">
        <v>0</v>
      </c>
      <c r="O92" s="7">
        <v>0</v>
      </c>
      <c r="P92" s="7">
        <v>1</v>
      </c>
      <c r="Q92" s="11">
        <v>1</v>
      </c>
      <c r="S92" s="11">
        <f t="shared" si="1"/>
        <v>12</v>
      </c>
      <c r="T92" s="7">
        <v>1989</v>
      </c>
      <c r="U92" s="7">
        <v>1990</v>
      </c>
      <c r="V92" s="11" t="s">
        <v>91</v>
      </c>
      <c r="W92" s="16" t="s">
        <v>12</v>
      </c>
      <c r="X92" s="11">
        <v>161.76159728588999</v>
      </c>
      <c r="Y92" s="11">
        <v>242.54389833016003</v>
      </c>
      <c r="Z92" s="11">
        <v>538.28030477249001</v>
      </c>
      <c r="AA92" s="11">
        <v>292.59747616463</v>
      </c>
      <c r="AB92" s="11">
        <v>245.62999678735002</v>
      </c>
      <c r="AC92" s="11">
        <v>498.83702734803001</v>
      </c>
      <c r="AD92" s="11">
        <v>1123.1253538278199</v>
      </c>
      <c r="AE92" s="11">
        <v>2323.4706966135</v>
      </c>
      <c r="AF92" s="11">
        <v>881.14584336863004</v>
      </c>
      <c r="AG92" s="11">
        <v>465.06629280195</v>
      </c>
      <c r="AH92" s="11">
        <v>397.73056360702003</v>
      </c>
      <c r="AI92" s="11">
        <v>387.29661168023</v>
      </c>
    </row>
    <row r="93" spans="1:35" x14ac:dyDescent="0.3">
      <c r="A93" s="25">
        <v>97</v>
      </c>
      <c r="B93" s="25">
        <v>20</v>
      </c>
      <c r="C93" s="25">
        <v>27</v>
      </c>
      <c r="D93" s="24" t="s">
        <v>92</v>
      </c>
      <c r="E93" s="79" t="s">
        <v>93</v>
      </c>
      <c r="F93" s="27">
        <v>1993</v>
      </c>
      <c r="G93" s="7">
        <v>91</v>
      </c>
      <c r="H93" s="7" t="s">
        <v>252</v>
      </c>
      <c r="I93" s="7" t="s">
        <v>256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11">
        <v>1</v>
      </c>
      <c r="S93" s="11">
        <f t="shared" si="1"/>
        <v>12</v>
      </c>
      <c r="T93" s="7">
        <v>1983</v>
      </c>
      <c r="U93" s="7">
        <v>1983</v>
      </c>
      <c r="V93" s="11" t="s">
        <v>94</v>
      </c>
      <c r="W93" s="16" t="s">
        <v>7</v>
      </c>
      <c r="X93" s="11">
        <v>44.28</v>
      </c>
      <c r="Y93" s="11">
        <v>34.44</v>
      </c>
      <c r="Z93" s="11">
        <v>63.960000000000008</v>
      </c>
      <c r="AA93" s="11">
        <v>255.84000000000003</v>
      </c>
      <c r="AB93" s="11">
        <v>610.08000000000004</v>
      </c>
      <c r="AC93" s="11">
        <v>1028.28</v>
      </c>
      <c r="AD93" s="11">
        <v>580.56000000000006</v>
      </c>
      <c r="AE93" s="11">
        <v>300.12</v>
      </c>
      <c r="AF93" s="11">
        <v>172.20000000000002</v>
      </c>
      <c r="AG93" s="11">
        <v>63.960000000000008</v>
      </c>
      <c r="AH93" s="11">
        <v>68.88</v>
      </c>
      <c r="AI93" s="11">
        <v>19.680000000000003</v>
      </c>
    </row>
    <row r="94" spans="1:35" x14ac:dyDescent="0.3">
      <c r="A94" s="25">
        <v>97</v>
      </c>
      <c r="B94" s="25">
        <v>20</v>
      </c>
      <c r="C94" s="25">
        <v>27</v>
      </c>
      <c r="D94" s="24" t="s">
        <v>92</v>
      </c>
      <c r="E94" s="79" t="s">
        <v>93</v>
      </c>
      <c r="F94" s="27">
        <v>1993</v>
      </c>
      <c r="G94" s="7">
        <v>92</v>
      </c>
      <c r="H94" s="7" t="s">
        <v>252</v>
      </c>
      <c r="I94" s="7" t="s">
        <v>256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11">
        <v>1</v>
      </c>
      <c r="S94" s="11">
        <f t="shared" si="1"/>
        <v>12</v>
      </c>
      <c r="T94" s="7">
        <v>1983</v>
      </c>
      <c r="U94" s="7">
        <v>1983</v>
      </c>
      <c r="V94" s="11" t="s">
        <v>94</v>
      </c>
      <c r="W94" s="16" t="s">
        <v>6</v>
      </c>
      <c r="X94" s="11">
        <v>123</v>
      </c>
      <c r="Y94" s="11">
        <v>78.720000000000013</v>
      </c>
      <c r="Z94" s="11">
        <v>73.800000000000011</v>
      </c>
      <c r="AA94" s="11">
        <v>88.56</v>
      </c>
      <c r="AB94" s="11">
        <v>103.32000000000001</v>
      </c>
      <c r="AC94" s="11">
        <v>137.76</v>
      </c>
      <c r="AD94" s="11">
        <v>206.64000000000001</v>
      </c>
      <c r="AE94" s="11">
        <v>383.76</v>
      </c>
      <c r="AF94" s="11">
        <v>319.8</v>
      </c>
      <c r="AG94" s="11">
        <v>265.68</v>
      </c>
      <c r="AH94" s="11">
        <v>83.64</v>
      </c>
      <c r="AI94" s="11">
        <v>123</v>
      </c>
    </row>
    <row r="95" spans="1:35" x14ac:dyDescent="0.3">
      <c r="A95" s="25">
        <v>97</v>
      </c>
      <c r="B95" s="25">
        <v>20</v>
      </c>
      <c r="C95" s="25">
        <v>27</v>
      </c>
      <c r="D95" s="24" t="s">
        <v>92</v>
      </c>
      <c r="E95" s="79" t="s">
        <v>93</v>
      </c>
      <c r="F95" s="27">
        <v>1993</v>
      </c>
      <c r="G95" s="7">
        <v>93</v>
      </c>
      <c r="H95" s="7" t="s">
        <v>252</v>
      </c>
      <c r="I95" s="7" t="s">
        <v>256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11">
        <v>1</v>
      </c>
      <c r="S95" s="11">
        <f t="shared" si="1"/>
        <v>12</v>
      </c>
      <c r="T95" s="7">
        <v>1983</v>
      </c>
      <c r="U95" s="7">
        <v>1983</v>
      </c>
      <c r="V95" s="11" t="s">
        <v>94</v>
      </c>
      <c r="W95" s="16" t="s">
        <v>8</v>
      </c>
      <c r="X95" s="11">
        <v>0.49200000000000005</v>
      </c>
      <c r="Y95" s="11">
        <v>0.9840000000000001</v>
      </c>
      <c r="Z95" s="11">
        <v>0.9840000000000001</v>
      </c>
      <c r="AA95" s="11">
        <v>0.9840000000000001</v>
      </c>
      <c r="AB95" s="11">
        <v>14.76</v>
      </c>
      <c r="AC95" s="11">
        <v>4.9200000000000008</v>
      </c>
      <c r="AD95" s="11">
        <v>4.9200000000000008</v>
      </c>
      <c r="AE95" s="11">
        <v>1.9680000000000002</v>
      </c>
      <c r="AF95" s="11">
        <v>9.8400000000000016</v>
      </c>
      <c r="AG95" s="11">
        <v>9.8400000000000016</v>
      </c>
      <c r="AH95" s="11">
        <v>1.9680000000000002</v>
      </c>
      <c r="AI95" s="11">
        <v>0</v>
      </c>
    </row>
    <row r="96" spans="1:35" x14ac:dyDescent="0.3">
      <c r="A96" s="25">
        <v>97</v>
      </c>
      <c r="B96" s="25">
        <v>20</v>
      </c>
      <c r="C96" s="25">
        <v>27</v>
      </c>
      <c r="D96" s="24" t="s">
        <v>92</v>
      </c>
      <c r="E96" s="79" t="s">
        <v>93</v>
      </c>
      <c r="F96" s="27">
        <v>1993</v>
      </c>
      <c r="G96" s="7">
        <v>94</v>
      </c>
      <c r="H96" s="7" t="s">
        <v>252</v>
      </c>
      <c r="I96" s="7" t="s">
        <v>256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11">
        <v>1</v>
      </c>
      <c r="S96" s="11">
        <f t="shared" si="1"/>
        <v>12</v>
      </c>
      <c r="T96" s="7">
        <v>1983</v>
      </c>
      <c r="U96" s="7">
        <v>1983</v>
      </c>
      <c r="V96" s="11" t="s">
        <v>94</v>
      </c>
      <c r="W96" s="16" t="s">
        <v>9</v>
      </c>
      <c r="X96" s="11">
        <v>137.76</v>
      </c>
      <c r="Y96" s="11">
        <v>127.92000000000002</v>
      </c>
      <c r="Z96" s="11">
        <v>118.08</v>
      </c>
      <c r="AA96" s="11">
        <v>59.04</v>
      </c>
      <c r="AB96" s="11">
        <v>29.52</v>
      </c>
      <c r="AC96" s="11">
        <v>14.76</v>
      </c>
      <c r="AD96" s="11">
        <v>9.8400000000000016</v>
      </c>
      <c r="AE96" s="11">
        <v>9.8400000000000016</v>
      </c>
      <c r="AF96" s="11">
        <v>14.76</v>
      </c>
      <c r="AG96" s="11">
        <v>29.52</v>
      </c>
      <c r="AH96" s="11">
        <v>68.88</v>
      </c>
      <c r="AI96" s="11">
        <v>108.24000000000001</v>
      </c>
    </row>
    <row r="97" spans="1:35" x14ac:dyDescent="0.3">
      <c r="A97" s="25">
        <v>97</v>
      </c>
      <c r="B97" s="25">
        <v>20</v>
      </c>
      <c r="C97" s="25">
        <v>27</v>
      </c>
      <c r="D97" s="24" t="s">
        <v>92</v>
      </c>
      <c r="E97" s="79" t="s">
        <v>93</v>
      </c>
      <c r="F97" s="27">
        <v>1993</v>
      </c>
      <c r="G97" s="7">
        <v>95</v>
      </c>
      <c r="H97" s="7" t="s">
        <v>252</v>
      </c>
      <c r="I97" s="7" t="s">
        <v>256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11">
        <v>1</v>
      </c>
      <c r="S97" s="11">
        <f t="shared" si="1"/>
        <v>12</v>
      </c>
      <c r="T97" s="7">
        <v>1983</v>
      </c>
      <c r="U97" s="7">
        <v>1983</v>
      </c>
      <c r="V97" s="11" t="s">
        <v>94</v>
      </c>
      <c r="W97" s="16" t="s">
        <v>10</v>
      </c>
      <c r="X97" s="11">
        <v>246</v>
      </c>
      <c r="Y97" s="11">
        <v>167.28</v>
      </c>
      <c r="Z97" s="11">
        <v>186.96</v>
      </c>
      <c r="AA97" s="11">
        <v>196.8</v>
      </c>
      <c r="AB97" s="11">
        <v>349.32</v>
      </c>
      <c r="AC97" s="11">
        <v>359.16</v>
      </c>
      <c r="AD97" s="11">
        <v>226.32</v>
      </c>
      <c r="AE97" s="11">
        <v>211.56</v>
      </c>
      <c r="AF97" s="11">
        <v>226.32</v>
      </c>
      <c r="AG97" s="11">
        <v>309.96000000000004</v>
      </c>
      <c r="AH97" s="11">
        <v>265.68</v>
      </c>
      <c r="AI97" s="11">
        <v>246</v>
      </c>
    </row>
    <row r="98" spans="1:35" x14ac:dyDescent="0.3">
      <c r="A98" s="25">
        <v>97</v>
      </c>
      <c r="B98" s="25">
        <v>20</v>
      </c>
      <c r="C98" s="25">
        <v>27</v>
      </c>
      <c r="D98" s="24" t="s">
        <v>92</v>
      </c>
      <c r="E98" s="79" t="s">
        <v>93</v>
      </c>
      <c r="F98" s="27">
        <v>1993</v>
      </c>
      <c r="G98" s="7">
        <v>96</v>
      </c>
      <c r="H98" s="7" t="s">
        <v>252</v>
      </c>
      <c r="I98" s="7" t="s">
        <v>256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11">
        <v>1</v>
      </c>
      <c r="S98" s="11">
        <f t="shared" si="1"/>
        <v>12</v>
      </c>
      <c r="T98" s="7">
        <v>1983</v>
      </c>
      <c r="U98" s="7">
        <v>1983</v>
      </c>
      <c r="V98" s="11" t="s">
        <v>94</v>
      </c>
      <c r="W98" s="16" t="s">
        <v>12</v>
      </c>
      <c r="X98" s="11">
        <v>0.14760000000000001</v>
      </c>
      <c r="Y98" s="11">
        <v>0</v>
      </c>
      <c r="Z98" s="11">
        <v>24.6</v>
      </c>
      <c r="AA98" s="11">
        <v>9.8400000000000016</v>
      </c>
      <c r="AB98" s="11">
        <v>29.52</v>
      </c>
      <c r="AC98" s="11">
        <v>24.6</v>
      </c>
      <c r="AD98" s="11">
        <v>83.64</v>
      </c>
      <c r="AE98" s="11">
        <v>24.6</v>
      </c>
      <c r="AF98" s="11">
        <v>19.680000000000003</v>
      </c>
      <c r="AG98" s="11">
        <v>19.680000000000003</v>
      </c>
      <c r="AH98" s="11">
        <v>3.4440000000000004</v>
      </c>
      <c r="AI98" s="11">
        <v>0</v>
      </c>
    </row>
    <row r="99" spans="1:35" s="6" customFormat="1" x14ac:dyDescent="0.3">
      <c r="A99" s="25">
        <v>98</v>
      </c>
      <c r="B99" s="25">
        <v>21</v>
      </c>
      <c r="C99" s="25">
        <v>28</v>
      </c>
      <c r="D99" s="24" t="s">
        <v>95</v>
      </c>
      <c r="E99" s="29" t="s">
        <v>79</v>
      </c>
      <c r="F99" s="25">
        <v>1993</v>
      </c>
      <c r="G99" s="19">
        <v>97</v>
      </c>
      <c r="H99" s="19" t="s">
        <v>607</v>
      </c>
      <c r="I99" s="19" t="s">
        <v>256</v>
      </c>
      <c r="J99" s="19">
        <v>1</v>
      </c>
      <c r="K99" s="19">
        <v>0</v>
      </c>
      <c r="L99" s="19">
        <v>1</v>
      </c>
      <c r="M99" s="19">
        <v>0</v>
      </c>
      <c r="N99" s="19">
        <v>0</v>
      </c>
      <c r="O99" s="19">
        <v>0</v>
      </c>
      <c r="P99" s="19">
        <v>0</v>
      </c>
      <c r="Q99" s="11">
        <v>0</v>
      </c>
      <c r="R99" s="11" t="s">
        <v>251</v>
      </c>
      <c r="S99" s="11">
        <f t="shared" si="1"/>
        <v>8</v>
      </c>
      <c r="T99" s="19">
        <v>1990</v>
      </c>
      <c r="U99" s="19">
        <v>1990</v>
      </c>
      <c r="V99" s="11" t="s">
        <v>66</v>
      </c>
      <c r="W99" s="6" t="s">
        <v>6</v>
      </c>
      <c r="X99" s="11" t="s">
        <v>246</v>
      </c>
      <c r="Y99" s="17">
        <v>0</v>
      </c>
      <c r="Z99" s="17">
        <v>0.04</v>
      </c>
      <c r="AA99" s="17">
        <v>0</v>
      </c>
      <c r="AB99" s="17">
        <v>0</v>
      </c>
      <c r="AC99" s="17">
        <v>0</v>
      </c>
      <c r="AD99" s="17">
        <v>0</v>
      </c>
      <c r="AE99" s="17">
        <v>0.64</v>
      </c>
      <c r="AF99" s="17">
        <v>0</v>
      </c>
      <c r="AG99" s="11" t="s">
        <v>246</v>
      </c>
      <c r="AH99" s="11" t="s">
        <v>246</v>
      </c>
      <c r="AI99" s="11" t="s">
        <v>246</v>
      </c>
    </row>
    <row r="100" spans="1:35" s="6" customFormat="1" x14ac:dyDescent="0.3">
      <c r="A100" s="25">
        <v>98</v>
      </c>
      <c r="B100" s="25">
        <v>21</v>
      </c>
      <c r="C100" s="25">
        <v>28</v>
      </c>
      <c r="D100" s="24" t="s">
        <v>95</v>
      </c>
      <c r="E100" s="29" t="s">
        <v>79</v>
      </c>
      <c r="F100" s="25">
        <v>1993</v>
      </c>
      <c r="G100" s="19">
        <v>98</v>
      </c>
      <c r="H100" s="19" t="s">
        <v>607</v>
      </c>
      <c r="I100" s="19" t="s">
        <v>256</v>
      </c>
      <c r="J100" s="19">
        <v>1</v>
      </c>
      <c r="K100" s="19">
        <v>0</v>
      </c>
      <c r="L100" s="19">
        <v>1</v>
      </c>
      <c r="M100" s="19">
        <v>0</v>
      </c>
      <c r="N100" s="19">
        <v>0</v>
      </c>
      <c r="O100" s="19">
        <v>0</v>
      </c>
      <c r="P100" s="19">
        <v>0</v>
      </c>
      <c r="Q100" s="11">
        <v>0</v>
      </c>
      <c r="R100" s="11" t="s">
        <v>251</v>
      </c>
      <c r="S100" s="11">
        <f t="shared" si="1"/>
        <v>8</v>
      </c>
      <c r="T100" s="19">
        <v>1990</v>
      </c>
      <c r="U100" s="19">
        <v>1990</v>
      </c>
      <c r="V100" s="11" t="s">
        <v>66</v>
      </c>
      <c r="W100" s="16" t="s">
        <v>8</v>
      </c>
      <c r="X100" s="11" t="s">
        <v>246</v>
      </c>
      <c r="Y100" s="11">
        <v>0</v>
      </c>
      <c r="Z100" s="11">
        <v>0.02</v>
      </c>
      <c r="AA100" s="11">
        <v>0</v>
      </c>
      <c r="AB100" s="11">
        <v>0</v>
      </c>
      <c r="AC100" s="11">
        <v>0.02</v>
      </c>
      <c r="AD100" s="11">
        <v>0</v>
      </c>
      <c r="AE100" s="11">
        <v>7.0000000000000007E-2</v>
      </c>
      <c r="AF100" s="11">
        <v>0</v>
      </c>
      <c r="AG100" s="11" t="s">
        <v>246</v>
      </c>
      <c r="AH100" s="11" t="s">
        <v>246</v>
      </c>
      <c r="AI100" s="11" t="s">
        <v>246</v>
      </c>
    </row>
    <row r="101" spans="1:35" s="6" customFormat="1" x14ac:dyDescent="0.3">
      <c r="A101" s="25">
        <v>98</v>
      </c>
      <c r="B101" s="25">
        <v>21</v>
      </c>
      <c r="C101" s="25">
        <v>28</v>
      </c>
      <c r="D101" s="24" t="s">
        <v>95</v>
      </c>
      <c r="E101" s="29" t="s">
        <v>79</v>
      </c>
      <c r="F101" s="25">
        <v>1993</v>
      </c>
      <c r="G101" s="19">
        <v>99</v>
      </c>
      <c r="H101" s="19" t="s">
        <v>607</v>
      </c>
      <c r="I101" s="19" t="s">
        <v>256</v>
      </c>
      <c r="J101" s="19">
        <v>1</v>
      </c>
      <c r="K101" s="19">
        <v>0</v>
      </c>
      <c r="L101" s="19">
        <v>1</v>
      </c>
      <c r="M101" s="19">
        <v>0</v>
      </c>
      <c r="N101" s="19">
        <v>0</v>
      </c>
      <c r="O101" s="19">
        <v>0</v>
      </c>
      <c r="P101" s="19">
        <v>0</v>
      </c>
      <c r="Q101" s="11">
        <v>0</v>
      </c>
      <c r="R101" s="11" t="s">
        <v>251</v>
      </c>
      <c r="S101" s="11">
        <f t="shared" si="1"/>
        <v>8</v>
      </c>
      <c r="T101" s="19">
        <v>1990</v>
      </c>
      <c r="U101" s="19">
        <v>1990</v>
      </c>
      <c r="V101" s="11" t="s">
        <v>96</v>
      </c>
      <c r="W101" s="16" t="s">
        <v>8</v>
      </c>
      <c r="X101" s="11" t="s">
        <v>246</v>
      </c>
      <c r="Y101" s="11">
        <v>0</v>
      </c>
      <c r="Z101" s="11">
        <v>0</v>
      </c>
      <c r="AA101" s="11">
        <v>0</v>
      </c>
      <c r="AB101" s="11">
        <v>2</v>
      </c>
      <c r="AC101" s="11">
        <v>4</v>
      </c>
      <c r="AD101" s="11">
        <v>1</v>
      </c>
      <c r="AE101" s="11">
        <v>0</v>
      </c>
      <c r="AF101" s="11">
        <v>0</v>
      </c>
      <c r="AG101" s="11" t="s">
        <v>246</v>
      </c>
      <c r="AH101" s="11" t="s">
        <v>246</v>
      </c>
      <c r="AI101" s="11" t="s">
        <v>246</v>
      </c>
    </row>
    <row r="102" spans="1:35" x14ac:dyDescent="0.3">
      <c r="A102" s="25">
        <v>101</v>
      </c>
      <c r="B102" s="25">
        <v>22</v>
      </c>
      <c r="C102" s="25">
        <v>29</v>
      </c>
      <c r="D102" s="24" t="s">
        <v>97</v>
      </c>
      <c r="E102" s="79" t="s">
        <v>82</v>
      </c>
      <c r="F102" s="27">
        <v>1993</v>
      </c>
      <c r="G102" s="7">
        <v>100</v>
      </c>
      <c r="H102" s="19" t="s">
        <v>607</v>
      </c>
      <c r="I102" s="7" t="s">
        <v>252</v>
      </c>
      <c r="J102" s="7"/>
      <c r="K102" s="7">
        <v>1</v>
      </c>
      <c r="L102" s="7"/>
      <c r="M102" s="7"/>
      <c r="N102" s="7"/>
      <c r="O102" s="7">
        <v>1</v>
      </c>
      <c r="P102" s="7"/>
      <c r="Q102" s="11">
        <v>1</v>
      </c>
      <c r="S102" s="11">
        <f t="shared" si="1"/>
        <v>12</v>
      </c>
      <c r="T102" s="7">
        <v>1984</v>
      </c>
      <c r="U102" s="7">
        <v>1986</v>
      </c>
      <c r="V102" s="11" t="s">
        <v>98</v>
      </c>
      <c r="W102" s="16" t="s">
        <v>7</v>
      </c>
      <c r="X102" s="11">
        <v>35.15</v>
      </c>
      <c r="Y102" s="11">
        <v>34.674999999999997</v>
      </c>
      <c r="Z102" s="11">
        <v>104.02500000000001</v>
      </c>
      <c r="AA102" s="11">
        <v>88.825000000000003</v>
      </c>
      <c r="AB102" s="11">
        <v>17.100000000000001</v>
      </c>
      <c r="AC102" s="11">
        <v>32.299999999999997</v>
      </c>
      <c r="AD102" s="11">
        <v>48.924999999999997</v>
      </c>
      <c r="AE102" s="11">
        <v>95</v>
      </c>
      <c r="AF102" s="11">
        <v>248.42500000000001</v>
      </c>
      <c r="AG102" s="11">
        <v>279.3</v>
      </c>
      <c r="AH102" s="11">
        <v>180.97500000000002</v>
      </c>
      <c r="AI102" s="11">
        <v>53.675000000000004</v>
      </c>
    </row>
    <row r="103" spans="1:35" x14ac:dyDescent="0.3">
      <c r="A103" s="25">
        <v>101</v>
      </c>
      <c r="B103" s="25">
        <v>22</v>
      </c>
      <c r="C103" s="25">
        <v>29</v>
      </c>
      <c r="D103" s="24" t="s">
        <v>97</v>
      </c>
      <c r="E103" s="79" t="s">
        <v>82</v>
      </c>
      <c r="F103" s="27">
        <v>1993</v>
      </c>
      <c r="G103" s="7">
        <v>101</v>
      </c>
      <c r="H103" s="19" t="s">
        <v>607</v>
      </c>
      <c r="I103" s="7" t="s">
        <v>252</v>
      </c>
      <c r="J103" s="7"/>
      <c r="K103" s="7">
        <v>1</v>
      </c>
      <c r="L103" s="7"/>
      <c r="M103" s="7"/>
      <c r="N103" s="7"/>
      <c r="O103" s="7">
        <v>1</v>
      </c>
      <c r="P103" s="7"/>
      <c r="Q103" s="11">
        <v>1</v>
      </c>
      <c r="S103" s="11">
        <f t="shared" si="1"/>
        <v>12</v>
      </c>
      <c r="T103" s="7">
        <v>1984</v>
      </c>
      <c r="U103" s="7">
        <v>1986</v>
      </c>
      <c r="V103" s="11" t="s">
        <v>98</v>
      </c>
      <c r="W103" s="16" t="s">
        <v>11</v>
      </c>
      <c r="X103" s="11">
        <v>65.55</v>
      </c>
      <c r="Y103" s="11">
        <v>40.849999999999994</v>
      </c>
      <c r="Z103" s="11">
        <v>81.699999999999989</v>
      </c>
      <c r="AA103" s="11">
        <v>193.8</v>
      </c>
      <c r="AB103" s="11">
        <v>235.60000000000002</v>
      </c>
      <c r="AC103" s="11">
        <v>91.674999999999997</v>
      </c>
      <c r="AD103" s="11">
        <v>129.67500000000001</v>
      </c>
      <c r="AE103" s="11">
        <v>62.224999999999994</v>
      </c>
      <c r="AF103" s="11">
        <v>58.424999999999997</v>
      </c>
      <c r="AG103" s="11">
        <v>96.424999999999997</v>
      </c>
      <c r="AH103" s="11">
        <v>78.849999999999994</v>
      </c>
      <c r="AI103" s="11">
        <v>47.974999999999994</v>
      </c>
    </row>
    <row r="104" spans="1:35" x14ac:dyDescent="0.3">
      <c r="A104" s="25">
        <v>101</v>
      </c>
      <c r="B104" s="25">
        <v>22</v>
      </c>
      <c r="C104" s="25">
        <v>30</v>
      </c>
      <c r="D104" s="24" t="s">
        <v>97</v>
      </c>
      <c r="E104" s="79" t="s">
        <v>82</v>
      </c>
      <c r="F104" s="27">
        <v>1993</v>
      </c>
      <c r="G104" s="7">
        <v>102</v>
      </c>
      <c r="H104" s="19" t="s">
        <v>607</v>
      </c>
      <c r="I104" s="7" t="s">
        <v>252</v>
      </c>
      <c r="J104" s="7"/>
      <c r="K104" s="7">
        <v>1</v>
      </c>
      <c r="L104" s="7"/>
      <c r="M104" s="7"/>
      <c r="N104" s="7"/>
      <c r="O104" s="7">
        <v>1</v>
      </c>
      <c r="P104" s="7"/>
      <c r="Q104" s="11">
        <v>1</v>
      </c>
      <c r="S104" s="11">
        <f t="shared" si="1"/>
        <v>12</v>
      </c>
      <c r="T104" s="7">
        <v>1984</v>
      </c>
      <c r="U104" s="7">
        <v>1986</v>
      </c>
      <c r="V104" s="11" t="s">
        <v>98</v>
      </c>
      <c r="W104" s="16" t="s">
        <v>7</v>
      </c>
      <c r="X104" s="11">
        <v>0</v>
      </c>
      <c r="Y104" s="11">
        <v>0</v>
      </c>
      <c r="Z104" s="11">
        <v>0</v>
      </c>
      <c r="AA104" s="11">
        <v>4.75</v>
      </c>
      <c r="AB104" s="11">
        <v>0.47500000000000003</v>
      </c>
      <c r="AC104" s="11">
        <v>0</v>
      </c>
      <c r="AD104" s="11">
        <v>2.85</v>
      </c>
      <c r="AE104" s="11">
        <v>6.65</v>
      </c>
      <c r="AF104" s="11">
        <v>27.074999999999996</v>
      </c>
      <c r="AG104" s="11">
        <v>10.925000000000001</v>
      </c>
      <c r="AH104" s="11">
        <v>0</v>
      </c>
      <c r="AI104" s="11">
        <v>0</v>
      </c>
    </row>
    <row r="105" spans="1:35" x14ac:dyDescent="0.3">
      <c r="A105" s="25">
        <v>101</v>
      </c>
      <c r="B105" s="25">
        <v>22</v>
      </c>
      <c r="C105" s="25">
        <v>30</v>
      </c>
      <c r="D105" s="24" t="s">
        <v>97</v>
      </c>
      <c r="E105" s="79" t="s">
        <v>82</v>
      </c>
      <c r="F105" s="27">
        <v>1993</v>
      </c>
      <c r="G105" s="7">
        <v>103</v>
      </c>
      <c r="H105" s="19" t="s">
        <v>607</v>
      </c>
      <c r="I105" s="7" t="s">
        <v>252</v>
      </c>
      <c r="J105" s="7"/>
      <c r="K105" s="7">
        <v>1</v>
      </c>
      <c r="L105" s="7"/>
      <c r="M105" s="7"/>
      <c r="N105" s="7"/>
      <c r="O105" s="7">
        <v>1</v>
      </c>
      <c r="P105" s="7"/>
      <c r="Q105" s="11">
        <v>1</v>
      </c>
      <c r="S105" s="11">
        <f t="shared" si="1"/>
        <v>12</v>
      </c>
      <c r="T105" s="7">
        <v>1984</v>
      </c>
      <c r="U105" s="7">
        <v>1986</v>
      </c>
      <c r="V105" s="11" t="s">
        <v>98</v>
      </c>
      <c r="W105" s="16" t="s">
        <v>11</v>
      </c>
      <c r="X105" s="11">
        <v>0</v>
      </c>
      <c r="Y105" s="11">
        <v>3.8000000000000003</v>
      </c>
      <c r="Z105" s="11">
        <v>0</v>
      </c>
      <c r="AA105" s="11">
        <v>8.0749999999999993</v>
      </c>
      <c r="AB105" s="11">
        <v>11.399999999999999</v>
      </c>
      <c r="AC105" s="11">
        <v>34.674999999999997</v>
      </c>
      <c r="AD105" s="11">
        <v>118.75</v>
      </c>
      <c r="AE105" s="11">
        <v>73.149999999999991</v>
      </c>
      <c r="AF105" s="11">
        <v>59.375000000000007</v>
      </c>
      <c r="AG105" s="11">
        <v>19</v>
      </c>
      <c r="AH105" s="11">
        <v>7.6</v>
      </c>
      <c r="AI105" s="11">
        <v>9.5</v>
      </c>
    </row>
    <row r="106" spans="1:35" x14ac:dyDescent="0.3">
      <c r="A106" s="25">
        <v>101</v>
      </c>
      <c r="B106" s="25">
        <v>22</v>
      </c>
      <c r="C106" s="25">
        <v>31</v>
      </c>
      <c r="D106" s="24" t="s">
        <v>97</v>
      </c>
      <c r="E106" s="79" t="s">
        <v>82</v>
      </c>
      <c r="F106" s="27">
        <v>1993</v>
      </c>
      <c r="G106" s="7">
        <v>104</v>
      </c>
      <c r="H106" s="19" t="s">
        <v>607</v>
      </c>
      <c r="I106" s="7" t="s">
        <v>252</v>
      </c>
      <c r="J106" s="7"/>
      <c r="K106" s="7">
        <v>1</v>
      </c>
      <c r="L106" s="7"/>
      <c r="M106" s="7"/>
      <c r="N106" s="7"/>
      <c r="O106" s="7">
        <v>1</v>
      </c>
      <c r="P106" s="7"/>
      <c r="Q106" s="11">
        <v>0.5</v>
      </c>
      <c r="R106" s="11" t="s">
        <v>616</v>
      </c>
      <c r="S106" s="11">
        <f t="shared" si="1"/>
        <v>12</v>
      </c>
      <c r="T106" s="7">
        <v>1984</v>
      </c>
      <c r="U106" s="7">
        <v>1986</v>
      </c>
      <c r="V106" s="11" t="s">
        <v>98</v>
      </c>
      <c r="W106" s="16" t="s">
        <v>7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1.9000000000000001</v>
      </c>
      <c r="AE106" s="11">
        <v>1.425</v>
      </c>
      <c r="AF106" s="11">
        <v>6.1749999999999998</v>
      </c>
      <c r="AG106" s="11">
        <v>1.9000000000000001</v>
      </c>
      <c r="AH106" s="11">
        <v>0</v>
      </c>
      <c r="AI106" s="11">
        <v>0</v>
      </c>
    </row>
    <row r="107" spans="1:35" x14ac:dyDescent="0.3">
      <c r="A107" s="25">
        <v>101</v>
      </c>
      <c r="B107" s="25">
        <v>22</v>
      </c>
      <c r="C107" s="25">
        <v>31</v>
      </c>
      <c r="D107" s="24" t="s">
        <v>97</v>
      </c>
      <c r="E107" s="79" t="s">
        <v>82</v>
      </c>
      <c r="F107" s="27">
        <v>1993</v>
      </c>
      <c r="G107" s="7">
        <v>105</v>
      </c>
      <c r="H107" s="19" t="s">
        <v>607</v>
      </c>
      <c r="I107" s="7" t="s">
        <v>252</v>
      </c>
      <c r="J107" s="7"/>
      <c r="K107" s="7">
        <v>1</v>
      </c>
      <c r="L107" s="7"/>
      <c r="M107" s="7"/>
      <c r="N107" s="7"/>
      <c r="O107" s="7">
        <v>1</v>
      </c>
      <c r="P107" s="7"/>
      <c r="Q107" s="11">
        <v>1</v>
      </c>
      <c r="S107" s="11">
        <f t="shared" si="1"/>
        <v>12</v>
      </c>
      <c r="T107" s="7">
        <v>1984</v>
      </c>
      <c r="U107" s="7">
        <v>1986</v>
      </c>
      <c r="V107" s="11" t="s">
        <v>98</v>
      </c>
      <c r="W107" s="16" t="s">
        <v>11</v>
      </c>
      <c r="X107" s="11">
        <v>0</v>
      </c>
      <c r="Y107" s="11">
        <v>0</v>
      </c>
      <c r="Z107" s="11">
        <v>0</v>
      </c>
      <c r="AA107" s="11">
        <v>40.375</v>
      </c>
      <c r="AB107" s="11">
        <v>42.75</v>
      </c>
      <c r="AC107" s="11">
        <v>40.375</v>
      </c>
      <c r="AD107" s="11">
        <v>41.325000000000003</v>
      </c>
      <c r="AE107" s="11">
        <v>39.424999999999997</v>
      </c>
      <c r="AF107" s="11">
        <v>37.049999999999997</v>
      </c>
      <c r="AG107" s="11">
        <v>20.900000000000002</v>
      </c>
      <c r="AH107" s="11">
        <v>33.25</v>
      </c>
      <c r="AI107" s="11">
        <v>11.4</v>
      </c>
    </row>
    <row r="108" spans="1:35" s="6" customFormat="1" x14ac:dyDescent="0.3">
      <c r="A108" s="25">
        <v>107</v>
      </c>
      <c r="B108" s="25">
        <v>23</v>
      </c>
      <c r="C108" s="25">
        <v>32</v>
      </c>
      <c r="D108" s="24" t="s">
        <v>99</v>
      </c>
      <c r="E108" s="29" t="s">
        <v>100</v>
      </c>
      <c r="F108" s="25">
        <v>1993</v>
      </c>
      <c r="G108" s="19">
        <v>106</v>
      </c>
      <c r="H108" s="19" t="s">
        <v>607</v>
      </c>
      <c r="I108" s="7" t="s">
        <v>256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  <c r="O108" s="19">
        <v>0</v>
      </c>
      <c r="P108" s="7">
        <v>1</v>
      </c>
      <c r="Q108" s="11">
        <v>1</v>
      </c>
      <c r="R108" s="11"/>
      <c r="S108" s="11">
        <f t="shared" si="1"/>
        <v>12</v>
      </c>
      <c r="T108" s="19">
        <v>1984</v>
      </c>
      <c r="U108" s="19">
        <v>1988</v>
      </c>
      <c r="V108" s="11" t="s">
        <v>101</v>
      </c>
      <c r="W108" s="16" t="s">
        <v>8</v>
      </c>
      <c r="X108" s="11">
        <v>0</v>
      </c>
      <c r="Y108" s="11">
        <v>0</v>
      </c>
      <c r="Z108" s="11">
        <v>36</v>
      </c>
      <c r="AA108" s="11">
        <v>216</v>
      </c>
      <c r="AB108" s="11">
        <v>648</v>
      </c>
      <c r="AC108" s="11">
        <v>1548</v>
      </c>
      <c r="AD108" s="11">
        <v>1332</v>
      </c>
      <c r="AE108" s="11">
        <v>1944.0000000000002</v>
      </c>
      <c r="AF108" s="11">
        <v>1224</v>
      </c>
      <c r="AG108" s="11">
        <v>827.99999999999989</v>
      </c>
      <c r="AH108" s="11">
        <v>360</v>
      </c>
      <c r="AI108" s="6">
        <v>0</v>
      </c>
    </row>
    <row r="109" spans="1:35" s="6" customFormat="1" x14ac:dyDescent="0.3">
      <c r="A109" s="25">
        <v>107</v>
      </c>
      <c r="B109" s="25">
        <v>23</v>
      </c>
      <c r="C109" s="25">
        <v>32</v>
      </c>
      <c r="D109" s="24" t="s">
        <v>99</v>
      </c>
      <c r="E109" s="29" t="s">
        <v>100</v>
      </c>
      <c r="F109" s="25">
        <v>1993</v>
      </c>
      <c r="G109" s="19">
        <v>107</v>
      </c>
      <c r="H109" s="19" t="s">
        <v>607</v>
      </c>
      <c r="I109" s="7" t="s">
        <v>256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  <c r="O109" s="19">
        <v>0</v>
      </c>
      <c r="P109" s="7">
        <v>1</v>
      </c>
      <c r="Q109" s="11">
        <v>0.5</v>
      </c>
      <c r="R109" s="11" t="s">
        <v>616</v>
      </c>
      <c r="S109" s="11">
        <f t="shared" si="1"/>
        <v>12</v>
      </c>
      <c r="T109" s="19">
        <v>1984</v>
      </c>
      <c r="U109" s="19">
        <v>1988</v>
      </c>
      <c r="V109" s="11" t="s">
        <v>102</v>
      </c>
      <c r="W109" s="16" t="s">
        <v>8</v>
      </c>
      <c r="X109" s="11">
        <v>80</v>
      </c>
      <c r="Y109" s="11">
        <v>0</v>
      </c>
      <c r="Z109" s="11">
        <v>0</v>
      </c>
      <c r="AA109" s="11">
        <v>12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6">
        <v>0</v>
      </c>
    </row>
    <row r="110" spans="1:35" s="6" customFormat="1" x14ac:dyDescent="0.3">
      <c r="A110" s="25">
        <v>107</v>
      </c>
      <c r="B110" s="25">
        <v>23</v>
      </c>
      <c r="C110" s="25">
        <v>32</v>
      </c>
      <c r="D110" s="24" t="s">
        <v>99</v>
      </c>
      <c r="E110" s="29" t="s">
        <v>100</v>
      </c>
      <c r="F110" s="25">
        <v>1993</v>
      </c>
      <c r="G110" s="19">
        <v>108</v>
      </c>
      <c r="H110" s="19" t="s">
        <v>607</v>
      </c>
      <c r="I110" s="7" t="s">
        <v>256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19">
        <v>0</v>
      </c>
      <c r="P110" s="7">
        <v>1</v>
      </c>
      <c r="Q110" s="11">
        <v>1</v>
      </c>
      <c r="R110" s="11"/>
      <c r="S110" s="11">
        <f t="shared" si="1"/>
        <v>12</v>
      </c>
      <c r="T110" s="19">
        <v>1984</v>
      </c>
      <c r="U110" s="19">
        <v>1988</v>
      </c>
      <c r="V110" s="11" t="s">
        <v>103</v>
      </c>
      <c r="W110" s="16" t="s">
        <v>8</v>
      </c>
      <c r="X110" s="11">
        <v>0</v>
      </c>
      <c r="Y110" s="11">
        <v>0</v>
      </c>
      <c r="Z110" s="11">
        <v>0</v>
      </c>
      <c r="AA110" s="11">
        <v>11.55</v>
      </c>
      <c r="AB110" s="11">
        <v>16.5</v>
      </c>
      <c r="AC110" s="11">
        <v>11.55</v>
      </c>
      <c r="AD110" s="11">
        <v>0</v>
      </c>
      <c r="AE110" s="11">
        <v>0</v>
      </c>
      <c r="AF110" s="11">
        <v>9.9</v>
      </c>
      <c r="AG110" s="11">
        <v>66</v>
      </c>
      <c r="AH110" s="11">
        <v>9.9</v>
      </c>
      <c r="AI110" s="6">
        <v>0</v>
      </c>
    </row>
    <row r="111" spans="1:35" x14ac:dyDescent="0.3">
      <c r="A111" s="25">
        <v>107</v>
      </c>
      <c r="B111" s="25">
        <v>23</v>
      </c>
      <c r="C111" s="25">
        <v>32</v>
      </c>
      <c r="D111" s="24" t="s">
        <v>99</v>
      </c>
      <c r="E111" s="79" t="s">
        <v>100</v>
      </c>
      <c r="F111" s="27">
        <v>1993</v>
      </c>
      <c r="G111" s="7">
        <v>109</v>
      </c>
      <c r="H111" s="19" t="s">
        <v>607</v>
      </c>
      <c r="I111" s="7" t="s">
        <v>256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11">
        <v>0.5</v>
      </c>
      <c r="R111" s="11" t="s">
        <v>616</v>
      </c>
      <c r="S111" s="11">
        <f t="shared" si="1"/>
        <v>12</v>
      </c>
      <c r="T111" s="7">
        <v>1984</v>
      </c>
      <c r="U111" s="7">
        <v>1988</v>
      </c>
      <c r="V111" s="11" t="s">
        <v>102</v>
      </c>
      <c r="W111" s="16" t="s">
        <v>9</v>
      </c>
      <c r="X111" s="11">
        <v>80</v>
      </c>
      <c r="Y111" s="11">
        <v>0</v>
      </c>
      <c r="Z111" s="11">
        <v>0</v>
      </c>
      <c r="AA111" s="11">
        <v>12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</row>
    <row r="112" spans="1:35" x14ac:dyDescent="0.3">
      <c r="A112" s="25">
        <v>107</v>
      </c>
      <c r="B112" s="25">
        <v>23</v>
      </c>
      <c r="C112" s="25">
        <v>32</v>
      </c>
      <c r="D112" s="24" t="s">
        <v>99</v>
      </c>
      <c r="E112" s="79" t="s">
        <v>100</v>
      </c>
      <c r="F112" s="27">
        <v>1993</v>
      </c>
      <c r="G112" s="7">
        <v>110</v>
      </c>
      <c r="H112" s="19" t="s">
        <v>607</v>
      </c>
      <c r="I112" s="7" t="s">
        <v>256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11">
        <v>1</v>
      </c>
      <c r="S112" s="11">
        <f t="shared" si="1"/>
        <v>12</v>
      </c>
      <c r="T112" s="7">
        <v>1984</v>
      </c>
      <c r="U112" s="7">
        <v>1988</v>
      </c>
      <c r="V112" s="11" t="s">
        <v>103</v>
      </c>
      <c r="W112" s="16" t="s">
        <v>9</v>
      </c>
      <c r="X112" s="11">
        <v>726.00000000000011</v>
      </c>
      <c r="Y112" s="11">
        <v>660</v>
      </c>
      <c r="Z112" s="11">
        <v>379.49999999999994</v>
      </c>
      <c r="AA112" s="11">
        <v>181.50000000000003</v>
      </c>
      <c r="AB112" s="11">
        <v>214.5</v>
      </c>
      <c r="AC112" s="11">
        <v>230.99999999999997</v>
      </c>
      <c r="AD112" s="11">
        <v>49.5</v>
      </c>
      <c r="AE112" s="11">
        <v>33</v>
      </c>
      <c r="AF112" s="11">
        <v>0</v>
      </c>
      <c r="AG112" s="11">
        <v>0</v>
      </c>
      <c r="AH112" s="11">
        <v>676.49999999999989</v>
      </c>
      <c r="AI112" s="11">
        <v>511.5</v>
      </c>
    </row>
    <row r="113" spans="1:35" x14ac:dyDescent="0.3">
      <c r="A113" s="25">
        <v>107</v>
      </c>
      <c r="B113" s="25">
        <v>23</v>
      </c>
      <c r="C113" s="25">
        <v>32</v>
      </c>
      <c r="D113" s="24" t="s">
        <v>99</v>
      </c>
      <c r="E113" s="79" t="s">
        <v>100</v>
      </c>
      <c r="F113" s="27">
        <v>1993</v>
      </c>
      <c r="G113" s="7">
        <v>111</v>
      </c>
      <c r="H113" s="19" t="s">
        <v>607</v>
      </c>
      <c r="I113" s="7" t="s">
        <v>256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11">
        <v>1</v>
      </c>
      <c r="S113" s="11">
        <f t="shared" si="1"/>
        <v>12</v>
      </c>
      <c r="T113" s="7">
        <v>1984</v>
      </c>
      <c r="U113" s="7">
        <v>1988</v>
      </c>
      <c r="V113" s="11" t="s">
        <v>101</v>
      </c>
      <c r="W113" s="16" t="s">
        <v>10</v>
      </c>
      <c r="X113" s="11">
        <v>108</v>
      </c>
      <c r="Y113" s="11">
        <v>0</v>
      </c>
      <c r="Z113" s="11">
        <v>720</v>
      </c>
      <c r="AA113" s="11">
        <v>1728</v>
      </c>
      <c r="AB113" s="11">
        <v>1007.9999999999999</v>
      </c>
      <c r="AC113" s="11">
        <v>3456</v>
      </c>
      <c r="AD113" s="11">
        <v>3348.0000000000005</v>
      </c>
      <c r="AE113" s="11">
        <v>4716</v>
      </c>
      <c r="AF113" s="11">
        <v>2951.9999999999995</v>
      </c>
      <c r="AG113" s="11">
        <v>1980</v>
      </c>
      <c r="AH113" s="11">
        <v>1296</v>
      </c>
      <c r="AI113" s="11">
        <v>792.00000000000011</v>
      </c>
    </row>
    <row r="114" spans="1:35" x14ac:dyDescent="0.3">
      <c r="A114" s="25">
        <v>107</v>
      </c>
      <c r="B114" s="25">
        <v>23</v>
      </c>
      <c r="C114" s="25">
        <v>32</v>
      </c>
      <c r="D114" s="24" t="s">
        <v>99</v>
      </c>
      <c r="E114" s="79" t="s">
        <v>100</v>
      </c>
      <c r="F114" s="27">
        <v>1993</v>
      </c>
      <c r="G114" s="7">
        <v>112</v>
      </c>
      <c r="H114" s="19" t="s">
        <v>607</v>
      </c>
      <c r="I114" s="7" t="s">
        <v>256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11">
        <v>1</v>
      </c>
      <c r="S114" s="11">
        <f t="shared" si="1"/>
        <v>12</v>
      </c>
      <c r="T114" s="7">
        <v>1984</v>
      </c>
      <c r="U114" s="7">
        <v>1988</v>
      </c>
      <c r="V114" s="11" t="s">
        <v>102</v>
      </c>
      <c r="W114" s="16" t="s">
        <v>10</v>
      </c>
      <c r="X114" s="11">
        <v>2640</v>
      </c>
      <c r="Y114" s="11">
        <v>1680</v>
      </c>
      <c r="Z114" s="11">
        <v>520</v>
      </c>
      <c r="AA114" s="11">
        <v>440.00000000000006</v>
      </c>
      <c r="AB114" s="11">
        <v>320</v>
      </c>
      <c r="AC114" s="11">
        <v>400</v>
      </c>
      <c r="AD114" s="11">
        <v>200</v>
      </c>
      <c r="AE114" s="11">
        <v>440.00000000000006</v>
      </c>
      <c r="AF114" s="11">
        <v>640</v>
      </c>
      <c r="AG114" s="11">
        <v>960</v>
      </c>
      <c r="AH114" s="11">
        <v>1760.0000000000002</v>
      </c>
      <c r="AI114" s="11">
        <v>3760</v>
      </c>
    </row>
    <row r="115" spans="1:35" x14ac:dyDescent="0.3">
      <c r="A115" s="25">
        <v>107</v>
      </c>
      <c r="B115" s="25">
        <v>23</v>
      </c>
      <c r="C115" s="25">
        <v>32</v>
      </c>
      <c r="D115" s="24" t="s">
        <v>99</v>
      </c>
      <c r="E115" s="79" t="s">
        <v>100</v>
      </c>
      <c r="F115" s="27">
        <v>1993</v>
      </c>
      <c r="G115" s="7">
        <v>113</v>
      </c>
      <c r="H115" s="19" t="s">
        <v>607</v>
      </c>
      <c r="I115" s="7" t="s">
        <v>256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11">
        <v>1</v>
      </c>
      <c r="S115" s="11">
        <f t="shared" si="1"/>
        <v>12</v>
      </c>
      <c r="T115" s="7">
        <v>1984</v>
      </c>
      <c r="U115" s="7">
        <v>1988</v>
      </c>
      <c r="V115" s="11" t="s">
        <v>103</v>
      </c>
      <c r="W115" s="16" t="s">
        <v>10</v>
      </c>
      <c r="X115" s="11">
        <v>9223.5</v>
      </c>
      <c r="Y115" s="11">
        <v>11483.999999999998</v>
      </c>
      <c r="Z115" s="11">
        <v>13793.999999999998</v>
      </c>
      <c r="AA115" s="11">
        <v>19255.5</v>
      </c>
      <c r="AB115" s="11">
        <v>27951</v>
      </c>
      <c r="AC115" s="11">
        <v>46315.5</v>
      </c>
      <c r="AD115" s="11">
        <v>55786.500000000007</v>
      </c>
      <c r="AE115" s="11">
        <v>37290</v>
      </c>
      <c r="AF115" s="11">
        <v>18628.5</v>
      </c>
      <c r="AG115" s="11">
        <v>12342</v>
      </c>
      <c r="AH115" s="11">
        <v>15906.000000000002</v>
      </c>
      <c r="AI115" s="11">
        <v>9933</v>
      </c>
    </row>
    <row r="116" spans="1:35" x14ac:dyDescent="0.3">
      <c r="A116" s="25">
        <v>109</v>
      </c>
      <c r="B116" s="25">
        <v>24</v>
      </c>
      <c r="C116" s="25">
        <v>33</v>
      </c>
      <c r="D116" s="24" t="s">
        <v>104</v>
      </c>
      <c r="E116" s="79" t="s">
        <v>105</v>
      </c>
      <c r="F116" s="27">
        <v>1993</v>
      </c>
      <c r="G116" s="7">
        <v>114</v>
      </c>
      <c r="H116" s="7" t="s">
        <v>252</v>
      </c>
      <c r="I116" s="7" t="s">
        <v>256</v>
      </c>
      <c r="J116" s="7">
        <v>1</v>
      </c>
      <c r="K116" s="7">
        <v>1</v>
      </c>
      <c r="L116" s="7">
        <v>0</v>
      </c>
      <c r="M116" s="7">
        <v>0</v>
      </c>
      <c r="N116" s="7">
        <v>0</v>
      </c>
      <c r="O116" s="7">
        <v>1</v>
      </c>
      <c r="P116" s="7">
        <v>1</v>
      </c>
      <c r="Q116" s="11">
        <v>0.5</v>
      </c>
      <c r="R116" s="11" t="s">
        <v>616</v>
      </c>
      <c r="S116" s="11">
        <f t="shared" si="1"/>
        <v>12</v>
      </c>
      <c r="T116" s="7">
        <v>1989</v>
      </c>
      <c r="U116" s="7">
        <v>1991</v>
      </c>
      <c r="V116" s="11" t="s">
        <v>106</v>
      </c>
      <c r="W116" s="6" t="s">
        <v>7</v>
      </c>
      <c r="X116" s="11">
        <v>0</v>
      </c>
      <c r="Y116" s="11">
        <v>0</v>
      </c>
      <c r="Z116" s="11">
        <v>0.84060000000000001</v>
      </c>
      <c r="AA116" s="11">
        <v>1.0995999999999999</v>
      </c>
      <c r="AB116" s="11">
        <v>0.88319999999999999</v>
      </c>
      <c r="AC116" s="11">
        <v>0.42730000000000001</v>
      </c>
      <c r="AD116" s="11">
        <v>1.8327</v>
      </c>
      <c r="AE116" s="11">
        <v>2.9996999999999998</v>
      </c>
      <c r="AF116" s="11">
        <v>5.8795000000000002</v>
      </c>
      <c r="AG116" s="11">
        <v>2.2326999999999999</v>
      </c>
      <c r="AH116" s="11">
        <v>0.25219999999999998</v>
      </c>
      <c r="AI116" s="11">
        <v>8.3400000000000002E-2</v>
      </c>
    </row>
    <row r="117" spans="1:35" x14ac:dyDescent="0.3">
      <c r="A117" s="25">
        <v>109</v>
      </c>
      <c r="B117" s="25">
        <v>24</v>
      </c>
      <c r="C117" s="25">
        <v>33</v>
      </c>
      <c r="D117" s="24" t="s">
        <v>104</v>
      </c>
      <c r="E117" s="79" t="s">
        <v>105</v>
      </c>
      <c r="F117" s="27">
        <v>1993</v>
      </c>
      <c r="G117" s="7">
        <v>115</v>
      </c>
      <c r="H117" s="7" t="s">
        <v>252</v>
      </c>
      <c r="I117" s="7" t="s">
        <v>256</v>
      </c>
      <c r="J117" s="7">
        <v>1</v>
      </c>
      <c r="K117" s="7">
        <v>1</v>
      </c>
      <c r="L117" s="7">
        <v>0</v>
      </c>
      <c r="M117" s="7">
        <v>0</v>
      </c>
      <c r="N117" s="7">
        <v>0</v>
      </c>
      <c r="O117" s="7">
        <v>1</v>
      </c>
      <c r="P117" s="7">
        <v>1</v>
      </c>
      <c r="Q117" s="11">
        <v>0.5</v>
      </c>
      <c r="R117" s="11" t="s">
        <v>616</v>
      </c>
      <c r="S117" s="11">
        <f t="shared" si="1"/>
        <v>12</v>
      </c>
      <c r="T117" s="7">
        <v>1989</v>
      </c>
      <c r="U117" s="7">
        <v>1991</v>
      </c>
      <c r="V117" s="11" t="s">
        <v>106</v>
      </c>
      <c r="W117" s="6" t="s">
        <v>6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0.97470000000000001</v>
      </c>
      <c r="AE117" s="11">
        <v>2.8561000000000001</v>
      </c>
      <c r="AF117" s="11">
        <v>4.4985999999999997</v>
      </c>
      <c r="AG117" s="11">
        <v>2.2302</v>
      </c>
      <c r="AH117" s="11">
        <v>0</v>
      </c>
      <c r="AI117" s="11">
        <v>0</v>
      </c>
    </row>
    <row r="118" spans="1:35" x14ac:dyDescent="0.3">
      <c r="A118" s="25">
        <v>109</v>
      </c>
      <c r="B118" s="25">
        <v>24</v>
      </c>
      <c r="C118" s="25">
        <v>33</v>
      </c>
      <c r="D118" s="24" t="s">
        <v>104</v>
      </c>
      <c r="E118" s="79" t="s">
        <v>105</v>
      </c>
      <c r="F118" s="27">
        <v>1993</v>
      </c>
      <c r="G118" s="7">
        <v>116</v>
      </c>
      <c r="H118" s="7" t="s">
        <v>252</v>
      </c>
      <c r="I118" s="7" t="s">
        <v>256</v>
      </c>
      <c r="J118" s="7">
        <v>1</v>
      </c>
      <c r="K118" s="7">
        <v>1</v>
      </c>
      <c r="L118" s="7">
        <v>0</v>
      </c>
      <c r="M118" s="7">
        <v>0</v>
      </c>
      <c r="N118" s="7">
        <v>0</v>
      </c>
      <c r="O118" s="7">
        <v>1</v>
      </c>
      <c r="P118" s="7">
        <v>1</v>
      </c>
      <c r="Q118" s="11">
        <v>1</v>
      </c>
      <c r="S118" s="11">
        <f t="shared" si="1"/>
        <v>12</v>
      </c>
      <c r="T118" s="7">
        <v>1989</v>
      </c>
      <c r="U118" s="7">
        <v>1991</v>
      </c>
      <c r="V118" s="11" t="s">
        <v>106</v>
      </c>
      <c r="W118" s="6" t="s">
        <v>11</v>
      </c>
      <c r="X118" s="11">
        <v>0.27429999999999999</v>
      </c>
      <c r="Y118" s="11">
        <v>0.62929999999999997</v>
      </c>
      <c r="Z118" s="11">
        <v>4.7977999999999996</v>
      </c>
      <c r="AA118" s="11">
        <v>10.064500000000001</v>
      </c>
      <c r="AB118" s="11">
        <v>4.2685000000000004</v>
      </c>
      <c r="AC118" s="11">
        <v>2.0026000000000002</v>
      </c>
      <c r="AD118" s="11">
        <v>2.5011000000000001</v>
      </c>
      <c r="AE118" s="11">
        <v>3.9058999999999999</v>
      </c>
      <c r="AF118" s="11">
        <v>7.9314999999999998</v>
      </c>
      <c r="AG118" s="11">
        <v>3.9956</v>
      </c>
      <c r="AH118" s="11">
        <v>2.5882000000000001</v>
      </c>
      <c r="AI118" s="11">
        <v>1.2768999999999999</v>
      </c>
    </row>
    <row r="119" spans="1:35" x14ac:dyDescent="0.3">
      <c r="A119" s="25">
        <v>109</v>
      </c>
      <c r="B119" s="25">
        <v>24</v>
      </c>
      <c r="C119" s="25">
        <v>33</v>
      </c>
      <c r="D119" s="24" t="s">
        <v>104</v>
      </c>
      <c r="E119" s="79" t="s">
        <v>105</v>
      </c>
      <c r="F119" s="27">
        <v>1993</v>
      </c>
      <c r="G119" s="7">
        <v>117</v>
      </c>
      <c r="H119" s="7" t="s">
        <v>252</v>
      </c>
      <c r="I119" s="7" t="s">
        <v>256</v>
      </c>
      <c r="J119" s="7">
        <v>1</v>
      </c>
      <c r="K119" s="7">
        <v>1</v>
      </c>
      <c r="L119" s="7">
        <v>0</v>
      </c>
      <c r="M119" s="7">
        <v>0</v>
      </c>
      <c r="N119" s="7">
        <v>0</v>
      </c>
      <c r="O119" s="7">
        <v>1</v>
      </c>
      <c r="P119" s="7">
        <v>1</v>
      </c>
      <c r="Q119" s="11">
        <v>1</v>
      </c>
      <c r="S119" s="11">
        <f t="shared" si="1"/>
        <v>12</v>
      </c>
      <c r="T119" s="7">
        <v>1989</v>
      </c>
      <c r="U119" s="7">
        <v>1991</v>
      </c>
      <c r="V119" s="11" t="s">
        <v>106</v>
      </c>
      <c r="W119" s="6" t="s">
        <v>12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6.6025999999999998</v>
      </c>
      <c r="AE119" s="11">
        <v>10.485200000000001</v>
      </c>
      <c r="AF119" s="11">
        <v>36.0623</v>
      </c>
      <c r="AG119" s="11">
        <v>19.921700000000001</v>
      </c>
      <c r="AH119" s="11">
        <v>4.1647999999999996</v>
      </c>
      <c r="AI119" s="11">
        <v>0</v>
      </c>
    </row>
    <row r="120" spans="1:35" s="6" customFormat="1" x14ac:dyDescent="0.3">
      <c r="A120" s="25">
        <v>112</v>
      </c>
      <c r="B120" s="25">
        <v>25</v>
      </c>
      <c r="C120" s="25">
        <v>34</v>
      </c>
      <c r="D120" s="24" t="s">
        <v>107</v>
      </c>
      <c r="E120" s="29" t="s">
        <v>72</v>
      </c>
      <c r="F120" s="25">
        <v>1993</v>
      </c>
      <c r="G120" s="19">
        <v>118</v>
      </c>
      <c r="H120" s="19" t="s">
        <v>607</v>
      </c>
      <c r="I120" s="19" t="s">
        <v>252</v>
      </c>
      <c r="J120" s="19"/>
      <c r="K120" s="19">
        <v>1</v>
      </c>
      <c r="L120" s="19"/>
      <c r="M120" s="19">
        <v>1</v>
      </c>
      <c r="N120" s="19"/>
      <c r="O120" s="19"/>
      <c r="P120" s="19"/>
      <c r="Q120" s="11">
        <v>1</v>
      </c>
      <c r="R120" s="11"/>
      <c r="S120" s="11">
        <f t="shared" si="1"/>
        <v>12</v>
      </c>
      <c r="T120" s="19">
        <v>1989</v>
      </c>
      <c r="U120" s="19">
        <v>1991</v>
      </c>
      <c r="V120" s="11" t="s">
        <v>108</v>
      </c>
      <c r="W120" s="6" t="s">
        <v>7</v>
      </c>
      <c r="X120" s="11">
        <v>9.2584</v>
      </c>
      <c r="Y120" s="11">
        <v>9.7615999999999996</v>
      </c>
      <c r="Z120" s="11">
        <v>18.5608</v>
      </c>
      <c r="AA120" s="11">
        <v>23.9648</v>
      </c>
      <c r="AB120" s="11">
        <v>18.650400000000001</v>
      </c>
      <c r="AC120" s="11">
        <v>23.224</v>
      </c>
      <c r="AD120" s="11">
        <v>16.295999999999999</v>
      </c>
      <c r="AE120" s="11">
        <v>19.5624</v>
      </c>
      <c r="AF120" s="11">
        <v>12.632</v>
      </c>
      <c r="AG120" s="11">
        <v>2.2248000000000001</v>
      </c>
      <c r="AH120" s="11">
        <v>6.8352000000000004</v>
      </c>
      <c r="AI120" s="11">
        <v>5.0423999999999998</v>
      </c>
    </row>
    <row r="121" spans="1:35" s="6" customFormat="1" x14ac:dyDescent="0.3">
      <c r="A121" s="25">
        <v>112</v>
      </c>
      <c r="B121" s="25">
        <v>25</v>
      </c>
      <c r="C121" s="25">
        <v>34</v>
      </c>
      <c r="D121" s="24" t="s">
        <v>107</v>
      </c>
      <c r="E121" s="29" t="s">
        <v>72</v>
      </c>
      <c r="F121" s="25">
        <v>1993</v>
      </c>
      <c r="G121" s="19">
        <v>119</v>
      </c>
      <c r="H121" s="19" t="s">
        <v>607</v>
      </c>
      <c r="I121" s="19" t="s">
        <v>252</v>
      </c>
      <c r="J121" s="19"/>
      <c r="K121" s="19">
        <v>1</v>
      </c>
      <c r="L121" s="19"/>
      <c r="M121" s="19">
        <v>1</v>
      </c>
      <c r="N121" s="19"/>
      <c r="O121" s="19"/>
      <c r="P121" s="19"/>
      <c r="Q121" s="11">
        <v>1</v>
      </c>
      <c r="R121" s="11"/>
      <c r="S121" s="11">
        <f t="shared" si="1"/>
        <v>12</v>
      </c>
      <c r="T121" s="19">
        <v>1989</v>
      </c>
      <c r="U121" s="19">
        <v>1991</v>
      </c>
      <c r="V121" s="11" t="s">
        <v>108</v>
      </c>
      <c r="W121" s="6" t="s">
        <v>9</v>
      </c>
      <c r="X121" s="11">
        <v>25.717394030235194</v>
      </c>
      <c r="Y121" s="11">
        <v>15.251101580013762</v>
      </c>
      <c r="Z121" s="11">
        <v>23.749543965469428</v>
      </c>
      <c r="AA121" s="11">
        <v>2.1588123606388727</v>
      </c>
      <c r="AB121" s="11">
        <v>2.4797156058659784</v>
      </c>
      <c r="AC121" s="11">
        <v>2.2989458123265809</v>
      </c>
      <c r="AD121" s="11">
        <v>9.5913866007446735</v>
      </c>
      <c r="AE121" s="11">
        <v>4.9350396976290973</v>
      </c>
      <c r="AF121" s="11">
        <v>29.515515725480171</v>
      </c>
      <c r="AG121" s="11">
        <v>32.156916415442296</v>
      </c>
      <c r="AH121" s="11">
        <v>22.476699402784696</v>
      </c>
      <c r="AI121" s="11">
        <v>19.984795512837401</v>
      </c>
    </row>
    <row r="122" spans="1:35" s="6" customFormat="1" x14ac:dyDescent="0.3">
      <c r="A122" s="25">
        <v>117</v>
      </c>
      <c r="B122" s="25">
        <v>26</v>
      </c>
      <c r="C122" s="25">
        <v>35</v>
      </c>
      <c r="D122" s="24" t="s">
        <v>109</v>
      </c>
      <c r="E122" s="29" t="s">
        <v>110</v>
      </c>
      <c r="F122" s="25">
        <v>1994</v>
      </c>
      <c r="G122" s="19">
        <v>120</v>
      </c>
      <c r="H122" s="19" t="s">
        <v>607</v>
      </c>
      <c r="I122" s="19" t="s">
        <v>252</v>
      </c>
      <c r="J122" s="19">
        <v>1</v>
      </c>
      <c r="K122" s="19">
        <v>1</v>
      </c>
      <c r="L122" s="19"/>
      <c r="M122" s="19"/>
      <c r="N122" s="19"/>
      <c r="O122" s="19"/>
      <c r="P122" s="19">
        <v>1</v>
      </c>
      <c r="Q122" s="11">
        <v>0</v>
      </c>
      <c r="R122" s="11" t="s">
        <v>251</v>
      </c>
      <c r="S122" s="11">
        <f t="shared" si="1"/>
        <v>11</v>
      </c>
      <c r="T122" s="19">
        <v>1990</v>
      </c>
      <c r="U122" s="19">
        <v>1991</v>
      </c>
      <c r="V122" s="11" t="s">
        <v>111</v>
      </c>
      <c r="W122" s="6" t="s">
        <v>7</v>
      </c>
      <c r="X122" s="11">
        <v>20.2</v>
      </c>
      <c r="Y122" s="11">
        <v>39</v>
      </c>
      <c r="Z122" s="11">
        <v>59.4</v>
      </c>
      <c r="AA122" s="11" t="s">
        <v>246</v>
      </c>
      <c r="AB122" s="11">
        <v>75.849999999999994</v>
      </c>
      <c r="AC122" s="11">
        <v>70.12</v>
      </c>
      <c r="AD122" s="11">
        <v>46</v>
      </c>
      <c r="AE122" s="11">
        <v>45.3</v>
      </c>
      <c r="AF122" s="11">
        <v>34</v>
      </c>
      <c r="AG122" s="11">
        <v>28</v>
      </c>
      <c r="AH122" s="11">
        <v>35.6</v>
      </c>
      <c r="AI122" s="11">
        <v>59.6</v>
      </c>
    </row>
    <row r="123" spans="1:35" s="6" customFormat="1" x14ac:dyDescent="0.3">
      <c r="A123" s="25">
        <v>117</v>
      </c>
      <c r="B123" s="25">
        <v>26</v>
      </c>
      <c r="C123" s="25">
        <v>35</v>
      </c>
      <c r="D123" s="24" t="s">
        <v>109</v>
      </c>
      <c r="E123" s="29" t="s">
        <v>110</v>
      </c>
      <c r="F123" s="25">
        <v>1994</v>
      </c>
      <c r="G123" s="19">
        <v>121</v>
      </c>
      <c r="H123" s="19" t="s">
        <v>607</v>
      </c>
      <c r="I123" s="19" t="s">
        <v>252</v>
      </c>
      <c r="J123" s="19">
        <v>1</v>
      </c>
      <c r="K123" s="19">
        <v>1</v>
      </c>
      <c r="L123" s="19"/>
      <c r="M123" s="19"/>
      <c r="N123" s="19"/>
      <c r="O123" s="19"/>
      <c r="P123" s="19">
        <v>1</v>
      </c>
      <c r="Q123" s="11">
        <v>0</v>
      </c>
      <c r="R123" s="11" t="s">
        <v>251</v>
      </c>
      <c r="S123" s="11">
        <f t="shared" si="1"/>
        <v>11</v>
      </c>
      <c r="T123" s="19">
        <v>1990</v>
      </c>
      <c r="U123" s="19">
        <v>1991</v>
      </c>
      <c r="V123" s="11" t="s">
        <v>112</v>
      </c>
      <c r="W123" s="6" t="s">
        <v>7</v>
      </c>
      <c r="X123" s="11">
        <v>39.659999999999997</v>
      </c>
      <c r="Y123" s="11">
        <v>87.25</v>
      </c>
      <c r="Z123" s="11">
        <v>76.489999999999995</v>
      </c>
      <c r="AA123" s="11" t="s">
        <v>246</v>
      </c>
      <c r="AB123" s="11">
        <v>93.7</v>
      </c>
      <c r="AC123" s="11">
        <v>166.7</v>
      </c>
      <c r="AD123" s="11">
        <v>86.5</v>
      </c>
      <c r="AE123" s="11">
        <v>63.2</v>
      </c>
      <c r="AF123" s="11">
        <v>53</v>
      </c>
      <c r="AG123" s="11">
        <v>56.5</v>
      </c>
      <c r="AH123" s="11">
        <v>66.7</v>
      </c>
      <c r="AI123" s="11">
        <v>105.5</v>
      </c>
    </row>
    <row r="124" spans="1:35" s="6" customFormat="1" x14ac:dyDescent="0.3">
      <c r="A124" s="25">
        <v>117</v>
      </c>
      <c r="B124" s="25">
        <v>26</v>
      </c>
      <c r="C124" s="25">
        <v>35</v>
      </c>
      <c r="D124" s="24" t="s">
        <v>109</v>
      </c>
      <c r="E124" s="29" t="s">
        <v>110</v>
      </c>
      <c r="F124" s="25">
        <v>1994</v>
      </c>
      <c r="G124" s="19">
        <v>122</v>
      </c>
      <c r="H124" s="19" t="s">
        <v>607</v>
      </c>
      <c r="I124" s="19" t="s">
        <v>252</v>
      </c>
      <c r="J124" s="19">
        <v>1</v>
      </c>
      <c r="K124" s="19">
        <v>1</v>
      </c>
      <c r="L124" s="19"/>
      <c r="M124" s="19"/>
      <c r="N124" s="19"/>
      <c r="O124" s="19"/>
      <c r="P124" s="19">
        <v>1</v>
      </c>
      <c r="Q124" s="11">
        <v>0</v>
      </c>
      <c r="R124" s="11" t="s">
        <v>251</v>
      </c>
      <c r="S124" s="11">
        <f t="shared" si="1"/>
        <v>9</v>
      </c>
      <c r="T124" s="19">
        <v>1990</v>
      </c>
      <c r="U124" s="19">
        <v>1991</v>
      </c>
      <c r="V124" s="11" t="s">
        <v>113</v>
      </c>
      <c r="W124" s="6" t="s">
        <v>7</v>
      </c>
      <c r="X124" s="11">
        <v>8.5</v>
      </c>
      <c r="Y124" s="11">
        <v>4.7</v>
      </c>
      <c r="Z124" s="11">
        <v>5.7</v>
      </c>
      <c r="AA124" s="11" t="s">
        <v>246</v>
      </c>
      <c r="AB124" s="11" t="s">
        <v>246</v>
      </c>
      <c r="AC124" s="11" t="s">
        <v>246</v>
      </c>
      <c r="AD124" s="11">
        <v>20</v>
      </c>
      <c r="AE124" s="11">
        <v>15.2</v>
      </c>
      <c r="AF124" s="11">
        <v>7.2</v>
      </c>
      <c r="AG124" s="11">
        <v>9.5</v>
      </c>
      <c r="AH124" s="11">
        <v>7.5</v>
      </c>
      <c r="AI124" s="11">
        <v>19.5</v>
      </c>
    </row>
    <row r="125" spans="1:35" s="6" customFormat="1" x14ac:dyDescent="0.3">
      <c r="A125" s="25">
        <v>117</v>
      </c>
      <c r="B125" s="25">
        <v>26</v>
      </c>
      <c r="C125" s="25">
        <v>35</v>
      </c>
      <c r="D125" s="24" t="s">
        <v>109</v>
      </c>
      <c r="E125" s="29" t="s">
        <v>110</v>
      </c>
      <c r="F125" s="25">
        <v>1994</v>
      </c>
      <c r="G125" s="19">
        <v>123</v>
      </c>
      <c r="H125" s="19" t="s">
        <v>607</v>
      </c>
      <c r="I125" s="19" t="s">
        <v>252</v>
      </c>
      <c r="J125" s="19">
        <v>1</v>
      </c>
      <c r="K125" s="19">
        <v>1</v>
      </c>
      <c r="L125" s="19"/>
      <c r="M125" s="19"/>
      <c r="N125" s="19"/>
      <c r="O125" s="19"/>
      <c r="P125" s="19">
        <v>1</v>
      </c>
      <c r="Q125" s="11">
        <v>0</v>
      </c>
      <c r="R125" s="11" t="s">
        <v>251</v>
      </c>
      <c r="S125" s="11">
        <f t="shared" si="1"/>
        <v>9</v>
      </c>
      <c r="T125" s="19">
        <v>1990</v>
      </c>
      <c r="U125" s="19">
        <v>1991</v>
      </c>
      <c r="V125" s="11" t="s">
        <v>113</v>
      </c>
      <c r="W125" s="6" t="s">
        <v>6</v>
      </c>
      <c r="X125" s="11">
        <v>0.7</v>
      </c>
      <c r="Y125" s="11">
        <v>0.7</v>
      </c>
      <c r="Z125" s="11">
        <v>0.5</v>
      </c>
      <c r="AA125" s="11" t="s">
        <v>246</v>
      </c>
      <c r="AB125" s="11" t="s">
        <v>246</v>
      </c>
      <c r="AC125" s="11" t="s">
        <v>246</v>
      </c>
      <c r="AD125" s="11">
        <v>0.5</v>
      </c>
      <c r="AE125" s="11">
        <v>2.2000000000000002</v>
      </c>
      <c r="AF125" s="11">
        <v>2.5</v>
      </c>
      <c r="AG125" s="11">
        <v>1.2</v>
      </c>
      <c r="AH125" s="11">
        <v>9.1999999999999993</v>
      </c>
      <c r="AI125" s="11">
        <v>8.6999999999999993</v>
      </c>
    </row>
    <row r="126" spans="1:35" s="6" customFormat="1" x14ac:dyDescent="0.3">
      <c r="A126" s="25">
        <v>117</v>
      </c>
      <c r="B126" s="25">
        <v>26</v>
      </c>
      <c r="C126" s="25">
        <v>35</v>
      </c>
      <c r="D126" s="24" t="s">
        <v>109</v>
      </c>
      <c r="E126" s="29" t="s">
        <v>110</v>
      </c>
      <c r="F126" s="25">
        <v>1994</v>
      </c>
      <c r="G126" s="19">
        <v>124</v>
      </c>
      <c r="H126" s="19" t="s">
        <v>607</v>
      </c>
      <c r="I126" s="19" t="s">
        <v>252</v>
      </c>
      <c r="J126" s="19">
        <v>1</v>
      </c>
      <c r="K126" s="19">
        <v>1</v>
      </c>
      <c r="L126" s="19"/>
      <c r="M126" s="19"/>
      <c r="N126" s="19"/>
      <c r="O126" s="19"/>
      <c r="P126" s="19">
        <v>1</v>
      </c>
      <c r="Q126" s="11">
        <v>0</v>
      </c>
      <c r="R126" s="11" t="s">
        <v>251</v>
      </c>
      <c r="S126" s="11">
        <f t="shared" si="1"/>
        <v>9</v>
      </c>
      <c r="T126" s="19">
        <v>1990</v>
      </c>
      <c r="U126" s="19">
        <v>1991</v>
      </c>
      <c r="V126" s="11" t="s">
        <v>113</v>
      </c>
      <c r="W126" s="6" t="s">
        <v>12</v>
      </c>
      <c r="X126" s="11">
        <v>2.2000000000000002</v>
      </c>
      <c r="Y126" s="11">
        <v>1</v>
      </c>
      <c r="Z126" s="11">
        <v>0.5</v>
      </c>
      <c r="AA126" s="11" t="s">
        <v>246</v>
      </c>
      <c r="AB126" s="11" t="s">
        <v>246</v>
      </c>
      <c r="AC126" s="11" t="s">
        <v>246</v>
      </c>
      <c r="AD126" s="11">
        <v>27</v>
      </c>
      <c r="AE126" s="11">
        <v>1.5</v>
      </c>
      <c r="AF126" s="11">
        <v>2.2000000000000002</v>
      </c>
      <c r="AG126" s="11">
        <v>16</v>
      </c>
      <c r="AH126" s="11">
        <v>2.7</v>
      </c>
      <c r="AI126" s="11">
        <v>5.2</v>
      </c>
    </row>
    <row r="127" spans="1:35" s="6" customFormat="1" x14ac:dyDescent="0.3">
      <c r="A127" s="25">
        <v>124</v>
      </c>
      <c r="B127" s="25">
        <v>27</v>
      </c>
      <c r="C127" s="25">
        <v>36</v>
      </c>
      <c r="D127" s="24" t="s">
        <v>114</v>
      </c>
      <c r="E127" s="29" t="s">
        <v>115</v>
      </c>
      <c r="F127" s="25">
        <v>1994</v>
      </c>
      <c r="G127" s="19">
        <v>125</v>
      </c>
      <c r="H127" s="19" t="s">
        <v>252</v>
      </c>
      <c r="I127" s="19" t="s">
        <v>256</v>
      </c>
      <c r="J127" s="19">
        <v>1</v>
      </c>
      <c r="K127" s="19">
        <v>1</v>
      </c>
      <c r="L127" s="19">
        <v>0</v>
      </c>
      <c r="M127" s="19">
        <v>1</v>
      </c>
      <c r="N127" s="19">
        <v>1</v>
      </c>
      <c r="O127" s="19">
        <v>0</v>
      </c>
      <c r="P127" s="19">
        <v>1</v>
      </c>
      <c r="Q127" s="11">
        <v>1</v>
      </c>
      <c r="R127" s="11"/>
      <c r="S127" s="11">
        <f t="shared" si="1"/>
        <v>12</v>
      </c>
      <c r="T127" s="19">
        <v>1988</v>
      </c>
      <c r="U127" s="19">
        <v>1990</v>
      </c>
      <c r="V127" s="11" t="s">
        <v>116</v>
      </c>
      <c r="W127" s="16" t="s">
        <v>9</v>
      </c>
      <c r="X127" s="11">
        <v>4.2</v>
      </c>
      <c r="Y127" s="11">
        <v>5.5</v>
      </c>
      <c r="Z127" s="11">
        <v>5.7</v>
      </c>
      <c r="AA127" s="11">
        <v>17</v>
      </c>
      <c r="AB127" s="11">
        <v>5</v>
      </c>
      <c r="AC127" s="11">
        <v>11</v>
      </c>
      <c r="AD127" s="11">
        <v>14</v>
      </c>
      <c r="AE127" s="11">
        <v>6</v>
      </c>
      <c r="AF127" s="11">
        <v>23</v>
      </c>
      <c r="AG127" s="11">
        <v>16</v>
      </c>
      <c r="AH127" s="11">
        <v>18</v>
      </c>
      <c r="AI127" s="11">
        <v>12</v>
      </c>
    </row>
    <row r="128" spans="1:35" s="6" customFormat="1" x14ac:dyDescent="0.3">
      <c r="A128" s="25">
        <v>124</v>
      </c>
      <c r="B128" s="25">
        <v>27</v>
      </c>
      <c r="C128" s="25">
        <v>37</v>
      </c>
      <c r="D128" s="24" t="s">
        <v>114</v>
      </c>
      <c r="E128" s="29" t="s">
        <v>115</v>
      </c>
      <c r="F128" s="25">
        <v>1994</v>
      </c>
      <c r="G128" s="19">
        <v>126</v>
      </c>
      <c r="H128" s="19" t="s">
        <v>252</v>
      </c>
      <c r="I128" s="19" t="s">
        <v>256</v>
      </c>
      <c r="J128" s="19">
        <v>1</v>
      </c>
      <c r="K128" s="19">
        <v>1</v>
      </c>
      <c r="L128" s="19">
        <v>0</v>
      </c>
      <c r="M128" s="19">
        <v>1</v>
      </c>
      <c r="N128" s="19">
        <v>1</v>
      </c>
      <c r="O128" s="19">
        <v>0</v>
      </c>
      <c r="P128" s="19">
        <v>1</v>
      </c>
      <c r="Q128" s="11">
        <v>0.5</v>
      </c>
      <c r="R128" s="11" t="s">
        <v>616</v>
      </c>
      <c r="S128" s="11">
        <f t="shared" si="1"/>
        <v>12</v>
      </c>
      <c r="T128" s="19">
        <v>1988</v>
      </c>
      <c r="U128" s="19">
        <v>1989</v>
      </c>
      <c r="V128" s="11" t="s">
        <v>116</v>
      </c>
      <c r="W128" s="6" t="s">
        <v>7</v>
      </c>
      <c r="X128" s="11">
        <v>0</v>
      </c>
      <c r="Y128" s="11">
        <v>0</v>
      </c>
      <c r="Z128" s="11">
        <v>26</v>
      </c>
      <c r="AA128" s="11">
        <v>1</v>
      </c>
      <c r="AB128" s="11">
        <v>3</v>
      </c>
      <c r="AC128" s="11">
        <v>0</v>
      </c>
      <c r="AD128" s="11">
        <v>0</v>
      </c>
      <c r="AE128" s="11">
        <v>6</v>
      </c>
      <c r="AF128" s="11">
        <v>0</v>
      </c>
      <c r="AG128" s="11">
        <v>0</v>
      </c>
      <c r="AH128" s="11">
        <v>2</v>
      </c>
      <c r="AI128" s="11">
        <v>2</v>
      </c>
    </row>
    <row r="129" spans="1:35" s="6" customFormat="1" x14ac:dyDescent="0.3">
      <c r="A129" s="25">
        <v>124</v>
      </c>
      <c r="B129" s="25">
        <v>27</v>
      </c>
      <c r="C129" s="25">
        <v>37</v>
      </c>
      <c r="D129" s="24" t="s">
        <v>114</v>
      </c>
      <c r="E129" s="29" t="s">
        <v>115</v>
      </c>
      <c r="F129" s="25">
        <v>1994</v>
      </c>
      <c r="G129" s="19">
        <v>127</v>
      </c>
      <c r="H129" s="19" t="s">
        <v>252</v>
      </c>
      <c r="I129" s="19" t="s">
        <v>256</v>
      </c>
      <c r="J129" s="19">
        <v>1</v>
      </c>
      <c r="K129" s="19">
        <v>1</v>
      </c>
      <c r="L129" s="19">
        <v>0</v>
      </c>
      <c r="M129" s="19">
        <v>1</v>
      </c>
      <c r="N129" s="19">
        <v>1</v>
      </c>
      <c r="O129" s="19">
        <v>0</v>
      </c>
      <c r="P129" s="19">
        <v>1</v>
      </c>
      <c r="Q129" s="11">
        <v>1</v>
      </c>
      <c r="R129" s="11"/>
      <c r="S129" s="11">
        <f t="shared" si="1"/>
        <v>12</v>
      </c>
      <c r="T129" s="19">
        <v>1988</v>
      </c>
      <c r="U129" s="19">
        <v>1989</v>
      </c>
      <c r="V129" s="11" t="s">
        <v>116</v>
      </c>
      <c r="W129" s="6" t="s">
        <v>6</v>
      </c>
      <c r="X129" s="11">
        <v>5</v>
      </c>
      <c r="Y129" s="11">
        <v>0</v>
      </c>
      <c r="Z129" s="11">
        <v>1</v>
      </c>
      <c r="AA129" s="11">
        <v>1</v>
      </c>
      <c r="AB129" s="11">
        <v>0</v>
      </c>
      <c r="AC129" s="11">
        <v>1</v>
      </c>
      <c r="AD129" s="11">
        <v>0</v>
      </c>
      <c r="AE129" s="11">
        <v>1</v>
      </c>
      <c r="AF129" s="11">
        <v>2</v>
      </c>
      <c r="AG129" s="11">
        <v>4</v>
      </c>
      <c r="AH129" s="11">
        <v>9</v>
      </c>
      <c r="AI129" s="11">
        <v>12.5</v>
      </c>
    </row>
    <row r="130" spans="1:35" s="6" customFormat="1" x14ac:dyDescent="0.3">
      <c r="A130" s="25">
        <v>124</v>
      </c>
      <c r="B130" s="25">
        <v>27</v>
      </c>
      <c r="C130" s="25">
        <v>38</v>
      </c>
      <c r="D130" s="24" t="s">
        <v>114</v>
      </c>
      <c r="E130" s="29" t="s">
        <v>115</v>
      </c>
      <c r="F130" s="25">
        <v>1994</v>
      </c>
      <c r="G130" s="19">
        <v>128</v>
      </c>
      <c r="H130" s="19" t="s">
        <v>252</v>
      </c>
      <c r="I130" s="19" t="s">
        <v>256</v>
      </c>
      <c r="J130" s="19">
        <v>1</v>
      </c>
      <c r="K130" s="19">
        <v>1</v>
      </c>
      <c r="L130" s="19">
        <v>0</v>
      </c>
      <c r="M130" s="19">
        <v>1</v>
      </c>
      <c r="N130" s="19">
        <v>1</v>
      </c>
      <c r="O130" s="19">
        <v>0</v>
      </c>
      <c r="P130" s="19">
        <v>1</v>
      </c>
      <c r="Q130" s="11">
        <v>1</v>
      </c>
      <c r="R130" s="11"/>
      <c r="S130" s="11">
        <f t="shared" si="1"/>
        <v>12</v>
      </c>
      <c r="T130" s="19">
        <v>1988</v>
      </c>
      <c r="U130" s="19">
        <v>1990</v>
      </c>
      <c r="V130" s="11" t="s">
        <v>116</v>
      </c>
      <c r="W130" s="6" t="s">
        <v>9</v>
      </c>
      <c r="X130" s="11">
        <v>42</v>
      </c>
      <c r="Y130" s="11">
        <v>5</v>
      </c>
      <c r="Z130" s="11">
        <v>16</v>
      </c>
      <c r="AA130" s="11">
        <v>11</v>
      </c>
      <c r="AB130" s="11">
        <v>12</v>
      </c>
      <c r="AC130" s="11">
        <v>2</v>
      </c>
      <c r="AD130" s="11">
        <v>18</v>
      </c>
      <c r="AE130" s="11">
        <v>22</v>
      </c>
      <c r="AF130" s="11">
        <v>6</v>
      </c>
      <c r="AG130" s="11">
        <v>54</v>
      </c>
      <c r="AH130" s="11">
        <v>56</v>
      </c>
      <c r="AI130" s="11">
        <v>60</v>
      </c>
    </row>
    <row r="131" spans="1:35" x14ac:dyDescent="0.3">
      <c r="A131" s="27">
        <v>126</v>
      </c>
      <c r="B131" s="25">
        <v>28</v>
      </c>
      <c r="C131" s="25">
        <v>39</v>
      </c>
      <c r="D131" s="24" t="s">
        <v>117</v>
      </c>
      <c r="E131" s="79" t="s">
        <v>118</v>
      </c>
      <c r="F131" s="27">
        <v>1994</v>
      </c>
      <c r="G131" s="7">
        <v>129</v>
      </c>
      <c r="H131" s="7" t="s">
        <v>252</v>
      </c>
      <c r="I131" s="7" t="s">
        <v>252</v>
      </c>
      <c r="J131" s="7"/>
      <c r="K131" s="7"/>
      <c r="L131" s="7"/>
      <c r="M131" s="7">
        <v>1</v>
      </c>
      <c r="N131" s="7"/>
      <c r="O131" s="7"/>
      <c r="P131" s="7"/>
      <c r="Q131" s="11">
        <v>1</v>
      </c>
      <c r="S131" s="11">
        <f t="shared" si="1"/>
        <v>12</v>
      </c>
      <c r="T131" s="7">
        <v>1988</v>
      </c>
      <c r="U131" s="7">
        <v>1990</v>
      </c>
      <c r="V131" s="11" t="s">
        <v>119</v>
      </c>
      <c r="W131" s="16" t="s">
        <v>9</v>
      </c>
      <c r="X131" s="11">
        <v>11.603899999999999</v>
      </c>
      <c r="Y131" s="11">
        <v>13.245799999999999</v>
      </c>
      <c r="Z131" s="11">
        <v>3.34</v>
      </c>
      <c r="AA131" s="11">
        <v>1.3852</v>
      </c>
      <c r="AB131" s="11">
        <v>1.9687333333333334</v>
      </c>
      <c r="AC131" s="11">
        <v>3.7972000000000001</v>
      </c>
      <c r="AD131" s="11">
        <v>1.9480999999999999</v>
      </c>
      <c r="AE131" s="11">
        <v>15.7332</v>
      </c>
      <c r="AF131" s="11">
        <v>20.629399999999997</v>
      </c>
      <c r="AG131" s="11">
        <v>19.7728</v>
      </c>
      <c r="AH131" s="11">
        <v>50.979100000000003</v>
      </c>
      <c r="AI131" s="11">
        <v>33.533499999999997</v>
      </c>
    </row>
    <row r="132" spans="1:35" x14ac:dyDescent="0.3">
      <c r="A132" s="27">
        <v>126</v>
      </c>
      <c r="B132" s="25">
        <v>28</v>
      </c>
      <c r="C132" s="25">
        <v>39</v>
      </c>
      <c r="D132" s="24" t="s">
        <v>117</v>
      </c>
      <c r="E132" s="79" t="s">
        <v>118</v>
      </c>
      <c r="F132" s="27">
        <v>1994</v>
      </c>
      <c r="G132" s="7">
        <v>130</v>
      </c>
      <c r="H132" s="7" t="s">
        <v>252</v>
      </c>
      <c r="I132" s="7" t="s">
        <v>252</v>
      </c>
      <c r="J132" s="7"/>
      <c r="K132" s="7"/>
      <c r="L132" s="7"/>
      <c r="M132" s="7">
        <v>1</v>
      </c>
      <c r="N132" s="7"/>
      <c r="O132" s="7"/>
      <c r="P132" s="7"/>
      <c r="Q132" s="11">
        <v>0.5</v>
      </c>
      <c r="R132" s="11" t="s">
        <v>616</v>
      </c>
      <c r="S132" s="11">
        <f t="shared" ref="S132:S195" si="2">12 - COUNTIF(X132:AI132, "NA")</f>
        <v>12</v>
      </c>
      <c r="T132" s="7">
        <v>1988</v>
      </c>
      <c r="U132" s="7">
        <v>1990</v>
      </c>
      <c r="V132" s="11" t="s">
        <v>120</v>
      </c>
      <c r="W132" s="16" t="s">
        <v>9</v>
      </c>
      <c r="X132" s="11">
        <v>0.8891</v>
      </c>
      <c r="Y132" s="11">
        <v>1.1030000000000002</v>
      </c>
      <c r="Z132" s="11">
        <v>0.73170000000000002</v>
      </c>
      <c r="AA132" s="11">
        <v>0.3418666666666666</v>
      </c>
      <c r="AB132" s="11">
        <v>3.6063999999999994</v>
      </c>
      <c r="AC132" s="11">
        <v>0.18640000000000001</v>
      </c>
      <c r="AD132" s="11">
        <v>0.32079999999999997</v>
      </c>
      <c r="AE132" s="11">
        <v>1.0106999999999999</v>
      </c>
      <c r="AF132" s="11">
        <v>1.3037999999999998</v>
      </c>
      <c r="AG132" s="11">
        <v>2.2721</v>
      </c>
      <c r="AH132" s="11">
        <v>4.5488999999999997</v>
      </c>
      <c r="AI132" s="11">
        <v>3.9693000000000001</v>
      </c>
    </row>
    <row r="133" spans="1:35" x14ac:dyDescent="0.3">
      <c r="A133" s="27">
        <v>126</v>
      </c>
      <c r="B133" s="25">
        <v>28</v>
      </c>
      <c r="C133" s="25">
        <v>39</v>
      </c>
      <c r="D133" s="24" t="s">
        <v>117</v>
      </c>
      <c r="E133" s="79" t="s">
        <v>118</v>
      </c>
      <c r="F133" s="27">
        <v>1994</v>
      </c>
      <c r="G133" s="7">
        <v>131</v>
      </c>
      <c r="H133" s="7" t="s">
        <v>252</v>
      </c>
      <c r="I133" s="7" t="s">
        <v>252</v>
      </c>
      <c r="J133" s="7"/>
      <c r="K133" s="7"/>
      <c r="L133" s="7"/>
      <c r="M133" s="7">
        <v>1</v>
      </c>
      <c r="N133" s="7"/>
      <c r="O133" s="7"/>
      <c r="P133" s="7"/>
      <c r="Q133" s="11">
        <v>0.5</v>
      </c>
      <c r="R133" s="11" t="s">
        <v>616</v>
      </c>
      <c r="S133" s="11">
        <f t="shared" si="2"/>
        <v>12</v>
      </c>
      <c r="T133" s="7">
        <v>1988</v>
      </c>
      <c r="U133" s="7">
        <v>1990</v>
      </c>
      <c r="V133" s="11" t="s">
        <v>121</v>
      </c>
      <c r="W133" s="16" t="s">
        <v>9</v>
      </c>
      <c r="X133" s="11">
        <v>1.6269974999999999</v>
      </c>
      <c r="Y133" s="11">
        <v>1.5843150000000001</v>
      </c>
      <c r="Z133" s="11">
        <v>8.2305000000000003E-2</v>
      </c>
      <c r="AA133" s="11">
        <v>0.33617249999999999</v>
      </c>
      <c r="AB133" s="11">
        <v>0.2128275</v>
      </c>
      <c r="AC133" s="11">
        <v>9.8707500000000004E-2</v>
      </c>
      <c r="AD133" s="11">
        <v>0.53995499999999996</v>
      </c>
      <c r="AE133" s="11">
        <v>5.2424999999999999E-2</v>
      </c>
      <c r="AF133" s="11">
        <v>1.1064600000000002</v>
      </c>
      <c r="AG133" s="11">
        <v>5.1193574999999996</v>
      </c>
      <c r="AH133" s="11">
        <v>11.046689999999998</v>
      </c>
      <c r="AI133" s="11">
        <v>4.38354</v>
      </c>
    </row>
    <row r="134" spans="1:35" x14ac:dyDescent="0.3">
      <c r="A134" s="27">
        <v>126</v>
      </c>
      <c r="B134" s="25">
        <v>28</v>
      </c>
      <c r="C134" s="25">
        <v>39</v>
      </c>
      <c r="D134" s="24" t="s">
        <v>117</v>
      </c>
      <c r="E134" s="79" t="s">
        <v>118</v>
      </c>
      <c r="F134" s="27">
        <v>1994</v>
      </c>
      <c r="G134" s="7">
        <v>132</v>
      </c>
      <c r="H134" s="7" t="s">
        <v>252</v>
      </c>
      <c r="I134" s="7" t="s">
        <v>252</v>
      </c>
      <c r="J134" s="7"/>
      <c r="K134" s="7"/>
      <c r="L134" s="7"/>
      <c r="M134" s="7">
        <v>1</v>
      </c>
      <c r="N134" s="7"/>
      <c r="O134" s="7"/>
      <c r="P134" s="7"/>
      <c r="Q134" s="11">
        <v>0.5</v>
      </c>
      <c r="R134" s="11" t="s">
        <v>616</v>
      </c>
      <c r="S134" s="11">
        <f t="shared" si="2"/>
        <v>12</v>
      </c>
      <c r="T134" s="7">
        <v>1988</v>
      </c>
      <c r="U134" s="7">
        <v>1990</v>
      </c>
      <c r="V134" s="11" t="s">
        <v>122</v>
      </c>
      <c r="W134" s="16" t="s">
        <v>9</v>
      </c>
      <c r="X134" s="11">
        <v>0.1812375</v>
      </c>
      <c r="Y134" s="11">
        <v>1.0866149999999999</v>
      </c>
      <c r="Z134" s="11">
        <v>1.1353049999999998</v>
      </c>
      <c r="AA134" s="11">
        <v>0.92976749999999986</v>
      </c>
      <c r="AB134" s="11">
        <v>0.76806000000000008</v>
      </c>
      <c r="AC134" s="11">
        <v>0.2039175</v>
      </c>
      <c r="AD134" s="11">
        <v>0.26223750000000001</v>
      </c>
      <c r="AE134" s="11">
        <v>0.38744999999999996</v>
      </c>
      <c r="AF134" s="11">
        <v>1.3651424999999997</v>
      </c>
      <c r="AG134" s="11">
        <v>3.6063449999999997</v>
      </c>
      <c r="AH134" s="11">
        <v>7.8485624999999999</v>
      </c>
      <c r="AI134" s="11">
        <v>4.5847125000000002</v>
      </c>
    </row>
    <row r="135" spans="1:35" x14ac:dyDescent="0.3">
      <c r="A135" s="27">
        <v>134</v>
      </c>
      <c r="B135" s="25">
        <v>29</v>
      </c>
      <c r="C135" s="25">
        <v>40</v>
      </c>
      <c r="D135" s="24" t="s">
        <v>123</v>
      </c>
      <c r="E135" s="79" t="s">
        <v>82</v>
      </c>
      <c r="F135" s="27">
        <v>1995</v>
      </c>
      <c r="G135" s="7">
        <v>133</v>
      </c>
      <c r="H135" s="7" t="s">
        <v>607</v>
      </c>
      <c r="I135" s="7" t="s">
        <v>256</v>
      </c>
      <c r="J135" s="7">
        <v>0</v>
      </c>
      <c r="K135" s="7">
        <v>1</v>
      </c>
      <c r="L135" s="7">
        <v>0</v>
      </c>
      <c r="M135" s="7">
        <v>0</v>
      </c>
      <c r="N135" s="7">
        <v>0</v>
      </c>
      <c r="O135" s="7">
        <v>1</v>
      </c>
      <c r="P135" s="7">
        <v>1</v>
      </c>
      <c r="Q135" s="11">
        <v>1</v>
      </c>
      <c r="S135" s="11">
        <f t="shared" si="2"/>
        <v>12</v>
      </c>
      <c r="T135" s="7">
        <v>1986</v>
      </c>
      <c r="U135" s="7">
        <v>1986</v>
      </c>
      <c r="V135" s="11" t="s">
        <v>124</v>
      </c>
      <c r="W135" s="6" t="s">
        <v>7</v>
      </c>
      <c r="X135" s="17">
        <v>0.82705125509615995</v>
      </c>
      <c r="Y135" s="17">
        <v>5.5795092849712002</v>
      </c>
      <c r="Z135" s="17">
        <v>9.4678840366863994</v>
      </c>
      <c r="AA135" s="17">
        <v>13.3562587884016</v>
      </c>
      <c r="AB135" s="17">
        <v>10.764008953924799</v>
      </c>
      <c r="AC135" s="17">
        <v>13.7883004274816</v>
      </c>
      <c r="AD135" s="17">
        <v>23.293216487232002</v>
      </c>
      <c r="AE135" s="17">
        <v>22.861174848144</v>
      </c>
      <c r="AF135" s="17">
        <v>9.8999256757664007</v>
      </c>
      <c r="AG135" s="17">
        <v>9.4678840366863994</v>
      </c>
      <c r="AH135" s="17">
        <v>6.0115509240496001</v>
      </c>
      <c r="AI135" s="17">
        <v>5.1474676458911999</v>
      </c>
    </row>
    <row r="136" spans="1:35" x14ac:dyDescent="0.3">
      <c r="A136" s="27">
        <v>134</v>
      </c>
      <c r="B136" s="25">
        <v>29</v>
      </c>
      <c r="C136" s="25">
        <v>40</v>
      </c>
      <c r="D136" s="24" t="s">
        <v>123</v>
      </c>
      <c r="E136" s="79" t="s">
        <v>82</v>
      </c>
      <c r="F136" s="27">
        <v>1995</v>
      </c>
      <c r="G136" s="7">
        <v>134</v>
      </c>
      <c r="H136" s="7" t="s">
        <v>607</v>
      </c>
      <c r="I136" s="7" t="s">
        <v>256</v>
      </c>
      <c r="J136" s="7">
        <v>0</v>
      </c>
      <c r="K136" s="7">
        <v>1</v>
      </c>
      <c r="L136" s="7">
        <v>0</v>
      </c>
      <c r="M136" s="7">
        <v>0</v>
      </c>
      <c r="N136" s="7">
        <v>0</v>
      </c>
      <c r="O136" s="7">
        <v>1</v>
      </c>
      <c r="P136" s="7">
        <v>1</v>
      </c>
      <c r="Q136" s="11">
        <v>1</v>
      </c>
      <c r="S136" s="11">
        <f t="shared" si="2"/>
        <v>12</v>
      </c>
      <c r="T136" s="7">
        <v>1986</v>
      </c>
      <c r="U136" s="7">
        <v>1986</v>
      </c>
      <c r="V136" s="11" t="s">
        <v>124</v>
      </c>
      <c r="W136" s="6" t="s">
        <v>11</v>
      </c>
      <c r="X136" s="17">
        <v>22.861174848144</v>
      </c>
      <c r="Y136" s="17">
        <v>23.725258126303999</v>
      </c>
      <c r="Z136" s="17">
        <v>25.453424682624</v>
      </c>
      <c r="AA136" s="17">
        <v>38.414673855007997</v>
      </c>
      <c r="AB136" s="17">
        <v>54.400214500959997</v>
      </c>
      <c r="AC136" s="17">
        <v>46.191423358447999</v>
      </c>
      <c r="AD136" s="17">
        <v>48.783673192927999</v>
      </c>
      <c r="AE136" s="17">
        <v>70.817796785984001</v>
      </c>
      <c r="AF136" s="17">
        <v>41.871006967648</v>
      </c>
      <c r="AG136" s="17">
        <v>34.958340742384003</v>
      </c>
      <c r="AH136" s="17">
        <v>30.637924351584001</v>
      </c>
      <c r="AI136" s="17">
        <v>12.060133871163201</v>
      </c>
    </row>
    <row r="137" spans="1:35" x14ac:dyDescent="0.3">
      <c r="A137" s="25">
        <v>140</v>
      </c>
      <c r="B137" s="25">
        <v>30</v>
      </c>
      <c r="C137" s="25">
        <v>41</v>
      </c>
      <c r="D137" s="24" t="s">
        <v>125</v>
      </c>
      <c r="E137" s="79" t="s">
        <v>126</v>
      </c>
      <c r="F137" s="27">
        <v>1995</v>
      </c>
      <c r="G137" s="7">
        <v>135</v>
      </c>
      <c r="H137" s="7" t="s">
        <v>607</v>
      </c>
      <c r="I137" s="7" t="s">
        <v>252</v>
      </c>
      <c r="J137" s="7"/>
      <c r="K137" s="7">
        <v>1</v>
      </c>
      <c r="L137" s="7"/>
      <c r="M137" s="7">
        <v>1</v>
      </c>
      <c r="N137" s="7"/>
      <c r="O137" s="7"/>
      <c r="P137" s="7"/>
      <c r="Q137" s="11">
        <v>1</v>
      </c>
      <c r="S137" s="11">
        <f t="shared" si="2"/>
        <v>12</v>
      </c>
      <c r="T137" s="7">
        <v>1985</v>
      </c>
      <c r="U137" s="7">
        <v>1985</v>
      </c>
      <c r="V137" s="11" t="s">
        <v>127</v>
      </c>
      <c r="W137" s="6" t="s">
        <v>7</v>
      </c>
      <c r="X137" s="17">
        <v>0.8</v>
      </c>
      <c r="Y137" s="17">
        <v>0.2</v>
      </c>
      <c r="Z137" s="17">
        <v>0.2</v>
      </c>
      <c r="AA137" s="17">
        <v>2.8</v>
      </c>
      <c r="AB137" s="17">
        <v>4.8</v>
      </c>
      <c r="AC137" s="17">
        <v>5.2</v>
      </c>
      <c r="AD137" s="17">
        <v>45.2</v>
      </c>
      <c r="AE137" s="17">
        <v>193.2</v>
      </c>
      <c r="AF137" s="17">
        <v>27.2</v>
      </c>
      <c r="AG137" s="17">
        <v>4.8</v>
      </c>
      <c r="AH137" s="17">
        <v>2.8</v>
      </c>
      <c r="AI137" s="17">
        <v>2.4</v>
      </c>
    </row>
    <row r="138" spans="1:35" x14ac:dyDescent="0.3">
      <c r="A138" s="25">
        <v>140</v>
      </c>
      <c r="B138" s="25">
        <v>30</v>
      </c>
      <c r="C138" s="25">
        <v>41</v>
      </c>
      <c r="D138" s="24" t="s">
        <v>125</v>
      </c>
      <c r="E138" s="79" t="s">
        <v>126</v>
      </c>
      <c r="F138" s="27">
        <v>1995</v>
      </c>
      <c r="G138" s="7">
        <v>136</v>
      </c>
      <c r="H138" s="7" t="s">
        <v>607</v>
      </c>
      <c r="I138" s="7" t="s">
        <v>252</v>
      </c>
      <c r="J138" s="7"/>
      <c r="K138" s="7">
        <v>1</v>
      </c>
      <c r="L138" s="7"/>
      <c r="M138" s="7">
        <v>1</v>
      </c>
      <c r="N138" s="7"/>
      <c r="O138" s="7"/>
      <c r="P138" s="7"/>
      <c r="Q138" s="11">
        <v>1</v>
      </c>
      <c r="S138" s="11">
        <f t="shared" si="2"/>
        <v>12</v>
      </c>
      <c r="T138" s="7">
        <v>1985</v>
      </c>
      <c r="U138" s="7">
        <v>1988</v>
      </c>
      <c r="V138" s="11" t="s">
        <v>127</v>
      </c>
      <c r="W138" s="6" t="s">
        <v>9</v>
      </c>
      <c r="X138" s="17">
        <v>0.4</v>
      </c>
      <c r="Y138" s="17">
        <v>0.4</v>
      </c>
      <c r="Z138" s="17">
        <v>4</v>
      </c>
      <c r="AA138" s="17">
        <v>1.6</v>
      </c>
      <c r="AB138" s="17">
        <v>1.2</v>
      </c>
      <c r="AC138" s="17">
        <v>0.2</v>
      </c>
      <c r="AD138" s="17">
        <v>0</v>
      </c>
      <c r="AE138" s="17">
        <v>0.2</v>
      </c>
      <c r="AF138" s="17">
        <v>1.6</v>
      </c>
      <c r="AG138" s="17">
        <v>6.8</v>
      </c>
      <c r="AH138" s="17">
        <v>9.1999999999999993</v>
      </c>
      <c r="AI138" s="17">
        <v>4</v>
      </c>
    </row>
    <row r="139" spans="1:35" x14ac:dyDescent="0.3">
      <c r="A139" s="25">
        <v>140</v>
      </c>
      <c r="B139" s="25">
        <v>30</v>
      </c>
      <c r="C139" s="25">
        <v>42</v>
      </c>
      <c r="D139" s="24" t="s">
        <v>125</v>
      </c>
      <c r="E139" s="79" t="s">
        <v>126</v>
      </c>
      <c r="F139" s="27">
        <v>1995</v>
      </c>
      <c r="G139" s="7">
        <v>137</v>
      </c>
      <c r="H139" s="7" t="s">
        <v>607</v>
      </c>
      <c r="I139" s="7" t="s">
        <v>252</v>
      </c>
      <c r="J139" s="7"/>
      <c r="K139" s="7">
        <v>1</v>
      </c>
      <c r="L139" s="7"/>
      <c r="M139" s="7">
        <v>1</v>
      </c>
      <c r="N139" s="7"/>
      <c r="O139" s="7"/>
      <c r="P139" s="7"/>
      <c r="Q139" s="11">
        <v>1</v>
      </c>
      <c r="S139" s="11">
        <f t="shared" si="2"/>
        <v>12</v>
      </c>
      <c r="T139" s="7">
        <v>1985</v>
      </c>
      <c r="U139" s="7">
        <v>1985</v>
      </c>
      <c r="V139" s="11" t="s">
        <v>127</v>
      </c>
      <c r="W139" s="6" t="s">
        <v>7</v>
      </c>
      <c r="X139" s="17">
        <v>4.4000000000000004</v>
      </c>
      <c r="Y139" s="17">
        <v>6.4</v>
      </c>
      <c r="Z139" s="17">
        <v>19.600000000000001</v>
      </c>
      <c r="AA139" s="17">
        <v>72.8</v>
      </c>
      <c r="AB139" s="17">
        <v>79.599999999999994</v>
      </c>
      <c r="AC139" s="17">
        <v>91.6</v>
      </c>
      <c r="AD139" s="17">
        <v>90.4</v>
      </c>
      <c r="AE139" s="17">
        <v>48</v>
      </c>
      <c r="AF139" s="17">
        <v>23.6</v>
      </c>
      <c r="AG139" s="17">
        <v>19.600000000000001</v>
      </c>
      <c r="AH139" s="17">
        <v>35.6</v>
      </c>
      <c r="AI139" s="17">
        <v>22.8</v>
      </c>
    </row>
    <row r="140" spans="1:35" x14ac:dyDescent="0.3">
      <c r="A140" s="25">
        <v>140</v>
      </c>
      <c r="B140" s="25">
        <v>30</v>
      </c>
      <c r="C140" s="25">
        <v>42</v>
      </c>
      <c r="D140" s="24" t="s">
        <v>125</v>
      </c>
      <c r="E140" s="79" t="s">
        <v>126</v>
      </c>
      <c r="F140" s="27">
        <v>1995</v>
      </c>
      <c r="G140" s="7">
        <v>138</v>
      </c>
      <c r="H140" s="7" t="s">
        <v>607</v>
      </c>
      <c r="I140" s="7" t="s">
        <v>252</v>
      </c>
      <c r="J140" s="7"/>
      <c r="K140" s="7">
        <v>1</v>
      </c>
      <c r="L140" s="7"/>
      <c r="M140" s="7">
        <v>1</v>
      </c>
      <c r="N140" s="7"/>
      <c r="O140" s="7"/>
      <c r="P140" s="7"/>
      <c r="Q140" s="11">
        <v>1</v>
      </c>
      <c r="S140" s="11">
        <f t="shared" si="2"/>
        <v>12</v>
      </c>
      <c r="T140" s="7">
        <v>1985</v>
      </c>
      <c r="U140" s="7">
        <v>1988</v>
      </c>
      <c r="V140" s="11" t="s">
        <v>127</v>
      </c>
      <c r="W140" s="6" t="s">
        <v>9</v>
      </c>
      <c r="X140" s="17">
        <v>7.2</v>
      </c>
      <c r="Y140" s="17">
        <v>19.2</v>
      </c>
      <c r="Z140" s="17">
        <v>38.799999999999997</v>
      </c>
      <c r="AA140" s="17">
        <v>20</v>
      </c>
      <c r="AB140" s="17">
        <v>2.4</v>
      </c>
      <c r="AC140" s="17">
        <v>1.2</v>
      </c>
      <c r="AD140" s="17">
        <v>1.2</v>
      </c>
      <c r="AE140" s="17">
        <v>1.6</v>
      </c>
      <c r="AF140" s="17">
        <v>9.1999999999999993</v>
      </c>
      <c r="AG140" s="17">
        <v>42.8</v>
      </c>
      <c r="AH140" s="17">
        <v>22.4</v>
      </c>
      <c r="AI140" s="17">
        <v>10</v>
      </c>
    </row>
    <row r="141" spans="1:35" x14ac:dyDescent="0.3">
      <c r="A141" s="25">
        <v>141</v>
      </c>
      <c r="B141" s="25">
        <v>31</v>
      </c>
      <c r="C141" s="25">
        <v>43</v>
      </c>
      <c r="D141" s="24" t="s">
        <v>128</v>
      </c>
      <c r="E141" s="79" t="s">
        <v>129</v>
      </c>
      <c r="F141" s="27">
        <v>1995</v>
      </c>
      <c r="G141" s="7">
        <v>139</v>
      </c>
      <c r="H141" s="7" t="s">
        <v>252</v>
      </c>
      <c r="I141" s="7" t="s">
        <v>256</v>
      </c>
      <c r="J141" s="7">
        <v>1</v>
      </c>
      <c r="K141" s="7">
        <v>1</v>
      </c>
      <c r="L141" s="7">
        <v>0</v>
      </c>
      <c r="M141" s="7">
        <v>1</v>
      </c>
      <c r="N141" s="7">
        <v>0</v>
      </c>
      <c r="O141" s="7">
        <v>0</v>
      </c>
      <c r="P141" s="7">
        <v>1</v>
      </c>
      <c r="Q141" s="11">
        <v>1</v>
      </c>
      <c r="S141" s="11">
        <f t="shared" si="2"/>
        <v>12</v>
      </c>
      <c r="T141" s="7">
        <v>1993</v>
      </c>
      <c r="U141" s="7">
        <v>1994</v>
      </c>
      <c r="V141" s="11" t="s">
        <v>130</v>
      </c>
      <c r="W141" s="6" t="s">
        <v>7</v>
      </c>
      <c r="X141" s="17">
        <v>0</v>
      </c>
      <c r="Y141" s="17">
        <v>1.8881305796607999</v>
      </c>
      <c r="Z141" s="17">
        <v>0</v>
      </c>
      <c r="AA141" s="17">
        <v>90</v>
      </c>
      <c r="AB141" s="17">
        <v>78.802188207200004</v>
      </c>
      <c r="AC141" s="17">
        <v>75.827259929792007</v>
      </c>
      <c r="AD141" s="17">
        <v>18.238208093512</v>
      </c>
      <c r="AE141" s="17">
        <v>1.5786097400168</v>
      </c>
      <c r="AF141" s="17">
        <v>2.7284876779704001</v>
      </c>
      <c r="AG141" s="17">
        <v>10.883479748392</v>
      </c>
      <c r="AH141" s="17">
        <v>2.7963791229352002</v>
      </c>
      <c r="AI141" s="17">
        <v>0</v>
      </c>
    </row>
    <row r="142" spans="1:35" x14ac:dyDescent="0.3">
      <c r="A142" s="25">
        <v>141</v>
      </c>
      <c r="B142" s="25">
        <v>31</v>
      </c>
      <c r="C142" s="25">
        <v>43</v>
      </c>
      <c r="D142" s="24" t="s">
        <v>128</v>
      </c>
      <c r="E142" s="79" t="s">
        <v>129</v>
      </c>
      <c r="F142" s="27">
        <v>1995</v>
      </c>
      <c r="G142" s="7">
        <v>140</v>
      </c>
      <c r="H142" s="7" t="s">
        <v>252</v>
      </c>
      <c r="I142" s="7" t="s">
        <v>256</v>
      </c>
      <c r="J142" s="7">
        <v>1</v>
      </c>
      <c r="K142" s="7">
        <v>1</v>
      </c>
      <c r="L142" s="7">
        <v>0</v>
      </c>
      <c r="M142" s="7">
        <v>1</v>
      </c>
      <c r="N142" s="7">
        <v>0</v>
      </c>
      <c r="O142" s="7">
        <v>0</v>
      </c>
      <c r="P142" s="7">
        <v>1</v>
      </c>
      <c r="Q142" s="11">
        <v>1</v>
      </c>
      <c r="S142" s="11">
        <f t="shared" si="2"/>
        <v>12</v>
      </c>
      <c r="T142" s="7">
        <v>1993</v>
      </c>
      <c r="U142" s="7">
        <v>1994</v>
      </c>
      <c r="V142" s="11" t="s">
        <v>130</v>
      </c>
      <c r="W142" s="6" t="s">
        <v>6</v>
      </c>
      <c r="X142" s="17">
        <v>6.1920205278072</v>
      </c>
      <c r="Y142" s="17">
        <v>8.3372832730479995</v>
      </c>
      <c r="Z142" s="17">
        <v>10.051141324688</v>
      </c>
      <c r="AA142" s="17">
        <v>49.282239526719998</v>
      </c>
      <c r="AB142" s="17">
        <v>21.950854434328001</v>
      </c>
      <c r="AC142" s="17">
        <v>44.568862595551998</v>
      </c>
      <c r="AD142" s="17">
        <v>23.141360323600001</v>
      </c>
      <c r="AE142" s="17">
        <v>1.8009943156504</v>
      </c>
      <c r="AF142" s="17">
        <v>18.523138331047999</v>
      </c>
      <c r="AG142" s="17">
        <v>9.7662110871519996</v>
      </c>
      <c r="AH142" s="17">
        <v>12.028011903279999</v>
      </c>
      <c r="AI142" s="17">
        <v>1.8282578092984001</v>
      </c>
    </row>
    <row r="143" spans="1:35" x14ac:dyDescent="0.3">
      <c r="A143" s="25">
        <v>141</v>
      </c>
      <c r="B143" s="25">
        <v>31</v>
      </c>
      <c r="C143" s="25">
        <v>43</v>
      </c>
      <c r="D143" s="24" t="s">
        <v>128</v>
      </c>
      <c r="E143" s="79" t="s">
        <v>129</v>
      </c>
      <c r="F143" s="27">
        <v>1995</v>
      </c>
      <c r="G143" s="7">
        <v>141</v>
      </c>
      <c r="H143" s="7" t="s">
        <v>252</v>
      </c>
      <c r="I143" s="7" t="s">
        <v>256</v>
      </c>
      <c r="J143" s="7">
        <v>1</v>
      </c>
      <c r="K143" s="7">
        <v>1</v>
      </c>
      <c r="L143" s="7">
        <v>0</v>
      </c>
      <c r="M143" s="7">
        <v>1</v>
      </c>
      <c r="N143" s="7">
        <v>0</v>
      </c>
      <c r="O143" s="7">
        <v>0</v>
      </c>
      <c r="P143" s="7">
        <v>1</v>
      </c>
      <c r="Q143" s="11">
        <v>1</v>
      </c>
      <c r="S143" s="11">
        <f t="shared" si="2"/>
        <v>12</v>
      </c>
      <c r="T143" s="7">
        <v>1993</v>
      </c>
      <c r="U143" s="7">
        <v>1994</v>
      </c>
      <c r="V143" s="11" t="s">
        <v>130</v>
      </c>
      <c r="W143" s="6" t="s">
        <v>12</v>
      </c>
      <c r="X143" s="17">
        <v>0.74894420784408</v>
      </c>
      <c r="Y143" s="17">
        <v>0.55916890892568005</v>
      </c>
      <c r="Z143" s="17">
        <v>0</v>
      </c>
      <c r="AA143" s="17">
        <v>31.372262513584001</v>
      </c>
      <c r="AB143" s="17">
        <v>21.73381564176</v>
      </c>
      <c r="AC143" s="17">
        <v>24.323847538264001</v>
      </c>
      <c r="AD143" s="17">
        <v>7.7754414725847996</v>
      </c>
      <c r="AE143" s="17">
        <v>5.0202248792743998</v>
      </c>
      <c r="AF143" s="17">
        <v>0</v>
      </c>
      <c r="AG143" s="17">
        <v>3.8650011582528001</v>
      </c>
      <c r="AH143" s="17">
        <v>2.5713216557671998</v>
      </c>
      <c r="AI143" s="17">
        <v>0</v>
      </c>
    </row>
    <row r="144" spans="1:35" x14ac:dyDescent="0.3">
      <c r="A144" s="25">
        <v>143</v>
      </c>
      <c r="B144" s="25">
        <v>32</v>
      </c>
      <c r="C144" s="25">
        <v>44</v>
      </c>
      <c r="D144" s="24" t="s">
        <v>131</v>
      </c>
      <c r="E144" s="79" t="s">
        <v>129</v>
      </c>
      <c r="F144" s="27">
        <v>1995</v>
      </c>
      <c r="G144" s="7">
        <v>142</v>
      </c>
      <c r="H144" s="7" t="s">
        <v>252</v>
      </c>
      <c r="I144" s="7" t="s">
        <v>256</v>
      </c>
      <c r="J144" s="7">
        <v>1</v>
      </c>
      <c r="K144" s="7">
        <v>1</v>
      </c>
      <c r="L144" s="7">
        <v>0</v>
      </c>
      <c r="M144" s="7">
        <v>1</v>
      </c>
      <c r="N144" s="7">
        <v>0</v>
      </c>
      <c r="O144" s="7">
        <v>0</v>
      </c>
      <c r="P144" s="7">
        <v>1</v>
      </c>
      <c r="Q144" s="11">
        <v>1</v>
      </c>
      <c r="S144" s="11">
        <f t="shared" si="2"/>
        <v>12</v>
      </c>
      <c r="T144" s="7">
        <v>1993</v>
      </c>
      <c r="U144" s="7">
        <v>1994</v>
      </c>
      <c r="V144" s="11" t="s">
        <v>59</v>
      </c>
      <c r="W144" s="6" t="s">
        <v>7</v>
      </c>
      <c r="X144" s="11">
        <v>0</v>
      </c>
      <c r="Y144" s="11">
        <v>0</v>
      </c>
      <c r="Z144" s="11">
        <v>0</v>
      </c>
      <c r="AA144" s="11">
        <v>20</v>
      </c>
      <c r="AB144" s="11">
        <v>25</v>
      </c>
      <c r="AC144" s="11">
        <v>4</v>
      </c>
      <c r="AD144" s="11">
        <v>1</v>
      </c>
      <c r="AE144" s="11">
        <v>1</v>
      </c>
      <c r="AF144" s="11">
        <v>2</v>
      </c>
      <c r="AG144" s="11">
        <v>0</v>
      </c>
      <c r="AH144" s="11">
        <v>0</v>
      </c>
      <c r="AI144" s="11">
        <v>0</v>
      </c>
    </row>
    <row r="145" spans="1:35" x14ac:dyDescent="0.3">
      <c r="A145" s="25">
        <v>143</v>
      </c>
      <c r="B145" s="25">
        <v>32</v>
      </c>
      <c r="C145" s="25">
        <v>44</v>
      </c>
      <c r="D145" s="24" t="s">
        <v>131</v>
      </c>
      <c r="E145" s="79" t="s">
        <v>129</v>
      </c>
      <c r="F145" s="27">
        <v>1995</v>
      </c>
      <c r="G145" s="7">
        <v>143</v>
      </c>
      <c r="H145" s="7" t="s">
        <v>252</v>
      </c>
      <c r="I145" s="7" t="s">
        <v>256</v>
      </c>
      <c r="J145" s="7">
        <v>1</v>
      </c>
      <c r="K145" s="7">
        <v>1</v>
      </c>
      <c r="L145" s="7">
        <v>0</v>
      </c>
      <c r="M145" s="7">
        <v>1</v>
      </c>
      <c r="N145" s="7">
        <v>0</v>
      </c>
      <c r="O145" s="7">
        <v>0</v>
      </c>
      <c r="P145" s="7">
        <v>1</v>
      </c>
      <c r="Q145" s="11">
        <v>0</v>
      </c>
      <c r="R145" s="11" t="s">
        <v>617</v>
      </c>
      <c r="S145" s="11">
        <f t="shared" si="2"/>
        <v>12</v>
      </c>
      <c r="T145" s="7">
        <v>1993</v>
      </c>
      <c r="U145" s="7">
        <v>1994</v>
      </c>
      <c r="V145" s="11" t="s">
        <v>59</v>
      </c>
      <c r="W145" s="6" t="s">
        <v>6</v>
      </c>
      <c r="X145" s="11">
        <v>1</v>
      </c>
      <c r="Y145" s="11">
        <v>2</v>
      </c>
      <c r="Z145" s="11">
        <v>0</v>
      </c>
      <c r="AA145" s="11">
        <v>1</v>
      </c>
      <c r="AB145" s="11">
        <v>4</v>
      </c>
      <c r="AC145" s="11">
        <v>1</v>
      </c>
      <c r="AD145" s="11">
        <v>3</v>
      </c>
      <c r="AE145" s="11">
        <v>3</v>
      </c>
      <c r="AF145" s="11">
        <v>0</v>
      </c>
      <c r="AG145" s="11">
        <v>2</v>
      </c>
      <c r="AH145" s="11">
        <v>0</v>
      </c>
      <c r="AI145" s="11">
        <v>0</v>
      </c>
    </row>
    <row r="146" spans="1:35" x14ac:dyDescent="0.3">
      <c r="A146" s="25">
        <v>143</v>
      </c>
      <c r="B146" s="25">
        <v>32</v>
      </c>
      <c r="C146" s="25">
        <v>44</v>
      </c>
      <c r="D146" s="24" t="s">
        <v>131</v>
      </c>
      <c r="E146" s="79" t="s">
        <v>129</v>
      </c>
      <c r="F146" s="27">
        <v>1995</v>
      </c>
      <c r="G146" s="7">
        <v>144</v>
      </c>
      <c r="H146" s="7" t="s">
        <v>252</v>
      </c>
      <c r="I146" s="7" t="s">
        <v>256</v>
      </c>
      <c r="J146" s="7">
        <v>1</v>
      </c>
      <c r="K146" s="7">
        <v>1</v>
      </c>
      <c r="L146" s="7">
        <v>0</v>
      </c>
      <c r="M146" s="7">
        <v>1</v>
      </c>
      <c r="N146" s="7">
        <v>0</v>
      </c>
      <c r="O146" s="7">
        <v>0</v>
      </c>
      <c r="P146" s="7">
        <v>1</v>
      </c>
      <c r="Q146" s="11">
        <v>0</v>
      </c>
      <c r="R146" s="11" t="s">
        <v>617</v>
      </c>
      <c r="S146" s="11">
        <f t="shared" si="2"/>
        <v>12</v>
      </c>
      <c r="T146" s="7">
        <v>1993</v>
      </c>
      <c r="U146" s="7">
        <v>1994</v>
      </c>
      <c r="V146" s="11" t="s">
        <v>59</v>
      </c>
      <c r="W146" s="6" t="s">
        <v>12</v>
      </c>
      <c r="X146" s="11">
        <v>0</v>
      </c>
      <c r="Y146" s="11">
        <v>0</v>
      </c>
      <c r="Z146" s="11">
        <v>0</v>
      </c>
      <c r="AA146" s="11">
        <v>7</v>
      </c>
      <c r="AB146" s="11">
        <v>1</v>
      </c>
      <c r="AC146" s="11">
        <v>1</v>
      </c>
      <c r="AD146" s="11">
        <v>0</v>
      </c>
      <c r="AE146" s="11">
        <v>1</v>
      </c>
      <c r="AF146" s="11">
        <v>0</v>
      </c>
      <c r="AG146" s="11">
        <v>0</v>
      </c>
      <c r="AH146" s="11">
        <v>0</v>
      </c>
      <c r="AI146" s="11">
        <v>0</v>
      </c>
    </row>
    <row r="147" spans="1:35" x14ac:dyDescent="0.3">
      <c r="A147" s="25">
        <v>143</v>
      </c>
      <c r="B147" s="25">
        <v>32</v>
      </c>
      <c r="C147" s="25">
        <v>44</v>
      </c>
      <c r="D147" s="24" t="s">
        <v>131</v>
      </c>
      <c r="E147" s="79" t="s">
        <v>129</v>
      </c>
      <c r="F147" s="27">
        <v>1995</v>
      </c>
      <c r="G147" s="7">
        <v>145</v>
      </c>
      <c r="H147" s="7" t="s">
        <v>252</v>
      </c>
      <c r="I147" s="7" t="s">
        <v>256</v>
      </c>
      <c r="J147" s="7">
        <v>1</v>
      </c>
      <c r="K147" s="7">
        <v>1</v>
      </c>
      <c r="L147" s="7">
        <v>0</v>
      </c>
      <c r="M147" s="7">
        <v>1</v>
      </c>
      <c r="N147" s="7">
        <v>0</v>
      </c>
      <c r="O147" s="7">
        <v>0</v>
      </c>
      <c r="P147" s="7">
        <v>1</v>
      </c>
      <c r="Q147" s="11">
        <v>1</v>
      </c>
      <c r="S147" s="11">
        <f t="shared" si="2"/>
        <v>12</v>
      </c>
      <c r="T147" s="7">
        <v>1993</v>
      </c>
      <c r="U147" s="7">
        <v>1994</v>
      </c>
      <c r="V147" s="11" t="s">
        <v>59</v>
      </c>
      <c r="W147" s="6" t="s">
        <v>12</v>
      </c>
      <c r="X147" s="11">
        <v>0</v>
      </c>
      <c r="Y147" s="11">
        <v>0</v>
      </c>
      <c r="Z147" s="11">
        <v>0</v>
      </c>
      <c r="AA147" s="11">
        <v>41</v>
      </c>
      <c r="AB147" s="11">
        <v>18</v>
      </c>
      <c r="AC147" s="11">
        <v>0</v>
      </c>
      <c r="AD147" s="11">
        <v>0</v>
      </c>
      <c r="AE147" s="11">
        <v>1</v>
      </c>
      <c r="AF147" s="11">
        <v>0</v>
      </c>
      <c r="AG147" s="11">
        <v>0</v>
      </c>
      <c r="AH147" s="11">
        <v>0</v>
      </c>
      <c r="AI147" s="11">
        <v>0</v>
      </c>
    </row>
    <row r="148" spans="1:35" x14ac:dyDescent="0.3">
      <c r="A148" s="25">
        <v>143</v>
      </c>
      <c r="B148" s="25">
        <v>32</v>
      </c>
      <c r="C148" s="25">
        <v>45</v>
      </c>
      <c r="D148" s="24" t="s">
        <v>131</v>
      </c>
      <c r="E148" s="79" t="s">
        <v>129</v>
      </c>
      <c r="F148" s="27">
        <v>1995</v>
      </c>
      <c r="G148" s="7">
        <v>146</v>
      </c>
      <c r="H148" s="7" t="s">
        <v>252</v>
      </c>
      <c r="I148" s="7" t="s">
        <v>256</v>
      </c>
      <c r="J148" s="7">
        <v>1</v>
      </c>
      <c r="K148" s="7">
        <v>1</v>
      </c>
      <c r="L148" s="7">
        <v>0</v>
      </c>
      <c r="M148" s="7">
        <v>0</v>
      </c>
      <c r="N148" s="7">
        <v>0</v>
      </c>
      <c r="O148" s="7">
        <v>0</v>
      </c>
      <c r="P148" s="7">
        <v>1</v>
      </c>
      <c r="Q148" s="11">
        <v>0.5</v>
      </c>
      <c r="R148" s="11" t="s">
        <v>616</v>
      </c>
      <c r="S148" s="11">
        <f t="shared" si="2"/>
        <v>12</v>
      </c>
      <c r="T148" s="7">
        <v>1993</v>
      </c>
      <c r="U148" s="7">
        <v>1994</v>
      </c>
      <c r="V148" s="11" t="s">
        <v>59</v>
      </c>
      <c r="W148" s="6" t="s">
        <v>7</v>
      </c>
      <c r="X148" s="11">
        <v>0</v>
      </c>
      <c r="Y148" s="11">
        <v>2</v>
      </c>
      <c r="Z148" s="11">
        <v>1</v>
      </c>
      <c r="AA148" s="11">
        <v>11</v>
      </c>
      <c r="AB148" s="11">
        <v>5</v>
      </c>
      <c r="AC148" s="11">
        <v>0</v>
      </c>
      <c r="AD148" s="11">
        <v>2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</row>
    <row r="149" spans="1:35" x14ac:dyDescent="0.3">
      <c r="A149" s="25">
        <v>143</v>
      </c>
      <c r="B149" s="25">
        <v>32</v>
      </c>
      <c r="C149" s="25">
        <v>45</v>
      </c>
      <c r="D149" s="24" t="s">
        <v>131</v>
      </c>
      <c r="E149" s="79" t="s">
        <v>129</v>
      </c>
      <c r="F149" s="27">
        <v>1995</v>
      </c>
      <c r="G149" s="7">
        <v>147</v>
      </c>
      <c r="H149" s="7" t="s">
        <v>252</v>
      </c>
      <c r="I149" s="7" t="s">
        <v>256</v>
      </c>
      <c r="J149" s="7">
        <v>1</v>
      </c>
      <c r="K149" s="7">
        <v>1</v>
      </c>
      <c r="L149" s="7">
        <v>0</v>
      </c>
      <c r="M149" s="7">
        <v>0</v>
      </c>
      <c r="N149" s="7">
        <v>0</v>
      </c>
      <c r="O149" s="7">
        <v>0</v>
      </c>
      <c r="P149" s="7">
        <v>1</v>
      </c>
      <c r="Q149" s="11">
        <v>0</v>
      </c>
      <c r="R149" s="11" t="s">
        <v>617</v>
      </c>
      <c r="S149" s="11">
        <f t="shared" si="2"/>
        <v>12</v>
      </c>
      <c r="T149" s="7">
        <v>1993</v>
      </c>
      <c r="U149" s="7">
        <v>1994</v>
      </c>
      <c r="V149" s="11" t="s">
        <v>59</v>
      </c>
      <c r="W149" s="6" t="s">
        <v>6</v>
      </c>
      <c r="X149" s="11">
        <v>0</v>
      </c>
      <c r="Y149" s="11">
        <v>2</v>
      </c>
      <c r="Z149" s="11">
        <v>0</v>
      </c>
      <c r="AA149" s="11">
        <v>0</v>
      </c>
      <c r="AB149" s="11">
        <v>2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</row>
    <row r="150" spans="1:35" x14ac:dyDescent="0.3">
      <c r="A150" s="25">
        <v>143</v>
      </c>
      <c r="B150" s="25">
        <v>32</v>
      </c>
      <c r="C150" s="25">
        <v>45</v>
      </c>
      <c r="D150" s="24" t="s">
        <v>131</v>
      </c>
      <c r="E150" s="79" t="s">
        <v>129</v>
      </c>
      <c r="F150" s="27">
        <v>1995</v>
      </c>
      <c r="G150" s="7">
        <v>148</v>
      </c>
      <c r="H150" s="7" t="s">
        <v>252</v>
      </c>
      <c r="I150" s="7" t="s">
        <v>256</v>
      </c>
      <c r="J150" s="7">
        <v>1</v>
      </c>
      <c r="K150" s="7">
        <v>1</v>
      </c>
      <c r="L150" s="7">
        <v>0</v>
      </c>
      <c r="M150" s="7">
        <v>0</v>
      </c>
      <c r="N150" s="7">
        <v>0</v>
      </c>
      <c r="O150" s="7">
        <v>0</v>
      </c>
      <c r="P150" s="7">
        <v>1</v>
      </c>
      <c r="Q150" s="11">
        <v>0</v>
      </c>
      <c r="R150" s="11" t="s">
        <v>617</v>
      </c>
      <c r="S150" s="11">
        <f t="shared" si="2"/>
        <v>12</v>
      </c>
      <c r="T150" s="7">
        <v>1993</v>
      </c>
      <c r="U150" s="7">
        <v>1994</v>
      </c>
      <c r="V150" s="11" t="s">
        <v>59</v>
      </c>
      <c r="W150" s="6" t="s">
        <v>9</v>
      </c>
      <c r="X150" s="11">
        <v>1</v>
      </c>
      <c r="Y150" s="11">
        <v>0</v>
      </c>
      <c r="Z150" s="11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</row>
    <row r="151" spans="1:35" x14ac:dyDescent="0.3">
      <c r="A151" s="25">
        <v>153</v>
      </c>
      <c r="B151" s="25">
        <v>33</v>
      </c>
      <c r="C151" s="25">
        <v>46</v>
      </c>
      <c r="D151" s="24" t="s">
        <v>132</v>
      </c>
      <c r="E151" s="79" t="s">
        <v>57</v>
      </c>
      <c r="F151" s="27">
        <v>1996</v>
      </c>
      <c r="G151" s="7">
        <v>149</v>
      </c>
      <c r="H151" s="7" t="s">
        <v>607</v>
      </c>
      <c r="I151" s="7" t="s">
        <v>256</v>
      </c>
      <c r="J151" s="7">
        <v>1</v>
      </c>
      <c r="K151" s="7">
        <v>1</v>
      </c>
      <c r="L151" s="7">
        <v>0</v>
      </c>
      <c r="M151" s="7">
        <v>1</v>
      </c>
      <c r="N151" s="7">
        <v>0</v>
      </c>
      <c r="O151" s="7">
        <v>0</v>
      </c>
      <c r="P151" s="7">
        <v>1</v>
      </c>
      <c r="Q151" s="11">
        <v>1</v>
      </c>
      <c r="S151" s="11">
        <f t="shared" si="2"/>
        <v>12</v>
      </c>
      <c r="T151" s="7">
        <v>1990</v>
      </c>
      <c r="U151" s="7">
        <v>1990</v>
      </c>
      <c r="V151" s="11" t="s">
        <v>133</v>
      </c>
      <c r="W151" s="6" t="s">
        <v>7</v>
      </c>
      <c r="X151" s="11">
        <v>424</v>
      </c>
      <c r="Y151" s="11">
        <v>360</v>
      </c>
      <c r="Z151" s="11">
        <v>192</v>
      </c>
      <c r="AA151" s="11">
        <v>148.80000000000001</v>
      </c>
      <c r="AB151" s="11">
        <v>64</v>
      </c>
      <c r="AC151" s="11">
        <v>88</v>
      </c>
      <c r="AD151" s="11">
        <v>504</v>
      </c>
      <c r="AE151" s="11">
        <v>548.79999999999995</v>
      </c>
      <c r="AF151" s="11">
        <v>504</v>
      </c>
      <c r="AG151" s="11">
        <v>460.8</v>
      </c>
      <c r="AH151" s="11">
        <v>424</v>
      </c>
      <c r="AI151" s="11">
        <v>248</v>
      </c>
    </row>
    <row r="152" spans="1:35" x14ac:dyDescent="0.3">
      <c r="A152" s="25">
        <v>153</v>
      </c>
      <c r="B152" s="25">
        <v>33</v>
      </c>
      <c r="C152" s="25">
        <v>46</v>
      </c>
      <c r="D152" s="24" t="s">
        <v>132</v>
      </c>
      <c r="E152" s="79" t="s">
        <v>57</v>
      </c>
      <c r="F152" s="27">
        <v>1996</v>
      </c>
      <c r="G152" s="7">
        <v>150</v>
      </c>
      <c r="H152" s="7" t="s">
        <v>607</v>
      </c>
      <c r="I152" s="7" t="s">
        <v>256</v>
      </c>
      <c r="J152" s="7">
        <v>1</v>
      </c>
      <c r="K152" s="7">
        <v>1</v>
      </c>
      <c r="L152" s="7">
        <v>0</v>
      </c>
      <c r="M152" s="7">
        <v>1</v>
      </c>
      <c r="N152" s="7">
        <v>0</v>
      </c>
      <c r="O152" s="7">
        <v>0</v>
      </c>
      <c r="P152" s="7">
        <v>1</v>
      </c>
      <c r="Q152" s="11">
        <v>1</v>
      </c>
      <c r="S152" s="11">
        <f t="shared" si="2"/>
        <v>12</v>
      </c>
      <c r="T152" s="7">
        <v>1990</v>
      </c>
      <c r="U152" s="7">
        <v>1990</v>
      </c>
      <c r="V152" s="11" t="s">
        <v>133</v>
      </c>
      <c r="W152" s="6" t="s">
        <v>9</v>
      </c>
      <c r="X152" s="11">
        <v>8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24</v>
      </c>
      <c r="AG152" s="11">
        <v>32</v>
      </c>
      <c r="AH152" s="11">
        <v>32</v>
      </c>
      <c r="AI152" s="11">
        <v>32</v>
      </c>
    </row>
    <row r="153" spans="1:35" x14ac:dyDescent="0.3">
      <c r="A153" s="25">
        <v>153</v>
      </c>
      <c r="B153" s="25">
        <v>33</v>
      </c>
      <c r="C153" s="25">
        <v>47</v>
      </c>
      <c r="D153" s="24" t="s">
        <v>132</v>
      </c>
      <c r="E153" s="79" t="s">
        <v>57</v>
      </c>
      <c r="F153" s="27">
        <v>1996</v>
      </c>
      <c r="G153" s="7">
        <v>151</v>
      </c>
      <c r="H153" s="7" t="s">
        <v>607</v>
      </c>
      <c r="I153" s="7" t="s">
        <v>256</v>
      </c>
      <c r="J153" s="7">
        <v>1</v>
      </c>
      <c r="K153" s="7">
        <v>1</v>
      </c>
      <c r="L153" s="7">
        <v>0</v>
      </c>
      <c r="M153" s="7">
        <v>1</v>
      </c>
      <c r="N153" s="7">
        <v>0</v>
      </c>
      <c r="O153" s="7">
        <v>0</v>
      </c>
      <c r="P153" s="7">
        <v>1</v>
      </c>
      <c r="Q153" s="11">
        <v>1</v>
      </c>
      <c r="S153" s="11">
        <f t="shared" si="2"/>
        <v>12</v>
      </c>
      <c r="T153" s="7">
        <v>1990</v>
      </c>
      <c r="U153" s="7">
        <v>1990</v>
      </c>
      <c r="V153" s="11" t="s">
        <v>133</v>
      </c>
      <c r="W153" s="6" t="s">
        <v>7</v>
      </c>
      <c r="X153" s="11">
        <v>304</v>
      </c>
      <c r="Y153" s="11">
        <v>64</v>
      </c>
      <c r="Z153" s="11">
        <v>64</v>
      </c>
      <c r="AA153" s="11">
        <v>32</v>
      </c>
      <c r="AB153" s="11">
        <v>0</v>
      </c>
      <c r="AC153" s="11">
        <v>32</v>
      </c>
      <c r="AD153" s="11">
        <v>1152</v>
      </c>
      <c r="AE153" s="11">
        <v>2256</v>
      </c>
      <c r="AF153" s="11">
        <v>1360</v>
      </c>
      <c r="AG153" s="11">
        <v>1168</v>
      </c>
      <c r="AH153" s="11">
        <v>688</v>
      </c>
      <c r="AI153" s="11">
        <v>480</v>
      </c>
    </row>
    <row r="154" spans="1:35" x14ac:dyDescent="0.3">
      <c r="A154" s="25">
        <v>153</v>
      </c>
      <c r="B154" s="25">
        <v>33</v>
      </c>
      <c r="C154" s="25">
        <v>47</v>
      </c>
      <c r="D154" s="24" t="s">
        <v>132</v>
      </c>
      <c r="E154" s="79" t="s">
        <v>57</v>
      </c>
      <c r="F154" s="27">
        <v>1996</v>
      </c>
      <c r="G154" s="7">
        <v>152</v>
      </c>
      <c r="H154" s="7" t="s">
        <v>607</v>
      </c>
      <c r="I154" s="7" t="s">
        <v>256</v>
      </c>
      <c r="J154" s="7">
        <v>1</v>
      </c>
      <c r="K154" s="7">
        <v>1</v>
      </c>
      <c r="L154" s="7">
        <v>0</v>
      </c>
      <c r="M154" s="7">
        <v>1</v>
      </c>
      <c r="N154" s="7">
        <v>0</v>
      </c>
      <c r="O154" s="7">
        <v>0</v>
      </c>
      <c r="P154" s="7">
        <v>1</v>
      </c>
      <c r="Q154" s="11">
        <v>1</v>
      </c>
      <c r="S154" s="11">
        <f t="shared" si="2"/>
        <v>12</v>
      </c>
      <c r="T154" s="7">
        <v>1990</v>
      </c>
      <c r="U154" s="7">
        <v>1990</v>
      </c>
      <c r="V154" s="11" t="s">
        <v>133</v>
      </c>
      <c r="W154" s="6" t="s">
        <v>9</v>
      </c>
      <c r="X154" s="11">
        <v>44.8</v>
      </c>
      <c r="Y154" s="11">
        <v>32</v>
      </c>
      <c r="Z154" s="11">
        <v>25.6</v>
      </c>
      <c r="AA154" s="11">
        <v>0</v>
      </c>
      <c r="AB154" s="11">
        <v>0</v>
      </c>
      <c r="AC154" s="11">
        <v>0</v>
      </c>
      <c r="AD154" s="11">
        <v>25.6</v>
      </c>
      <c r="AE154" s="11">
        <v>16</v>
      </c>
      <c r="AF154" s="11">
        <v>16</v>
      </c>
      <c r="AG154" s="11">
        <v>112</v>
      </c>
      <c r="AH154" s="11">
        <v>80</v>
      </c>
      <c r="AI154" s="11">
        <v>32</v>
      </c>
    </row>
    <row r="155" spans="1:35" s="6" customFormat="1" x14ac:dyDescent="0.3">
      <c r="A155" s="25">
        <v>156</v>
      </c>
      <c r="B155" s="25">
        <v>34</v>
      </c>
      <c r="C155" s="25">
        <v>48</v>
      </c>
      <c r="D155" s="24" t="s">
        <v>134</v>
      </c>
      <c r="E155" s="29" t="s">
        <v>135</v>
      </c>
      <c r="F155" s="25">
        <v>1996</v>
      </c>
      <c r="G155" s="19">
        <v>153</v>
      </c>
      <c r="H155" s="19" t="s">
        <v>252</v>
      </c>
      <c r="I155" s="19" t="s">
        <v>252</v>
      </c>
      <c r="J155" s="19"/>
      <c r="K155" s="19">
        <v>1</v>
      </c>
      <c r="L155" s="19"/>
      <c r="M155" s="19"/>
      <c r="N155" s="19">
        <v>1</v>
      </c>
      <c r="O155" s="19"/>
      <c r="P155" s="19"/>
      <c r="Q155" s="11">
        <v>0</v>
      </c>
      <c r="R155" s="11" t="s">
        <v>251</v>
      </c>
      <c r="S155" s="11">
        <f t="shared" si="2"/>
        <v>6</v>
      </c>
      <c r="T155" s="19">
        <v>1991</v>
      </c>
      <c r="U155" s="19">
        <v>1991</v>
      </c>
      <c r="V155" s="11" t="s">
        <v>136</v>
      </c>
      <c r="W155" s="6" t="s">
        <v>7</v>
      </c>
      <c r="X155" s="11" t="s">
        <v>246</v>
      </c>
      <c r="Y155" s="11" t="s">
        <v>246</v>
      </c>
      <c r="Z155" s="11" t="s">
        <v>246</v>
      </c>
      <c r="AA155" s="11" t="s">
        <v>246</v>
      </c>
      <c r="AB155" s="11" t="s">
        <v>246</v>
      </c>
      <c r="AC155" s="11" t="s">
        <v>246</v>
      </c>
      <c r="AD155" s="11">
        <v>9.0097000000000005</v>
      </c>
      <c r="AE155" s="11">
        <v>9.8979999999999997</v>
      </c>
      <c r="AF155" s="11">
        <v>8.032</v>
      </c>
      <c r="AG155" s="11">
        <v>9.4171999999999993</v>
      </c>
      <c r="AH155" s="11">
        <v>2.9177</v>
      </c>
      <c r="AI155" s="11">
        <v>0</v>
      </c>
    </row>
    <row r="156" spans="1:35" s="6" customFormat="1" x14ac:dyDescent="0.3">
      <c r="A156" s="25">
        <v>156</v>
      </c>
      <c r="B156" s="25">
        <v>34</v>
      </c>
      <c r="C156" s="25">
        <v>48</v>
      </c>
      <c r="D156" s="24" t="s">
        <v>134</v>
      </c>
      <c r="E156" s="29" t="s">
        <v>135</v>
      </c>
      <c r="F156" s="25">
        <v>1996</v>
      </c>
      <c r="G156" s="19">
        <v>154</v>
      </c>
      <c r="H156" s="19" t="s">
        <v>252</v>
      </c>
      <c r="I156" s="19" t="s">
        <v>252</v>
      </c>
      <c r="J156" s="19"/>
      <c r="K156" s="19">
        <v>1</v>
      </c>
      <c r="L156" s="19"/>
      <c r="M156" s="19"/>
      <c r="N156" s="19">
        <v>1</v>
      </c>
      <c r="O156" s="19"/>
      <c r="P156" s="19"/>
      <c r="Q156" s="11">
        <v>0</v>
      </c>
      <c r="R156" s="11" t="s">
        <v>251</v>
      </c>
      <c r="S156" s="11">
        <f t="shared" si="2"/>
        <v>6</v>
      </c>
      <c r="T156" s="19">
        <v>1991</v>
      </c>
      <c r="U156" s="19">
        <v>1991</v>
      </c>
      <c r="V156" s="11" t="s">
        <v>136</v>
      </c>
      <c r="W156" s="6" t="s">
        <v>9</v>
      </c>
      <c r="X156" s="11" t="s">
        <v>246</v>
      </c>
      <c r="Y156" s="11" t="s">
        <v>246</v>
      </c>
      <c r="Z156" s="11" t="s">
        <v>246</v>
      </c>
      <c r="AA156" s="11" t="s">
        <v>246</v>
      </c>
      <c r="AB156" s="11" t="s">
        <v>246</v>
      </c>
      <c r="AC156" s="11" t="s">
        <v>246</v>
      </c>
      <c r="AD156" s="11">
        <v>8.9200000000000002E-2</v>
      </c>
      <c r="AE156" s="11">
        <v>1.3479000000000001</v>
      </c>
      <c r="AF156" s="11">
        <v>1.4219999999999999</v>
      </c>
      <c r="AG156" s="11">
        <v>5.8114999999999997</v>
      </c>
      <c r="AH156" s="11">
        <v>7.7380000000000004</v>
      </c>
      <c r="AI156" s="11">
        <v>5.8010999999999999</v>
      </c>
    </row>
    <row r="157" spans="1:35" s="6" customFormat="1" x14ac:dyDescent="0.3">
      <c r="A157" s="25">
        <v>159</v>
      </c>
      <c r="B157" s="25">
        <v>35</v>
      </c>
      <c r="C157" s="25">
        <v>49</v>
      </c>
      <c r="D157" s="24" t="s">
        <v>137</v>
      </c>
      <c r="E157" s="29" t="s">
        <v>100</v>
      </c>
      <c r="F157" s="25">
        <v>1996</v>
      </c>
      <c r="G157" s="19">
        <v>155</v>
      </c>
      <c r="H157" s="19" t="s">
        <v>252</v>
      </c>
      <c r="I157" s="19" t="s">
        <v>256</v>
      </c>
      <c r="J157" s="19">
        <v>1</v>
      </c>
      <c r="K157" s="19">
        <v>1</v>
      </c>
      <c r="L157" s="19">
        <v>1</v>
      </c>
      <c r="M157" s="19">
        <v>1</v>
      </c>
      <c r="N157" s="19">
        <v>1</v>
      </c>
      <c r="O157" s="19">
        <v>0</v>
      </c>
      <c r="P157" s="19">
        <v>1</v>
      </c>
      <c r="Q157" s="11">
        <v>0</v>
      </c>
      <c r="R157" s="11" t="s">
        <v>251</v>
      </c>
      <c r="S157" s="11">
        <f t="shared" si="2"/>
        <v>9</v>
      </c>
      <c r="T157" s="19">
        <v>1989</v>
      </c>
      <c r="U157" s="19">
        <v>1990</v>
      </c>
      <c r="V157" s="11" t="s">
        <v>138</v>
      </c>
      <c r="W157" s="6" t="s">
        <v>7</v>
      </c>
      <c r="X157" s="11">
        <v>0.5</v>
      </c>
      <c r="Y157" s="11">
        <v>0.35</v>
      </c>
      <c r="Z157" s="11">
        <v>1.89</v>
      </c>
      <c r="AA157" s="11">
        <v>1.61</v>
      </c>
      <c r="AB157" s="11" t="s">
        <v>246</v>
      </c>
      <c r="AC157" s="11" t="s">
        <v>246</v>
      </c>
      <c r="AD157" s="11" t="s">
        <v>246</v>
      </c>
      <c r="AE157" s="11">
        <v>1.1000000000000001</v>
      </c>
      <c r="AF157" s="11">
        <v>0.98</v>
      </c>
      <c r="AG157" s="11">
        <v>0.14000000000000001</v>
      </c>
      <c r="AH157" s="11">
        <v>0.2</v>
      </c>
      <c r="AI157" s="11">
        <v>0.3</v>
      </c>
    </row>
    <row r="158" spans="1:35" s="6" customFormat="1" x14ac:dyDescent="0.3">
      <c r="A158" s="25">
        <v>159</v>
      </c>
      <c r="B158" s="25">
        <v>35</v>
      </c>
      <c r="C158" s="25">
        <v>49</v>
      </c>
      <c r="D158" s="24" t="s">
        <v>137</v>
      </c>
      <c r="E158" s="29" t="s">
        <v>100</v>
      </c>
      <c r="F158" s="25">
        <v>1996</v>
      </c>
      <c r="G158" s="19">
        <v>156</v>
      </c>
      <c r="H158" s="19" t="s">
        <v>252</v>
      </c>
      <c r="I158" s="19" t="s">
        <v>256</v>
      </c>
      <c r="J158" s="19">
        <v>1</v>
      </c>
      <c r="K158" s="19">
        <v>1</v>
      </c>
      <c r="L158" s="19">
        <v>1</v>
      </c>
      <c r="M158" s="19">
        <v>1</v>
      </c>
      <c r="N158" s="19">
        <v>1</v>
      </c>
      <c r="O158" s="19">
        <v>0</v>
      </c>
      <c r="P158" s="19">
        <v>1</v>
      </c>
      <c r="Q158" s="11">
        <v>0</v>
      </c>
      <c r="R158" s="11" t="s">
        <v>251</v>
      </c>
      <c r="S158" s="11">
        <f t="shared" si="2"/>
        <v>9</v>
      </c>
      <c r="T158" s="19">
        <v>1989</v>
      </c>
      <c r="U158" s="19">
        <v>1990</v>
      </c>
      <c r="V158" s="11" t="s">
        <v>138</v>
      </c>
      <c r="W158" s="6" t="s">
        <v>6</v>
      </c>
      <c r="X158" s="11">
        <v>2.5499999999999998</v>
      </c>
      <c r="Y158" s="11">
        <v>2.35</v>
      </c>
      <c r="Z158" s="11">
        <v>4.78</v>
      </c>
      <c r="AA158" s="11">
        <v>4.53</v>
      </c>
      <c r="AB158" s="11" t="s">
        <v>246</v>
      </c>
      <c r="AC158" s="11" t="s">
        <v>246</v>
      </c>
      <c r="AD158" s="11" t="s">
        <v>246</v>
      </c>
      <c r="AE158" s="11">
        <v>6.89</v>
      </c>
      <c r="AF158" s="11">
        <v>4.54</v>
      </c>
      <c r="AG158" s="11">
        <v>4.6900000000000004</v>
      </c>
      <c r="AH158" s="11">
        <v>1.48</v>
      </c>
      <c r="AI158" s="11">
        <v>1.85</v>
      </c>
    </row>
    <row r="159" spans="1:35" s="6" customFormat="1" x14ac:dyDescent="0.3">
      <c r="A159" s="25">
        <v>159</v>
      </c>
      <c r="B159" s="25">
        <v>35</v>
      </c>
      <c r="C159" s="25">
        <v>49</v>
      </c>
      <c r="D159" s="24" t="s">
        <v>137</v>
      </c>
      <c r="E159" s="29" t="s">
        <v>100</v>
      </c>
      <c r="F159" s="25">
        <v>1996</v>
      </c>
      <c r="G159" s="19">
        <v>157</v>
      </c>
      <c r="H159" s="19" t="s">
        <v>252</v>
      </c>
      <c r="I159" s="19" t="s">
        <v>256</v>
      </c>
      <c r="J159" s="19">
        <v>1</v>
      </c>
      <c r="K159" s="19">
        <v>1</v>
      </c>
      <c r="L159" s="19">
        <v>1</v>
      </c>
      <c r="M159" s="19">
        <v>1</v>
      </c>
      <c r="N159" s="19">
        <v>1</v>
      </c>
      <c r="O159" s="19">
        <v>0</v>
      </c>
      <c r="P159" s="19">
        <v>1</v>
      </c>
      <c r="Q159" s="11">
        <v>0</v>
      </c>
      <c r="R159" s="11" t="s">
        <v>251</v>
      </c>
      <c r="S159" s="11">
        <f t="shared" si="2"/>
        <v>9</v>
      </c>
      <c r="T159" s="19">
        <v>1989</v>
      </c>
      <c r="U159" s="19">
        <v>1990</v>
      </c>
      <c r="V159" s="11" t="s">
        <v>138</v>
      </c>
      <c r="W159" s="6" t="s">
        <v>8</v>
      </c>
      <c r="X159" s="11">
        <v>0</v>
      </c>
      <c r="Y159" s="11">
        <v>0</v>
      </c>
      <c r="Z159" s="11">
        <v>0</v>
      </c>
      <c r="AA159" s="11">
        <v>0</v>
      </c>
      <c r="AB159" s="11" t="s">
        <v>246</v>
      </c>
      <c r="AC159" s="11" t="s">
        <v>246</v>
      </c>
      <c r="AD159" s="11" t="s">
        <v>246</v>
      </c>
      <c r="AE159" s="11">
        <v>0.2</v>
      </c>
      <c r="AF159" s="11">
        <v>0.16</v>
      </c>
      <c r="AG159" s="11">
        <v>0.03</v>
      </c>
      <c r="AH159" s="11">
        <v>0</v>
      </c>
      <c r="AI159" s="11">
        <v>0</v>
      </c>
    </row>
    <row r="160" spans="1:35" s="6" customFormat="1" x14ac:dyDescent="0.3">
      <c r="A160" s="25">
        <v>159</v>
      </c>
      <c r="B160" s="25">
        <v>35</v>
      </c>
      <c r="C160" s="25">
        <v>49</v>
      </c>
      <c r="D160" s="24" t="s">
        <v>137</v>
      </c>
      <c r="E160" s="29" t="s">
        <v>100</v>
      </c>
      <c r="F160" s="25">
        <v>1996</v>
      </c>
      <c r="G160" s="19">
        <v>158</v>
      </c>
      <c r="H160" s="19" t="s">
        <v>252</v>
      </c>
      <c r="I160" s="19" t="s">
        <v>256</v>
      </c>
      <c r="J160" s="19">
        <v>1</v>
      </c>
      <c r="K160" s="19">
        <v>1</v>
      </c>
      <c r="L160" s="19">
        <v>1</v>
      </c>
      <c r="M160" s="19">
        <v>1</v>
      </c>
      <c r="N160" s="19">
        <v>1</v>
      </c>
      <c r="O160" s="19">
        <v>0</v>
      </c>
      <c r="P160" s="19">
        <v>1</v>
      </c>
      <c r="Q160" s="11">
        <v>0</v>
      </c>
      <c r="R160" s="11" t="s">
        <v>251</v>
      </c>
      <c r="S160" s="11">
        <f t="shared" si="2"/>
        <v>9</v>
      </c>
      <c r="T160" s="19">
        <v>1989</v>
      </c>
      <c r="U160" s="19">
        <v>1990</v>
      </c>
      <c r="V160" s="11" t="s">
        <v>138</v>
      </c>
      <c r="W160" s="6" t="s">
        <v>9</v>
      </c>
      <c r="X160" s="11">
        <v>0.28000000000000003</v>
      </c>
      <c r="Y160" s="11">
        <v>0.38</v>
      </c>
      <c r="Z160" s="11">
        <v>0.91</v>
      </c>
      <c r="AA160" s="11">
        <v>0.35</v>
      </c>
      <c r="AB160" s="11" t="s">
        <v>246</v>
      </c>
      <c r="AC160" s="11" t="s">
        <v>246</v>
      </c>
      <c r="AD160" s="11" t="s">
        <v>246</v>
      </c>
      <c r="AE160" s="11">
        <v>0.02</v>
      </c>
      <c r="AF160" s="11">
        <v>0.01</v>
      </c>
      <c r="AG160" s="11">
        <v>0</v>
      </c>
      <c r="AH160" s="11">
        <v>0.03</v>
      </c>
      <c r="AI160" s="11">
        <v>0.05</v>
      </c>
    </row>
    <row r="161" spans="1:35" s="6" customFormat="1" x14ac:dyDescent="0.3">
      <c r="A161" s="25">
        <v>159</v>
      </c>
      <c r="B161" s="25">
        <v>35</v>
      </c>
      <c r="C161" s="25">
        <v>49</v>
      </c>
      <c r="D161" s="24" t="s">
        <v>137</v>
      </c>
      <c r="E161" s="29" t="s">
        <v>100</v>
      </c>
      <c r="F161" s="25">
        <v>1996</v>
      </c>
      <c r="G161" s="19">
        <v>159</v>
      </c>
      <c r="H161" s="19" t="s">
        <v>252</v>
      </c>
      <c r="I161" s="19" t="s">
        <v>256</v>
      </c>
      <c r="J161" s="19">
        <v>1</v>
      </c>
      <c r="K161" s="19">
        <v>1</v>
      </c>
      <c r="L161" s="19">
        <v>1</v>
      </c>
      <c r="M161" s="19">
        <v>1</v>
      </c>
      <c r="N161" s="19">
        <v>1</v>
      </c>
      <c r="O161" s="19">
        <v>0</v>
      </c>
      <c r="P161" s="19">
        <v>1</v>
      </c>
      <c r="Q161" s="11">
        <v>0</v>
      </c>
      <c r="R161" s="11" t="s">
        <v>251</v>
      </c>
      <c r="S161" s="11">
        <f t="shared" si="2"/>
        <v>9</v>
      </c>
      <c r="T161" s="19">
        <v>1989</v>
      </c>
      <c r="U161" s="19">
        <v>1990</v>
      </c>
      <c r="V161" s="11" t="s">
        <v>138</v>
      </c>
      <c r="W161" s="6" t="s">
        <v>10</v>
      </c>
      <c r="X161" s="11">
        <v>0.09</v>
      </c>
      <c r="Y161" s="11">
        <v>0.61</v>
      </c>
      <c r="Z161" s="11">
        <v>1.3</v>
      </c>
      <c r="AA161" s="11">
        <v>1.39</v>
      </c>
      <c r="AB161" s="11" t="s">
        <v>246</v>
      </c>
      <c r="AC161" s="11" t="s">
        <v>246</v>
      </c>
      <c r="AD161" s="11" t="s">
        <v>246</v>
      </c>
      <c r="AE161" s="11">
        <v>0.44</v>
      </c>
      <c r="AF161" s="11">
        <v>1.91</v>
      </c>
      <c r="AG161" s="11">
        <v>1.1000000000000001</v>
      </c>
      <c r="AH161" s="11">
        <v>0.72</v>
      </c>
      <c r="AI161" s="11">
        <v>0.2</v>
      </c>
    </row>
    <row r="162" spans="1:35" s="6" customFormat="1" x14ac:dyDescent="0.3">
      <c r="A162" s="25">
        <v>159</v>
      </c>
      <c r="B162" s="25">
        <v>35</v>
      </c>
      <c r="C162" s="25">
        <v>49</v>
      </c>
      <c r="D162" s="24" t="s">
        <v>137</v>
      </c>
      <c r="E162" s="29" t="s">
        <v>100</v>
      </c>
      <c r="F162" s="25">
        <v>1996</v>
      </c>
      <c r="G162" s="19">
        <v>160</v>
      </c>
      <c r="H162" s="19" t="s">
        <v>252</v>
      </c>
      <c r="I162" s="19" t="s">
        <v>256</v>
      </c>
      <c r="J162" s="19">
        <v>1</v>
      </c>
      <c r="K162" s="19">
        <v>1</v>
      </c>
      <c r="L162" s="19">
        <v>1</v>
      </c>
      <c r="M162" s="19">
        <v>1</v>
      </c>
      <c r="N162" s="19">
        <v>1</v>
      </c>
      <c r="O162" s="19">
        <v>0</v>
      </c>
      <c r="P162" s="19">
        <v>1</v>
      </c>
      <c r="Q162" s="11">
        <v>0</v>
      </c>
      <c r="R162" s="11" t="s">
        <v>251</v>
      </c>
      <c r="S162" s="11">
        <f t="shared" si="2"/>
        <v>9</v>
      </c>
      <c r="T162" s="19">
        <v>1989</v>
      </c>
      <c r="U162" s="19">
        <v>1990</v>
      </c>
      <c r="V162" s="11" t="s">
        <v>138</v>
      </c>
      <c r="W162" s="6" t="s">
        <v>12</v>
      </c>
      <c r="X162" s="11">
        <v>0</v>
      </c>
      <c r="Y162" s="11">
        <v>0</v>
      </c>
      <c r="Z162" s="11">
        <v>0</v>
      </c>
      <c r="AA162" s="11">
        <v>0.02</v>
      </c>
      <c r="AB162" s="11" t="s">
        <v>246</v>
      </c>
      <c r="AC162" s="11" t="s">
        <v>246</v>
      </c>
      <c r="AD162" s="11" t="s">
        <v>246</v>
      </c>
      <c r="AE162" s="11">
        <v>0.01</v>
      </c>
      <c r="AF162" s="11">
        <v>0</v>
      </c>
      <c r="AG162" s="11">
        <v>0</v>
      </c>
      <c r="AH162" s="11">
        <v>0</v>
      </c>
      <c r="AI162" s="11">
        <v>0</v>
      </c>
    </row>
    <row r="163" spans="1:35" x14ac:dyDescent="0.3">
      <c r="A163" s="25">
        <v>161</v>
      </c>
      <c r="B163" s="25">
        <v>36</v>
      </c>
      <c r="C163" s="25">
        <v>50</v>
      </c>
      <c r="D163" s="24" t="s">
        <v>139</v>
      </c>
      <c r="E163" s="79" t="s">
        <v>140</v>
      </c>
      <c r="F163" s="27">
        <v>1996</v>
      </c>
      <c r="G163" s="7">
        <v>161</v>
      </c>
      <c r="H163" s="7" t="s">
        <v>607</v>
      </c>
      <c r="I163" s="7" t="s">
        <v>256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0</v>
      </c>
      <c r="P163" s="7">
        <v>0</v>
      </c>
      <c r="Q163" s="11">
        <v>1</v>
      </c>
      <c r="S163" s="11">
        <f t="shared" si="2"/>
        <v>12</v>
      </c>
      <c r="T163" s="7">
        <v>1989</v>
      </c>
      <c r="U163" s="7">
        <v>1990</v>
      </c>
      <c r="V163" s="11" t="s">
        <v>98</v>
      </c>
      <c r="W163" s="6" t="s">
        <v>10</v>
      </c>
      <c r="X163" s="11">
        <v>1.1266</v>
      </c>
      <c r="Y163" s="11">
        <v>2.6606000000000001</v>
      </c>
      <c r="Z163" s="11">
        <v>6.2972999999999999</v>
      </c>
      <c r="AA163" s="11">
        <v>9.7472999999999992</v>
      </c>
      <c r="AB163" s="11">
        <v>17.1219</v>
      </c>
      <c r="AC163" s="11">
        <v>13.6561</v>
      </c>
      <c r="AD163" s="11">
        <v>14.349299999999999</v>
      </c>
      <c r="AE163" s="11">
        <v>6.0232000000000001</v>
      </c>
      <c r="AF163" s="11">
        <v>12.9308</v>
      </c>
      <c r="AG163" s="11">
        <v>1.1943999999999999</v>
      </c>
      <c r="AH163" s="11">
        <v>2.1707000000000001</v>
      </c>
      <c r="AI163" s="11">
        <v>1.0878000000000001</v>
      </c>
    </row>
    <row r="164" spans="1:35" s="6" customFormat="1" x14ac:dyDescent="0.3">
      <c r="A164" s="25">
        <v>166</v>
      </c>
      <c r="B164" s="25">
        <v>37</v>
      </c>
      <c r="C164" s="25">
        <v>51</v>
      </c>
      <c r="D164" s="24" t="s">
        <v>141</v>
      </c>
      <c r="E164" s="29" t="s">
        <v>142</v>
      </c>
      <c r="F164" s="25">
        <v>1996</v>
      </c>
      <c r="G164" s="19">
        <v>162</v>
      </c>
      <c r="H164" s="19" t="s">
        <v>608</v>
      </c>
      <c r="I164" s="19" t="s">
        <v>252</v>
      </c>
      <c r="J164" s="19"/>
      <c r="K164" s="19">
        <v>1</v>
      </c>
      <c r="L164" s="19"/>
      <c r="M164" s="19"/>
      <c r="N164" s="19"/>
      <c r="O164" s="19"/>
      <c r="P164" s="19"/>
      <c r="Q164" s="11">
        <v>1</v>
      </c>
      <c r="R164" s="11"/>
      <c r="S164" s="11">
        <f t="shared" si="2"/>
        <v>12</v>
      </c>
      <c r="T164" s="19">
        <v>1988</v>
      </c>
      <c r="U164" s="19">
        <v>1990</v>
      </c>
      <c r="V164" s="11" t="s">
        <v>47</v>
      </c>
      <c r="W164" s="6" t="s">
        <v>7</v>
      </c>
      <c r="X164" s="11">
        <v>22.233333333333334</v>
      </c>
      <c r="Y164" s="11">
        <v>18.533333333333331</v>
      </c>
      <c r="Z164" s="11">
        <v>30.3</v>
      </c>
      <c r="AA164" s="11">
        <v>26.400000000000002</v>
      </c>
      <c r="AB164" s="11">
        <v>3.8666666666666667</v>
      </c>
      <c r="AC164" s="11">
        <v>1.7</v>
      </c>
      <c r="AD164" s="11">
        <v>7.8666666666666671</v>
      </c>
      <c r="AE164" s="11">
        <v>6.5666666666666664</v>
      </c>
      <c r="AF164" s="11">
        <v>5.2</v>
      </c>
      <c r="AG164" s="11">
        <v>8.4333333333333336</v>
      </c>
      <c r="AH164" s="11">
        <v>17.766666666666669</v>
      </c>
      <c r="AI164" s="11">
        <v>25.900000000000002</v>
      </c>
    </row>
    <row r="165" spans="1:35" x14ac:dyDescent="0.3">
      <c r="A165" s="25">
        <v>175</v>
      </c>
      <c r="B165" s="25">
        <v>38</v>
      </c>
      <c r="C165" s="25">
        <v>52</v>
      </c>
      <c r="D165" s="24" t="s">
        <v>143</v>
      </c>
      <c r="E165" s="79" t="s">
        <v>144</v>
      </c>
      <c r="F165" s="27">
        <v>1997</v>
      </c>
      <c r="G165" s="7">
        <v>163</v>
      </c>
      <c r="H165" s="7" t="s">
        <v>252</v>
      </c>
      <c r="I165" s="7" t="s">
        <v>256</v>
      </c>
      <c r="J165" s="7">
        <v>1</v>
      </c>
      <c r="K165" s="7">
        <v>1</v>
      </c>
      <c r="L165" s="7">
        <v>0</v>
      </c>
      <c r="M165" s="7">
        <v>1</v>
      </c>
      <c r="N165" s="7">
        <v>0</v>
      </c>
      <c r="O165" s="7">
        <v>1</v>
      </c>
      <c r="P165" s="7">
        <v>1</v>
      </c>
      <c r="Q165" s="11">
        <v>1</v>
      </c>
      <c r="S165" s="11">
        <f t="shared" si="2"/>
        <v>12</v>
      </c>
      <c r="T165" s="7">
        <v>1991</v>
      </c>
      <c r="U165" s="7">
        <v>1992</v>
      </c>
      <c r="V165" s="11" t="s">
        <v>77</v>
      </c>
      <c r="W165" s="6" t="s">
        <v>7</v>
      </c>
      <c r="X165" s="17">
        <v>61.6</v>
      </c>
      <c r="Y165" s="17">
        <v>67.2</v>
      </c>
      <c r="Z165" s="17">
        <v>80.8</v>
      </c>
      <c r="AA165" s="17">
        <v>145.6</v>
      </c>
      <c r="AB165" s="17">
        <v>52.8</v>
      </c>
      <c r="AC165" s="17">
        <v>68</v>
      </c>
      <c r="AD165" s="17">
        <v>123.2</v>
      </c>
      <c r="AE165" s="17">
        <v>188</v>
      </c>
      <c r="AF165" s="17">
        <v>687.2</v>
      </c>
      <c r="AG165" s="17">
        <v>548.79999999999995</v>
      </c>
      <c r="AH165" s="17">
        <v>99.2</v>
      </c>
      <c r="AI165" s="17">
        <v>79.2</v>
      </c>
    </row>
    <row r="166" spans="1:35" x14ac:dyDescent="0.3">
      <c r="A166" s="25">
        <v>175</v>
      </c>
      <c r="B166" s="25">
        <v>38</v>
      </c>
      <c r="C166" s="25">
        <v>52</v>
      </c>
      <c r="D166" s="24" t="s">
        <v>143</v>
      </c>
      <c r="E166" s="79" t="s">
        <v>144</v>
      </c>
      <c r="F166" s="27">
        <v>1997</v>
      </c>
      <c r="G166" s="7">
        <v>164</v>
      </c>
      <c r="H166" s="7" t="s">
        <v>252</v>
      </c>
      <c r="I166" s="7" t="s">
        <v>256</v>
      </c>
      <c r="J166" s="7">
        <v>1</v>
      </c>
      <c r="K166" s="7">
        <v>1</v>
      </c>
      <c r="L166" s="7">
        <v>0</v>
      </c>
      <c r="M166" s="7">
        <v>1</v>
      </c>
      <c r="N166" s="7">
        <v>0</v>
      </c>
      <c r="O166" s="7">
        <v>1</v>
      </c>
      <c r="P166" s="7">
        <v>1</v>
      </c>
      <c r="Q166" s="11">
        <v>1</v>
      </c>
      <c r="S166" s="11">
        <f t="shared" si="2"/>
        <v>12</v>
      </c>
      <c r="T166" s="7">
        <v>1991</v>
      </c>
      <c r="U166" s="7">
        <v>1992</v>
      </c>
      <c r="V166" s="11" t="s">
        <v>76</v>
      </c>
      <c r="W166" s="6" t="s">
        <v>7</v>
      </c>
      <c r="X166" s="17">
        <v>567.20000000000005</v>
      </c>
      <c r="Y166" s="17">
        <v>456</v>
      </c>
      <c r="Z166" s="17">
        <v>673.6</v>
      </c>
      <c r="AA166" s="17">
        <v>437.6</v>
      </c>
      <c r="AB166" s="17">
        <v>60.8</v>
      </c>
      <c r="AC166" s="17">
        <v>79.2</v>
      </c>
      <c r="AD166" s="17">
        <v>260</v>
      </c>
      <c r="AE166" s="17">
        <v>484</v>
      </c>
      <c r="AF166" s="17">
        <v>1240</v>
      </c>
      <c r="AG166" s="17">
        <v>1248.8</v>
      </c>
      <c r="AH166" s="17">
        <v>800.8</v>
      </c>
      <c r="AI166" s="17">
        <v>681.6</v>
      </c>
    </row>
    <row r="167" spans="1:35" x14ac:dyDescent="0.3">
      <c r="A167" s="25">
        <v>175</v>
      </c>
      <c r="B167" s="25">
        <v>38</v>
      </c>
      <c r="C167" s="25">
        <v>52</v>
      </c>
      <c r="D167" s="24" t="s">
        <v>143</v>
      </c>
      <c r="E167" s="79" t="s">
        <v>144</v>
      </c>
      <c r="F167" s="27">
        <v>1997</v>
      </c>
      <c r="G167" s="7">
        <v>165</v>
      </c>
      <c r="H167" s="7" t="s">
        <v>252</v>
      </c>
      <c r="I167" s="7" t="s">
        <v>256</v>
      </c>
      <c r="J167" s="7">
        <v>1</v>
      </c>
      <c r="K167" s="7">
        <v>1</v>
      </c>
      <c r="L167" s="7">
        <v>0</v>
      </c>
      <c r="M167" s="7">
        <v>1</v>
      </c>
      <c r="N167" s="7">
        <v>0</v>
      </c>
      <c r="O167" s="7">
        <v>1</v>
      </c>
      <c r="P167" s="7">
        <v>1</v>
      </c>
      <c r="Q167" s="11">
        <v>1</v>
      </c>
      <c r="S167" s="11">
        <f t="shared" si="2"/>
        <v>12</v>
      </c>
      <c r="T167" s="7">
        <v>1991</v>
      </c>
      <c r="U167" s="7">
        <v>1992</v>
      </c>
      <c r="V167" s="11" t="s">
        <v>77</v>
      </c>
      <c r="W167" s="6" t="s">
        <v>6</v>
      </c>
      <c r="X167" s="17">
        <v>32.799999999999997</v>
      </c>
      <c r="Y167" s="17">
        <v>20</v>
      </c>
      <c r="Z167" s="17">
        <v>28.8</v>
      </c>
      <c r="AA167" s="17">
        <v>11.2</v>
      </c>
      <c r="AB167" s="17">
        <v>0.8</v>
      </c>
      <c r="AC167" s="17">
        <v>5.6</v>
      </c>
      <c r="AD167" s="17">
        <v>49.6</v>
      </c>
      <c r="AE167" s="17">
        <v>45.6</v>
      </c>
      <c r="AF167" s="17">
        <v>56</v>
      </c>
      <c r="AG167" s="17">
        <v>77.599999999999994</v>
      </c>
      <c r="AH167" s="17">
        <v>68</v>
      </c>
      <c r="AI167" s="17">
        <v>32.799999999999997</v>
      </c>
    </row>
    <row r="168" spans="1:35" x14ac:dyDescent="0.3">
      <c r="A168" s="25">
        <v>175</v>
      </c>
      <c r="B168" s="25">
        <v>38</v>
      </c>
      <c r="C168" s="25">
        <v>52</v>
      </c>
      <c r="D168" s="24" t="s">
        <v>143</v>
      </c>
      <c r="E168" s="79" t="s">
        <v>144</v>
      </c>
      <c r="F168" s="27">
        <v>1997</v>
      </c>
      <c r="G168" s="7">
        <v>166</v>
      </c>
      <c r="H168" s="7" t="s">
        <v>252</v>
      </c>
      <c r="I168" s="7" t="s">
        <v>256</v>
      </c>
      <c r="J168" s="7">
        <v>1</v>
      </c>
      <c r="K168" s="7">
        <v>1</v>
      </c>
      <c r="L168" s="7">
        <v>0</v>
      </c>
      <c r="M168" s="7">
        <v>1</v>
      </c>
      <c r="N168" s="7">
        <v>0</v>
      </c>
      <c r="O168" s="7">
        <v>1</v>
      </c>
      <c r="P168" s="7">
        <v>1</v>
      </c>
      <c r="Q168" s="11">
        <v>1</v>
      </c>
      <c r="S168" s="11">
        <f t="shared" si="2"/>
        <v>12</v>
      </c>
      <c r="T168" s="7">
        <v>1991</v>
      </c>
      <c r="U168" s="7">
        <v>1992</v>
      </c>
      <c r="V168" s="11" t="s">
        <v>76</v>
      </c>
      <c r="W168" s="6" t="s">
        <v>6</v>
      </c>
      <c r="X168" s="17">
        <v>296</v>
      </c>
      <c r="Y168" s="17">
        <v>369.6</v>
      </c>
      <c r="Z168" s="17">
        <v>343.2</v>
      </c>
      <c r="AA168" s="17">
        <v>176</v>
      </c>
      <c r="AB168" s="17">
        <v>32.799999999999997</v>
      </c>
      <c r="AC168" s="17">
        <v>52.8</v>
      </c>
      <c r="AD168" s="17">
        <v>155.19999999999999</v>
      </c>
      <c r="AE168" s="17">
        <v>120.8</v>
      </c>
      <c r="AF168" s="17">
        <v>159.19999999999999</v>
      </c>
      <c r="AG168" s="17">
        <v>513.6</v>
      </c>
      <c r="AH168" s="17">
        <v>797.6</v>
      </c>
      <c r="AI168" s="17">
        <v>815.2</v>
      </c>
    </row>
    <row r="169" spans="1:35" x14ac:dyDescent="0.3">
      <c r="A169" s="25">
        <v>175</v>
      </c>
      <c r="B169" s="25">
        <v>38</v>
      </c>
      <c r="C169" s="25">
        <v>52</v>
      </c>
      <c r="D169" s="24" t="s">
        <v>143</v>
      </c>
      <c r="E169" s="79" t="s">
        <v>144</v>
      </c>
      <c r="F169" s="27">
        <v>1997</v>
      </c>
      <c r="G169" s="7">
        <v>167</v>
      </c>
      <c r="H169" s="7" t="s">
        <v>252</v>
      </c>
      <c r="I169" s="7" t="s">
        <v>256</v>
      </c>
      <c r="J169" s="7">
        <v>1</v>
      </c>
      <c r="K169" s="7">
        <v>1</v>
      </c>
      <c r="L169" s="7">
        <v>0</v>
      </c>
      <c r="M169" s="7">
        <v>1</v>
      </c>
      <c r="N169" s="7">
        <v>0</v>
      </c>
      <c r="O169" s="7">
        <v>1</v>
      </c>
      <c r="P169" s="7">
        <v>1</v>
      </c>
      <c r="Q169" s="11">
        <v>0</v>
      </c>
      <c r="R169" s="11" t="s">
        <v>617</v>
      </c>
      <c r="S169" s="11">
        <f t="shared" si="2"/>
        <v>12</v>
      </c>
      <c r="T169" s="7">
        <v>1991</v>
      </c>
      <c r="U169" s="7">
        <v>1992</v>
      </c>
      <c r="V169" s="11" t="s">
        <v>77</v>
      </c>
      <c r="W169" s="6" t="s">
        <v>9</v>
      </c>
      <c r="X169" s="17">
        <v>0.8</v>
      </c>
      <c r="Y169" s="17">
        <v>0.8</v>
      </c>
      <c r="Z169" s="17">
        <v>0</v>
      </c>
      <c r="AA169" s="17">
        <v>0.8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0.8</v>
      </c>
      <c r="AH169" s="17">
        <v>0</v>
      </c>
      <c r="AI169" s="17">
        <v>0</v>
      </c>
    </row>
    <row r="170" spans="1:35" x14ac:dyDescent="0.3">
      <c r="A170" s="25">
        <v>175</v>
      </c>
      <c r="B170" s="25">
        <v>38</v>
      </c>
      <c r="C170" s="25">
        <v>52</v>
      </c>
      <c r="D170" s="24" t="s">
        <v>143</v>
      </c>
      <c r="E170" s="79" t="s">
        <v>144</v>
      </c>
      <c r="F170" s="27">
        <v>1997</v>
      </c>
      <c r="G170" s="7">
        <v>168</v>
      </c>
      <c r="H170" s="7" t="s">
        <v>252</v>
      </c>
      <c r="I170" s="7" t="s">
        <v>256</v>
      </c>
      <c r="J170" s="7">
        <v>1</v>
      </c>
      <c r="K170" s="7">
        <v>1</v>
      </c>
      <c r="L170" s="7">
        <v>0</v>
      </c>
      <c r="M170" s="7">
        <v>1</v>
      </c>
      <c r="N170" s="7">
        <v>0</v>
      </c>
      <c r="O170" s="7">
        <v>1</v>
      </c>
      <c r="P170" s="7">
        <v>1</v>
      </c>
      <c r="Q170" s="11">
        <v>1</v>
      </c>
      <c r="S170" s="11">
        <f t="shared" si="2"/>
        <v>12</v>
      </c>
      <c r="T170" s="7">
        <v>1991</v>
      </c>
      <c r="U170" s="7">
        <v>1992</v>
      </c>
      <c r="V170" s="11" t="s">
        <v>76</v>
      </c>
      <c r="W170" s="6" t="s">
        <v>9</v>
      </c>
      <c r="X170" s="17">
        <v>4.8</v>
      </c>
      <c r="Y170" s="17">
        <v>16</v>
      </c>
      <c r="Z170" s="17">
        <v>3.2</v>
      </c>
      <c r="AA170" s="17">
        <v>1.6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1.6</v>
      </c>
    </row>
    <row r="171" spans="1:35" x14ac:dyDescent="0.3">
      <c r="A171" s="25">
        <v>175</v>
      </c>
      <c r="B171" s="25">
        <v>38</v>
      </c>
      <c r="C171" s="25">
        <v>52</v>
      </c>
      <c r="D171" s="24" t="s">
        <v>143</v>
      </c>
      <c r="E171" s="79" t="s">
        <v>144</v>
      </c>
      <c r="F171" s="27">
        <v>1997</v>
      </c>
      <c r="G171" s="7">
        <v>169</v>
      </c>
      <c r="H171" s="7" t="s">
        <v>252</v>
      </c>
      <c r="I171" s="7" t="s">
        <v>256</v>
      </c>
      <c r="J171" s="7">
        <v>1</v>
      </c>
      <c r="K171" s="7">
        <v>1</v>
      </c>
      <c r="L171" s="7">
        <v>0</v>
      </c>
      <c r="M171" s="7">
        <v>1</v>
      </c>
      <c r="N171" s="7">
        <v>0</v>
      </c>
      <c r="O171" s="7">
        <v>1</v>
      </c>
      <c r="P171" s="7">
        <v>1</v>
      </c>
      <c r="Q171" s="11">
        <v>0</v>
      </c>
      <c r="R171" s="11" t="s">
        <v>617</v>
      </c>
      <c r="S171" s="11">
        <f t="shared" si="2"/>
        <v>12</v>
      </c>
      <c r="T171" s="7">
        <v>1991</v>
      </c>
      <c r="U171" s="7">
        <v>1992</v>
      </c>
      <c r="V171" s="11" t="s">
        <v>76</v>
      </c>
      <c r="W171" s="6" t="s">
        <v>11</v>
      </c>
      <c r="X171" s="17">
        <v>0</v>
      </c>
      <c r="Y171" s="17">
        <v>0</v>
      </c>
      <c r="Z171" s="17">
        <v>0.8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1.6</v>
      </c>
    </row>
    <row r="172" spans="1:35" x14ac:dyDescent="0.3">
      <c r="A172" s="25">
        <v>175</v>
      </c>
      <c r="B172" s="25">
        <v>38</v>
      </c>
      <c r="C172" s="25">
        <v>52</v>
      </c>
      <c r="D172" s="24" t="s">
        <v>143</v>
      </c>
      <c r="E172" s="79" t="s">
        <v>144</v>
      </c>
      <c r="F172" s="27">
        <v>1997</v>
      </c>
      <c r="G172" s="7">
        <v>170</v>
      </c>
      <c r="H172" s="7" t="s">
        <v>252</v>
      </c>
      <c r="I172" s="7" t="s">
        <v>256</v>
      </c>
      <c r="J172" s="7">
        <v>1</v>
      </c>
      <c r="K172" s="7">
        <v>1</v>
      </c>
      <c r="L172" s="7">
        <v>0</v>
      </c>
      <c r="M172" s="7">
        <v>1</v>
      </c>
      <c r="N172" s="7">
        <v>0</v>
      </c>
      <c r="O172" s="7">
        <v>1</v>
      </c>
      <c r="P172" s="7">
        <v>1</v>
      </c>
      <c r="Q172" s="11">
        <v>1</v>
      </c>
      <c r="S172" s="11">
        <f t="shared" si="2"/>
        <v>12</v>
      </c>
      <c r="T172" s="7">
        <v>1991</v>
      </c>
      <c r="U172" s="7">
        <v>1992</v>
      </c>
      <c r="V172" s="11" t="s">
        <v>77</v>
      </c>
      <c r="W172" s="6" t="s">
        <v>12</v>
      </c>
      <c r="X172" s="17">
        <v>11.2</v>
      </c>
      <c r="Y172" s="17">
        <v>9.6</v>
      </c>
      <c r="Z172" s="17">
        <v>20</v>
      </c>
      <c r="AA172" s="17">
        <v>81.599999999999994</v>
      </c>
      <c r="AB172" s="17">
        <v>55.2</v>
      </c>
      <c r="AC172" s="17">
        <v>111.2</v>
      </c>
      <c r="AD172" s="17">
        <v>197.6</v>
      </c>
      <c r="AE172" s="17">
        <v>1707.2</v>
      </c>
      <c r="AF172" s="17">
        <v>1509.6</v>
      </c>
      <c r="AG172" s="17">
        <v>299.2</v>
      </c>
      <c r="AH172" s="17">
        <v>52.8</v>
      </c>
      <c r="AI172" s="17">
        <v>20.8</v>
      </c>
    </row>
    <row r="173" spans="1:35" x14ac:dyDescent="0.3">
      <c r="A173" s="25">
        <v>175</v>
      </c>
      <c r="B173" s="25">
        <v>38</v>
      </c>
      <c r="C173" s="25">
        <v>52</v>
      </c>
      <c r="D173" s="24" t="s">
        <v>143</v>
      </c>
      <c r="E173" s="79" t="s">
        <v>144</v>
      </c>
      <c r="F173" s="27">
        <v>1997</v>
      </c>
      <c r="G173" s="7">
        <v>171</v>
      </c>
      <c r="H173" s="7" t="s">
        <v>252</v>
      </c>
      <c r="I173" s="7" t="s">
        <v>256</v>
      </c>
      <c r="J173" s="7">
        <v>1</v>
      </c>
      <c r="K173" s="7">
        <v>1</v>
      </c>
      <c r="L173" s="7">
        <v>0</v>
      </c>
      <c r="M173" s="7">
        <v>1</v>
      </c>
      <c r="N173" s="7">
        <v>0</v>
      </c>
      <c r="O173" s="7">
        <v>1</v>
      </c>
      <c r="P173" s="7">
        <v>1</v>
      </c>
      <c r="Q173" s="11">
        <v>1</v>
      </c>
      <c r="S173" s="11">
        <f t="shared" si="2"/>
        <v>12</v>
      </c>
      <c r="T173" s="7">
        <v>1991</v>
      </c>
      <c r="U173" s="7">
        <v>1992</v>
      </c>
      <c r="V173" s="11" t="s">
        <v>76</v>
      </c>
      <c r="W173" s="6" t="s">
        <v>12</v>
      </c>
      <c r="X173" s="17">
        <v>56</v>
      </c>
      <c r="Y173" s="17">
        <v>24.8</v>
      </c>
      <c r="Z173" s="17">
        <v>19.2</v>
      </c>
      <c r="AA173" s="17">
        <v>119.2</v>
      </c>
      <c r="AB173" s="17">
        <v>64</v>
      </c>
      <c r="AC173" s="17">
        <v>255.2</v>
      </c>
      <c r="AD173" s="17">
        <v>413.6</v>
      </c>
      <c r="AE173" s="17">
        <v>2368</v>
      </c>
      <c r="AF173" s="17">
        <v>1995.2</v>
      </c>
      <c r="AG173" s="17">
        <v>472.8</v>
      </c>
      <c r="AH173" s="17">
        <v>249.6</v>
      </c>
      <c r="AI173" s="17">
        <v>101.6</v>
      </c>
    </row>
    <row r="174" spans="1:35" x14ac:dyDescent="0.3">
      <c r="A174" s="25">
        <v>176</v>
      </c>
      <c r="B174" s="25">
        <v>39</v>
      </c>
      <c r="C174" s="25">
        <v>53</v>
      </c>
      <c r="D174" s="24" t="s">
        <v>145</v>
      </c>
      <c r="E174" s="79" t="s">
        <v>146</v>
      </c>
      <c r="F174" s="27">
        <v>1997</v>
      </c>
      <c r="G174" s="7">
        <v>172</v>
      </c>
      <c r="H174" s="7" t="s">
        <v>607</v>
      </c>
      <c r="I174" s="7" t="s">
        <v>252</v>
      </c>
      <c r="J174" s="7"/>
      <c r="K174" s="7"/>
      <c r="L174" s="7">
        <v>1</v>
      </c>
      <c r="M174" s="7"/>
      <c r="N174" s="7"/>
      <c r="O174" s="7"/>
      <c r="P174" s="7"/>
      <c r="Q174" s="11">
        <v>1</v>
      </c>
      <c r="S174" s="11">
        <f t="shared" si="2"/>
        <v>12</v>
      </c>
      <c r="T174" s="7">
        <v>1995</v>
      </c>
      <c r="U174" s="7">
        <v>1996</v>
      </c>
      <c r="V174" s="11" t="s">
        <v>147</v>
      </c>
      <c r="W174" s="6" t="s">
        <v>8</v>
      </c>
      <c r="X174" s="11">
        <v>0</v>
      </c>
      <c r="Y174" s="11">
        <v>0</v>
      </c>
      <c r="Z174" s="11">
        <v>1</v>
      </c>
      <c r="AA174" s="11">
        <v>2</v>
      </c>
      <c r="AB174" s="11">
        <v>8</v>
      </c>
      <c r="AC174" s="11">
        <v>10</v>
      </c>
      <c r="AD174" s="11">
        <v>39</v>
      </c>
      <c r="AE174" s="11">
        <v>3.5</v>
      </c>
      <c r="AF174" s="11">
        <v>12.7</v>
      </c>
      <c r="AG174" s="11">
        <v>10</v>
      </c>
      <c r="AH174" s="11">
        <v>2</v>
      </c>
      <c r="AI174" s="11">
        <v>0</v>
      </c>
    </row>
    <row r="175" spans="1:35" x14ac:dyDescent="0.3">
      <c r="A175" s="25">
        <v>195</v>
      </c>
      <c r="B175" s="25">
        <v>40</v>
      </c>
      <c r="C175" s="25">
        <v>54</v>
      </c>
      <c r="D175" s="24" t="s">
        <v>148</v>
      </c>
      <c r="E175" s="79" t="s">
        <v>126</v>
      </c>
      <c r="F175" s="27">
        <v>1998</v>
      </c>
      <c r="G175" s="7">
        <v>173</v>
      </c>
      <c r="H175" s="7" t="s">
        <v>607</v>
      </c>
      <c r="I175" s="7" t="s">
        <v>256</v>
      </c>
      <c r="J175" s="7">
        <v>1</v>
      </c>
      <c r="K175" s="7">
        <v>1</v>
      </c>
      <c r="L175" s="7">
        <v>0</v>
      </c>
      <c r="M175" s="7">
        <v>1</v>
      </c>
      <c r="N175" s="7">
        <v>0</v>
      </c>
      <c r="O175" s="7">
        <v>1</v>
      </c>
      <c r="P175" s="7">
        <v>1</v>
      </c>
      <c r="Q175" s="11">
        <v>1</v>
      </c>
      <c r="S175" s="11">
        <f t="shared" si="2"/>
        <v>12</v>
      </c>
      <c r="T175" s="7">
        <v>1992</v>
      </c>
      <c r="U175" s="7">
        <v>1994</v>
      </c>
      <c r="V175" s="11" t="s">
        <v>59</v>
      </c>
      <c r="W175" s="6" t="s">
        <v>7</v>
      </c>
      <c r="X175" s="11">
        <v>0</v>
      </c>
      <c r="Y175" s="11">
        <v>0</v>
      </c>
      <c r="Z175" s="11">
        <v>0</v>
      </c>
      <c r="AA175" s="11">
        <v>14.718449999999999</v>
      </c>
      <c r="AB175" s="11">
        <v>23.008900000000001</v>
      </c>
      <c r="AC175" s="11">
        <v>21.675800000000002</v>
      </c>
      <c r="AD175" s="11">
        <v>10.751850000000001</v>
      </c>
      <c r="AE175" s="11">
        <v>25.743450000000003</v>
      </c>
      <c r="AF175" s="11">
        <v>19.183</v>
      </c>
      <c r="AG175" s="11">
        <v>16.983750000000001</v>
      </c>
      <c r="AH175" s="11">
        <v>15.95195</v>
      </c>
      <c r="AI175" s="11">
        <v>3.5667</v>
      </c>
    </row>
    <row r="176" spans="1:35" x14ac:dyDescent="0.3">
      <c r="A176" s="25">
        <v>195</v>
      </c>
      <c r="B176" s="25">
        <v>40</v>
      </c>
      <c r="C176" s="25">
        <v>54</v>
      </c>
      <c r="D176" s="24" t="s">
        <v>148</v>
      </c>
      <c r="E176" s="79" t="s">
        <v>126</v>
      </c>
      <c r="F176" s="27">
        <v>1998</v>
      </c>
      <c r="G176" s="7">
        <v>174</v>
      </c>
      <c r="H176" s="7" t="s">
        <v>607</v>
      </c>
      <c r="I176" s="7" t="s">
        <v>256</v>
      </c>
      <c r="J176" s="7">
        <v>1</v>
      </c>
      <c r="K176" s="7">
        <v>1</v>
      </c>
      <c r="L176" s="7">
        <v>0</v>
      </c>
      <c r="M176" s="7">
        <v>1</v>
      </c>
      <c r="N176" s="7">
        <v>0</v>
      </c>
      <c r="O176" s="7">
        <v>1</v>
      </c>
      <c r="P176" s="7">
        <v>1</v>
      </c>
      <c r="Q176" s="11">
        <v>1</v>
      </c>
      <c r="S176" s="11">
        <f t="shared" si="2"/>
        <v>12</v>
      </c>
      <c r="T176" s="7">
        <v>1992</v>
      </c>
      <c r="U176" s="7">
        <v>1994</v>
      </c>
      <c r="V176" s="11" t="s">
        <v>59</v>
      </c>
      <c r="W176" s="6" t="s">
        <v>9</v>
      </c>
      <c r="X176" s="11">
        <v>10.05705</v>
      </c>
      <c r="Y176" s="11">
        <v>9.6102000000000007</v>
      </c>
      <c r="Z176" s="11">
        <v>11.495850000000001</v>
      </c>
      <c r="AA176" s="11">
        <v>25.728000000000002</v>
      </c>
      <c r="AB176" s="11">
        <v>2.2730000000000001</v>
      </c>
      <c r="AC176" s="11">
        <v>6.4911000000000003</v>
      </c>
      <c r="AD176" s="11">
        <v>1.4489000000000001</v>
      </c>
      <c r="AE176" s="11">
        <v>5.0024500000000005</v>
      </c>
      <c r="AF176" s="11">
        <v>18.2516</v>
      </c>
      <c r="AG176" s="11">
        <v>33.235599999999998</v>
      </c>
      <c r="AH176" s="11">
        <v>25.80405</v>
      </c>
      <c r="AI176" s="11">
        <v>22.728549999999998</v>
      </c>
    </row>
    <row r="177" spans="1:35" x14ac:dyDescent="0.3">
      <c r="A177" s="25">
        <v>195</v>
      </c>
      <c r="B177" s="25">
        <v>40</v>
      </c>
      <c r="C177" s="25">
        <v>55</v>
      </c>
      <c r="D177" s="24" t="s">
        <v>148</v>
      </c>
      <c r="E177" s="79" t="s">
        <v>126</v>
      </c>
      <c r="F177" s="27">
        <v>1998</v>
      </c>
      <c r="G177" s="7">
        <v>175</v>
      </c>
      <c r="H177" s="7" t="s">
        <v>607</v>
      </c>
      <c r="I177" s="7" t="s">
        <v>256</v>
      </c>
      <c r="J177" s="7">
        <v>1</v>
      </c>
      <c r="K177" s="7">
        <v>1</v>
      </c>
      <c r="L177" s="7">
        <v>0</v>
      </c>
      <c r="M177" s="7">
        <v>1</v>
      </c>
      <c r="N177" s="7">
        <v>0</v>
      </c>
      <c r="O177" s="7">
        <v>1</v>
      </c>
      <c r="P177" s="7">
        <v>1</v>
      </c>
      <c r="Q177" s="11">
        <v>1</v>
      </c>
      <c r="S177" s="11">
        <f t="shared" si="2"/>
        <v>12</v>
      </c>
      <c r="T177" s="7">
        <v>1992</v>
      </c>
      <c r="U177" s="7">
        <v>1994</v>
      </c>
      <c r="V177" s="11" t="s">
        <v>59</v>
      </c>
      <c r="W177" s="6" t="s">
        <v>7</v>
      </c>
      <c r="X177" s="11">
        <v>49.467299999999994</v>
      </c>
      <c r="Y177" s="11">
        <v>10.4373</v>
      </c>
      <c r="Z177" s="11">
        <v>14.669450000000001</v>
      </c>
      <c r="AA177" s="11">
        <v>68.517600000000002</v>
      </c>
      <c r="AB177" s="11">
        <v>75.088999999999999</v>
      </c>
      <c r="AC177" s="11">
        <v>119.10185</v>
      </c>
      <c r="AD177" s="11">
        <v>81.262050000000002</v>
      </c>
      <c r="AE177" s="11">
        <v>98.124300000000005</v>
      </c>
      <c r="AF177" s="11">
        <v>31.279799999999998</v>
      </c>
      <c r="AG177" s="11">
        <v>44.8964</v>
      </c>
      <c r="AH177" s="11">
        <v>53.8001</v>
      </c>
      <c r="AI177" s="11">
        <v>117.72395</v>
      </c>
    </row>
    <row r="178" spans="1:35" x14ac:dyDescent="0.3">
      <c r="A178" s="25">
        <v>195</v>
      </c>
      <c r="B178" s="25">
        <v>40</v>
      </c>
      <c r="C178" s="25">
        <v>55</v>
      </c>
      <c r="D178" s="24" t="s">
        <v>148</v>
      </c>
      <c r="E178" s="79" t="s">
        <v>126</v>
      </c>
      <c r="F178" s="27">
        <v>1998</v>
      </c>
      <c r="G178" s="7">
        <v>176</v>
      </c>
      <c r="H178" s="7" t="s">
        <v>607</v>
      </c>
      <c r="I178" s="7" t="s">
        <v>256</v>
      </c>
      <c r="J178" s="7">
        <v>1</v>
      </c>
      <c r="K178" s="7">
        <v>1</v>
      </c>
      <c r="L178" s="7">
        <v>0</v>
      </c>
      <c r="M178" s="7">
        <v>1</v>
      </c>
      <c r="N178" s="7">
        <v>0</v>
      </c>
      <c r="O178" s="7">
        <v>1</v>
      </c>
      <c r="P178" s="7">
        <v>1</v>
      </c>
      <c r="Q178" s="11">
        <v>1</v>
      </c>
      <c r="S178" s="11">
        <f t="shared" si="2"/>
        <v>12</v>
      </c>
      <c r="T178" s="7">
        <v>1992</v>
      </c>
      <c r="U178" s="7">
        <v>1994</v>
      </c>
      <c r="V178" s="11" t="s">
        <v>59</v>
      </c>
      <c r="W178" s="6" t="s">
        <v>9</v>
      </c>
      <c r="X178" s="11">
        <v>177.93979999999999</v>
      </c>
      <c r="Y178" s="11">
        <v>211.40550000000002</v>
      </c>
      <c r="Z178" s="11">
        <v>173.58625000000001</v>
      </c>
      <c r="AA178" s="11">
        <v>225.11585000000002</v>
      </c>
      <c r="AB178" s="11">
        <v>11.764849999999999</v>
      </c>
      <c r="AC178" s="11">
        <v>0</v>
      </c>
      <c r="AD178" s="11">
        <v>0</v>
      </c>
      <c r="AE178" s="11">
        <v>0</v>
      </c>
      <c r="AF178" s="11">
        <v>12.7582</v>
      </c>
      <c r="AG178" s="11">
        <v>33.5916</v>
      </c>
      <c r="AH178" s="11">
        <v>117.97800000000001</v>
      </c>
      <c r="AI178" s="11">
        <v>112.8669</v>
      </c>
    </row>
    <row r="179" spans="1:35" x14ac:dyDescent="0.3">
      <c r="A179" s="27">
        <v>210</v>
      </c>
      <c r="B179" s="25">
        <v>41</v>
      </c>
      <c r="C179" s="25">
        <v>56</v>
      </c>
      <c r="D179" s="24" t="s">
        <v>149</v>
      </c>
      <c r="E179" s="79" t="s">
        <v>57</v>
      </c>
      <c r="F179" s="27">
        <v>1999</v>
      </c>
      <c r="G179" s="7">
        <v>177</v>
      </c>
      <c r="H179" s="7" t="s">
        <v>607</v>
      </c>
      <c r="I179" s="7" t="s">
        <v>256</v>
      </c>
      <c r="J179" s="7">
        <v>1</v>
      </c>
      <c r="K179" s="7">
        <v>1</v>
      </c>
      <c r="L179" s="7">
        <v>0</v>
      </c>
      <c r="M179" s="7">
        <v>1</v>
      </c>
      <c r="N179" s="7">
        <v>0</v>
      </c>
      <c r="O179" s="7">
        <v>0</v>
      </c>
      <c r="P179" s="7">
        <v>1</v>
      </c>
      <c r="Q179" s="11">
        <v>1</v>
      </c>
      <c r="S179" s="11">
        <f t="shared" si="2"/>
        <v>12</v>
      </c>
      <c r="T179" s="7">
        <v>1993</v>
      </c>
      <c r="U179" s="7">
        <v>1993</v>
      </c>
      <c r="V179" s="11" t="s">
        <v>150</v>
      </c>
      <c r="W179" s="6" t="s">
        <v>7</v>
      </c>
      <c r="X179" s="11">
        <v>46.2</v>
      </c>
      <c r="Y179" s="11">
        <v>52.8</v>
      </c>
      <c r="Z179" s="11">
        <v>54.3</v>
      </c>
      <c r="AA179" s="11">
        <v>39.1</v>
      </c>
      <c r="AB179" s="11">
        <v>38.299999999999997</v>
      </c>
      <c r="AC179" s="11">
        <v>30.5</v>
      </c>
      <c r="AD179" s="11">
        <v>48</v>
      </c>
      <c r="AE179" s="11">
        <v>111.5</v>
      </c>
      <c r="AF179" s="11">
        <v>84.3</v>
      </c>
      <c r="AG179" s="11">
        <v>57.6</v>
      </c>
      <c r="AH179" s="11">
        <v>43.7</v>
      </c>
      <c r="AI179" s="11">
        <v>35.1</v>
      </c>
    </row>
    <row r="180" spans="1:35" x14ac:dyDescent="0.3">
      <c r="A180" s="27">
        <v>210</v>
      </c>
      <c r="B180" s="25">
        <v>41</v>
      </c>
      <c r="C180" s="25">
        <v>56</v>
      </c>
      <c r="D180" s="24" t="s">
        <v>149</v>
      </c>
      <c r="E180" s="79" t="s">
        <v>57</v>
      </c>
      <c r="F180" s="27">
        <v>1999</v>
      </c>
      <c r="G180" s="7">
        <v>178</v>
      </c>
      <c r="H180" s="7" t="s">
        <v>607</v>
      </c>
      <c r="I180" s="7" t="s">
        <v>256</v>
      </c>
      <c r="J180" s="7">
        <v>1</v>
      </c>
      <c r="K180" s="7">
        <v>1</v>
      </c>
      <c r="L180" s="7">
        <v>0</v>
      </c>
      <c r="M180" s="7">
        <v>1</v>
      </c>
      <c r="N180" s="7">
        <v>0</v>
      </c>
      <c r="O180" s="7">
        <v>0</v>
      </c>
      <c r="P180" s="7">
        <v>1</v>
      </c>
      <c r="Q180" s="11">
        <v>1</v>
      </c>
      <c r="S180" s="11">
        <f t="shared" si="2"/>
        <v>12</v>
      </c>
      <c r="T180" s="7">
        <v>1993</v>
      </c>
      <c r="U180" s="7">
        <v>1993</v>
      </c>
      <c r="V180" s="11" t="s">
        <v>150</v>
      </c>
      <c r="W180" s="6" t="s">
        <v>6</v>
      </c>
      <c r="X180" s="11">
        <v>0</v>
      </c>
      <c r="Y180" s="11">
        <v>8</v>
      </c>
      <c r="Z180" s="11">
        <v>11</v>
      </c>
      <c r="AA180" s="11">
        <v>0</v>
      </c>
      <c r="AB180" s="11">
        <v>0</v>
      </c>
      <c r="AC180" s="11">
        <v>0</v>
      </c>
      <c r="AD180" s="11">
        <v>5</v>
      </c>
      <c r="AE180" s="11">
        <v>16</v>
      </c>
      <c r="AF180" s="11">
        <v>16</v>
      </c>
      <c r="AG180" s="11">
        <v>36</v>
      </c>
      <c r="AH180" s="11">
        <v>0</v>
      </c>
      <c r="AI180" s="11">
        <v>4</v>
      </c>
    </row>
    <row r="181" spans="1:35" x14ac:dyDescent="0.3">
      <c r="A181" s="27">
        <v>210</v>
      </c>
      <c r="B181" s="25">
        <v>41</v>
      </c>
      <c r="C181" s="25">
        <v>56</v>
      </c>
      <c r="D181" s="24" t="s">
        <v>149</v>
      </c>
      <c r="E181" s="79" t="s">
        <v>57</v>
      </c>
      <c r="F181" s="27">
        <v>1999</v>
      </c>
      <c r="G181" s="7">
        <v>179</v>
      </c>
      <c r="H181" s="7" t="s">
        <v>607</v>
      </c>
      <c r="I181" s="7" t="s">
        <v>256</v>
      </c>
      <c r="J181" s="7">
        <v>1</v>
      </c>
      <c r="K181" s="7">
        <v>1</v>
      </c>
      <c r="L181" s="7">
        <v>0</v>
      </c>
      <c r="M181" s="7">
        <v>1</v>
      </c>
      <c r="N181" s="7">
        <v>0</v>
      </c>
      <c r="O181" s="7">
        <v>0</v>
      </c>
      <c r="P181" s="7">
        <v>1</v>
      </c>
      <c r="Q181" s="11">
        <v>1</v>
      </c>
      <c r="S181" s="11">
        <f t="shared" si="2"/>
        <v>12</v>
      </c>
      <c r="T181" s="7">
        <v>1993</v>
      </c>
      <c r="U181" s="7">
        <v>1993</v>
      </c>
      <c r="V181" s="11" t="s">
        <v>150</v>
      </c>
      <c r="W181" s="6" t="s">
        <v>9</v>
      </c>
      <c r="X181" s="11">
        <v>6.5</v>
      </c>
      <c r="Y181" s="11">
        <v>2.1</v>
      </c>
      <c r="Z181" s="11">
        <v>0.8</v>
      </c>
      <c r="AA181" s="11">
        <v>0.5</v>
      </c>
      <c r="AB181" s="11">
        <v>0</v>
      </c>
      <c r="AC181" s="11">
        <v>0</v>
      </c>
      <c r="AD181" s="11">
        <v>0</v>
      </c>
      <c r="AE181" s="11">
        <v>3</v>
      </c>
      <c r="AF181" s="11">
        <v>1</v>
      </c>
      <c r="AG181" s="11">
        <v>8</v>
      </c>
      <c r="AH181" s="11">
        <v>2</v>
      </c>
      <c r="AI181" s="11">
        <v>34</v>
      </c>
    </row>
    <row r="182" spans="1:35" x14ac:dyDescent="0.3">
      <c r="A182" s="27">
        <v>210</v>
      </c>
      <c r="B182" s="25">
        <v>41</v>
      </c>
      <c r="C182" s="25">
        <v>56</v>
      </c>
      <c r="D182" s="24" t="s">
        <v>149</v>
      </c>
      <c r="E182" s="79" t="s">
        <v>57</v>
      </c>
      <c r="F182" s="27">
        <v>1999</v>
      </c>
      <c r="G182" s="7">
        <v>180</v>
      </c>
      <c r="H182" s="7" t="s">
        <v>607</v>
      </c>
      <c r="I182" s="7" t="s">
        <v>256</v>
      </c>
      <c r="J182" s="7">
        <v>1</v>
      </c>
      <c r="K182" s="7">
        <v>1</v>
      </c>
      <c r="L182" s="7">
        <v>0</v>
      </c>
      <c r="M182" s="7">
        <v>1</v>
      </c>
      <c r="N182" s="7">
        <v>0</v>
      </c>
      <c r="O182" s="7">
        <v>0</v>
      </c>
      <c r="P182" s="7">
        <v>1</v>
      </c>
      <c r="Q182" s="11">
        <v>1</v>
      </c>
      <c r="S182" s="11">
        <f t="shared" si="2"/>
        <v>12</v>
      </c>
      <c r="T182" s="7">
        <v>1993</v>
      </c>
      <c r="U182" s="7">
        <v>1993</v>
      </c>
      <c r="V182" s="11" t="s">
        <v>150</v>
      </c>
      <c r="W182" s="6" t="s">
        <v>12</v>
      </c>
      <c r="X182" s="11">
        <v>0</v>
      </c>
      <c r="Y182" s="11">
        <v>0</v>
      </c>
      <c r="Z182" s="11">
        <v>0</v>
      </c>
      <c r="AA182" s="11">
        <v>13</v>
      </c>
      <c r="AB182" s="11">
        <v>10</v>
      </c>
      <c r="AC182" s="11">
        <v>11</v>
      </c>
      <c r="AD182" s="11">
        <v>28</v>
      </c>
      <c r="AE182" s="11">
        <v>134</v>
      </c>
      <c r="AF182" s="11">
        <v>93</v>
      </c>
      <c r="AG182" s="11">
        <v>12</v>
      </c>
      <c r="AH182" s="11">
        <v>0</v>
      </c>
      <c r="AI182" s="11">
        <v>0</v>
      </c>
    </row>
    <row r="183" spans="1:35" x14ac:dyDescent="0.3">
      <c r="A183" s="25">
        <v>221</v>
      </c>
      <c r="B183" s="25">
        <v>42</v>
      </c>
      <c r="C183" s="25">
        <v>57</v>
      </c>
      <c r="D183" s="24" t="s">
        <v>151</v>
      </c>
      <c r="E183" s="79" t="s">
        <v>152</v>
      </c>
      <c r="F183" s="27">
        <v>2000</v>
      </c>
      <c r="G183" s="7">
        <v>181</v>
      </c>
      <c r="H183" s="7" t="s">
        <v>607</v>
      </c>
      <c r="I183" s="7" t="s">
        <v>252</v>
      </c>
      <c r="J183" s="7"/>
      <c r="K183" s="7">
        <v>1</v>
      </c>
      <c r="L183" s="7"/>
      <c r="M183" s="7">
        <v>1</v>
      </c>
      <c r="N183" s="7"/>
      <c r="O183" s="7"/>
      <c r="P183" s="7"/>
      <c r="Q183" s="11">
        <v>1</v>
      </c>
      <c r="S183" s="11">
        <f t="shared" si="2"/>
        <v>12</v>
      </c>
      <c r="T183" s="7">
        <v>1992</v>
      </c>
      <c r="U183" s="7">
        <v>1992</v>
      </c>
      <c r="V183" s="11" t="s">
        <v>59</v>
      </c>
      <c r="W183" s="6" t="s">
        <v>7</v>
      </c>
      <c r="X183" s="11">
        <v>10</v>
      </c>
      <c r="Y183" s="11">
        <v>19.5</v>
      </c>
      <c r="Z183" s="11">
        <v>48.5</v>
      </c>
      <c r="AA183" s="11">
        <v>62.5</v>
      </c>
      <c r="AB183" s="11">
        <v>39.5</v>
      </c>
      <c r="AC183" s="11">
        <v>73</v>
      </c>
      <c r="AD183" s="11">
        <v>72</v>
      </c>
      <c r="AE183" s="11">
        <v>61.5</v>
      </c>
      <c r="AF183" s="11">
        <v>42</v>
      </c>
      <c r="AG183" s="11">
        <v>43.5</v>
      </c>
      <c r="AH183" s="11">
        <v>34</v>
      </c>
      <c r="AI183" s="11">
        <v>31</v>
      </c>
    </row>
    <row r="184" spans="1:35" x14ac:dyDescent="0.3">
      <c r="A184" s="25">
        <v>221</v>
      </c>
      <c r="B184" s="25">
        <v>42</v>
      </c>
      <c r="C184" s="25">
        <v>57</v>
      </c>
      <c r="D184" s="24" t="s">
        <v>151</v>
      </c>
      <c r="E184" s="79" t="s">
        <v>152</v>
      </c>
      <c r="F184" s="27">
        <v>2000</v>
      </c>
      <c r="G184" s="7">
        <v>182</v>
      </c>
      <c r="H184" s="7" t="s">
        <v>607</v>
      </c>
      <c r="I184" s="7" t="s">
        <v>252</v>
      </c>
      <c r="J184" s="7"/>
      <c r="K184" s="7">
        <v>1</v>
      </c>
      <c r="L184" s="7"/>
      <c r="M184" s="7">
        <v>1</v>
      </c>
      <c r="N184" s="7"/>
      <c r="O184" s="7"/>
      <c r="P184" s="7"/>
      <c r="Q184" s="11">
        <v>1</v>
      </c>
      <c r="S184" s="11">
        <f t="shared" si="2"/>
        <v>12</v>
      </c>
      <c r="T184" s="7">
        <v>1992</v>
      </c>
      <c r="U184" s="7">
        <v>1992</v>
      </c>
      <c r="V184" s="11" t="s">
        <v>59</v>
      </c>
      <c r="W184" s="6" t="s">
        <v>9</v>
      </c>
      <c r="X184" s="11">
        <v>20</v>
      </c>
      <c r="Y184" s="11">
        <v>10</v>
      </c>
      <c r="Z184" s="11">
        <v>4</v>
      </c>
      <c r="AA184" s="11">
        <v>0.5</v>
      </c>
      <c r="AB184" s="11">
        <v>0</v>
      </c>
      <c r="AC184" s="11">
        <v>0</v>
      </c>
      <c r="AD184" s="11">
        <v>2.5</v>
      </c>
      <c r="AE184" s="11">
        <v>0.5</v>
      </c>
      <c r="AF184" s="11">
        <v>1</v>
      </c>
      <c r="AG184" s="11">
        <v>19</v>
      </c>
      <c r="AH184" s="11">
        <v>36</v>
      </c>
      <c r="AI184" s="11">
        <v>9.5</v>
      </c>
    </row>
    <row r="185" spans="1:35" x14ac:dyDescent="0.3">
      <c r="A185" s="25">
        <v>221</v>
      </c>
      <c r="B185" s="25">
        <v>42</v>
      </c>
      <c r="C185" s="25">
        <v>58</v>
      </c>
      <c r="D185" s="24" t="s">
        <v>151</v>
      </c>
      <c r="E185" s="79" t="s">
        <v>152</v>
      </c>
      <c r="F185" s="27">
        <v>2000</v>
      </c>
      <c r="G185" s="7">
        <v>183</v>
      </c>
      <c r="H185" s="7" t="s">
        <v>607</v>
      </c>
      <c r="I185" s="7" t="s">
        <v>252</v>
      </c>
      <c r="J185" s="7"/>
      <c r="K185" s="7">
        <v>1</v>
      </c>
      <c r="L185" s="7"/>
      <c r="M185" s="7"/>
      <c r="N185" s="7"/>
      <c r="O185" s="7"/>
      <c r="P185" s="7"/>
      <c r="Q185" s="11">
        <v>1</v>
      </c>
      <c r="S185" s="11">
        <f t="shared" si="2"/>
        <v>12</v>
      </c>
      <c r="T185" s="7">
        <v>1992</v>
      </c>
      <c r="U185" s="7">
        <v>1992</v>
      </c>
      <c r="V185" s="11" t="s">
        <v>59</v>
      </c>
      <c r="W185" s="6" t="s">
        <v>7</v>
      </c>
      <c r="X185" s="11">
        <v>133</v>
      </c>
      <c r="Y185" s="11">
        <v>142</v>
      </c>
      <c r="Z185" s="11">
        <v>197.5</v>
      </c>
      <c r="AA185" s="11">
        <v>202</v>
      </c>
      <c r="AB185" s="11">
        <v>101.5</v>
      </c>
      <c r="AC185" s="11">
        <v>142.5</v>
      </c>
      <c r="AD185" s="11">
        <v>21.5</v>
      </c>
      <c r="AE185" s="11">
        <v>31</v>
      </c>
      <c r="AF185" s="11">
        <v>45</v>
      </c>
      <c r="AG185" s="11">
        <v>194</v>
      </c>
      <c r="AH185" s="11">
        <v>302</v>
      </c>
      <c r="AI185" s="11">
        <v>185</v>
      </c>
    </row>
    <row r="186" spans="1:35" x14ac:dyDescent="0.3">
      <c r="A186" s="25">
        <v>221</v>
      </c>
      <c r="B186" s="25">
        <v>42</v>
      </c>
      <c r="C186" s="25">
        <v>59</v>
      </c>
      <c r="D186" s="24" t="s">
        <v>151</v>
      </c>
      <c r="E186" s="79" t="s">
        <v>152</v>
      </c>
      <c r="F186" s="27">
        <v>2000</v>
      </c>
      <c r="G186" s="7">
        <v>184</v>
      </c>
      <c r="H186" s="7" t="s">
        <v>607</v>
      </c>
      <c r="I186" s="7" t="s">
        <v>252</v>
      </c>
      <c r="J186" s="7"/>
      <c r="K186" s="7">
        <v>1</v>
      </c>
      <c r="L186" s="7"/>
      <c r="M186" s="7"/>
      <c r="N186" s="7"/>
      <c r="O186" s="7"/>
      <c r="P186" s="7"/>
      <c r="Q186" s="11">
        <v>1</v>
      </c>
      <c r="S186" s="11">
        <f t="shared" si="2"/>
        <v>12</v>
      </c>
      <c r="T186" s="7">
        <v>1992</v>
      </c>
      <c r="U186" s="7">
        <v>1992</v>
      </c>
      <c r="V186" s="11" t="s">
        <v>59</v>
      </c>
      <c r="W186" s="6" t="s">
        <v>7</v>
      </c>
      <c r="X186" s="11">
        <v>90</v>
      </c>
      <c r="Y186" s="11">
        <v>120</v>
      </c>
      <c r="Z186" s="11">
        <v>257</v>
      </c>
      <c r="AA186" s="11">
        <v>124.5</v>
      </c>
      <c r="AB186" s="11">
        <v>39.5</v>
      </c>
      <c r="AC186" s="11">
        <v>63</v>
      </c>
      <c r="AD186" s="11">
        <v>8</v>
      </c>
      <c r="AE186" s="11">
        <v>37.5</v>
      </c>
      <c r="AF186" s="11">
        <v>21.5</v>
      </c>
      <c r="AG186" s="11">
        <v>100</v>
      </c>
      <c r="AH186" s="11">
        <v>182.5</v>
      </c>
      <c r="AI186" s="11">
        <v>72.5</v>
      </c>
    </row>
    <row r="187" spans="1:35" x14ac:dyDescent="0.3">
      <c r="A187" s="25">
        <v>225</v>
      </c>
      <c r="B187" s="25">
        <v>43</v>
      </c>
      <c r="C187" s="25">
        <v>60</v>
      </c>
      <c r="D187" s="24" t="s">
        <v>153</v>
      </c>
      <c r="E187" s="79" t="s">
        <v>146</v>
      </c>
      <c r="F187" s="27">
        <v>2000</v>
      </c>
      <c r="G187" s="7">
        <v>185</v>
      </c>
      <c r="H187" s="7" t="s">
        <v>252</v>
      </c>
      <c r="I187" s="7" t="s">
        <v>256</v>
      </c>
      <c r="J187" s="7">
        <v>0</v>
      </c>
      <c r="K187" s="7">
        <v>0</v>
      </c>
      <c r="L187" s="7">
        <v>1</v>
      </c>
      <c r="M187" s="7">
        <v>0</v>
      </c>
      <c r="N187" s="7">
        <v>0</v>
      </c>
      <c r="O187" s="7">
        <v>0</v>
      </c>
      <c r="P187" s="7">
        <v>0</v>
      </c>
      <c r="Q187" s="11">
        <v>1</v>
      </c>
      <c r="S187" s="11">
        <f t="shared" si="2"/>
        <v>12</v>
      </c>
      <c r="T187" s="7">
        <v>1995</v>
      </c>
      <c r="U187" s="7">
        <v>1996</v>
      </c>
      <c r="V187" s="11" t="s">
        <v>154</v>
      </c>
      <c r="W187" s="6" t="s">
        <v>8</v>
      </c>
      <c r="X187" s="11">
        <v>0</v>
      </c>
      <c r="Y187" s="11">
        <v>0</v>
      </c>
      <c r="Z187" s="11">
        <v>0</v>
      </c>
      <c r="AA187" s="11">
        <v>19</v>
      </c>
      <c r="AB187" s="11">
        <v>30</v>
      </c>
      <c r="AC187" s="11">
        <v>40</v>
      </c>
      <c r="AD187" s="11">
        <v>119</v>
      </c>
      <c r="AE187" s="11">
        <v>29.5</v>
      </c>
      <c r="AF187" s="11">
        <v>52</v>
      </c>
      <c r="AG187" s="11">
        <v>60</v>
      </c>
      <c r="AH187" s="11">
        <v>9</v>
      </c>
      <c r="AI187" s="11">
        <v>0</v>
      </c>
    </row>
    <row r="188" spans="1:35" x14ac:dyDescent="0.3">
      <c r="A188" s="25">
        <v>226</v>
      </c>
      <c r="B188" s="25">
        <v>44</v>
      </c>
      <c r="C188" s="25">
        <v>61</v>
      </c>
      <c r="D188" s="24" t="s">
        <v>155</v>
      </c>
      <c r="E188" s="79" t="s">
        <v>57</v>
      </c>
      <c r="F188" s="27">
        <v>2000</v>
      </c>
      <c r="G188" s="7">
        <v>186</v>
      </c>
      <c r="H188" s="7" t="s">
        <v>607</v>
      </c>
      <c r="I188" s="7" t="s">
        <v>256</v>
      </c>
      <c r="J188" s="7">
        <v>1</v>
      </c>
      <c r="K188" s="7">
        <v>0</v>
      </c>
      <c r="L188" s="7">
        <v>1</v>
      </c>
      <c r="M188" s="7">
        <v>1</v>
      </c>
      <c r="N188" s="7">
        <v>0</v>
      </c>
      <c r="O188" s="7">
        <v>1</v>
      </c>
      <c r="P188" s="7">
        <v>1</v>
      </c>
      <c r="Q188" s="11">
        <v>1</v>
      </c>
      <c r="S188" s="11">
        <f t="shared" si="2"/>
        <v>12</v>
      </c>
      <c r="T188" s="7">
        <v>1993</v>
      </c>
      <c r="U188" s="7">
        <v>1993</v>
      </c>
      <c r="V188" s="11" t="s">
        <v>156</v>
      </c>
      <c r="W188" s="6" t="s">
        <v>7</v>
      </c>
      <c r="X188" s="11">
        <v>22</v>
      </c>
      <c r="Y188" s="11">
        <v>47</v>
      </c>
      <c r="Z188" s="11">
        <v>73</v>
      </c>
      <c r="AA188" s="11">
        <v>30</v>
      </c>
      <c r="AB188" s="11">
        <v>20</v>
      </c>
      <c r="AC188" s="11">
        <v>35</v>
      </c>
      <c r="AD188" s="11">
        <v>66</v>
      </c>
      <c r="AE188" s="11">
        <v>143</v>
      </c>
      <c r="AF188" s="11">
        <v>75</v>
      </c>
      <c r="AG188" s="11">
        <v>40</v>
      </c>
      <c r="AH188" s="11">
        <v>12</v>
      </c>
      <c r="AI188" s="11">
        <v>17</v>
      </c>
    </row>
    <row r="189" spans="1:35" x14ac:dyDescent="0.3">
      <c r="A189" s="25">
        <v>226</v>
      </c>
      <c r="B189" s="25">
        <v>44</v>
      </c>
      <c r="C189" s="25">
        <v>61</v>
      </c>
      <c r="D189" s="24" t="s">
        <v>155</v>
      </c>
      <c r="E189" s="79" t="s">
        <v>57</v>
      </c>
      <c r="F189" s="27">
        <v>2000</v>
      </c>
      <c r="G189" s="7">
        <v>187</v>
      </c>
      <c r="H189" s="7" t="s">
        <v>607</v>
      </c>
      <c r="I189" s="7" t="s">
        <v>256</v>
      </c>
      <c r="J189" s="7">
        <v>1</v>
      </c>
      <c r="K189" s="7">
        <v>0</v>
      </c>
      <c r="L189" s="7">
        <v>1</v>
      </c>
      <c r="M189" s="7">
        <v>1</v>
      </c>
      <c r="N189" s="7">
        <v>0</v>
      </c>
      <c r="O189" s="7">
        <v>1</v>
      </c>
      <c r="P189" s="7">
        <v>1</v>
      </c>
      <c r="Q189" s="11">
        <v>1</v>
      </c>
      <c r="S189" s="11">
        <f t="shared" si="2"/>
        <v>12</v>
      </c>
      <c r="T189" s="7">
        <v>1993</v>
      </c>
      <c r="U189" s="7">
        <v>1995</v>
      </c>
      <c r="V189" s="11" t="s">
        <v>156</v>
      </c>
      <c r="W189" s="6" t="s">
        <v>6</v>
      </c>
      <c r="X189" s="11">
        <v>59</v>
      </c>
      <c r="Y189" s="11">
        <v>120</v>
      </c>
      <c r="Z189" s="11">
        <v>64</v>
      </c>
      <c r="AA189" s="11">
        <v>60</v>
      </c>
      <c r="AB189" s="11">
        <v>29</v>
      </c>
      <c r="AC189" s="11">
        <v>22</v>
      </c>
      <c r="AD189" s="11">
        <v>17</v>
      </c>
      <c r="AE189" s="11">
        <v>6</v>
      </c>
      <c r="AF189" s="11">
        <v>51</v>
      </c>
      <c r="AG189" s="11">
        <v>84</v>
      </c>
      <c r="AH189" s="11">
        <v>91</v>
      </c>
      <c r="AI189" s="11">
        <v>65</v>
      </c>
    </row>
    <row r="190" spans="1:35" x14ac:dyDescent="0.3">
      <c r="A190" s="25">
        <v>226</v>
      </c>
      <c r="B190" s="25">
        <v>44</v>
      </c>
      <c r="C190" s="25">
        <v>61</v>
      </c>
      <c r="D190" s="24" t="s">
        <v>155</v>
      </c>
      <c r="E190" s="79" t="s">
        <v>57</v>
      </c>
      <c r="F190" s="27">
        <v>2000</v>
      </c>
      <c r="G190" s="7">
        <v>188</v>
      </c>
      <c r="H190" s="7" t="s">
        <v>607</v>
      </c>
      <c r="I190" s="7" t="s">
        <v>256</v>
      </c>
      <c r="J190" s="7">
        <v>1</v>
      </c>
      <c r="K190" s="7">
        <v>0</v>
      </c>
      <c r="L190" s="7">
        <v>1</v>
      </c>
      <c r="M190" s="7">
        <v>1</v>
      </c>
      <c r="N190" s="7">
        <v>0</v>
      </c>
      <c r="O190" s="7">
        <v>1</v>
      </c>
      <c r="P190" s="7">
        <v>1</v>
      </c>
      <c r="Q190" s="11">
        <v>1</v>
      </c>
      <c r="S190" s="11">
        <f t="shared" si="2"/>
        <v>12</v>
      </c>
      <c r="T190" s="7">
        <v>1993</v>
      </c>
      <c r="U190" s="7">
        <v>1995</v>
      </c>
      <c r="V190" s="11" t="s">
        <v>156</v>
      </c>
      <c r="W190" s="6" t="s">
        <v>12</v>
      </c>
      <c r="X190" s="11">
        <v>8</v>
      </c>
      <c r="Y190" s="11">
        <v>2</v>
      </c>
      <c r="Z190" s="11">
        <v>2</v>
      </c>
      <c r="AA190" s="11">
        <v>2</v>
      </c>
      <c r="AB190" s="11">
        <v>5</v>
      </c>
      <c r="AC190" s="11">
        <v>10</v>
      </c>
      <c r="AD190" s="11">
        <v>22</v>
      </c>
      <c r="AE190" s="11">
        <v>39</v>
      </c>
      <c r="AF190" s="11">
        <v>73</v>
      </c>
      <c r="AG190" s="11">
        <v>15</v>
      </c>
      <c r="AH190" s="11">
        <v>3</v>
      </c>
      <c r="AI190" s="11">
        <v>3</v>
      </c>
    </row>
    <row r="191" spans="1:35" x14ac:dyDescent="0.3">
      <c r="A191" s="25">
        <v>226</v>
      </c>
      <c r="B191" s="25">
        <v>44</v>
      </c>
      <c r="C191" s="25">
        <v>62</v>
      </c>
      <c r="D191" s="24" t="s">
        <v>155</v>
      </c>
      <c r="E191" s="79" t="s">
        <v>57</v>
      </c>
      <c r="F191" s="27">
        <v>2000</v>
      </c>
      <c r="G191" s="7">
        <v>189</v>
      </c>
      <c r="H191" s="7" t="s">
        <v>607</v>
      </c>
      <c r="I191" s="7" t="s">
        <v>256</v>
      </c>
      <c r="J191" s="7">
        <v>1</v>
      </c>
      <c r="K191" s="7">
        <v>0</v>
      </c>
      <c r="L191" s="7">
        <v>1</v>
      </c>
      <c r="M191" s="7">
        <v>1</v>
      </c>
      <c r="N191" s="7">
        <v>0</v>
      </c>
      <c r="O191" s="7">
        <v>1</v>
      </c>
      <c r="P191" s="7">
        <v>1</v>
      </c>
      <c r="Q191" s="11">
        <v>1</v>
      </c>
      <c r="S191" s="11">
        <f t="shared" si="2"/>
        <v>12</v>
      </c>
      <c r="T191" s="7">
        <v>1993</v>
      </c>
      <c r="U191" s="7">
        <v>1993</v>
      </c>
      <c r="V191" s="11" t="s">
        <v>156</v>
      </c>
      <c r="W191" s="6" t="s">
        <v>7</v>
      </c>
      <c r="X191" s="11">
        <v>25</v>
      </c>
      <c r="Y191" s="11">
        <v>37</v>
      </c>
      <c r="Z191" s="11">
        <v>49</v>
      </c>
      <c r="AA191" s="11">
        <v>50</v>
      </c>
      <c r="AB191" s="11">
        <v>12</v>
      </c>
      <c r="AC191" s="11">
        <v>8</v>
      </c>
      <c r="AD191" s="11">
        <v>25</v>
      </c>
      <c r="AE191" s="11">
        <v>72</v>
      </c>
      <c r="AF191" s="11">
        <v>99</v>
      </c>
      <c r="AG191" s="11">
        <v>67</v>
      </c>
      <c r="AH191" s="11">
        <v>19</v>
      </c>
      <c r="AI191" s="11">
        <v>17</v>
      </c>
    </row>
    <row r="192" spans="1:35" x14ac:dyDescent="0.3">
      <c r="A192" s="25">
        <v>226</v>
      </c>
      <c r="B192" s="25">
        <v>44</v>
      </c>
      <c r="C192" s="25">
        <v>62</v>
      </c>
      <c r="D192" s="24" t="s">
        <v>155</v>
      </c>
      <c r="E192" s="79" t="s">
        <v>57</v>
      </c>
      <c r="F192" s="27">
        <v>2000</v>
      </c>
      <c r="G192" s="7">
        <v>190</v>
      </c>
      <c r="H192" s="7" t="s">
        <v>607</v>
      </c>
      <c r="I192" s="7" t="s">
        <v>256</v>
      </c>
      <c r="J192" s="7">
        <v>1</v>
      </c>
      <c r="K192" s="7">
        <v>0</v>
      </c>
      <c r="L192" s="7">
        <v>1</v>
      </c>
      <c r="M192" s="7">
        <v>1</v>
      </c>
      <c r="N192" s="7">
        <v>0</v>
      </c>
      <c r="O192" s="7">
        <v>1</v>
      </c>
      <c r="P192" s="7">
        <v>1</v>
      </c>
      <c r="Q192" s="11">
        <v>1</v>
      </c>
      <c r="S192" s="11">
        <f t="shared" si="2"/>
        <v>12</v>
      </c>
      <c r="T192" s="7">
        <v>1993</v>
      </c>
      <c r="U192" s="7">
        <v>1995</v>
      </c>
      <c r="V192" s="11" t="s">
        <v>156</v>
      </c>
      <c r="W192" s="6" t="s">
        <v>6</v>
      </c>
      <c r="X192" s="11">
        <v>3</v>
      </c>
      <c r="Y192" s="11">
        <v>4</v>
      </c>
      <c r="Z192" s="11">
        <v>12</v>
      </c>
      <c r="AA192" s="11">
        <v>0</v>
      </c>
      <c r="AB192" s="11">
        <v>0</v>
      </c>
      <c r="AC192" s="11">
        <v>1</v>
      </c>
      <c r="AD192" s="11">
        <v>1</v>
      </c>
      <c r="AE192" s="11">
        <v>0</v>
      </c>
      <c r="AF192" s="11">
        <v>10</v>
      </c>
      <c r="AG192" s="11">
        <v>11</v>
      </c>
      <c r="AH192" s="11">
        <v>0</v>
      </c>
      <c r="AI192" s="11">
        <v>4</v>
      </c>
    </row>
    <row r="193" spans="1:35" x14ac:dyDescent="0.3">
      <c r="A193" s="25">
        <v>226</v>
      </c>
      <c r="B193" s="25">
        <v>44</v>
      </c>
      <c r="C193" s="25">
        <v>62</v>
      </c>
      <c r="D193" s="24" t="s">
        <v>155</v>
      </c>
      <c r="E193" s="79" t="s">
        <v>57</v>
      </c>
      <c r="F193" s="27">
        <v>2000</v>
      </c>
      <c r="G193" s="7">
        <v>191</v>
      </c>
      <c r="H193" s="7" t="s">
        <v>607</v>
      </c>
      <c r="I193" s="7" t="s">
        <v>256</v>
      </c>
      <c r="J193" s="7">
        <v>1</v>
      </c>
      <c r="K193" s="7">
        <v>0</v>
      </c>
      <c r="L193" s="7">
        <v>1</v>
      </c>
      <c r="M193" s="7">
        <v>1</v>
      </c>
      <c r="N193" s="7">
        <v>0</v>
      </c>
      <c r="O193" s="7">
        <v>1</v>
      </c>
      <c r="P193" s="7">
        <v>1</v>
      </c>
      <c r="Q193" s="11">
        <v>1</v>
      </c>
      <c r="S193" s="11">
        <f t="shared" si="2"/>
        <v>12</v>
      </c>
      <c r="T193" s="7">
        <v>1993</v>
      </c>
      <c r="U193" s="7">
        <v>1995</v>
      </c>
      <c r="V193" s="11" t="s">
        <v>156</v>
      </c>
      <c r="W193" s="6" t="s">
        <v>12</v>
      </c>
      <c r="X193" s="11">
        <v>21</v>
      </c>
      <c r="Y193" s="11">
        <v>20</v>
      </c>
      <c r="Z193" s="11">
        <v>19</v>
      </c>
      <c r="AA193" s="11">
        <v>13</v>
      </c>
      <c r="AB193" s="11">
        <v>10</v>
      </c>
      <c r="AC193" s="11">
        <v>5</v>
      </c>
      <c r="AD193" s="11">
        <v>16</v>
      </c>
      <c r="AE193" s="11">
        <v>40</v>
      </c>
      <c r="AF193" s="11">
        <v>69</v>
      </c>
      <c r="AG193" s="11">
        <v>15</v>
      </c>
      <c r="AH193" s="11">
        <v>6</v>
      </c>
      <c r="AI193" s="11">
        <v>15</v>
      </c>
    </row>
    <row r="194" spans="1:35" x14ac:dyDescent="0.3">
      <c r="A194" s="27">
        <v>236</v>
      </c>
      <c r="B194" s="25">
        <v>45</v>
      </c>
      <c r="C194" s="25">
        <v>63</v>
      </c>
      <c r="D194" s="1" t="s">
        <v>157</v>
      </c>
      <c r="E194" s="79" t="s">
        <v>110</v>
      </c>
      <c r="F194" s="27">
        <v>2001</v>
      </c>
      <c r="G194" s="7">
        <v>192</v>
      </c>
      <c r="H194" s="7" t="s">
        <v>607</v>
      </c>
      <c r="I194" s="7" t="s">
        <v>252</v>
      </c>
      <c r="J194" s="7"/>
      <c r="K194" s="7"/>
      <c r="L194" s="7"/>
      <c r="M194" s="7"/>
      <c r="N194" s="7"/>
      <c r="O194" s="7">
        <v>1</v>
      </c>
      <c r="P194" s="7"/>
      <c r="Q194" s="11">
        <v>1</v>
      </c>
      <c r="S194" s="11">
        <f t="shared" si="2"/>
        <v>12</v>
      </c>
      <c r="T194" s="7">
        <v>1994</v>
      </c>
      <c r="U194" s="7">
        <v>1996</v>
      </c>
      <c r="V194" s="11" t="s">
        <v>158</v>
      </c>
      <c r="W194" s="6" t="s">
        <v>11</v>
      </c>
      <c r="X194" s="11">
        <v>15.18805</v>
      </c>
      <c r="Y194" s="11">
        <v>6.0147500000000003</v>
      </c>
      <c r="Z194" s="11">
        <v>10.173400000000001</v>
      </c>
      <c r="AA194" s="11">
        <v>61.58</v>
      </c>
      <c r="AB194" s="11">
        <v>13.6669</v>
      </c>
      <c r="AC194" s="11">
        <v>58.342449999999999</v>
      </c>
      <c r="AD194" s="11">
        <v>155.6737</v>
      </c>
      <c r="AE194" s="11">
        <v>220.83575000000002</v>
      </c>
      <c r="AF194" s="11">
        <v>200.55635000000001</v>
      </c>
      <c r="AG194" s="11">
        <v>98.191849999999988</v>
      </c>
      <c r="AH194" s="11">
        <v>22.4634</v>
      </c>
      <c r="AI194" s="11">
        <v>15.51595</v>
      </c>
    </row>
    <row r="195" spans="1:35" x14ac:dyDescent="0.3">
      <c r="A195" s="25">
        <v>237</v>
      </c>
      <c r="B195" s="25">
        <v>46</v>
      </c>
      <c r="C195" s="25">
        <v>64</v>
      </c>
      <c r="D195" s="24" t="s">
        <v>159</v>
      </c>
      <c r="E195" s="79" t="s">
        <v>31</v>
      </c>
      <c r="F195" s="27">
        <v>2001</v>
      </c>
      <c r="G195" s="7">
        <v>193</v>
      </c>
      <c r="H195" s="7" t="s">
        <v>607</v>
      </c>
      <c r="I195" s="7" t="s">
        <v>256</v>
      </c>
      <c r="J195" s="7">
        <v>1</v>
      </c>
      <c r="K195" s="7">
        <v>1</v>
      </c>
      <c r="L195" s="7">
        <v>0</v>
      </c>
      <c r="M195" s="7">
        <v>0</v>
      </c>
      <c r="N195" s="7">
        <v>0</v>
      </c>
      <c r="O195" s="7">
        <v>1</v>
      </c>
      <c r="P195" s="7">
        <v>1</v>
      </c>
      <c r="Q195" s="11">
        <v>0.5</v>
      </c>
      <c r="R195" s="11" t="s">
        <v>616</v>
      </c>
      <c r="S195" s="11">
        <f t="shared" si="2"/>
        <v>12</v>
      </c>
      <c r="T195" s="7">
        <v>1989</v>
      </c>
      <c r="U195" s="7">
        <v>1989</v>
      </c>
      <c r="V195" s="11" t="s">
        <v>160</v>
      </c>
      <c r="W195" s="6" t="s">
        <v>7</v>
      </c>
      <c r="X195" s="11">
        <v>0</v>
      </c>
      <c r="Y195" s="11">
        <v>2.5899999999999999E-2</v>
      </c>
      <c r="Z195" s="11">
        <v>0.47139999999999999</v>
      </c>
      <c r="AA195" s="11">
        <v>6.5496999999999996</v>
      </c>
      <c r="AB195" s="11">
        <v>3.3555999999999999</v>
      </c>
      <c r="AC195" s="11">
        <v>0.66859999999999997</v>
      </c>
      <c r="AD195" s="11">
        <v>0.48070000000000002</v>
      </c>
      <c r="AE195" s="11">
        <v>1.8683000000000001</v>
      </c>
      <c r="AF195" s="11">
        <v>2.1334</v>
      </c>
      <c r="AG195" s="11">
        <v>3.1225000000000001</v>
      </c>
      <c r="AH195" s="11">
        <v>1.5763</v>
      </c>
      <c r="AI195" s="11">
        <v>0.3382</v>
      </c>
    </row>
    <row r="196" spans="1:35" x14ac:dyDescent="0.3">
      <c r="A196" s="25">
        <v>237</v>
      </c>
      <c r="B196" s="25">
        <v>46</v>
      </c>
      <c r="C196" s="25">
        <v>64</v>
      </c>
      <c r="D196" s="24" t="s">
        <v>159</v>
      </c>
      <c r="E196" s="79" t="s">
        <v>31</v>
      </c>
      <c r="F196" s="27">
        <v>2001</v>
      </c>
      <c r="G196" s="7">
        <v>194</v>
      </c>
      <c r="H196" s="7" t="s">
        <v>607</v>
      </c>
      <c r="I196" s="7" t="s">
        <v>256</v>
      </c>
      <c r="J196" s="7">
        <v>1</v>
      </c>
      <c r="K196" s="7">
        <v>1</v>
      </c>
      <c r="L196" s="7">
        <v>0</v>
      </c>
      <c r="M196" s="7">
        <v>0</v>
      </c>
      <c r="N196" s="7">
        <v>0</v>
      </c>
      <c r="O196" s="7">
        <v>1</v>
      </c>
      <c r="P196" s="7">
        <v>1</v>
      </c>
      <c r="Q196" s="11">
        <v>1</v>
      </c>
      <c r="S196" s="11">
        <f t="shared" ref="S196:S259" si="3">12 - COUNTIF(X196:AI196, "NA")</f>
        <v>12</v>
      </c>
      <c r="T196" s="7">
        <v>1989</v>
      </c>
      <c r="U196" s="7">
        <v>1989</v>
      </c>
      <c r="V196" s="11" t="s">
        <v>160</v>
      </c>
      <c r="W196" s="6" t="s">
        <v>11</v>
      </c>
      <c r="X196" s="11">
        <v>0.39019999999999999</v>
      </c>
      <c r="Y196" s="11">
        <v>1.4967999999999999</v>
      </c>
      <c r="Z196" s="11">
        <v>3.3426999999999998</v>
      </c>
      <c r="AA196" s="11">
        <v>15.3352</v>
      </c>
      <c r="AB196" s="11">
        <v>25.7455</v>
      </c>
      <c r="AC196" s="11">
        <v>6.0262000000000002</v>
      </c>
      <c r="AD196" s="11">
        <v>9.3513000000000002</v>
      </c>
      <c r="AE196" s="11">
        <v>7.2880000000000003</v>
      </c>
      <c r="AF196" s="11">
        <v>3.6356000000000002</v>
      </c>
      <c r="AG196" s="11">
        <v>5.3757999999999999</v>
      </c>
      <c r="AH196" s="11">
        <v>1.8298000000000001</v>
      </c>
      <c r="AI196" s="11">
        <v>3.2528999999999999</v>
      </c>
    </row>
    <row r="197" spans="1:35" x14ac:dyDescent="0.3">
      <c r="A197" s="25">
        <v>237</v>
      </c>
      <c r="B197" s="25">
        <v>46</v>
      </c>
      <c r="C197" s="25">
        <v>65</v>
      </c>
      <c r="D197" s="24" t="s">
        <v>159</v>
      </c>
      <c r="E197" s="79" t="s">
        <v>31</v>
      </c>
      <c r="F197" s="27">
        <v>2001</v>
      </c>
      <c r="G197" s="7">
        <v>195</v>
      </c>
      <c r="H197" s="7" t="s">
        <v>607</v>
      </c>
      <c r="I197" s="7" t="s">
        <v>256</v>
      </c>
      <c r="J197" s="7">
        <v>1</v>
      </c>
      <c r="K197" s="7">
        <v>1</v>
      </c>
      <c r="L197" s="7">
        <v>0</v>
      </c>
      <c r="M197" s="7">
        <v>0</v>
      </c>
      <c r="N197" s="7">
        <v>0</v>
      </c>
      <c r="O197" s="7">
        <v>1</v>
      </c>
      <c r="P197" s="7">
        <v>1</v>
      </c>
      <c r="Q197" s="11">
        <v>1</v>
      </c>
      <c r="S197" s="11">
        <f t="shared" si="3"/>
        <v>12</v>
      </c>
      <c r="T197" s="7">
        <v>1989</v>
      </c>
      <c r="U197" s="7">
        <v>1989</v>
      </c>
      <c r="V197" s="11" t="s">
        <v>160</v>
      </c>
      <c r="W197" s="6" t="s">
        <v>7</v>
      </c>
      <c r="X197" s="11">
        <v>0.32240000000000002</v>
      </c>
      <c r="Y197" s="11">
        <v>4.3799999999999999E-2</v>
      </c>
      <c r="Z197" s="11">
        <v>1.3954</v>
      </c>
      <c r="AA197" s="11">
        <v>4.2499000000000002</v>
      </c>
      <c r="AB197" s="11">
        <v>8.1729000000000003</v>
      </c>
      <c r="AC197" s="11">
        <v>1.6286</v>
      </c>
      <c r="AD197" s="11">
        <v>4.6281999999999996</v>
      </c>
      <c r="AE197" s="11">
        <v>6.9029999999999996</v>
      </c>
      <c r="AF197" s="11">
        <v>3.7995000000000001</v>
      </c>
      <c r="AG197" s="11">
        <v>3.1225000000000001</v>
      </c>
      <c r="AH197" s="11">
        <v>1.758</v>
      </c>
      <c r="AI197" s="11">
        <v>1.6242000000000001</v>
      </c>
    </row>
    <row r="198" spans="1:35" x14ac:dyDescent="0.3">
      <c r="A198" s="25">
        <v>237</v>
      </c>
      <c r="B198" s="25">
        <v>46</v>
      </c>
      <c r="C198" s="25">
        <v>65</v>
      </c>
      <c r="D198" s="24" t="s">
        <v>159</v>
      </c>
      <c r="E198" s="79" t="s">
        <v>31</v>
      </c>
      <c r="F198" s="27">
        <v>2001</v>
      </c>
      <c r="G198" s="7">
        <v>196</v>
      </c>
      <c r="H198" s="7" t="s">
        <v>607</v>
      </c>
      <c r="I198" s="7" t="s">
        <v>256</v>
      </c>
      <c r="J198" s="7">
        <v>1</v>
      </c>
      <c r="K198" s="7">
        <v>1</v>
      </c>
      <c r="L198" s="7">
        <v>0</v>
      </c>
      <c r="M198" s="7">
        <v>0</v>
      </c>
      <c r="N198" s="7">
        <v>0</v>
      </c>
      <c r="O198" s="7">
        <v>1</v>
      </c>
      <c r="P198" s="7">
        <v>1</v>
      </c>
      <c r="Q198" s="11">
        <v>1</v>
      </c>
      <c r="S198" s="11">
        <f t="shared" si="3"/>
        <v>12</v>
      </c>
      <c r="T198" s="7">
        <v>1989</v>
      </c>
      <c r="U198" s="7">
        <v>1989</v>
      </c>
      <c r="V198" s="11" t="s">
        <v>160</v>
      </c>
      <c r="W198" s="6" t="s">
        <v>11</v>
      </c>
      <c r="X198" s="11">
        <v>0.81720000000000004</v>
      </c>
      <c r="Y198" s="11">
        <v>0</v>
      </c>
      <c r="Z198" s="11">
        <v>1.1263000000000001</v>
      </c>
      <c r="AA198" s="11">
        <v>11.529</v>
      </c>
      <c r="AB198" s="11">
        <v>34.200800000000001</v>
      </c>
      <c r="AC198" s="11">
        <v>44.506100000000004</v>
      </c>
      <c r="AD198" s="11">
        <v>26.373799999999999</v>
      </c>
      <c r="AE198" s="11">
        <v>10.142099999999999</v>
      </c>
      <c r="AF198" s="11">
        <v>4.0578000000000003</v>
      </c>
      <c r="AG198" s="11">
        <v>4.2144000000000004</v>
      </c>
      <c r="AH198" s="11">
        <v>3.4161999999999999</v>
      </c>
      <c r="AI198" s="11">
        <v>5.5797999999999996</v>
      </c>
    </row>
    <row r="199" spans="1:35" x14ac:dyDescent="0.3">
      <c r="A199" s="27">
        <v>238</v>
      </c>
      <c r="B199" s="25">
        <v>47</v>
      </c>
      <c r="C199" s="25">
        <v>66</v>
      </c>
      <c r="D199" s="1" t="s">
        <v>161</v>
      </c>
      <c r="E199" s="79" t="s">
        <v>146</v>
      </c>
      <c r="F199" s="27">
        <v>2001</v>
      </c>
      <c r="G199" s="7">
        <v>197</v>
      </c>
      <c r="H199" s="7" t="s">
        <v>607</v>
      </c>
      <c r="I199" s="7" t="s">
        <v>252</v>
      </c>
      <c r="J199" s="7"/>
      <c r="K199" s="7"/>
      <c r="L199" s="7">
        <v>1</v>
      </c>
      <c r="M199" s="7"/>
      <c r="N199" s="7"/>
      <c r="O199" s="7"/>
      <c r="P199" s="7"/>
      <c r="Q199" s="11">
        <v>1</v>
      </c>
      <c r="S199" s="11">
        <f t="shared" si="3"/>
        <v>12</v>
      </c>
      <c r="T199" s="7">
        <v>1999</v>
      </c>
      <c r="U199" s="7">
        <v>2000</v>
      </c>
      <c r="V199" s="11" t="s">
        <v>162</v>
      </c>
      <c r="W199" s="6" t="s">
        <v>8</v>
      </c>
      <c r="X199" s="18">
        <v>0</v>
      </c>
      <c r="Y199" s="18">
        <v>0</v>
      </c>
      <c r="Z199" s="18">
        <v>1.5</v>
      </c>
      <c r="AA199" s="18">
        <v>1.7</v>
      </c>
      <c r="AB199" s="18">
        <v>45</v>
      </c>
      <c r="AC199" s="11">
        <v>80</v>
      </c>
      <c r="AD199" s="11">
        <v>45</v>
      </c>
      <c r="AE199" s="11">
        <v>38</v>
      </c>
      <c r="AF199" s="11">
        <v>27.5</v>
      </c>
      <c r="AG199" s="11">
        <v>27.5</v>
      </c>
      <c r="AH199" s="11">
        <v>1</v>
      </c>
      <c r="AI199" s="18">
        <v>0</v>
      </c>
    </row>
    <row r="200" spans="1:35" x14ac:dyDescent="0.3">
      <c r="A200" s="25">
        <v>242</v>
      </c>
      <c r="B200" s="25">
        <v>48</v>
      </c>
      <c r="C200" s="25">
        <v>67</v>
      </c>
      <c r="D200" s="24" t="s">
        <v>163</v>
      </c>
      <c r="E200" s="79" t="s">
        <v>164</v>
      </c>
      <c r="F200" s="27">
        <v>2001</v>
      </c>
      <c r="G200" s="7">
        <v>198</v>
      </c>
      <c r="H200" s="7" t="s">
        <v>607</v>
      </c>
      <c r="I200" s="7" t="s">
        <v>256</v>
      </c>
      <c r="J200" s="7">
        <v>1</v>
      </c>
      <c r="K200" s="7">
        <v>1</v>
      </c>
      <c r="L200" s="7">
        <v>0</v>
      </c>
      <c r="M200" s="7">
        <v>0</v>
      </c>
      <c r="N200" s="7">
        <v>0</v>
      </c>
      <c r="O200" s="7">
        <v>1</v>
      </c>
      <c r="P200" s="7">
        <v>1</v>
      </c>
      <c r="Q200" s="11">
        <v>1</v>
      </c>
      <c r="S200" s="11">
        <f t="shared" si="3"/>
        <v>12</v>
      </c>
      <c r="T200" s="7">
        <v>1993</v>
      </c>
      <c r="U200" s="7">
        <v>1994</v>
      </c>
      <c r="V200" s="11" t="s">
        <v>165</v>
      </c>
      <c r="W200" s="6" t="s">
        <v>7</v>
      </c>
      <c r="X200" s="11">
        <v>0.65739999999999998</v>
      </c>
      <c r="Y200" s="11">
        <v>0.50619999999999998</v>
      </c>
      <c r="Z200" s="11">
        <v>9.7125000000000004</v>
      </c>
      <c r="AA200" s="11">
        <v>11.236499999999999</v>
      </c>
      <c r="AB200" s="11">
        <v>8.8501999999999992</v>
      </c>
      <c r="AC200" s="11">
        <v>4.0903999999999998</v>
      </c>
      <c r="AD200" s="11">
        <v>4.9166999999999996</v>
      </c>
      <c r="AE200" s="11">
        <v>14.402200000000001</v>
      </c>
      <c r="AF200" s="11">
        <v>13.692500000000001</v>
      </c>
      <c r="AG200" s="11">
        <v>8.2341999999999995</v>
      </c>
      <c r="AH200" s="11">
        <v>5.4291</v>
      </c>
      <c r="AI200" s="11">
        <v>10.3058</v>
      </c>
    </row>
    <row r="201" spans="1:35" x14ac:dyDescent="0.3">
      <c r="A201" s="25">
        <v>242</v>
      </c>
      <c r="B201" s="25">
        <v>48</v>
      </c>
      <c r="C201" s="25">
        <v>67</v>
      </c>
      <c r="D201" s="24" t="s">
        <v>163</v>
      </c>
      <c r="E201" s="79" t="s">
        <v>164</v>
      </c>
      <c r="F201" s="27">
        <v>2001</v>
      </c>
      <c r="G201" s="7">
        <v>199</v>
      </c>
      <c r="H201" s="7" t="s">
        <v>607</v>
      </c>
      <c r="I201" s="7" t="s">
        <v>256</v>
      </c>
      <c r="J201" s="7">
        <v>1</v>
      </c>
      <c r="K201" s="7">
        <v>1</v>
      </c>
      <c r="L201" s="7">
        <v>0</v>
      </c>
      <c r="M201" s="7">
        <v>0</v>
      </c>
      <c r="N201" s="7">
        <v>0</v>
      </c>
      <c r="O201" s="7">
        <v>1</v>
      </c>
      <c r="P201" s="7">
        <v>1</v>
      </c>
      <c r="Q201" s="11">
        <v>1</v>
      </c>
      <c r="S201" s="11">
        <f t="shared" si="3"/>
        <v>12</v>
      </c>
      <c r="T201" s="7">
        <v>1993</v>
      </c>
      <c r="U201" s="7">
        <v>1994</v>
      </c>
      <c r="V201" s="11" t="s">
        <v>165</v>
      </c>
      <c r="W201" s="6" t="s">
        <v>11</v>
      </c>
      <c r="X201" s="11">
        <v>0.79690000000000005</v>
      </c>
      <c r="Y201" s="11">
        <v>6.6510999999999996</v>
      </c>
      <c r="Z201" s="11">
        <v>14.6006</v>
      </c>
      <c r="AA201" s="11">
        <v>47.269500000000001</v>
      </c>
      <c r="AB201" s="11">
        <v>29.3809</v>
      </c>
      <c r="AC201" s="11">
        <v>5.4866999999999999</v>
      </c>
      <c r="AD201" s="11">
        <v>8.6875</v>
      </c>
      <c r="AE201" s="11">
        <v>3.3687</v>
      </c>
      <c r="AF201" s="11">
        <v>24.8658</v>
      </c>
      <c r="AG201" s="11">
        <v>16.754100000000001</v>
      </c>
      <c r="AH201" s="11">
        <v>15.624599999999999</v>
      </c>
      <c r="AI201" s="11">
        <v>10.3058</v>
      </c>
    </row>
    <row r="202" spans="1:35" x14ac:dyDescent="0.3">
      <c r="A202" s="25">
        <v>242</v>
      </c>
      <c r="B202" s="25">
        <v>48</v>
      </c>
      <c r="C202" s="25">
        <v>67</v>
      </c>
      <c r="D202" s="24" t="s">
        <v>163</v>
      </c>
      <c r="E202" s="79" t="s">
        <v>164</v>
      </c>
      <c r="F202" s="27">
        <v>2001</v>
      </c>
      <c r="G202" s="7">
        <v>200</v>
      </c>
      <c r="H202" s="7" t="s">
        <v>607</v>
      </c>
      <c r="I202" s="7" t="s">
        <v>256</v>
      </c>
      <c r="J202" s="7">
        <v>1</v>
      </c>
      <c r="K202" s="7">
        <v>1</v>
      </c>
      <c r="L202" s="7">
        <v>0</v>
      </c>
      <c r="M202" s="7">
        <v>0</v>
      </c>
      <c r="N202" s="7">
        <v>0</v>
      </c>
      <c r="O202" s="7">
        <v>1</v>
      </c>
      <c r="P202" s="7">
        <v>1</v>
      </c>
      <c r="Q202" s="11">
        <v>1</v>
      </c>
      <c r="S202" s="11">
        <f t="shared" si="3"/>
        <v>12</v>
      </c>
      <c r="T202" s="7">
        <v>1993</v>
      </c>
      <c r="U202" s="7">
        <v>1994</v>
      </c>
      <c r="V202" s="11" t="s">
        <v>165</v>
      </c>
      <c r="W202" s="6" t="s">
        <v>12</v>
      </c>
      <c r="X202" s="11">
        <v>0.65710000000000002</v>
      </c>
      <c r="Y202" s="11">
        <v>0.50600000000000001</v>
      </c>
      <c r="Z202" s="11">
        <v>0.4945</v>
      </c>
      <c r="AA202" s="11">
        <v>0.9012</v>
      </c>
      <c r="AB202" s="11">
        <v>0.61050000000000004</v>
      </c>
      <c r="AC202" s="11">
        <v>10.2356</v>
      </c>
      <c r="AD202" s="11">
        <v>17.9053</v>
      </c>
      <c r="AE202" s="11">
        <v>32.279200000000003</v>
      </c>
      <c r="AF202" s="11">
        <v>33.384999999999998</v>
      </c>
      <c r="AG202" s="11">
        <v>16.614100000000001</v>
      </c>
      <c r="AH202" s="11">
        <v>18.8369</v>
      </c>
      <c r="AI202" s="11">
        <v>12.6799</v>
      </c>
    </row>
    <row r="203" spans="1:35" x14ac:dyDescent="0.3">
      <c r="A203" s="25">
        <v>242</v>
      </c>
      <c r="B203" s="25">
        <v>48</v>
      </c>
      <c r="C203" s="25">
        <v>68</v>
      </c>
      <c r="D203" s="24" t="s">
        <v>163</v>
      </c>
      <c r="E203" s="79" t="s">
        <v>164</v>
      </c>
      <c r="F203" s="27">
        <v>2001</v>
      </c>
      <c r="G203" s="7">
        <v>201</v>
      </c>
      <c r="H203" s="7" t="s">
        <v>607</v>
      </c>
      <c r="I203" s="7" t="s">
        <v>256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7">
        <v>1</v>
      </c>
      <c r="Q203" s="11">
        <v>1</v>
      </c>
      <c r="S203" s="11">
        <f t="shared" si="3"/>
        <v>12</v>
      </c>
      <c r="T203" s="7">
        <v>1993</v>
      </c>
      <c r="U203" s="7">
        <v>1994</v>
      </c>
      <c r="V203" s="11" t="s">
        <v>165</v>
      </c>
      <c r="W203" s="6" t="s">
        <v>11</v>
      </c>
      <c r="X203" s="11">
        <v>3.8727999999999998</v>
      </c>
      <c r="Y203" s="11">
        <v>4.5590999999999999</v>
      </c>
      <c r="Z203" s="11">
        <v>9.7155000000000005</v>
      </c>
      <c r="AA203" s="11">
        <v>15.708600000000001</v>
      </c>
      <c r="AB203" s="11">
        <v>5.6414999999999997</v>
      </c>
      <c r="AC203" s="11">
        <v>4.0936000000000003</v>
      </c>
      <c r="AD203" s="11">
        <v>6.0373999999999999</v>
      </c>
      <c r="AE203" s="11">
        <v>18.4559</v>
      </c>
      <c r="AF203" s="11">
        <v>15.7905</v>
      </c>
      <c r="AG203" s="11">
        <v>13.404999999999999</v>
      </c>
      <c r="AH203" s="11">
        <v>6.4100999999999999</v>
      </c>
      <c r="AI203" s="11">
        <v>6.6779000000000002</v>
      </c>
    </row>
    <row r="204" spans="1:35" x14ac:dyDescent="0.3">
      <c r="A204" s="25">
        <v>242</v>
      </c>
      <c r="B204" s="25">
        <v>48</v>
      </c>
      <c r="C204" s="25">
        <v>68</v>
      </c>
      <c r="D204" s="24" t="s">
        <v>163</v>
      </c>
      <c r="E204" s="79" t="s">
        <v>164</v>
      </c>
      <c r="F204" s="27">
        <v>2001</v>
      </c>
      <c r="G204" s="7">
        <v>202</v>
      </c>
      <c r="H204" s="7" t="s">
        <v>607</v>
      </c>
      <c r="I204" s="7" t="s">
        <v>256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1</v>
      </c>
      <c r="P204" s="7">
        <v>1</v>
      </c>
      <c r="Q204" s="11">
        <v>0.5</v>
      </c>
      <c r="R204" s="11" t="s">
        <v>616</v>
      </c>
      <c r="S204" s="11">
        <f t="shared" si="3"/>
        <v>12</v>
      </c>
      <c r="T204" s="7">
        <v>1993</v>
      </c>
      <c r="U204" s="7">
        <v>1994</v>
      </c>
      <c r="V204" s="11" t="s">
        <v>165</v>
      </c>
      <c r="W204" s="6" t="s">
        <v>12</v>
      </c>
      <c r="X204" s="11">
        <v>7.0787000000000004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2.0977000000000001</v>
      </c>
      <c r="AG204" s="11">
        <v>3.0636999999999999</v>
      </c>
      <c r="AH204" s="11">
        <v>0</v>
      </c>
      <c r="AI204" s="11">
        <v>1.923</v>
      </c>
    </row>
    <row r="205" spans="1:35" s="6" customFormat="1" x14ac:dyDescent="0.3">
      <c r="A205" s="25">
        <v>260</v>
      </c>
      <c r="B205" s="25">
        <v>49</v>
      </c>
      <c r="C205" s="25">
        <v>69</v>
      </c>
      <c r="D205" s="24" t="s">
        <v>166</v>
      </c>
      <c r="E205" s="29" t="s">
        <v>167</v>
      </c>
      <c r="F205" s="25">
        <v>2003</v>
      </c>
      <c r="G205" s="19">
        <v>203</v>
      </c>
      <c r="H205" s="19" t="s">
        <v>252</v>
      </c>
      <c r="I205" s="19" t="s">
        <v>256</v>
      </c>
      <c r="J205" s="19">
        <v>1</v>
      </c>
      <c r="K205" s="19">
        <v>1</v>
      </c>
      <c r="L205" s="19">
        <v>0</v>
      </c>
      <c r="M205" s="19">
        <v>1</v>
      </c>
      <c r="N205" s="19">
        <v>0</v>
      </c>
      <c r="O205" s="19">
        <v>1</v>
      </c>
      <c r="P205" s="19">
        <v>1</v>
      </c>
      <c r="Q205" s="11">
        <v>0</v>
      </c>
      <c r="R205" s="11" t="s">
        <v>251</v>
      </c>
      <c r="S205" s="11">
        <f t="shared" si="3"/>
        <v>9</v>
      </c>
      <c r="T205" s="19">
        <v>1999</v>
      </c>
      <c r="U205" s="19">
        <v>2000</v>
      </c>
      <c r="V205" s="11" t="s">
        <v>168</v>
      </c>
      <c r="W205" s="6" t="s">
        <v>7</v>
      </c>
      <c r="X205" s="11">
        <v>0.27434999999999998</v>
      </c>
      <c r="Y205" s="11">
        <v>0.55512499999999998</v>
      </c>
      <c r="Z205" s="11">
        <v>0.73603333333333332</v>
      </c>
      <c r="AA205" s="11" t="s">
        <v>246</v>
      </c>
      <c r="AB205" s="11" t="s">
        <v>246</v>
      </c>
      <c r="AC205" s="11" t="s">
        <v>246</v>
      </c>
      <c r="AD205" s="11">
        <v>1.1397666666666666</v>
      </c>
      <c r="AE205" s="11">
        <v>1.4556000000000002</v>
      </c>
      <c r="AF205" s="11">
        <v>0.91715000000000002</v>
      </c>
      <c r="AG205" s="11">
        <v>0.88277499999999998</v>
      </c>
      <c r="AH205" s="11">
        <v>0.34834999999999999</v>
      </c>
      <c r="AI205" s="11">
        <v>0.189975</v>
      </c>
    </row>
    <row r="206" spans="1:35" x14ac:dyDescent="0.3">
      <c r="A206" s="27">
        <v>262</v>
      </c>
      <c r="B206" s="25">
        <v>50</v>
      </c>
      <c r="C206" s="25">
        <v>70</v>
      </c>
      <c r="D206" s="1" t="s">
        <v>169</v>
      </c>
      <c r="E206" s="79" t="s">
        <v>135</v>
      </c>
      <c r="F206" s="27">
        <v>2003</v>
      </c>
      <c r="G206" s="7">
        <v>204</v>
      </c>
      <c r="H206" s="7" t="s">
        <v>607</v>
      </c>
      <c r="I206" s="7" t="s">
        <v>252</v>
      </c>
      <c r="J206" s="7">
        <v>0</v>
      </c>
      <c r="K206" s="7">
        <v>1</v>
      </c>
      <c r="L206" s="7">
        <v>0</v>
      </c>
      <c r="M206" s="7">
        <v>1</v>
      </c>
      <c r="N206" s="7">
        <v>0</v>
      </c>
      <c r="O206" s="7">
        <v>0</v>
      </c>
      <c r="P206" s="7">
        <v>0</v>
      </c>
      <c r="Q206" s="11">
        <v>1</v>
      </c>
      <c r="S206" s="11">
        <f t="shared" si="3"/>
        <v>12</v>
      </c>
      <c r="T206" s="7">
        <v>1998</v>
      </c>
      <c r="U206" s="7">
        <v>2000</v>
      </c>
      <c r="V206" s="11" t="s">
        <v>170</v>
      </c>
      <c r="W206" s="6" t="s">
        <v>7</v>
      </c>
      <c r="X206" s="11">
        <v>0.15125</v>
      </c>
      <c r="Y206" s="11">
        <v>0.68864999999999998</v>
      </c>
      <c r="Z206" s="11">
        <v>2.5950500000000001</v>
      </c>
      <c r="AA206" s="11">
        <v>4.2810500000000005</v>
      </c>
      <c r="AB206" s="11">
        <v>4.4649999999999999</v>
      </c>
      <c r="AC206" s="11">
        <v>4.6930500000000004</v>
      </c>
      <c r="AD206" s="11">
        <v>21.2639</v>
      </c>
      <c r="AE206" s="11">
        <v>20.255600000000001</v>
      </c>
      <c r="AF206" s="11">
        <v>3.6112500000000001</v>
      </c>
      <c r="AG206" s="11">
        <v>0.39395000000000002</v>
      </c>
      <c r="AH206" s="11">
        <v>6.8250000000000005E-2</v>
      </c>
      <c r="AI206" s="11">
        <v>0.54144999999999999</v>
      </c>
    </row>
    <row r="207" spans="1:35" x14ac:dyDescent="0.3">
      <c r="A207" s="27">
        <v>262</v>
      </c>
      <c r="B207" s="25">
        <v>50</v>
      </c>
      <c r="C207" s="25">
        <v>70</v>
      </c>
      <c r="D207" s="1" t="s">
        <v>169</v>
      </c>
      <c r="E207" s="79" t="s">
        <v>135</v>
      </c>
      <c r="F207" s="27">
        <v>2003</v>
      </c>
      <c r="G207" s="7">
        <v>205</v>
      </c>
      <c r="H207" s="7" t="s">
        <v>607</v>
      </c>
      <c r="I207" s="7" t="s">
        <v>252</v>
      </c>
      <c r="J207" s="7">
        <v>0</v>
      </c>
      <c r="K207" s="7">
        <v>1</v>
      </c>
      <c r="L207" s="7">
        <v>0</v>
      </c>
      <c r="M207" s="7">
        <v>1</v>
      </c>
      <c r="N207" s="7">
        <v>0</v>
      </c>
      <c r="O207" s="7">
        <v>0</v>
      </c>
      <c r="P207" s="7">
        <v>0</v>
      </c>
      <c r="Q207" s="11">
        <v>1</v>
      </c>
      <c r="S207" s="11">
        <f t="shared" si="3"/>
        <v>12</v>
      </c>
      <c r="T207" s="7">
        <v>1998</v>
      </c>
      <c r="U207" s="7">
        <v>2000</v>
      </c>
      <c r="V207" s="11" t="s">
        <v>170</v>
      </c>
      <c r="W207" s="6" t="s">
        <v>9</v>
      </c>
      <c r="X207" s="11">
        <v>18.477699999999999</v>
      </c>
      <c r="Y207" s="11">
        <v>11.090250000000001</v>
      </c>
      <c r="Z207" s="11">
        <v>7.9573499999999999</v>
      </c>
      <c r="AA207" s="11">
        <v>0.96920000000000006</v>
      </c>
      <c r="AB207" s="11">
        <v>0.22970000000000002</v>
      </c>
      <c r="AC207" s="11">
        <v>0.64354999999999996</v>
      </c>
      <c r="AD207" s="11">
        <v>1.4116</v>
      </c>
      <c r="AE207" s="11">
        <v>1.8702000000000001</v>
      </c>
      <c r="AF207" s="11">
        <v>13.542249999999999</v>
      </c>
      <c r="AG207" s="11">
        <v>20.827400000000001</v>
      </c>
      <c r="AH207" s="11">
        <v>32.942900000000002</v>
      </c>
      <c r="AI207" s="11">
        <v>25.24475</v>
      </c>
    </row>
    <row r="208" spans="1:35" x14ac:dyDescent="0.3">
      <c r="A208" s="27">
        <v>264</v>
      </c>
      <c r="B208" s="25">
        <v>51</v>
      </c>
      <c r="C208" s="25">
        <v>71</v>
      </c>
      <c r="D208" s="1" t="s">
        <v>171</v>
      </c>
      <c r="E208" s="79" t="s">
        <v>146</v>
      </c>
      <c r="F208" s="27">
        <v>2003</v>
      </c>
      <c r="G208" s="7">
        <v>206</v>
      </c>
      <c r="H208" s="7" t="s">
        <v>607</v>
      </c>
      <c r="I208" s="7" t="s">
        <v>252</v>
      </c>
      <c r="J208" s="7">
        <v>0</v>
      </c>
      <c r="K208" s="7">
        <v>0</v>
      </c>
      <c r="L208" s="7">
        <v>1</v>
      </c>
      <c r="M208" s="7">
        <v>0</v>
      </c>
      <c r="N208" s="7">
        <v>0</v>
      </c>
      <c r="O208" s="7">
        <v>0</v>
      </c>
      <c r="P208" s="7">
        <v>0</v>
      </c>
      <c r="Q208" s="11">
        <v>1</v>
      </c>
      <c r="S208" s="11">
        <f t="shared" si="3"/>
        <v>12</v>
      </c>
      <c r="T208" s="7">
        <v>2000</v>
      </c>
      <c r="U208" s="7">
        <v>2001</v>
      </c>
      <c r="V208" s="11" t="s">
        <v>172</v>
      </c>
      <c r="W208" s="6" t="s">
        <v>8</v>
      </c>
      <c r="X208" s="11">
        <v>0</v>
      </c>
      <c r="Y208" s="11">
        <v>0</v>
      </c>
      <c r="Z208" s="11">
        <v>0</v>
      </c>
      <c r="AA208" s="11">
        <v>0</v>
      </c>
      <c r="AB208" s="11">
        <v>0.5</v>
      </c>
      <c r="AC208" s="11">
        <v>19.666666666666668</v>
      </c>
      <c r="AD208" s="11">
        <v>14</v>
      </c>
      <c r="AE208" s="11">
        <v>50.5</v>
      </c>
      <c r="AF208" s="11">
        <v>50</v>
      </c>
      <c r="AG208" s="11">
        <v>46</v>
      </c>
      <c r="AH208" s="11">
        <v>1.5</v>
      </c>
      <c r="AI208" s="11">
        <v>0</v>
      </c>
    </row>
    <row r="209" spans="1:35" x14ac:dyDescent="0.3">
      <c r="A209" s="27">
        <v>270</v>
      </c>
      <c r="B209" s="25">
        <v>52</v>
      </c>
      <c r="C209" s="25">
        <v>72</v>
      </c>
      <c r="D209" s="1" t="s">
        <v>173</v>
      </c>
      <c r="E209" s="79" t="s">
        <v>82</v>
      </c>
      <c r="F209" s="27">
        <v>2004</v>
      </c>
      <c r="G209" s="7">
        <v>207</v>
      </c>
      <c r="H209" s="7" t="s">
        <v>607</v>
      </c>
      <c r="I209" s="7" t="s">
        <v>256</v>
      </c>
      <c r="J209" s="7">
        <v>1</v>
      </c>
      <c r="K209" s="7">
        <v>1</v>
      </c>
      <c r="L209" s="7">
        <v>0</v>
      </c>
      <c r="M209" s="7">
        <v>1</v>
      </c>
      <c r="N209" s="7">
        <v>0</v>
      </c>
      <c r="O209" s="7">
        <v>0</v>
      </c>
      <c r="P209" s="7">
        <v>0</v>
      </c>
      <c r="Q209" s="11">
        <v>1</v>
      </c>
      <c r="S209" s="11">
        <f t="shared" si="3"/>
        <v>12</v>
      </c>
      <c r="T209" s="7">
        <v>2000</v>
      </c>
      <c r="U209" s="7">
        <v>2000</v>
      </c>
      <c r="V209" s="11" t="s">
        <v>85</v>
      </c>
      <c r="W209" s="6" t="s">
        <v>7</v>
      </c>
      <c r="X209" s="11">
        <v>23.5791</v>
      </c>
      <c r="Y209" s="11">
        <v>45.939799999999998</v>
      </c>
      <c r="Z209" s="11">
        <v>122.13500000000001</v>
      </c>
      <c r="AA209" s="11">
        <v>106.6313</v>
      </c>
      <c r="AB209" s="11">
        <v>58.500999999999998</v>
      </c>
      <c r="AC209" s="11">
        <v>83.461100000000002</v>
      </c>
      <c r="AD209" s="11">
        <v>78.084500000000006</v>
      </c>
      <c r="AE209" s="11">
        <v>80.854699999999994</v>
      </c>
      <c r="AF209" s="11">
        <v>16.085000000000001</v>
      </c>
      <c r="AG209" s="11">
        <v>25.707899999999999</v>
      </c>
      <c r="AH209" s="11">
        <v>29.1252</v>
      </c>
      <c r="AI209" s="11">
        <v>8.4002999999999997</v>
      </c>
    </row>
    <row r="210" spans="1:35" x14ac:dyDescent="0.3">
      <c r="A210" s="27">
        <v>270</v>
      </c>
      <c r="B210" s="25">
        <v>52</v>
      </c>
      <c r="C210" s="25">
        <v>72</v>
      </c>
      <c r="D210" s="1" t="s">
        <v>173</v>
      </c>
      <c r="E210" s="79" t="s">
        <v>82</v>
      </c>
      <c r="F210" s="27">
        <v>2004</v>
      </c>
      <c r="G210" s="7">
        <v>208</v>
      </c>
      <c r="H210" s="7" t="s">
        <v>607</v>
      </c>
      <c r="I210" s="7" t="s">
        <v>256</v>
      </c>
      <c r="J210" s="7">
        <v>1</v>
      </c>
      <c r="K210" s="7">
        <v>1</v>
      </c>
      <c r="L210" s="7">
        <v>0</v>
      </c>
      <c r="M210" s="7">
        <v>1</v>
      </c>
      <c r="N210" s="7">
        <v>0</v>
      </c>
      <c r="O210" s="7">
        <v>0</v>
      </c>
      <c r="P210" s="7">
        <v>0</v>
      </c>
      <c r="Q210" s="11">
        <v>1</v>
      </c>
      <c r="S210" s="11">
        <f t="shared" si="3"/>
        <v>12</v>
      </c>
      <c r="T210" s="7">
        <v>2000</v>
      </c>
      <c r="U210" s="7">
        <v>2000</v>
      </c>
      <c r="V210" s="11" t="s">
        <v>85</v>
      </c>
      <c r="W210" s="6" t="s">
        <v>9</v>
      </c>
      <c r="X210" s="11">
        <v>4.5457000000000001</v>
      </c>
      <c r="Y210" s="11">
        <v>2.5724999999999998</v>
      </c>
      <c r="Z210" s="11">
        <v>3.258</v>
      </c>
      <c r="AA210" s="11">
        <v>1.6559999999999999</v>
      </c>
      <c r="AB210" s="11">
        <v>0.11600000000000001</v>
      </c>
      <c r="AC210" s="11">
        <v>0.30659999999999998</v>
      </c>
      <c r="AD210" s="11">
        <v>1.2388999999999999</v>
      </c>
      <c r="AE210" s="11">
        <v>1.5529999999999999</v>
      </c>
      <c r="AF210" s="11">
        <v>11.447800000000001</v>
      </c>
      <c r="AG210" s="11">
        <v>10.958299999999999</v>
      </c>
      <c r="AH210" s="11">
        <v>9.6037999999999997</v>
      </c>
      <c r="AI210" s="11">
        <v>2.2536</v>
      </c>
    </row>
    <row r="211" spans="1:35" s="6" customFormat="1" x14ac:dyDescent="0.3">
      <c r="A211" s="25">
        <v>273</v>
      </c>
      <c r="B211" s="25">
        <v>53</v>
      </c>
      <c r="C211" s="25">
        <v>73</v>
      </c>
      <c r="D211" s="24" t="s">
        <v>174</v>
      </c>
      <c r="E211" s="29" t="s">
        <v>140</v>
      </c>
      <c r="F211" s="25">
        <v>2004</v>
      </c>
      <c r="G211" s="19">
        <v>209</v>
      </c>
      <c r="H211" s="7" t="s">
        <v>607</v>
      </c>
      <c r="I211" s="19" t="s">
        <v>256</v>
      </c>
      <c r="J211" s="19">
        <v>1</v>
      </c>
      <c r="K211" s="19">
        <v>1</v>
      </c>
      <c r="L211" s="19">
        <v>1</v>
      </c>
      <c r="M211" s="19">
        <v>0</v>
      </c>
      <c r="N211" s="19">
        <v>1</v>
      </c>
      <c r="O211" s="19">
        <v>0</v>
      </c>
      <c r="P211" s="19">
        <v>1</v>
      </c>
      <c r="Q211" s="11">
        <v>0</v>
      </c>
      <c r="R211" s="11" t="s">
        <v>251</v>
      </c>
      <c r="S211" s="11">
        <f t="shared" si="3"/>
        <v>9</v>
      </c>
      <c r="T211" s="19">
        <v>1988</v>
      </c>
      <c r="U211" s="19">
        <v>1988</v>
      </c>
      <c r="V211" s="11" t="s">
        <v>175</v>
      </c>
      <c r="W211" s="6" t="s">
        <v>7</v>
      </c>
      <c r="X211" s="11" t="s">
        <v>246</v>
      </c>
      <c r="Y211" s="11" t="s">
        <v>246</v>
      </c>
      <c r="Z211" s="11" t="s">
        <v>246</v>
      </c>
      <c r="AA211" s="11">
        <v>0</v>
      </c>
      <c r="AB211" s="11">
        <v>0</v>
      </c>
      <c r="AC211" s="11">
        <v>0.17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</row>
    <row r="212" spans="1:35" s="6" customFormat="1" x14ac:dyDescent="0.3">
      <c r="A212" s="25">
        <v>273</v>
      </c>
      <c r="B212" s="25">
        <v>53</v>
      </c>
      <c r="C212" s="25">
        <v>73</v>
      </c>
      <c r="D212" s="24" t="s">
        <v>174</v>
      </c>
      <c r="E212" s="29" t="s">
        <v>140</v>
      </c>
      <c r="F212" s="25">
        <v>2004</v>
      </c>
      <c r="G212" s="19">
        <v>210</v>
      </c>
      <c r="H212" s="7" t="s">
        <v>607</v>
      </c>
      <c r="I212" s="19" t="s">
        <v>256</v>
      </c>
      <c r="J212" s="19">
        <v>1</v>
      </c>
      <c r="K212" s="19">
        <v>1</v>
      </c>
      <c r="L212" s="19">
        <v>1</v>
      </c>
      <c r="M212" s="19">
        <v>0</v>
      </c>
      <c r="N212" s="19">
        <v>1</v>
      </c>
      <c r="O212" s="19">
        <v>0</v>
      </c>
      <c r="P212" s="19">
        <v>1</v>
      </c>
      <c r="Q212" s="11">
        <v>0</v>
      </c>
      <c r="R212" s="11" t="s">
        <v>251</v>
      </c>
      <c r="S212" s="11">
        <f t="shared" si="3"/>
        <v>8</v>
      </c>
      <c r="T212" s="19">
        <v>1988</v>
      </c>
      <c r="U212" s="19">
        <v>1988</v>
      </c>
      <c r="V212" s="11" t="s">
        <v>175</v>
      </c>
      <c r="W212" s="6" t="s">
        <v>6</v>
      </c>
      <c r="X212" s="11" t="s">
        <v>246</v>
      </c>
      <c r="Y212" s="11" t="s">
        <v>246</v>
      </c>
      <c r="Z212" s="11" t="s">
        <v>246</v>
      </c>
      <c r="AA212" s="11">
        <v>0</v>
      </c>
      <c r="AB212" s="11">
        <v>0.25</v>
      </c>
      <c r="AC212" s="11">
        <v>2.67</v>
      </c>
      <c r="AD212" s="11">
        <v>1</v>
      </c>
      <c r="AE212" s="11">
        <v>1.5</v>
      </c>
      <c r="AF212" s="11">
        <v>1.33</v>
      </c>
      <c r="AG212" s="11">
        <v>0.67</v>
      </c>
      <c r="AH212" s="11">
        <v>0</v>
      </c>
      <c r="AI212" s="11" t="s">
        <v>246</v>
      </c>
    </row>
    <row r="213" spans="1:35" s="6" customFormat="1" x14ac:dyDescent="0.3">
      <c r="A213" s="25">
        <v>273</v>
      </c>
      <c r="B213" s="25">
        <v>53</v>
      </c>
      <c r="C213" s="25">
        <v>73</v>
      </c>
      <c r="D213" s="24" t="s">
        <v>174</v>
      </c>
      <c r="E213" s="29" t="s">
        <v>140</v>
      </c>
      <c r="F213" s="25">
        <v>2004</v>
      </c>
      <c r="G213" s="19">
        <v>211</v>
      </c>
      <c r="H213" s="7" t="s">
        <v>607</v>
      </c>
      <c r="I213" s="19" t="s">
        <v>256</v>
      </c>
      <c r="J213" s="19">
        <v>1</v>
      </c>
      <c r="K213" s="19">
        <v>1</v>
      </c>
      <c r="L213" s="19">
        <v>1</v>
      </c>
      <c r="M213" s="19">
        <v>0</v>
      </c>
      <c r="N213" s="19">
        <v>1</v>
      </c>
      <c r="O213" s="19">
        <v>0</v>
      </c>
      <c r="P213" s="19">
        <v>1</v>
      </c>
      <c r="Q213" s="11">
        <v>0</v>
      </c>
      <c r="R213" s="11" t="s">
        <v>251</v>
      </c>
      <c r="S213" s="11">
        <f t="shared" si="3"/>
        <v>8</v>
      </c>
      <c r="T213" s="19">
        <v>1988</v>
      </c>
      <c r="U213" s="19">
        <v>1988</v>
      </c>
      <c r="V213" s="11" t="s">
        <v>175</v>
      </c>
      <c r="W213" s="6" t="s">
        <v>8</v>
      </c>
      <c r="X213" s="11" t="s">
        <v>246</v>
      </c>
      <c r="Y213" s="11" t="s">
        <v>246</v>
      </c>
      <c r="Z213" s="11" t="s">
        <v>246</v>
      </c>
      <c r="AA213" s="11">
        <v>0</v>
      </c>
      <c r="AB213" s="11">
        <v>0</v>
      </c>
      <c r="AC213" s="11">
        <v>0.67</v>
      </c>
      <c r="AD213" s="11">
        <v>0</v>
      </c>
      <c r="AE213" s="11">
        <v>2</v>
      </c>
      <c r="AF213" s="11">
        <v>0.83</v>
      </c>
      <c r="AG213" s="11">
        <v>0.17</v>
      </c>
      <c r="AH213" s="11">
        <v>0</v>
      </c>
      <c r="AI213" s="11" t="s">
        <v>246</v>
      </c>
    </row>
    <row r="214" spans="1:35" s="6" customFormat="1" x14ac:dyDescent="0.3">
      <c r="A214" s="25">
        <v>273</v>
      </c>
      <c r="B214" s="25">
        <v>53</v>
      </c>
      <c r="C214" s="25">
        <v>73</v>
      </c>
      <c r="D214" s="24" t="s">
        <v>174</v>
      </c>
      <c r="E214" s="29" t="s">
        <v>140</v>
      </c>
      <c r="F214" s="25">
        <v>2004</v>
      </c>
      <c r="G214" s="19">
        <v>212</v>
      </c>
      <c r="H214" s="7" t="s">
        <v>607</v>
      </c>
      <c r="I214" s="19" t="s">
        <v>256</v>
      </c>
      <c r="J214" s="19">
        <v>1</v>
      </c>
      <c r="K214" s="19">
        <v>1</v>
      </c>
      <c r="L214" s="19">
        <v>1</v>
      </c>
      <c r="M214" s="19">
        <v>0</v>
      </c>
      <c r="N214" s="19">
        <v>1</v>
      </c>
      <c r="O214" s="19">
        <v>0</v>
      </c>
      <c r="P214" s="19">
        <v>1</v>
      </c>
      <c r="Q214" s="11">
        <v>0</v>
      </c>
      <c r="R214" s="11" t="s">
        <v>251</v>
      </c>
      <c r="S214" s="11">
        <f t="shared" si="3"/>
        <v>8</v>
      </c>
      <c r="T214" s="19">
        <v>1988</v>
      </c>
      <c r="U214" s="19">
        <v>1988</v>
      </c>
      <c r="V214" s="11" t="s">
        <v>175</v>
      </c>
      <c r="W214" s="6" t="s">
        <v>10</v>
      </c>
      <c r="X214" s="11" t="s">
        <v>246</v>
      </c>
      <c r="Y214" s="11" t="s">
        <v>246</v>
      </c>
      <c r="Z214" s="11" t="s">
        <v>246</v>
      </c>
      <c r="AA214" s="11">
        <v>1</v>
      </c>
      <c r="AB214" s="11">
        <v>11.25</v>
      </c>
      <c r="AC214" s="11">
        <v>15.83</v>
      </c>
      <c r="AD214" s="11">
        <v>5</v>
      </c>
      <c r="AE214" s="11">
        <v>2.25</v>
      </c>
      <c r="AF214" s="11">
        <v>2.5</v>
      </c>
      <c r="AG214" s="11">
        <v>1.5</v>
      </c>
      <c r="AH214" s="11">
        <v>1.5</v>
      </c>
      <c r="AI214" s="11" t="s">
        <v>246</v>
      </c>
    </row>
    <row r="215" spans="1:35" s="6" customFormat="1" x14ac:dyDescent="0.3">
      <c r="A215" s="25">
        <v>273</v>
      </c>
      <c r="B215" s="25">
        <v>53</v>
      </c>
      <c r="C215" s="25">
        <v>73</v>
      </c>
      <c r="D215" s="24" t="s">
        <v>174</v>
      </c>
      <c r="E215" s="29" t="s">
        <v>140</v>
      </c>
      <c r="F215" s="25">
        <v>2004</v>
      </c>
      <c r="G215" s="19">
        <v>213</v>
      </c>
      <c r="H215" s="7" t="s">
        <v>607</v>
      </c>
      <c r="I215" s="19" t="s">
        <v>256</v>
      </c>
      <c r="J215" s="19">
        <v>1</v>
      </c>
      <c r="K215" s="19">
        <v>1</v>
      </c>
      <c r="L215" s="19">
        <v>1</v>
      </c>
      <c r="M215" s="19">
        <v>0</v>
      </c>
      <c r="N215" s="19">
        <v>1</v>
      </c>
      <c r="O215" s="19">
        <v>0</v>
      </c>
      <c r="P215" s="19">
        <v>1</v>
      </c>
      <c r="Q215" s="11">
        <v>0</v>
      </c>
      <c r="R215" s="11" t="s">
        <v>251</v>
      </c>
      <c r="S215" s="11">
        <f t="shared" si="3"/>
        <v>8</v>
      </c>
      <c r="T215" s="19">
        <v>1988</v>
      </c>
      <c r="U215" s="19">
        <v>1988</v>
      </c>
      <c r="V215" s="11" t="s">
        <v>175</v>
      </c>
      <c r="W215" s="6" t="s">
        <v>12</v>
      </c>
      <c r="X215" s="11" t="s">
        <v>246</v>
      </c>
      <c r="Y215" s="11" t="s">
        <v>246</v>
      </c>
      <c r="Z215" s="11" t="s">
        <v>246</v>
      </c>
      <c r="AA215" s="11">
        <v>0.5</v>
      </c>
      <c r="AB215" s="11">
        <v>0</v>
      </c>
      <c r="AC215" s="11">
        <v>0</v>
      </c>
      <c r="AD215" s="11">
        <v>0.25</v>
      </c>
      <c r="AE215" s="11">
        <v>0</v>
      </c>
      <c r="AF215" s="11">
        <v>0</v>
      </c>
      <c r="AG215" s="11">
        <v>0</v>
      </c>
      <c r="AH215" s="11">
        <v>0</v>
      </c>
      <c r="AI215" s="11" t="s">
        <v>246</v>
      </c>
    </row>
    <row r="216" spans="1:35" x14ac:dyDescent="0.3">
      <c r="A216" s="27">
        <v>281</v>
      </c>
      <c r="B216" s="25">
        <v>54</v>
      </c>
      <c r="C216" s="25">
        <v>74</v>
      </c>
      <c r="D216" s="24" t="s">
        <v>176</v>
      </c>
      <c r="E216" s="79" t="s">
        <v>177</v>
      </c>
      <c r="F216" s="27">
        <v>2004</v>
      </c>
      <c r="G216" s="7">
        <v>214</v>
      </c>
      <c r="H216" s="7" t="s">
        <v>252</v>
      </c>
      <c r="I216" s="7" t="s">
        <v>256</v>
      </c>
      <c r="J216" s="7">
        <v>1</v>
      </c>
      <c r="K216" s="7">
        <v>1</v>
      </c>
      <c r="L216" s="7">
        <v>0</v>
      </c>
      <c r="M216" s="7">
        <v>1</v>
      </c>
      <c r="N216" s="7">
        <v>1</v>
      </c>
      <c r="O216" s="7">
        <v>1</v>
      </c>
      <c r="P216" s="7">
        <v>1</v>
      </c>
      <c r="Q216" s="11">
        <v>1</v>
      </c>
      <c r="S216" s="11">
        <f t="shared" si="3"/>
        <v>12</v>
      </c>
      <c r="T216" s="7">
        <v>1994</v>
      </c>
      <c r="U216" s="7">
        <v>1995</v>
      </c>
      <c r="V216" s="11" t="s">
        <v>96</v>
      </c>
      <c r="W216" s="6" t="s">
        <v>7</v>
      </c>
      <c r="X216" s="11">
        <v>0.47599999999999998</v>
      </c>
      <c r="Y216" s="11">
        <v>0.2752</v>
      </c>
      <c r="Z216" s="11">
        <v>0.52400000000000002</v>
      </c>
      <c r="AA216" s="11">
        <v>0.92</v>
      </c>
      <c r="AB216" s="11">
        <v>0.87119999999999997</v>
      </c>
      <c r="AC216" s="11">
        <v>9.3084000000000007</v>
      </c>
      <c r="AD216" s="11">
        <v>7.3231999999999999</v>
      </c>
      <c r="AE216" s="11">
        <v>8.0175999999999998</v>
      </c>
      <c r="AF216" s="11">
        <v>2.6084000000000001</v>
      </c>
      <c r="AG216" s="11">
        <v>0.77200000000000002</v>
      </c>
      <c r="AH216" s="11">
        <v>2.9556</v>
      </c>
      <c r="AI216" s="11">
        <v>1.1212</v>
      </c>
    </row>
    <row r="217" spans="1:35" x14ac:dyDescent="0.3">
      <c r="A217" s="27">
        <v>281</v>
      </c>
      <c r="B217" s="25">
        <v>54</v>
      </c>
      <c r="C217" s="25">
        <v>74</v>
      </c>
      <c r="D217" s="24" t="s">
        <v>176</v>
      </c>
      <c r="E217" s="79" t="s">
        <v>177</v>
      </c>
      <c r="F217" s="27">
        <v>2004</v>
      </c>
      <c r="G217" s="7">
        <v>215</v>
      </c>
      <c r="H217" s="7" t="s">
        <v>252</v>
      </c>
      <c r="I217" s="7" t="s">
        <v>256</v>
      </c>
      <c r="J217" s="7">
        <v>1</v>
      </c>
      <c r="K217" s="7">
        <v>1</v>
      </c>
      <c r="L217" s="7">
        <v>0</v>
      </c>
      <c r="M217" s="7">
        <v>1</v>
      </c>
      <c r="N217" s="7">
        <v>1</v>
      </c>
      <c r="O217" s="7">
        <v>1</v>
      </c>
      <c r="P217" s="7">
        <v>1</v>
      </c>
      <c r="Q217" s="11">
        <v>1</v>
      </c>
      <c r="S217" s="11">
        <f t="shared" si="3"/>
        <v>12</v>
      </c>
      <c r="T217" s="7">
        <v>1994</v>
      </c>
      <c r="U217" s="7">
        <v>1995</v>
      </c>
      <c r="V217" s="11" t="s">
        <v>42</v>
      </c>
      <c r="W217" s="6" t="s">
        <v>7</v>
      </c>
      <c r="X217" s="11">
        <v>2.5892999999999997</v>
      </c>
      <c r="Y217" s="11">
        <v>4.6730999999999998</v>
      </c>
      <c r="Z217" s="11">
        <v>8.0981999999999985</v>
      </c>
      <c r="AA217" s="11">
        <v>24.251999999999999</v>
      </c>
      <c r="AB217" s="11">
        <v>15.616199999999999</v>
      </c>
      <c r="AC217" s="11">
        <v>71.743799999999993</v>
      </c>
      <c r="AD217" s="11">
        <v>61.211399999999998</v>
      </c>
      <c r="AE217" s="11">
        <v>28.347000000000001</v>
      </c>
      <c r="AF217" s="11">
        <v>46.8429</v>
      </c>
      <c r="AG217" s="11">
        <v>5.4927000000000001</v>
      </c>
      <c r="AH217" s="11">
        <v>15.615599999999999</v>
      </c>
      <c r="AI217" s="11">
        <v>8.9897999999999989</v>
      </c>
    </row>
    <row r="218" spans="1:35" x14ac:dyDescent="0.3">
      <c r="A218" s="27">
        <v>281</v>
      </c>
      <c r="B218" s="25">
        <v>54</v>
      </c>
      <c r="C218" s="25">
        <v>74</v>
      </c>
      <c r="D218" s="24" t="s">
        <v>176</v>
      </c>
      <c r="E218" s="79" t="s">
        <v>177</v>
      </c>
      <c r="F218" s="27">
        <v>2004</v>
      </c>
      <c r="G218" s="7">
        <v>216</v>
      </c>
      <c r="H218" s="7" t="s">
        <v>252</v>
      </c>
      <c r="I218" s="7" t="s">
        <v>256</v>
      </c>
      <c r="J218" s="7">
        <v>1</v>
      </c>
      <c r="K218" s="7">
        <v>1</v>
      </c>
      <c r="L218" s="7">
        <v>0</v>
      </c>
      <c r="M218" s="7">
        <v>1</v>
      </c>
      <c r="N218" s="7">
        <v>1</v>
      </c>
      <c r="O218" s="7">
        <v>1</v>
      </c>
      <c r="P218" s="7">
        <v>1</v>
      </c>
      <c r="Q218" s="11">
        <v>1</v>
      </c>
      <c r="S218" s="11">
        <f t="shared" si="3"/>
        <v>12</v>
      </c>
      <c r="T218" s="7">
        <v>1994</v>
      </c>
      <c r="U218" s="7">
        <v>1995</v>
      </c>
      <c r="V218" s="11" t="s">
        <v>96</v>
      </c>
      <c r="W218" s="6" t="s">
        <v>6</v>
      </c>
      <c r="X218" s="11">
        <v>5.2164000000000001</v>
      </c>
      <c r="Y218" s="11">
        <v>3.1884000000000001</v>
      </c>
      <c r="Z218" s="11">
        <v>3.2052</v>
      </c>
      <c r="AA218" s="11">
        <v>7.6116000000000001</v>
      </c>
      <c r="AB218" s="11">
        <v>12.8408</v>
      </c>
      <c r="AC218" s="11">
        <v>8.7672000000000008</v>
      </c>
      <c r="AD218" s="11">
        <v>17.313600000000001</v>
      </c>
      <c r="AE218" s="11">
        <v>6.7816000000000001</v>
      </c>
      <c r="AF218" s="11">
        <v>7.6212</v>
      </c>
      <c r="AG218" s="11">
        <v>5.9420000000000002</v>
      </c>
      <c r="AH218" s="11">
        <v>5.2572000000000001</v>
      </c>
      <c r="AI218" s="11">
        <v>4.0023999999999997</v>
      </c>
    </row>
    <row r="219" spans="1:35" x14ac:dyDescent="0.3">
      <c r="A219" s="27">
        <v>281</v>
      </c>
      <c r="B219" s="25">
        <v>54</v>
      </c>
      <c r="C219" s="25">
        <v>74</v>
      </c>
      <c r="D219" s="24" t="s">
        <v>176</v>
      </c>
      <c r="E219" s="79" t="s">
        <v>177</v>
      </c>
      <c r="F219" s="27">
        <v>2004</v>
      </c>
      <c r="G219" s="7">
        <v>217</v>
      </c>
      <c r="H219" s="7" t="s">
        <v>252</v>
      </c>
      <c r="I219" s="7" t="s">
        <v>256</v>
      </c>
      <c r="J219" s="7">
        <v>1</v>
      </c>
      <c r="K219" s="7">
        <v>1</v>
      </c>
      <c r="L219" s="7">
        <v>0</v>
      </c>
      <c r="M219" s="7">
        <v>1</v>
      </c>
      <c r="N219" s="7">
        <v>1</v>
      </c>
      <c r="O219" s="7">
        <v>1</v>
      </c>
      <c r="P219" s="7">
        <v>1</v>
      </c>
      <c r="Q219" s="11">
        <v>0</v>
      </c>
      <c r="R219" s="11" t="s">
        <v>617</v>
      </c>
      <c r="S219" s="11">
        <f t="shared" si="3"/>
        <v>12</v>
      </c>
      <c r="T219" s="7">
        <v>1994</v>
      </c>
      <c r="U219" s="7">
        <v>1995</v>
      </c>
      <c r="V219" s="11" t="s">
        <v>42</v>
      </c>
      <c r="W219" s="6" t="s">
        <v>6</v>
      </c>
      <c r="X219" s="11">
        <v>2.0739999999999998</v>
      </c>
      <c r="Y219" s="11">
        <v>2.39</v>
      </c>
      <c r="Z219" s="11">
        <v>1.1852</v>
      </c>
      <c r="AA219" s="11">
        <v>0.42920000000000003</v>
      </c>
      <c r="AB219" s="11">
        <v>0.37159999999999999</v>
      </c>
      <c r="AC219" s="11">
        <v>0.76200000000000001</v>
      </c>
      <c r="AD219" s="11">
        <v>0</v>
      </c>
      <c r="AE219" s="11">
        <v>0.34720000000000001</v>
      </c>
      <c r="AF219" s="11">
        <v>0.31440000000000001</v>
      </c>
      <c r="AG219" s="11">
        <v>2.3755999999999999</v>
      </c>
      <c r="AH219" s="11">
        <v>1.292</v>
      </c>
      <c r="AI219" s="11">
        <v>0.86</v>
      </c>
    </row>
    <row r="220" spans="1:35" x14ac:dyDescent="0.3">
      <c r="A220" s="27">
        <v>281</v>
      </c>
      <c r="B220" s="25">
        <v>54</v>
      </c>
      <c r="C220" s="25">
        <v>74</v>
      </c>
      <c r="D220" s="24" t="s">
        <v>176</v>
      </c>
      <c r="E220" s="79" t="s">
        <v>177</v>
      </c>
      <c r="F220" s="27">
        <v>2004</v>
      </c>
      <c r="G220" s="7">
        <v>218</v>
      </c>
      <c r="H220" s="7" t="s">
        <v>252</v>
      </c>
      <c r="I220" s="7" t="s">
        <v>256</v>
      </c>
      <c r="J220" s="7">
        <v>1</v>
      </c>
      <c r="K220" s="7">
        <v>1</v>
      </c>
      <c r="L220" s="7">
        <v>0</v>
      </c>
      <c r="M220" s="7">
        <v>1</v>
      </c>
      <c r="N220" s="7">
        <v>1</v>
      </c>
      <c r="O220" s="7">
        <v>1</v>
      </c>
      <c r="P220" s="7">
        <v>1</v>
      </c>
      <c r="Q220" s="11">
        <v>0</v>
      </c>
      <c r="R220" s="11" t="s">
        <v>617</v>
      </c>
      <c r="S220" s="11">
        <f t="shared" si="3"/>
        <v>12</v>
      </c>
      <c r="T220" s="7">
        <v>1994</v>
      </c>
      <c r="U220" s="7">
        <v>1995</v>
      </c>
      <c r="V220" s="11" t="s">
        <v>178</v>
      </c>
      <c r="W220" s="6" t="s">
        <v>6</v>
      </c>
      <c r="X220" s="11">
        <v>0</v>
      </c>
      <c r="Y220" s="11">
        <v>0</v>
      </c>
      <c r="Z220" s="11">
        <v>0</v>
      </c>
      <c r="AA220" s="11">
        <v>0</v>
      </c>
      <c r="AB220" s="11">
        <v>3.3283999999999998</v>
      </c>
      <c r="AC220" s="11">
        <v>0</v>
      </c>
      <c r="AD220" s="11">
        <v>1.2276</v>
      </c>
      <c r="AE220" s="11">
        <v>1.2276</v>
      </c>
      <c r="AF220" s="11">
        <v>1.2276</v>
      </c>
      <c r="AG220" s="11">
        <v>1.2276</v>
      </c>
      <c r="AH220" s="11">
        <v>1.1679999999999999</v>
      </c>
      <c r="AI220" s="11">
        <v>0</v>
      </c>
    </row>
    <row r="221" spans="1:35" x14ac:dyDescent="0.3">
      <c r="A221" s="27">
        <v>281</v>
      </c>
      <c r="B221" s="25">
        <v>54</v>
      </c>
      <c r="C221" s="25">
        <v>74</v>
      </c>
      <c r="D221" s="24" t="s">
        <v>176</v>
      </c>
      <c r="E221" s="79" t="s">
        <v>177</v>
      </c>
      <c r="F221" s="27">
        <v>2004</v>
      </c>
      <c r="G221" s="7">
        <v>219</v>
      </c>
      <c r="H221" s="7" t="s">
        <v>252</v>
      </c>
      <c r="I221" s="7" t="s">
        <v>256</v>
      </c>
      <c r="J221" s="7">
        <v>1</v>
      </c>
      <c r="K221" s="7">
        <v>1</v>
      </c>
      <c r="L221" s="7">
        <v>0</v>
      </c>
      <c r="M221" s="7">
        <v>1</v>
      </c>
      <c r="N221" s="7">
        <v>1</v>
      </c>
      <c r="O221" s="7">
        <v>1</v>
      </c>
      <c r="P221" s="7">
        <v>1</v>
      </c>
      <c r="Q221" s="11">
        <v>1</v>
      </c>
      <c r="S221" s="11">
        <f t="shared" si="3"/>
        <v>12</v>
      </c>
      <c r="T221" s="7">
        <v>1994</v>
      </c>
      <c r="U221" s="7">
        <v>1995</v>
      </c>
      <c r="V221" s="11" t="s">
        <v>96</v>
      </c>
      <c r="W221" s="6" t="s">
        <v>9</v>
      </c>
      <c r="X221" s="11">
        <v>19.654399999999999</v>
      </c>
      <c r="Y221" s="11">
        <v>2.6667999999999998</v>
      </c>
      <c r="Z221" s="11">
        <v>1.4816</v>
      </c>
      <c r="AA221" s="11">
        <v>0.2964</v>
      </c>
      <c r="AB221" s="11">
        <v>3.2591999999999999</v>
      </c>
      <c r="AC221" s="11">
        <v>6.5183999999999997</v>
      </c>
      <c r="AD221" s="11">
        <v>3.1604000000000001</v>
      </c>
      <c r="AE221" s="11">
        <v>1.284</v>
      </c>
      <c r="AF221" s="11">
        <v>8.4939999999999998</v>
      </c>
      <c r="AG221" s="11">
        <v>39.308799999999998</v>
      </c>
      <c r="AH221" s="11">
        <v>56.9876</v>
      </c>
      <c r="AI221" s="11">
        <v>10.3704</v>
      </c>
    </row>
    <row r="222" spans="1:35" x14ac:dyDescent="0.3">
      <c r="A222" s="27">
        <v>281</v>
      </c>
      <c r="B222" s="25">
        <v>54</v>
      </c>
      <c r="C222" s="25">
        <v>74</v>
      </c>
      <c r="D222" s="24" t="s">
        <v>176</v>
      </c>
      <c r="E222" s="79" t="s">
        <v>177</v>
      </c>
      <c r="F222" s="27">
        <v>2004</v>
      </c>
      <c r="G222" s="7">
        <v>220</v>
      </c>
      <c r="H222" s="7" t="s">
        <v>252</v>
      </c>
      <c r="I222" s="7" t="s">
        <v>256</v>
      </c>
      <c r="J222" s="7">
        <v>1</v>
      </c>
      <c r="K222" s="7">
        <v>1</v>
      </c>
      <c r="L222" s="7">
        <v>0</v>
      </c>
      <c r="M222" s="7">
        <v>1</v>
      </c>
      <c r="N222" s="7">
        <v>1</v>
      </c>
      <c r="O222" s="7">
        <v>1</v>
      </c>
      <c r="P222" s="7">
        <v>1</v>
      </c>
      <c r="Q222" s="11">
        <v>1</v>
      </c>
      <c r="S222" s="11">
        <f t="shared" si="3"/>
        <v>12</v>
      </c>
      <c r="T222" s="7">
        <v>1994</v>
      </c>
      <c r="U222" s="7">
        <v>1995</v>
      </c>
      <c r="V222" s="11" t="s">
        <v>42</v>
      </c>
      <c r="W222" s="6" t="s">
        <v>9</v>
      </c>
      <c r="X222" s="11">
        <v>7.4073000000000002</v>
      </c>
      <c r="Y222" s="11">
        <v>2.2221000000000002</v>
      </c>
      <c r="Z222" s="11">
        <v>2.3703000000000003</v>
      </c>
      <c r="AA222" s="11">
        <v>0.59250000000000003</v>
      </c>
      <c r="AB222" s="11">
        <v>0</v>
      </c>
      <c r="AC222" s="11">
        <v>0.96300000000000008</v>
      </c>
      <c r="AD222" s="11">
        <v>0.14789999999999998</v>
      </c>
      <c r="AE222" s="11">
        <v>0</v>
      </c>
      <c r="AF222" s="11">
        <v>0.81479999999999997</v>
      </c>
      <c r="AG222" s="11">
        <v>9.7037999999999993</v>
      </c>
      <c r="AH222" s="11">
        <v>3.9998999999999998</v>
      </c>
      <c r="AI222" s="11">
        <v>16.073999999999998</v>
      </c>
    </row>
    <row r="223" spans="1:35" x14ac:dyDescent="0.3">
      <c r="A223" s="27">
        <v>281</v>
      </c>
      <c r="B223" s="25">
        <v>54</v>
      </c>
      <c r="C223" s="25">
        <v>74</v>
      </c>
      <c r="D223" s="24" t="s">
        <v>176</v>
      </c>
      <c r="E223" s="79" t="s">
        <v>177</v>
      </c>
      <c r="F223" s="27">
        <v>2004</v>
      </c>
      <c r="G223" s="7">
        <v>221</v>
      </c>
      <c r="H223" s="7" t="s">
        <v>252</v>
      </c>
      <c r="I223" s="7" t="s">
        <v>256</v>
      </c>
      <c r="J223" s="7">
        <v>1</v>
      </c>
      <c r="K223" s="7">
        <v>1</v>
      </c>
      <c r="L223" s="7">
        <v>0</v>
      </c>
      <c r="M223" s="7">
        <v>1</v>
      </c>
      <c r="N223" s="7">
        <v>1</v>
      </c>
      <c r="O223" s="7">
        <v>1</v>
      </c>
      <c r="P223" s="7">
        <v>1</v>
      </c>
      <c r="Q223" s="11">
        <v>1</v>
      </c>
      <c r="S223" s="11">
        <f t="shared" si="3"/>
        <v>12</v>
      </c>
      <c r="T223" s="7">
        <v>1994</v>
      </c>
      <c r="U223" s="7">
        <v>1995</v>
      </c>
      <c r="V223" s="11" t="s">
        <v>39</v>
      </c>
      <c r="W223" s="6" t="s">
        <v>9</v>
      </c>
      <c r="X223" s="11">
        <v>29.651999999999997</v>
      </c>
      <c r="Y223" s="11">
        <v>29.404499999999999</v>
      </c>
      <c r="Z223" s="11">
        <v>24.689999999999998</v>
      </c>
      <c r="AA223" s="11">
        <v>9.5530000000000008</v>
      </c>
      <c r="AB223" s="11">
        <v>4.5905000000000005</v>
      </c>
      <c r="AC223" s="11">
        <v>0</v>
      </c>
      <c r="AD223" s="11">
        <v>9.6775000000000002</v>
      </c>
      <c r="AE223" s="11">
        <v>4.9630000000000001</v>
      </c>
      <c r="AF223" s="11">
        <v>4.4664999999999999</v>
      </c>
      <c r="AG223" s="11">
        <v>9.5530000000000008</v>
      </c>
      <c r="AH223" s="11">
        <v>59.429499999999997</v>
      </c>
      <c r="AI223" s="11">
        <v>34.243000000000002</v>
      </c>
    </row>
    <row r="224" spans="1:35" x14ac:dyDescent="0.3">
      <c r="A224" s="27">
        <v>281</v>
      </c>
      <c r="B224" s="25">
        <v>54</v>
      </c>
      <c r="C224" s="25">
        <v>74</v>
      </c>
      <c r="D224" s="24" t="s">
        <v>176</v>
      </c>
      <c r="E224" s="79" t="s">
        <v>177</v>
      </c>
      <c r="F224" s="27">
        <v>2004</v>
      </c>
      <c r="G224" s="7">
        <v>222</v>
      </c>
      <c r="H224" s="7" t="s">
        <v>252</v>
      </c>
      <c r="I224" s="7" t="s">
        <v>256</v>
      </c>
      <c r="J224" s="7">
        <v>1</v>
      </c>
      <c r="K224" s="7">
        <v>1</v>
      </c>
      <c r="L224" s="7">
        <v>0</v>
      </c>
      <c r="M224" s="7">
        <v>1</v>
      </c>
      <c r="N224" s="7">
        <v>1</v>
      </c>
      <c r="O224" s="7">
        <v>1</v>
      </c>
      <c r="P224" s="7">
        <v>1</v>
      </c>
      <c r="Q224" s="11">
        <v>1</v>
      </c>
      <c r="S224" s="11">
        <f t="shared" si="3"/>
        <v>12</v>
      </c>
      <c r="T224" s="7">
        <v>1994</v>
      </c>
      <c r="U224" s="7">
        <v>1995</v>
      </c>
      <c r="V224" s="11" t="s">
        <v>178</v>
      </c>
      <c r="W224" s="6" t="s">
        <v>9</v>
      </c>
      <c r="X224" s="11">
        <v>11.414400000000001</v>
      </c>
      <c r="Y224" s="11">
        <v>13.498799999999999</v>
      </c>
      <c r="Z224" s="11">
        <v>13.7964</v>
      </c>
      <c r="AA224" s="11">
        <v>15.484</v>
      </c>
      <c r="AB224" s="11">
        <v>9.33</v>
      </c>
      <c r="AC224" s="11">
        <v>11.8116</v>
      </c>
      <c r="AD224" s="11">
        <v>9.7271999999999998</v>
      </c>
      <c r="AE224" s="11">
        <v>15.284800000000001</v>
      </c>
      <c r="AF224" s="11">
        <v>35.5336</v>
      </c>
      <c r="AG224" s="11">
        <v>37.816400000000002</v>
      </c>
      <c r="AH224" s="11">
        <v>61.736800000000002</v>
      </c>
      <c r="AI224" s="11">
        <v>23.225999999999999</v>
      </c>
    </row>
    <row r="225" spans="1:35" x14ac:dyDescent="0.3">
      <c r="A225" s="27">
        <v>281</v>
      </c>
      <c r="B225" s="25">
        <v>54</v>
      </c>
      <c r="C225" s="25">
        <v>74</v>
      </c>
      <c r="D225" s="24" t="s">
        <v>176</v>
      </c>
      <c r="E225" s="79" t="s">
        <v>177</v>
      </c>
      <c r="F225" s="27">
        <v>2004</v>
      </c>
      <c r="G225" s="7">
        <v>223</v>
      </c>
      <c r="H225" s="7" t="s">
        <v>252</v>
      </c>
      <c r="I225" s="7" t="s">
        <v>256</v>
      </c>
      <c r="J225" s="7">
        <v>1</v>
      </c>
      <c r="K225" s="7">
        <v>1</v>
      </c>
      <c r="L225" s="7">
        <v>0</v>
      </c>
      <c r="M225" s="7">
        <v>1</v>
      </c>
      <c r="N225" s="7">
        <v>1</v>
      </c>
      <c r="O225" s="7">
        <v>1</v>
      </c>
      <c r="P225" s="7">
        <v>1</v>
      </c>
      <c r="Q225" s="11">
        <v>1</v>
      </c>
      <c r="S225" s="11">
        <f t="shared" si="3"/>
        <v>12</v>
      </c>
      <c r="T225" s="7">
        <v>1994</v>
      </c>
      <c r="U225" s="7">
        <v>1995</v>
      </c>
      <c r="V225" s="11" t="s">
        <v>179</v>
      </c>
      <c r="W225" s="6" t="s">
        <v>9</v>
      </c>
      <c r="X225" s="11">
        <v>0.89319999999999999</v>
      </c>
      <c r="Y225" s="11">
        <v>2.5808</v>
      </c>
      <c r="Z225" s="11">
        <v>1.1912</v>
      </c>
      <c r="AA225" s="11">
        <v>0.59560000000000002</v>
      </c>
      <c r="AB225" s="11">
        <v>0.19839999999999999</v>
      </c>
      <c r="AC225" s="11">
        <v>1.1912</v>
      </c>
      <c r="AD225" s="11">
        <v>0.19839999999999999</v>
      </c>
      <c r="AE225" s="11">
        <v>1.5880000000000001</v>
      </c>
      <c r="AF225" s="11">
        <v>1.4883999999999999</v>
      </c>
      <c r="AG225" s="11">
        <v>9.6275999999999993</v>
      </c>
      <c r="AH225" s="11">
        <v>25.608000000000001</v>
      </c>
      <c r="AI225" s="11">
        <v>6.65</v>
      </c>
    </row>
    <row r="226" spans="1:35" x14ac:dyDescent="0.3">
      <c r="A226" s="27">
        <v>288</v>
      </c>
      <c r="B226" s="25">
        <v>55</v>
      </c>
      <c r="C226" s="25">
        <v>75</v>
      </c>
      <c r="D226" s="1" t="s">
        <v>180</v>
      </c>
      <c r="E226" s="79" t="s">
        <v>57</v>
      </c>
      <c r="F226" s="27">
        <v>2004</v>
      </c>
      <c r="G226" s="7">
        <v>224</v>
      </c>
      <c r="H226" s="7" t="s">
        <v>607</v>
      </c>
      <c r="I226" s="7" t="s">
        <v>252</v>
      </c>
      <c r="J226" s="7">
        <v>0</v>
      </c>
      <c r="K226" s="7">
        <v>1</v>
      </c>
      <c r="L226" s="7">
        <v>0</v>
      </c>
      <c r="M226" s="7">
        <v>0</v>
      </c>
      <c r="N226" s="7">
        <v>1</v>
      </c>
      <c r="O226" s="7">
        <v>0</v>
      </c>
      <c r="P226" s="7">
        <v>0</v>
      </c>
      <c r="Q226" s="11">
        <v>1</v>
      </c>
      <c r="S226" s="11">
        <f t="shared" si="3"/>
        <v>12</v>
      </c>
      <c r="T226" s="7">
        <v>1986</v>
      </c>
      <c r="U226" s="7">
        <v>1991</v>
      </c>
      <c r="V226" s="11" t="s">
        <v>181</v>
      </c>
      <c r="W226" s="6" t="s">
        <v>7</v>
      </c>
      <c r="X226" s="11">
        <v>623.84400000000005</v>
      </c>
      <c r="Y226" s="11">
        <v>468.32500000000005</v>
      </c>
      <c r="Z226" s="11">
        <v>391.66200000000003</v>
      </c>
      <c r="AA226" s="11">
        <v>383.73899999999998</v>
      </c>
      <c r="AB226" s="11">
        <v>264.61799999999999</v>
      </c>
      <c r="AC226" s="11">
        <v>287.029</v>
      </c>
      <c r="AD226" s="11">
        <v>632.94400000000007</v>
      </c>
      <c r="AE226" s="11">
        <v>972.79099999999994</v>
      </c>
      <c r="AF226" s="11">
        <v>1132.691</v>
      </c>
      <c r="AG226" s="11">
        <v>637.49400000000003</v>
      </c>
      <c r="AH226" s="11">
        <v>490.06100000000004</v>
      </c>
      <c r="AI226" s="11">
        <v>415.42099999999999</v>
      </c>
    </row>
    <row r="227" spans="1:35" x14ac:dyDescent="0.3">
      <c r="A227" s="27">
        <v>288</v>
      </c>
      <c r="B227" s="25">
        <v>55</v>
      </c>
      <c r="C227" s="25">
        <v>75</v>
      </c>
      <c r="D227" s="1" t="s">
        <v>180</v>
      </c>
      <c r="E227" s="79" t="s">
        <v>57</v>
      </c>
      <c r="F227" s="27">
        <v>2004</v>
      </c>
      <c r="G227" s="7">
        <v>225</v>
      </c>
      <c r="H227" s="7" t="s">
        <v>607</v>
      </c>
      <c r="I227" s="7" t="s">
        <v>252</v>
      </c>
      <c r="J227" s="7">
        <v>0</v>
      </c>
      <c r="K227" s="7">
        <v>1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11">
        <v>1</v>
      </c>
      <c r="S227" s="11">
        <f t="shared" si="3"/>
        <v>12</v>
      </c>
      <c r="T227" s="7">
        <v>1992</v>
      </c>
      <c r="U227" s="7">
        <v>2000</v>
      </c>
      <c r="V227" s="11" t="s">
        <v>181</v>
      </c>
      <c r="W227" s="6" t="s">
        <v>7</v>
      </c>
      <c r="X227" s="11">
        <v>391.32299999999998</v>
      </c>
      <c r="Y227" s="11">
        <v>466.30099999999999</v>
      </c>
      <c r="Z227" s="11">
        <v>482.64600000000002</v>
      </c>
      <c r="AA227" s="11">
        <v>351.38800000000003</v>
      </c>
      <c r="AB227" s="11">
        <v>351.56</v>
      </c>
      <c r="AC227" s="11">
        <v>305.226</v>
      </c>
      <c r="AD227" s="11">
        <v>487.363</v>
      </c>
      <c r="AE227" s="11">
        <v>972.79099999999994</v>
      </c>
      <c r="AF227" s="11">
        <v>776.83400000000006</v>
      </c>
      <c r="AG227" s="11">
        <v>532.35500000000002</v>
      </c>
      <c r="AH227" s="11">
        <v>364.70399999999995</v>
      </c>
      <c r="AI227" s="11">
        <v>279.95699999999999</v>
      </c>
    </row>
    <row r="228" spans="1:35" x14ac:dyDescent="0.3">
      <c r="A228" s="27">
        <v>288</v>
      </c>
      <c r="B228" s="25">
        <v>55</v>
      </c>
      <c r="C228" s="25">
        <v>75</v>
      </c>
      <c r="D228" s="1" t="s">
        <v>180</v>
      </c>
      <c r="E228" s="79" t="s">
        <v>57</v>
      </c>
      <c r="F228" s="27">
        <v>2004</v>
      </c>
      <c r="G228" s="7">
        <v>226</v>
      </c>
      <c r="H228" s="7" t="s">
        <v>607</v>
      </c>
      <c r="I228" s="7" t="s">
        <v>252</v>
      </c>
      <c r="J228" s="7">
        <v>0</v>
      </c>
      <c r="K228" s="7">
        <v>1</v>
      </c>
      <c r="L228" s="7">
        <v>0</v>
      </c>
      <c r="M228" s="7">
        <v>0</v>
      </c>
      <c r="N228" s="7">
        <v>1</v>
      </c>
      <c r="O228" s="7">
        <v>0</v>
      </c>
      <c r="P228" s="7">
        <v>0</v>
      </c>
      <c r="Q228" s="11">
        <v>1</v>
      </c>
      <c r="S228" s="11">
        <f t="shared" si="3"/>
        <v>12</v>
      </c>
      <c r="T228" s="7">
        <v>1986</v>
      </c>
      <c r="U228" s="7">
        <v>1991</v>
      </c>
      <c r="V228" s="11" t="s">
        <v>181</v>
      </c>
      <c r="W228" s="6" t="s">
        <v>9</v>
      </c>
      <c r="X228" s="11">
        <v>7.6670000000000007</v>
      </c>
      <c r="Y228" s="11">
        <v>1.7710000000000001</v>
      </c>
      <c r="Z228" s="11">
        <v>0.42299999999999999</v>
      </c>
      <c r="AA228" s="11">
        <v>0</v>
      </c>
      <c r="AB228" s="11">
        <v>0.76</v>
      </c>
      <c r="AC228" s="11">
        <v>2.9499999999999997</v>
      </c>
      <c r="AD228" s="11">
        <v>3.625</v>
      </c>
      <c r="AE228" s="11">
        <v>5.8170000000000002</v>
      </c>
      <c r="AF228" s="11">
        <v>5.48</v>
      </c>
      <c r="AG228" s="11">
        <v>8.1750000000000007</v>
      </c>
      <c r="AH228" s="11">
        <v>8.85</v>
      </c>
      <c r="AI228" s="11">
        <v>11.547000000000001</v>
      </c>
    </row>
    <row r="229" spans="1:35" x14ac:dyDescent="0.3">
      <c r="A229" s="27">
        <v>288</v>
      </c>
      <c r="B229" s="25">
        <v>55</v>
      </c>
      <c r="C229" s="25">
        <v>75</v>
      </c>
      <c r="D229" s="1" t="s">
        <v>180</v>
      </c>
      <c r="E229" s="79" t="s">
        <v>57</v>
      </c>
      <c r="F229" s="27">
        <v>2004</v>
      </c>
      <c r="G229" s="7">
        <v>227</v>
      </c>
      <c r="H229" s="7" t="s">
        <v>607</v>
      </c>
      <c r="I229" s="7" t="s">
        <v>252</v>
      </c>
      <c r="J229" s="7">
        <v>0</v>
      </c>
      <c r="K229" s="7">
        <v>1</v>
      </c>
      <c r="L229" s="7">
        <v>0</v>
      </c>
      <c r="M229" s="7">
        <v>0</v>
      </c>
      <c r="N229" s="7">
        <v>1</v>
      </c>
      <c r="O229" s="7">
        <v>0</v>
      </c>
      <c r="P229" s="7">
        <v>0</v>
      </c>
      <c r="Q229" s="11">
        <v>1</v>
      </c>
      <c r="S229" s="11">
        <f t="shared" si="3"/>
        <v>12</v>
      </c>
      <c r="T229" s="7">
        <v>1992</v>
      </c>
      <c r="U229" s="7">
        <v>2000</v>
      </c>
      <c r="V229" s="11" t="s">
        <v>181</v>
      </c>
      <c r="W229" s="6" t="s">
        <v>9</v>
      </c>
      <c r="X229" s="11">
        <v>38.498000000000005</v>
      </c>
      <c r="Y229" s="11">
        <v>14.407</v>
      </c>
      <c r="Z229" s="11">
        <v>7.4980000000000002</v>
      </c>
      <c r="AA229" s="11">
        <v>3.6230000000000002</v>
      </c>
      <c r="AB229" s="11">
        <v>2.7810000000000001</v>
      </c>
      <c r="AC229" s="11">
        <v>2.4460000000000002</v>
      </c>
      <c r="AD229" s="11">
        <v>3.12</v>
      </c>
      <c r="AE229" s="11">
        <v>10.87</v>
      </c>
      <c r="AF229" s="11">
        <v>4.4690000000000003</v>
      </c>
      <c r="AG229" s="11">
        <v>8.1750000000000007</v>
      </c>
      <c r="AH229" s="11">
        <v>17.440000000000001</v>
      </c>
      <c r="AI229" s="11">
        <v>26.709</v>
      </c>
    </row>
    <row r="230" spans="1:35" s="6" customFormat="1" x14ac:dyDescent="0.3">
      <c r="A230" s="25">
        <v>301</v>
      </c>
      <c r="B230" s="25">
        <v>56</v>
      </c>
      <c r="C230" s="25">
        <v>76</v>
      </c>
      <c r="D230" s="24" t="s">
        <v>182</v>
      </c>
      <c r="E230" s="29" t="s">
        <v>115</v>
      </c>
      <c r="F230" s="25">
        <v>2005</v>
      </c>
      <c r="G230" s="19">
        <v>228</v>
      </c>
      <c r="H230" s="7" t="s">
        <v>607</v>
      </c>
      <c r="I230" s="19" t="s">
        <v>252</v>
      </c>
      <c r="J230" s="19"/>
      <c r="K230" s="19">
        <v>1</v>
      </c>
      <c r="L230" s="19"/>
      <c r="M230" s="19"/>
      <c r="N230" s="19">
        <v>1</v>
      </c>
      <c r="O230" s="19"/>
      <c r="P230" s="19"/>
      <c r="Q230" s="11">
        <v>0</v>
      </c>
      <c r="R230" s="11" t="s">
        <v>251</v>
      </c>
      <c r="S230" s="11">
        <f t="shared" si="3"/>
        <v>7</v>
      </c>
      <c r="T230" s="19">
        <v>2001</v>
      </c>
      <c r="U230" s="19">
        <v>2002</v>
      </c>
      <c r="V230" s="11" t="s">
        <v>183</v>
      </c>
      <c r="W230" s="6" t="s">
        <v>9</v>
      </c>
      <c r="X230" s="11">
        <v>10.384399999999999</v>
      </c>
      <c r="Y230" s="11">
        <v>4.6054000000000004</v>
      </c>
      <c r="Z230" s="11" t="s">
        <v>246</v>
      </c>
      <c r="AA230" s="11" t="s">
        <v>246</v>
      </c>
      <c r="AB230" s="11" t="s">
        <v>246</v>
      </c>
      <c r="AC230" s="11" t="s">
        <v>246</v>
      </c>
      <c r="AD230" s="11" t="s">
        <v>246</v>
      </c>
      <c r="AE230" s="11">
        <v>3.2618999999999998</v>
      </c>
      <c r="AF230" s="11">
        <v>3.4379</v>
      </c>
      <c r="AG230" s="11">
        <v>8.5518000000000001</v>
      </c>
      <c r="AH230" s="11">
        <v>17.294899999999998</v>
      </c>
      <c r="AI230" s="11">
        <v>19.684200000000001</v>
      </c>
    </row>
    <row r="231" spans="1:35" s="6" customFormat="1" x14ac:dyDescent="0.3">
      <c r="A231" s="25">
        <v>301</v>
      </c>
      <c r="B231" s="25">
        <v>56</v>
      </c>
      <c r="C231" s="25">
        <v>76</v>
      </c>
      <c r="D231" s="24" t="s">
        <v>182</v>
      </c>
      <c r="E231" s="29" t="s">
        <v>115</v>
      </c>
      <c r="F231" s="25">
        <v>2005</v>
      </c>
      <c r="G231" s="19">
        <v>229</v>
      </c>
      <c r="H231" s="7" t="s">
        <v>607</v>
      </c>
      <c r="I231" s="19" t="s">
        <v>252</v>
      </c>
      <c r="J231" s="19"/>
      <c r="K231" s="19">
        <v>1</v>
      </c>
      <c r="L231" s="19"/>
      <c r="M231" s="19"/>
      <c r="N231" s="19">
        <v>1</v>
      </c>
      <c r="O231" s="19"/>
      <c r="P231" s="19"/>
      <c r="Q231" s="11">
        <v>0</v>
      </c>
      <c r="R231" s="11" t="s">
        <v>251</v>
      </c>
      <c r="S231" s="11">
        <f t="shared" si="3"/>
        <v>7</v>
      </c>
      <c r="T231" s="19">
        <v>2001</v>
      </c>
      <c r="U231" s="19">
        <v>2002</v>
      </c>
      <c r="V231" s="11" t="s">
        <v>184</v>
      </c>
      <c r="W231" s="6" t="s">
        <v>9</v>
      </c>
      <c r="X231" s="11">
        <v>4.6430999999999996</v>
      </c>
      <c r="Y231" s="11">
        <v>1.0567</v>
      </c>
      <c r="Z231" s="11" t="s">
        <v>246</v>
      </c>
      <c r="AA231" s="11" t="s">
        <v>246</v>
      </c>
      <c r="AB231" s="11" t="s">
        <v>246</v>
      </c>
      <c r="AC231" s="11" t="s">
        <v>246</v>
      </c>
      <c r="AD231" s="11" t="s">
        <v>246</v>
      </c>
      <c r="AE231" s="11">
        <v>3.7699999999999997E-2</v>
      </c>
      <c r="AF231" s="11">
        <v>0.68179999999999996</v>
      </c>
      <c r="AG231" s="11">
        <v>4.2599999999999999E-2</v>
      </c>
      <c r="AH231" s="11">
        <v>0</v>
      </c>
      <c r="AI231" s="11">
        <v>2.3018000000000001</v>
      </c>
    </row>
    <row r="232" spans="1:35" s="6" customFormat="1" x14ac:dyDescent="0.3">
      <c r="A232" s="25">
        <v>301</v>
      </c>
      <c r="B232" s="25">
        <v>56</v>
      </c>
      <c r="C232" s="25">
        <v>77</v>
      </c>
      <c r="D232" s="24" t="s">
        <v>182</v>
      </c>
      <c r="E232" s="29" t="s">
        <v>115</v>
      </c>
      <c r="F232" s="25">
        <v>2005</v>
      </c>
      <c r="G232" s="19">
        <v>230</v>
      </c>
      <c r="H232" s="7" t="s">
        <v>607</v>
      </c>
      <c r="I232" s="19" t="s">
        <v>252</v>
      </c>
      <c r="J232" s="19"/>
      <c r="K232" s="19">
        <v>1</v>
      </c>
      <c r="L232" s="19"/>
      <c r="M232" s="19"/>
      <c r="N232" s="19">
        <v>1</v>
      </c>
      <c r="O232" s="19"/>
      <c r="P232" s="19"/>
      <c r="Q232" s="11">
        <v>0</v>
      </c>
      <c r="R232" s="11" t="s">
        <v>251</v>
      </c>
      <c r="S232" s="11">
        <f t="shared" si="3"/>
        <v>7</v>
      </c>
      <c r="T232" s="19">
        <v>2001</v>
      </c>
      <c r="U232" s="19">
        <v>2002</v>
      </c>
      <c r="V232" s="11" t="s">
        <v>183</v>
      </c>
      <c r="W232" s="6" t="s">
        <v>9</v>
      </c>
      <c r="X232" s="11">
        <v>8.7444000000000006</v>
      </c>
      <c r="Y232" s="11">
        <v>5.1874000000000002</v>
      </c>
      <c r="Z232" s="11" t="s">
        <v>246</v>
      </c>
      <c r="AA232" s="11" t="s">
        <v>246</v>
      </c>
      <c r="AB232" s="11" t="s">
        <v>246</v>
      </c>
      <c r="AC232" s="11" t="s">
        <v>246</v>
      </c>
      <c r="AD232" s="11" t="s">
        <v>246</v>
      </c>
      <c r="AE232" s="11">
        <v>10.823499999999999</v>
      </c>
      <c r="AF232" s="11">
        <v>20.9024</v>
      </c>
      <c r="AG232" s="11">
        <v>34.288899999999998</v>
      </c>
      <c r="AH232" s="11">
        <v>44.991199999999999</v>
      </c>
      <c r="AI232" s="11">
        <v>25.110700000000001</v>
      </c>
    </row>
    <row r="233" spans="1:35" s="6" customFormat="1" x14ac:dyDescent="0.3">
      <c r="A233" s="25">
        <v>301</v>
      </c>
      <c r="B233" s="25">
        <v>56</v>
      </c>
      <c r="C233" s="25">
        <v>77</v>
      </c>
      <c r="D233" s="24" t="s">
        <v>182</v>
      </c>
      <c r="E233" s="29" t="s">
        <v>115</v>
      </c>
      <c r="F233" s="25">
        <v>2005</v>
      </c>
      <c r="G233" s="19">
        <v>231</v>
      </c>
      <c r="H233" s="7" t="s">
        <v>607</v>
      </c>
      <c r="I233" s="19" t="s">
        <v>252</v>
      </c>
      <c r="J233" s="19"/>
      <c r="K233" s="19">
        <v>1</v>
      </c>
      <c r="L233" s="19"/>
      <c r="M233" s="19"/>
      <c r="N233" s="19">
        <v>1</v>
      </c>
      <c r="O233" s="19"/>
      <c r="P233" s="19"/>
      <c r="Q233" s="11">
        <v>0</v>
      </c>
      <c r="R233" s="11" t="s">
        <v>251</v>
      </c>
      <c r="S233" s="11">
        <f t="shared" si="3"/>
        <v>7</v>
      </c>
      <c r="T233" s="19">
        <v>2001</v>
      </c>
      <c r="U233" s="19">
        <v>2002</v>
      </c>
      <c r="V233" s="11" t="s">
        <v>184</v>
      </c>
      <c r="W233" s="6" t="s">
        <v>9</v>
      </c>
      <c r="X233" s="11">
        <v>0</v>
      </c>
      <c r="Y233" s="11">
        <v>0</v>
      </c>
      <c r="Z233" s="11" t="s">
        <v>246</v>
      </c>
      <c r="AA233" s="11" t="s">
        <v>246</v>
      </c>
      <c r="AB233" s="11" t="s">
        <v>246</v>
      </c>
      <c r="AC233" s="11" t="s">
        <v>246</v>
      </c>
      <c r="AD233" s="11" t="s">
        <v>246</v>
      </c>
      <c r="AE233" s="11">
        <v>2.7120000000000002</v>
      </c>
      <c r="AF233" s="11">
        <v>1.6357999999999999</v>
      </c>
      <c r="AG233" s="11">
        <v>0.96850000000000003</v>
      </c>
      <c r="AH233" s="11">
        <v>2.8299999999999999E-2</v>
      </c>
      <c r="AI233" s="11">
        <v>0</v>
      </c>
    </row>
    <row r="234" spans="1:35" x14ac:dyDescent="0.3">
      <c r="A234" s="25">
        <v>319</v>
      </c>
      <c r="B234" s="25">
        <v>57</v>
      </c>
      <c r="C234" s="25">
        <v>78</v>
      </c>
      <c r="D234" s="24" t="s">
        <v>185</v>
      </c>
      <c r="E234" s="79" t="s">
        <v>186</v>
      </c>
      <c r="F234" s="27">
        <v>2006</v>
      </c>
      <c r="G234" s="7">
        <v>232</v>
      </c>
      <c r="H234" s="7" t="s">
        <v>607</v>
      </c>
      <c r="I234" s="7" t="s">
        <v>256</v>
      </c>
      <c r="J234" s="7">
        <v>1</v>
      </c>
      <c r="K234" s="7">
        <v>1</v>
      </c>
      <c r="L234" s="7">
        <v>0</v>
      </c>
      <c r="M234" s="7">
        <v>1</v>
      </c>
      <c r="N234" s="7">
        <v>0</v>
      </c>
      <c r="O234" s="7">
        <v>1</v>
      </c>
      <c r="P234" s="7">
        <v>1</v>
      </c>
      <c r="Q234" s="11">
        <v>1</v>
      </c>
      <c r="S234" s="11">
        <f t="shared" si="3"/>
        <v>12</v>
      </c>
      <c r="T234" s="7">
        <v>2000</v>
      </c>
      <c r="U234" s="7">
        <v>2002</v>
      </c>
      <c r="V234" s="11" t="s">
        <v>187</v>
      </c>
      <c r="W234" s="6" t="s">
        <v>7</v>
      </c>
      <c r="X234" s="11">
        <v>0</v>
      </c>
      <c r="Y234" s="11">
        <v>0</v>
      </c>
      <c r="Z234" s="11">
        <v>1.6666666666666667</v>
      </c>
      <c r="AA234" s="11">
        <v>6</v>
      </c>
      <c r="AB234" s="11">
        <v>9.3333333333333339</v>
      </c>
      <c r="AC234" s="11">
        <v>10.333333333333334</v>
      </c>
      <c r="AD234" s="11">
        <v>3.6666666666666665</v>
      </c>
      <c r="AE234" s="11">
        <v>10.666666666666666</v>
      </c>
      <c r="AF234" s="11">
        <v>7.333333333333333</v>
      </c>
      <c r="AG234" s="11">
        <v>1.6666666666666667</v>
      </c>
      <c r="AH234" s="11">
        <v>0</v>
      </c>
      <c r="AI234" s="11">
        <v>0</v>
      </c>
    </row>
    <row r="235" spans="1:35" x14ac:dyDescent="0.3">
      <c r="A235" s="25">
        <v>319</v>
      </c>
      <c r="B235" s="25">
        <v>57</v>
      </c>
      <c r="C235" s="25">
        <v>78</v>
      </c>
      <c r="D235" s="24" t="s">
        <v>185</v>
      </c>
      <c r="E235" s="79" t="s">
        <v>186</v>
      </c>
      <c r="F235" s="27">
        <v>2006</v>
      </c>
      <c r="G235" s="7">
        <v>233</v>
      </c>
      <c r="H235" s="7" t="s">
        <v>607</v>
      </c>
      <c r="I235" s="7" t="s">
        <v>256</v>
      </c>
      <c r="J235" s="7">
        <v>1</v>
      </c>
      <c r="K235" s="7">
        <v>1</v>
      </c>
      <c r="L235" s="7">
        <v>0</v>
      </c>
      <c r="M235" s="7">
        <v>1</v>
      </c>
      <c r="N235" s="7">
        <v>0</v>
      </c>
      <c r="O235" s="7">
        <v>1</v>
      </c>
      <c r="P235" s="7">
        <v>1</v>
      </c>
      <c r="Q235" s="11">
        <v>0.5</v>
      </c>
      <c r="R235" s="11" t="s">
        <v>616</v>
      </c>
      <c r="S235" s="11">
        <f t="shared" si="3"/>
        <v>12</v>
      </c>
      <c r="T235" s="7">
        <v>2000</v>
      </c>
      <c r="U235" s="7">
        <v>2002</v>
      </c>
      <c r="V235" s="11" t="s">
        <v>187</v>
      </c>
      <c r="W235" s="6" t="s">
        <v>6</v>
      </c>
      <c r="X235" s="11">
        <v>0</v>
      </c>
      <c r="Y235" s="11">
        <v>0.66666666666666663</v>
      </c>
      <c r="Z235" s="11">
        <v>3.3333333333333335</v>
      </c>
      <c r="AA235" s="11">
        <v>6.333333333333333</v>
      </c>
      <c r="AB235" s="11">
        <v>5.333333333333333</v>
      </c>
      <c r="AC235" s="11">
        <v>2.3333333333333335</v>
      </c>
      <c r="AD235" s="11">
        <v>1</v>
      </c>
      <c r="AE235" s="11">
        <v>4.333333333333333</v>
      </c>
      <c r="AF235" s="11">
        <v>5.666666666666667</v>
      </c>
      <c r="AG235" s="11">
        <v>4</v>
      </c>
      <c r="AH235" s="11">
        <v>2</v>
      </c>
      <c r="AI235" s="11">
        <v>0</v>
      </c>
    </row>
    <row r="236" spans="1:35" x14ac:dyDescent="0.3">
      <c r="A236" s="25">
        <v>319</v>
      </c>
      <c r="B236" s="25">
        <v>57</v>
      </c>
      <c r="C236" s="25">
        <v>78</v>
      </c>
      <c r="D236" s="24" t="s">
        <v>185</v>
      </c>
      <c r="E236" s="79" t="s">
        <v>186</v>
      </c>
      <c r="F236" s="27">
        <v>2006</v>
      </c>
      <c r="G236" s="7">
        <v>234</v>
      </c>
      <c r="H236" s="7" t="s">
        <v>607</v>
      </c>
      <c r="I236" s="7" t="s">
        <v>256</v>
      </c>
      <c r="J236" s="7">
        <v>1</v>
      </c>
      <c r="K236" s="7">
        <v>1</v>
      </c>
      <c r="L236" s="7">
        <v>0</v>
      </c>
      <c r="M236" s="7">
        <v>1</v>
      </c>
      <c r="N236" s="7">
        <v>0</v>
      </c>
      <c r="O236" s="7">
        <v>1</v>
      </c>
      <c r="P236" s="7">
        <v>1</v>
      </c>
      <c r="Q236" s="11">
        <v>1</v>
      </c>
      <c r="S236" s="11">
        <f t="shared" si="3"/>
        <v>12</v>
      </c>
      <c r="T236" s="7">
        <v>2000</v>
      </c>
      <c r="U236" s="7">
        <v>2002</v>
      </c>
      <c r="V236" s="11" t="s">
        <v>187</v>
      </c>
      <c r="W236" s="6" t="s">
        <v>9</v>
      </c>
      <c r="X236" s="11">
        <v>0</v>
      </c>
      <c r="Y236" s="11">
        <v>2</v>
      </c>
      <c r="Z236" s="11">
        <v>9.3333333333333339</v>
      </c>
      <c r="AA236" s="11">
        <v>14.666666666666666</v>
      </c>
      <c r="AB236" s="11">
        <v>24.333333333333332</v>
      </c>
      <c r="AC236" s="11">
        <v>8</v>
      </c>
      <c r="AD236" s="11">
        <v>3.6666666666666665</v>
      </c>
      <c r="AE236" s="11">
        <v>8.6666666666666661</v>
      </c>
      <c r="AF236" s="11">
        <v>9</v>
      </c>
      <c r="AG236" s="11">
        <v>4</v>
      </c>
      <c r="AH236" s="11">
        <v>1.3333333333333333</v>
      </c>
      <c r="AI236" s="11">
        <v>0</v>
      </c>
    </row>
    <row r="237" spans="1:35" x14ac:dyDescent="0.3">
      <c r="A237" s="25">
        <v>319</v>
      </c>
      <c r="B237" s="25">
        <v>57</v>
      </c>
      <c r="C237" s="25">
        <v>78</v>
      </c>
      <c r="D237" s="24" t="s">
        <v>185</v>
      </c>
      <c r="E237" s="79" t="s">
        <v>186</v>
      </c>
      <c r="F237" s="27">
        <v>2006</v>
      </c>
      <c r="G237" s="7">
        <v>235</v>
      </c>
      <c r="H237" s="7" t="s">
        <v>607</v>
      </c>
      <c r="I237" s="7" t="s">
        <v>256</v>
      </c>
      <c r="J237" s="7">
        <v>1</v>
      </c>
      <c r="K237" s="7">
        <v>1</v>
      </c>
      <c r="L237" s="7">
        <v>0</v>
      </c>
      <c r="M237" s="7">
        <v>1</v>
      </c>
      <c r="N237" s="7">
        <v>0</v>
      </c>
      <c r="O237" s="7">
        <v>1</v>
      </c>
      <c r="P237" s="7">
        <v>1</v>
      </c>
      <c r="Q237" s="11">
        <v>1</v>
      </c>
      <c r="S237" s="11">
        <f t="shared" si="3"/>
        <v>12</v>
      </c>
      <c r="T237" s="7">
        <v>2000</v>
      </c>
      <c r="U237" s="7">
        <v>2002</v>
      </c>
      <c r="V237" s="11" t="s">
        <v>187</v>
      </c>
      <c r="W237" s="6" t="s">
        <v>11</v>
      </c>
      <c r="X237" s="11">
        <v>0</v>
      </c>
      <c r="Y237" s="11">
        <v>0</v>
      </c>
      <c r="Z237" s="11">
        <v>1.3333333333333333</v>
      </c>
      <c r="AA237" s="11">
        <v>2.6666666666666665</v>
      </c>
      <c r="AB237" s="11">
        <v>9.3333333333333339</v>
      </c>
      <c r="AC237" s="11">
        <v>16.666666666666668</v>
      </c>
      <c r="AD237" s="11">
        <v>28.666666666666668</v>
      </c>
      <c r="AE237" s="11">
        <v>34</v>
      </c>
      <c r="AF237" s="11">
        <v>23.666666666666668</v>
      </c>
      <c r="AG237" s="11">
        <v>27.333333333333332</v>
      </c>
      <c r="AH237" s="11">
        <v>10.666666666666666</v>
      </c>
      <c r="AI237" s="11">
        <v>1.6666666666666667</v>
      </c>
    </row>
    <row r="238" spans="1:35" x14ac:dyDescent="0.3">
      <c r="A238" s="25">
        <v>319</v>
      </c>
      <c r="B238" s="25">
        <v>57</v>
      </c>
      <c r="C238" s="25">
        <v>78</v>
      </c>
      <c r="D238" s="24" t="s">
        <v>185</v>
      </c>
      <c r="E238" s="79" t="s">
        <v>186</v>
      </c>
      <c r="F238" s="27">
        <v>2006</v>
      </c>
      <c r="G238" s="7">
        <v>236</v>
      </c>
      <c r="H238" s="7" t="s">
        <v>607</v>
      </c>
      <c r="I238" s="7" t="s">
        <v>256</v>
      </c>
      <c r="J238" s="7">
        <v>1</v>
      </c>
      <c r="K238" s="7">
        <v>1</v>
      </c>
      <c r="L238" s="7">
        <v>0</v>
      </c>
      <c r="M238" s="7">
        <v>1</v>
      </c>
      <c r="N238" s="7">
        <v>0</v>
      </c>
      <c r="O238" s="7">
        <v>1</v>
      </c>
      <c r="P238" s="7">
        <v>1</v>
      </c>
      <c r="Q238" s="11">
        <v>1</v>
      </c>
      <c r="S238" s="11">
        <f t="shared" si="3"/>
        <v>12</v>
      </c>
      <c r="T238" s="7">
        <v>2000</v>
      </c>
      <c r="U238" s="7">
        <v>2002</v>
      </c>
      <c r="V238" s="11" t="s">
        <v>187</v>
      </c>
      <c r="W238" s="6" t="s">
        <v>12</v>
      </c>
      <c r="X238" s="11">
        <v>0</v>
      </c>
      <c r="Y238" s="11">
        <v>0</v>
      </c>
      <c r="Z238" s="11">
        <v>0.33333333333333331</v>
      </c>
      <c r="AA238" s="11">
        <v>0.66666666666666663</v>
      </c>
      <c r="AB238" s="11">
        <v>3.6666666666666665</v>
      </c>
      <c r="AC238" s="11">
        <v>12</v>
      </c>
      <c r="AD238" s="11">
        <v>22.333333333333332</v>
      </c>
      <c r="AE238" s="11">
        <v>25.666666666666668</v>
      </c>
      <c r="AF238" s="11">
        <v>11.333333333333334</v>
      </c>
      <c r="AG238" s="11">
        <v>4</v>
      </c>
      <c r="AH238" s="11">
        <v>0</v>
      </c>
      <c r="AI238" s="11">
        <v>0</v>
      </c>
    </row>
    <row r="239" spans="1:35" x14ac:dyDescent="0.3">
      <c r="A239" s="27">
        <v>332</v>
      </c>
      <c r="B239" s="25">
        <v>58</v>
      </c>
      <c r="C239" s="25">
        <v>79</v>
      </c>
      <c r="D239" s="24" t="s">
        <v>188</v>
      </c>
      <c r="E239" s="79" t="s">
        <v>126</v>
      </c>
      <c r="F239" s="27">
        <v>2007</v>
      </c>
      <c r="G239" s="7">
        <v>237</v>
      </c>
      <c r="H239" s="7" t="s">
        <v>607</v>
      </c>
      <c r="I239" s="7" t="s">
        <v>256</v>
      </c>
      <c r="J239" s="7">
        <v>1</v>
      </c>
      <c r="K239" s="7">
        <v>1</v>
      </c>
      <c r="L239" s="7">
        <v>0</v>
      </c>
      <c r="M239" s="7">
        <v>1</v>
      </c>
      <c r="N239" s="7">
        <v>0</v>
      </c>
      <c r="O239" s="7">
        <v>0</v>
      </c>
      <c r="P239" s="7">
        <v>1</v>
      </c>
      <c r="Q239" s="11">
        <v>0</v>
      </c>
      <c r="R239" s="11" t="s">
        <v>617</v>
      </c>
      <c r="S239" s="11">
        <f t="shared" si="3"/>
        <v>12</v>
      </c>
      <c r="T239" s="7">
        <v>1998</v>
      </c>
      <c r="U239" s="7">
        <v>1999</v>
      </c>
      <c r="V239" s="11" t="s">
        <v>59</v>
      </c>
      <c r="W239" s="6" t="s">
        <v>7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161.5205</v>
      </c>
      <c r="AF239" s="11">
        <v>0</v>
      </c>
      <c r="AG239" s="11">
        <v>0</v>
      </c>
      <c r="AH239" s="11">
        <v>0</v>
      </c>
      <c r="AI239" s="11">
        <v>0</v>
      </c>
    </row>
    <row r="240" spans="1:35" x14ac:dyDescent="0.3">
      <c r="A240" s="27">
        <v>332</v>
      </c>
      <c r="B240" s="25">
        <v>58</v>
      </c>
      <c r="C240" s="25">
        <v>79</v>
      </c>
      <c r="D240" s="24" t="s">
        <v>188</v>
      </c>
      <c r="E240" s="79" t="s">
        <v>126</v>
      </c>
      <c r="F240" s="27">
        <v>2007</v>
      </c>
      <c r="G240" s="7">
        <v>238</v>
      </c>
      <c r="H240" s="7" t="s">
        <v>607</v>
      </c>
      <c r="I240" s="7" t="s">
        <v>256</v>
      </c>
      <c r="J240" s="7">
        <v>1</v>
      </c>
      <c r="K240" s="7">
        <v>1</v>
      </c>
      <c r="L240" s="7">
        <v>0</v>
      </c>
      <c r="M240" s="7">
        <v>1</v>
      </c>
      <c r="N240" s="7">
        <v>0</v>
      </c>
      <c r="O240" s="7">
        <v>0</v>
      </c>
      <c r="P240" s="7">
        <v>1</v>
      </c>
      <c r="Q240" s="11">
        <v>1</v>
      </c>
      <c r="S240" s="11">
        <f t="shared" si="3"/>
        <v>12</v>
      </c>
      <c r="T240" s="7">
        <v>1998</v>
      </c>
      <c r="U240" s="7">
        <v>1999</v>
      </c>
      <c r="V240" s="11" t="s">
        <v>59</v>
      </c>
      <c r="W240" s="6" t="s">
        <v>9</v>
      </c>
      <c r="X240" s="11">
        <v>0</v>
      </c>
      <c r="Y240" s="11">
        <v>0</v>
      </c>
      <c r="Z240" s="11">
        <v>7.3729999999999993</v>
      </c>
      <c r="AA240" s="11">
        <v>166.35500000000002</v>
      </c>
      <c r="AB240" s="11">
        <v>0</v>
      </c>
      <c r="AC240" s="11">
        <v>34.96</v>
      </c>
      <c r="AD240" s="11">
        <v>10.4155</v>
      </c>
      <c r="AE240" s="11">
        <v>19.414999999999999</v>
      </c>
      <c r="AF240" s="11">
        <v>10.1135</v>
      </c>
      <c r="AG240" s="11">
        <v>0</v>
      </c>
      <c r="AH240" s="11">
        <v>0</v>
      </c>
      <c r="AI240" s="11">
        <v>0</v>
      </c>
    </row>
    <row r="241" spans="1:35" x14ac:dyDescent="0.3">
      <c r="A241" s="27">
        <v>332</v>
      </c>
      <c r="B241" s="25">
        <v>58</v>
      </c>
      <c r="C241" s="25">
        <v>80</v>
      </c>
      <c r="D241" s="24" t="s">
        <v>188</v>
      </c>
      <c r="E241" s="79" t="s">
        <v>126</v>
      </c>
      <c r="F241" s="27">
        <v>2007</v>
      </c>
      <c r="G241" s="7">
        <v>239</v>
      </c>
      <c r="H241" s="7" t="s">
        <v>607</v>
      </c>
      <c r="I241" s="7" t="s">
        <v>256</v>
      </c>
      <c r="J241" s="7">
        <v>1</v>
      </c>
      <c r="K241" s="7">
        <v>1</v>
      </c>
      <c r="L241" s="7">
        <v>0</v>
      </c>
      <c r="M241" s="7">
        <v>1</v>
      </c>
      <c r="N241" s="7">
        <v>0</v>
      </c>
      <c r="O241" s="7">
        <v>0</v>
      </c>
      <c r="P241" s="7">
        <v>1</v>
      </c>
      <c r="Q241" s="11">
        <v>1</v>
      </c>
      <c r="S241" s="11">
        <f t="shared" si="3"/>
        <v>12</v>
      </c>
      <c r="T241" s="7">
        <v>1998</v>
      </c>
      <c r="U241" s="7">
        <v>1999</v>
      </c>
      <c r="V241" s="11" t="s">
        <v>59</v>
      </c>
      <c r="W241" s="6" t="s">
        <v>7</v>
      </c>
      <c r="X241" s="11">
        <v>0</v>
      </c>
      <c r="Y241" s="11">
        <v>0</v>
      </c>
      <c r="Z241" s="11">
        <v>0</v>
      </c>
      <c r="AA241" s="11">
        <v>0</v>
      </c>
      <c r="AB241" s="11">
        <v>21.782</v>
      </c>
      <c r="AC241" s="11">
        <v>13.861499999999999</v>
      </c>
      <c r="AD241" s="11">
        <v>43.564</v>
      </c>
      <c r="AE241" s="11">
        <v>542.57449999999994</v>
      </c>
      <c r="AF241" s="11">
        <v>564.35649999999998</v>
      </c>
      <c r="AG241" s="11">
        <v>0</v>
      </c>
      <c r="AH241" s="11">
        <v>0</v>
      </c>
      <c r="AI241" s="11">
        <v>0</v>
      </c>
    </row>
    <row r="242" spans="1:35" x14ac:dyDescent="0.3">
      <c r="A242" s="27">
        <v>332</v>
      </c>
      <c r="B242" s="25">
        <v>58</v>
      </c>
      <c r="C242" s="25">
        <v>80</v>
      </c>
      <c r="D242" s="24" t="s">
        <v>188</v>
      </c>
      <c r="E242" s="79" t="s">
        <v>126</v>
      </c>
      <c r="F242" s="27">
        <v>2007</v>
      </c>
      <c r="G242" s="7">
        <v>240</v>
      </c>
      <c r="H242" s="7" t="s">
        <v>607</v>
      </c>
      <c r="I242" s="7" t="s">
        <v>256</v>
      </c>
      <c r="J242" s="7">
        <v>1</v>
      </c>
      <c r="K242" s="7">
        <v>1</v>
      </c>
      <c r="L242" s="7">
        <v>0</v>
      </c>
      <c r="M242" s="7">
        <v>1</v>
      </c>
      <c r="N242" s="7">
        <v>0</v>
      </c>
      <c r="O242" s="7">
        <v>0</v>
      </c>
      <c r="P242" s="7">
        <v>1</v>
      </c>
      <c r="Q242" s="11">
        <v>1</v>
      </c>
      <c r="S242" s="11">
        <f t="shared" si="3"/>
        <v>12</v>
      </c>
      <c r="T242" s="7">
        <v>1998</v>
      </c>
      <c r="U242" s="7">
        <v>1999</v>
      </c>
      <c r="V242" s="11" t="s">
        <v>59</v>
      </c>
      <c r="W242" s="6" t="s">
        <v>9</v>
      </c>
      <c r="X242" s="11">
        <v>0</v>
      </c>
      <c r="Y242" s="11">
        <v>61.386000000000003</v>
      </c>
      <c r="Z242" s="11">
        <v>29.702500000000001</v>
      </c>
      <c r="AA242" s="11">
        <v>47.525000000000006</v>
      </c>
      <c r="AB242" s="11">
        <v>11.880500000000001</v>
      </c>
      <c r="AC242" s="11">
        <v>0</v>
      </c>
      <c r="AD242" s="11">
        <v>7.9210000000000003</v>
      </c>
      <c r="AE242" s="11">
        <v>0</v>
      </c>
      <c r="AF242" s="11">
        <v>37.624000000000002</v>
      </c>
      <c r="AG242" s="11">
        <v>152.47499999999999</v>
      </c>
      <c r="AH242" s="11">
        <v>0</v>
      </c>
      <c r="AI242" s="11">
        <v>19.802</v>
      </c>
    </row>
    <row r="243" spans="1:35" x14ac:dyDescent="0.3">
      <c r="A243" s="27">
        <v>332</v>
      </c>
      <c r="B243" s="25">
        <v>58</v>
      </c>
      <c r="C243" s="25">
        <v>81</v>
      </c>
      <c r="D243" s="24" t="s">
        <v>188</v>
      </c>
      <c r="E243" s="79" t="s">
        <v>126</v>
      </c>
      <c r="F243" s="27">
        <v>2007</v>
      </c>
      <c r="G243" s="7">
        <v>241</v>
      </c>
      <c r="H243" s="7" t="s">
        <v>607</v>
      </c>
      <c r="I243" s="7" t="s">
        <v>256</v>
      </c>
      <c r="J243" s="7">
        <v>1</v>
      </c>
      <c r="K243" s="7">
        <v>1</v>
      </c>
      <c r="L243" s="7">
        <v>0</v>
      </c>
      <c r="M243" s="7">
        <v>1</v>
      </c>
      <c r="N243" s="7">
        <v>0</v>
      </c>
      <c r="O243" s="7">
        <v>0</v>
      </c>
      <c r="P243" s="7">
        <v>1</v>
      </c>
      <c r="Q243" s="11">
        <v>1</v>
      </c>
      <c r="S243" s="11">
        <f t="shared" si="3"/>
        <v>12</v>
      </c>
      <c r="T243" s="7">
        <v>1998</v>
      </c>
      <c r="U243" s="7">
        <v>1999</v>
      </c>
      <c r="V243" s="11" t="s">
        <v>59</v>
      </c>
      <c r="W243" s="6" t="s">
        <v>7</v>
      </c>
      <c r="X243" s="11">
        <v>0</v>
      </c>
      <c r="Y243" s="11">
        <v>0</v>
      </c>
      <c r="Z243" s="11">
        <v>0</v>
      </c>
      <c r="AA243" s="11">
        <v>74.206000000000003</v>
      </c>
      <c r="AB243" s="11">
        <v>21.31</v>
      </c>
      <c r="AC243" s="11">
        <v>17.961500000000001</v>
      </c>
      <c r="AD243" s="11">
        <v>327.3005</v>
      </c>
      <c r="AE243" s="11">
        <v>365.74399999999997</v>
      </c>
      <c r="AF243" s="11">
        <v>432.0625</v>
      </c>
      <c r="AG243" s="11">
        <v>86.58250000000001</v>
      </c>
      <c r="AH243" s="11">
        <v>0</v>
      </c>
      <c r="AI243" s="11">
        <v>0</v>
      </c>
    </row>
    <row r="244" spans="1:35" x14ac:dyDescent="0.3">
      <c r="A244" s="27">
        <v>332</v>
      </c>
      <c r="B244" s="25">
        <v>58</v>
      </c>
      <c r="C244" s="25">
        <v>81</v>
      </c>
      <c r="D244" s="24" t="s">
        <v>188</v>
      </c>
      <c r="E244" s="79" t="s">
        <v>126</v>
      </c>
      <c r="F244" s="27">
        <v>2007</v>
      </c>
      <c r="G244" s="7">
        <v>242</v>
      </c>
      <c r="H244" s="7" t="s">
        <v>607</v>
      </c>
      <c r="I244" s="7" t="s">
        <v>256</v>
      </c>
      <c r="J244" s="7">
        <v>1</v>
      </c>
      <c r="K244" s="7">
        <v>1</v>
      </c>
      <c r="L244" s="7">
        <v>0</v>
      </c>
      <c r="M244" s="7">
        <v>1</v>
      </c>
      <c r="N244" s="7">
        <v>0</v>
      </c>
      <c r="O244" s="7">
        <v>0</v>
      </c>
      <c r="P244" s="7">
        <v>1</v>
      </c>
      <c r="Q244" s="11">
        <v>1</v>
      </c>
      <c r="S244" s="11">
        <f t="shared" si="3"/>
        <v>12</v>
      </c>
      <c r="T244" s="7">
        <v>1998</v>
      </c>
      <c r="U244" s="7">
        <v>1999</v>
      </c>
      <c r="V244" s="11" t="s">
        <v>59</v>
      </c>
      <c r="W244" s="6" t="s">
        <v>9</v>
      </c>
      <c r="X244" s="11">
        <v>11.43</v>
      </c>
      <c r="Y244" s="11">
        <v>12.730999999999998</v>
      </c>
      <c r="Z244" s="11">
        <v>29.491</v>
      </c>
      <c r="AA244" s="11">
        <v>13.7485</v>
      </c>
      <c r="AB244" s="11">
        <v>0</v>
      </c>
      <c r="AC244" s="11">
        <v>0</v>
      </c>
      <c r="AD244" s="11">
        <v>0</v>
      </c>
      <c r="AE244" s="11">
        <v>0</v>
      </c>
      <c r="AF244" s="11">
        <v>12.465999999999999</v>
      </c>
      <c r="AG244" s="11">
        <v>16.857500000000002</v>
      </c>
      <c r="AH244" s="11">
        <v>28.9785</v>
      </c>
      <c r="AI244" s="11">
        <v>192.8075</v>
      </c>
    </row>
    <row r="245" spans="1:35" x14ac:dyDescent="0.3">
      <c r="A245" s="27">
        <v>342</v>
      </c>
      <c r="B245" s="25">
        <v>59</v>
      </c>
      <c r="C245" s="25">
        <v>82</v>
      </c>
      <c r="D245" s="1" t="s">
        <v>189</v>
      </c>
      <c r="E245" s="79" t="s">
        <v>135</v>
      </c>
      <c r="F245" s="27">
        <v>2008</v>
      </c>
      <c r="G245" s="7">
        <v>243</v>
      </c>
      <c r="H245" s="7" t="s">
        <v>609</v>
      </c>
      <c r="I245" s="7" t="s">
        <v>252</v>
      </c>
      <c r="J245" s="7"/>
      <c r="K245" s="7">
        <v>1</v>
      </c>
      <c r="L245" s="7"/>
      <c r="M245" s="7">
        <v>1</v>
      </c>
      <c r="N245" s="7"/>
      <c r="O245" s="7"/>
      <c r="P245" s="7"/>
      <c r="Q245" s="11">
        <v>1</v>
      </c>
      <c r="S245" s="11">
        <f t="shared" si="3"/>
        <v>12</v>
      </c>
      <c r="T245" s="7">
        <v>2000</v>
      </c>
      <c r="U245" s="7">
        <v>2003</v>
      </c>
      <c r="V245" s="11" t="s">
        <v>190</v>
      </c>
      <c r="W245" s="6" t="s">
        <v>7</v>
      </c>
      <c r="X245" s="11">
        <v>0.44459999999999994</v>
      </c>
      <c r="Y245" s="11">
        <v>1.7806333333333333</v>
      </c>
      <c r="Z245" s="11">
        <v>8.8095999999999997</v>
      </c>
      <c r="AA245" s="11">
        <v>10.5943</v>
      </c>
      <c r="AB245" s="11">
        <v>10.551299999999999</v>
      </c>
      <c r="AC245" s="11">
        <v>16.023800000000001</v>
      </c>
      <c r="AD245" s="11">
        <v>28.1387</v>
      </c>
      <c r="AE245" s="11">
        <v>30.43065</v>
      </c>
      <c r="AF245" s="11">
        <v>21.45055</v>
      </c>
      <c r="AG245" s="11">
        <v>4.3145666666666669</v>
      </c>
      <c r="AH245" s="11">
        <v>0.36749999999999999</v>
      </c>
      <c r="AI245" s="11">
        <v>9.746666666666666E-2</v>
      </c>
    </row>
    <row r="246" spans="1:35" x14ac:dyDescent="0.3">
      <c r="A246" s="27">
        <v>342</v>
      </c>
      <c r="B246" s="25">
        <v>59</v>
      </c>
      <c r="C246" s="25">
        <v>82</v>
      </c>
      <c r="D246" s="1" t="s">
        <v>189</v>
      </c>
      <c r="E246" s="79" t="s">
        <v>135</v>
      </c>
      <c r="F246" s="27">
        <v>2008</v>
      </c>
      <c r="G246" s="7">
        <v>244</v>
      </c>
      <c r="H246" s="7" t="s">
        <v>609</v>
      </c>
      <c r="I246" s="7" t="s">
        <v>252</v>
      </c>
      <c r="J246" s="7"/>
      <c r="K246" s="7">
        <v>1</v>
      </c>
      <c r="L246" s="7"/>
      <c r="M246" s="7">
        <v>1</v>
      </c>
      <c r="N246" s="7"/>
      <c r="O246" s="7"/>
      <c r="P246" s="7"/>
      <c r="Q246" s="11">
        <v>1</v>
      </c>
      <c r="S246" s="11">
        <f t="shared" si="3"/>
        <v>12</v>
      </c>
      <c r="T246" s="7">
        <v>2000</v>
      </c>
      <c r="U246" s="7">
        <v>2003</v>
      </c>
      <c r="V246" s="11" t="s">
        <v>190</v>
      </c>
      <c r="W246" s="6" t="s">
        <v>9</v>
      </c>
      <c r="X246" s="11">
        <v>6.5869</v>
      </c>
      <c r="Y246" s="11">
        <v>5.9117499999999996</v>
      </c>
      <c r="Z246" s="11">
        <v>0.72605000000000008</v>
      </c>
      <c r="AA246" s="11">
        <v>0.13095000000000001</v>
      </c>
      <c r="AB246" s="11">
        <v>3.7749999999999999E-2</v>
      </c>
      <c r="AC246" s="11">
        <v>0.26834999999999998</v>
      </c>
      <c r="AD246" s="11">
        <v>1.2033</v>
      </c>
      <c r="AE246" s="11">
        <v>1.7800500000000001</v>
      </c>
      <c r="AF246" s="11">
        <v>5.3905499999999993</v>
      </c>
      <c r="AG246" s="11">
        <v>8.0765000000000011</v>
      </c>
      <c r="AH246" s="11">
        <v>12.184533333333334</v>
      </c>
      <c r="AI246" s="11">
        <v>12.483033333333333</v>
      </c>
    </row>
    <row r="247" spans="1:35" x14ac:dyDescent="0.3">
      <c r="A247" s="25">
        <v>347</v>
      </c>
      <c r="B247" s="25">
        <v>60</v>
      </c>
      <c r="C247" s="25">
        <v>83</v>
      </c>
      <c r="D247" s="24" t="s">
        <v>191</v>
      </c>
      <c r="E247" s="79" t="s">
        <v>126</v>
      </c>
      <c r="F247" s="27">
        <v>2008</v>
      </c>
      <c r="G247" s="7">
        <v>245</v>
      </c>
      <c r="H247" s="7" t="s">
        <v>608</v>
      </c>
      <c r="I247" s="7" t="s">
        <v>256</v>
      </c>
      <c r="J247" s="7">
        <v>1</v>
      </c>
      <c r="K247" s="7">
        <v>1</v>
      </c>
      <c r="L247" s="7">
        <v>0</v>
      </c>
      <c r="M247" s="7">
        <v>1</v>
      </c>
      <c r="N247" s="7">
        <v>0</v>
      </c>
      <c r="O247" s="7">
        <v>1</v>
      </c>
      <c r="P247" s="7">
        <v>1</v>
      </c>
      <c r="Q247" s="11">
        <v>1</v>
      </c>
      <c r="S247" s="11">
        <f t="shared" si="3"/>
        <v>12</v>
      </c>
      <c r="T247" s="7">
        <v>2002</v>
      </c>
      <c r="U247" s="7">
        <v>2004</v>
      </c>
      <c r="V247" s="11" t="s">
        <v>192</v>
      </c>
      <c r="W247" s="6" t="s">
        <v>7</v>
      </c>
      <c r="X247" s="11">
        <v>7.4741499999999998</v>
      </c>
      <c r="Y247" s="11">
        <v>0.89734999999999998</v>
      </c>
      <c r="Z247" s="11">
        <v>0.24740000000000001</v>
      </c>
      <c r="AA247" s="11">
        <v>3.4198</v>
      </c>
      <c r="AB247" s="11">
        <v>24.555300000000003</v>
      </c>
      <c r="AC247" s="11">
        <v>18.669666666666668</v>
      </c>
      <c r="AD247" s="11">
        <v>86.951233333333334</v>
      </c>
      <c r="AE247" s="11">
        <v>62.940666666666665</v>
      </c>
      <c r="AF247" s="11">
        <v>73.51303333333334</v>
      </c>
      <c r="AG247" s="11">
        <v>34.084833333333336</v>
      </c>
      <c r="AH247" s="11">
        <v>15.491466666666668</v>
      </c>
      <c r="AI247" s="11">
        <v>9.1820666666666657</v>
      </c>
    </row>
    <row r="248" spans="1:35" x14ac:dyDescent="0.3">
      <c r="A248" s="25">
        <v>347</v>
      </c>
      <c r="B248" s="25">
        <v>60</v>
      </c>
      <c r="C248" s="25">
        <v>83</v>
      </c>
      <c r="D248" s="24" t="s">
        <v>191</v>
      </c>
      <c r="E248" s="79" t="s">
        <v>126</v>
      </c>
      <c r="F248" s="27">
        <v>2008</v>
      </c>
      <c r="G248" s="7">
        <v>246</v>
      </c>
      <c r="H248" s="7" t="s">
        <v>608</v>
      </c>
      <c r="I248" s="7" t="s">
        <v>256</v>
      </c>
      <c r="J248" s="7">
        <v>1</v>
      </c>
      <c r="K248" s="7">
        <v>1</v>
      </c>
      <c r="L248" s="7">
        <v>0</v>
      </c>
      <c r="M248" s="7">
        <v>1</v>
      </c>
      <c r="N248" s="7">
        <v>0</v>
      </c>
      <c r="O248" s="7">
        <v>1</v>
      </c>
      <c r="P248" s="7">
        <v>1</v>
      </c>
      <c r="Q248" s="11">
        <v>1</v>
      </c>
      <c r="S248" s="11">
        <f t="shared" si="3"/>
        <v>12</v>
      </c>
      <c r="T248" s="7">
        <v>2002</v>
      </c>
      <c r="U248" s="7">
        <v>2004</v>
      </c>
      <c r="V248" s="11" t="s">
        <v>192</v>
      </c>
      <c r="W248" s="6" t="s">
        <v>9</v>
      </c>
      <c r="X248" s="11">
        <v>25.527449999999998</v>
      </c>
      <c r="Y248" s="11">
        <v>31.646349999999998</v>
      </c>
      <c r="Z248" s="11">
        <v>65.912750000000003</v>
      </c>
      <c r="AA248" s="11">
        <v>2.2361499999999999</v>
      </c>
      <c r="AB248" s="11">
        <v>0.78200000000000003</v>
      </c>
      <c r="AC248" s="11">
        <v>3.7731666666666661</v>
      </c>
      <c r="AD248" s="11">
        <v>0.94663333333333333</v>
      </c>
      <c r="AE248" s="11">
        <v>0.75526666666666664</v>
      </c>
      <c r="AF248" s="11">
        <v>2.8669333333333333</v>
      </c>
      <c r="AG248" s="11">
        <v>19.246133333333333</v>
      </c>
      <c r="AH248" s="11">
        <v>22.785499999999999</v>
      </c>
      <c r="AI248" s="11">
        <v>19.960233333333335</v>
      </c>
    </row>
    <row r="249" spans="1:35" s="6" customFormat="1" x14ac:dyDescent="0.3">
      <c r="A249" s="25">
        <v>349</v>
      </c>
      <c r="B249" s="25">
        <v>61</v>
      </c>
      <c r="C249" s="25">
        <v>84</v>
      </c>
      <c r="D249" s="24" t="s">
        <v>193</v>
      </c>
      <c r="E249" s="29" t="s">
        <v>61</v>
      </c>
      <c r="F249" s="25">
        <v>2008</v>
      </c>
      <c r="G249" s="19">
        <v>247</v>
      </c>
      <c r="H249" s="19" t="s">
        <v>252</v>
      </c>
      <c r="I249" s="19" t="s">
        <v>256</v>
      </c>
      <c r="J249" s="19">
        <v>1</v>
      </c>
      <c r="K249" s="19">
        <v>1</v>
      </c>
      <c r="L249" s="19">
        <v>0</v>
      </c>
      <c r="M249" s="19">
        <v>1</v>
      </c>
      <c r="N249" s="19">
        <v>0</v>
      </c>
      <c r="O249" s="19">
        <v>1</v>
      </c>
      <c r="P249" s="19">
        <v>1</v>
      </c>
      <c r="Q249" s="11">
        <v>1</v>
      </c>
      <c r="R249" s="11"/>
      <c r="S249" s="11">
        <f t="shared" si="3"/>
        <v>12</v>
      </c>
      <c r="T249" s="19">
        <v>1991</v>
      </c>
      <c r="U249" s="19">
        <v>1992</v>
      </c>
      <c r="V249" s="11" t="s">
        <v>47</v>
      </c>
      <c r="W249" s="6" t="s">
        <v>7</v>
      </c>
      <c r="X249" s="11">
        <v>21.1724</v>
      </c>
      <c r="Y249" s="11">
        <v>13.2156</v>
      </c>
      <c r="Z249" s="11">
        <v>34.422899999999998</v>
      </c>
      <c r="AA249" s="11">
        <v>24.2043</v>
      </c>
      <c r="AB249" s="11">
        <v>32.212600000000002</v>
      </c>
      <c r="AC249" s="11">
        <v>20.864899999999999</v>
      </c>
      <c r="AD249" s="11">
        <v>22.9635</v>
      </c>
      <c r="AE249" s="11">
        <v>61.706200000000003</v>
      </c>
      <c r="AF249" s="11">
        <v>81.906099999999995</v>
      </c>
      <c r="AG249" s="11">
        <v>12.2324</v>
      </c>
      <c r="AH249" s="11">
        <v>50.031100000000002</v>
      </c>
      <c r="AI249" s="11">
        <v>9.5197000000000003</v>
      </c>
    </row>
    <row r="250" spans="1:35" s="6" customFormat="1" x14ac:dyDescent="0.3">
      <c r="A250" s="25">
        <v>349</v>
      </c>
      <c r="B250" s="25">
        <v>61</v>
      </c>
      <c r="C250" s="25">
        <v>84</v>
      </c>
      <c r="D250" s="24" t="s">
        <v>193</v>
      </c>
      <c r="E250" s="29" t="s">
        <v>61</v>
      </c>
      <c r="F250" s="25">
        <v>2008</v>
      </c>
      <c r="G250" s="19">
        <v>248</v>
      </c>
      <c r="H250" s="19" t="s">
        <v>252</v>
      </c>
      <c r="I250" s="19" t="s">
        <v>256</v>
      </c>
      <c r="J250" s="19">
        <v>1</v>
      </c>
      <c r="K250" s="19">
        <v>1</v>
      </c>
      <c r="L250" s="19">
        <v>0</v>
      </c>
      <c r="M250" s="19">
        <v>1</v>
      </c>
      <c r="N250" s="19">
        <v>0</v>
      </c>
      <c r="O250" s="19">
        <v>1</v>
      </c>
      <c r="P250" s="19">
        <v>1</v>
      </c>
      <c r="Q250" s="11">
        <v>1</v>
      </c>
      <c r="R250" s="11"/>
      <c r="S250" s="11">
        <f t="shared" si="3"/>
        <v>12</v>
      </c>
      <c r="T250" s="19">
        <v>1991</v>
      </c>
      <c r="U250" s="19">
        <v>1992</v>
      </c>
      <c r="V250" s="11" t="s">
        <v>39</v>
      </c>
      <c r="W250" s="6" t="s">
        <v>7</v>
      </c>
      <c r="X250" s="11">
        <v>26.438199999999998</v>
      </c>
      <c r="Y250" s="11">
        <v>49.406199999999998</v>
      </c>
      <c r="Z250" s="11">
        <v>18.572500000000002</v>
      </c>
      <c r="AA250" s="11">
        <v>16.400300000000001</v>
      </c>
      <c r="AB250" s="11">
        <v>14.6038</v>
      </c>
      <c r="AC250" s="11">
        <v>30.6557</v>
      </c>
      <c r="AD250" s="11">
        <v>58.903199999999998</v>
      </c>
      <c r="AE250" s="11">
        <v>27.253299999999999</v>
      </c>
      <c r="AF250" s="11">
        <v>20.427</v>
      </c>
      <c r="AG250" s="11">
        <v>20.141100000000002</v>
      </c>
      <c r="AH250" s="11">
        <v>40.465200000000003</v>
      </c>
      <c r="AI250" s="11">
        <v>19.5641</v>
      </c>
    </row>
    <row r="251" spans="1:35" s="6" customFormat="1" x14ac:dyDescent="0.3">
      <c r="A251" s="25">
        <v>349</v>
      </c>
      <c r="B251" s="25">
        <v>61</v>
      </c>
      <c r="C251" s="25">
        <v>84</v>
      </c>
      <c r="D251" s="24" t="s">
        <v>193</v>
      </c>
      <c r="E251" s="29" t="s">
        <v>61</v>
      </c>
      <c r="F251" s="25">
        <v>2008</v>
      </c>
      <c r="G251" s="19">
        <v>249</v>
      </c>
      <c r="H251" s="19" t="s">
        <v>252</v>
      </c>
      <c r="I251" s="19" t="s">
        <v>256</v>
      </c>
      <c r="J251" s="19">
        <v>1</v>
      </c>
      <c r="K251" s="19">
        <v>1</v>
      </c>
      <c r="L251" s="19">
        <v>0</v>
      </c>
      <c r="M251" s="19">
        <v>1</v>
      </c>
      <c r="N251" s="19">
        <v>0</v>
      </c>
      <c r="O251" s="19">
        <v>1</v>
      </c>
      <c r="P251" s="19">
        <v>1</v>
      </c>
      <c r="Q251" s="11">
        <v>1</v>
      </c>
      <c r="R251" s="11"/>
      <c r="S251" s="11">
        <f t="shared" si="3"/>
        <v>12</v>
      </c>
      <c r="T251" s="19">
        <v>1991</v>
      </c>
      <c r="U251" s="19">
        <v>1992</v>
      </c>
      <c r="V251" s="11" t="s">
        <v>113</v>
      </c>
      <c r="W251" s="6" t="s">
        <v>7</v>
      </c>
      <c r="X251" s="11">
        <v>9.0136000000000003</v>
      </c>
      <c r="Y251" s="11">
        <v>10.954599999999999</v>
      </c>
      <c r="Z251" s="11">
        <v>18.614599999999999</v>
      </c>
      <c r="AA251" s="11">
        <v>14.7385</v>
      </c>
      <c r="AB251" s="11">
        <v>28.2164</v>
      </c>
      <c r="AC251" s="11">
        <v>17.985800000000001</v>
      </c>
      <c r="AD251" s="11">
        <v>14.207599999999999</v>
      </c>
      <c r="AE251" s="11">
        <v>18.862200000000001</v>
      </c>
      <c r="AF251" s="11">
        <v>32.387500000000003</v>
      </c>
      <c r="AG251" s="11">
        <v>23.428000000000001</v>
      </c>
      <c r="AH251" s="11">
        <v>22.924700000000001</v>
      </c>
      <c r="AI251" s="11">
        <v>2.2328000000000001</v>
      </c>
    </row>
    <row r="252" spans="1:35" s="6" customFormat="1" x14ac:dyDescent="0.3">
      <c r="A252" s="25">
        <v>349</v>
      </c>
      <c r="B252" s="25">
        <v>61</v>
      </c>
      <c r="C252" s="25">
        <v>84</v>
      </c>
      <c r="D252" s="24" t="s">
        <v>193</v>
      </c>
      <c r="E252" s="29" t="s">
        <v>61</v>
      </c>
      <c r="F252" s="25">
        <v>2008</v>
      </c>
      <c r="G252" s="19">
        <v>250</v>
      </c>
      <c r="H252" s="19" t="s">
        <v>252</v>
      </c>
      <c r="I252" s="19" t="s">
        <v>256</v>
      </c>
      <c r="J252" s="19">
        <v>1</v>
      </c>
      <c r="K252" s="19">
        <v>1</v>
      </c>
      <c r="L252" s="19">
        <v>0</v>
      </c>
      <c r="M252" s="19">
        <v>1</v>
      </c>
      <c r="N252" s="19">
        <v>0</v>
      </c>
      <c r="O252" s="19">
        <v>1</v>
      </c>
      <c r="P252" s="19">
        <v>1</v>
      </c>
      <c r="Q252" s="11">
        <v>1</v>
      </c>
      <c r="R252" s="11"/>
      <c r="S252" s="11">
        <f t="shared" si="3"/>
        <v>12</v>
      </c>
      <c r="T252" s="19">
        <v>1991</v>
      </c>
      <c r="U252" s="19">
        <v>1992</v>
      </c>
      <c r="V252" s="11" t="s">
        <v>194</v>
      </c>
      <c r="W252" s="6" t="s">
        <v>7</v>
      </c>
      <c r="X252" s="11">
        <v>28.371600000000001</v>
      </c>
      <c r="Y252" s="11">
        <v>21.953299999999999</v>
      </c>
      <c r="Z252" s="11">
        <v>25.262899999999998</v>
      </c>
      <c r="AA252" s="11">
        <v>11.2683</v>
      </c>
      <c r="AB252" s="11">
        <v>2.8946000000000001</v>
      </c>
      <c r="AC252" s="11">
        <v>8.0624000000000002</v>
      </c>
      <c r="AD252" s="11">
        <v>17.677800000000001</v>
      </c>
      <c r="AE252" s="11">
        <v>11.8712</v>
      </c>
      <c r="AF252" s="11">
        <v>12.9809</v>
      </c>
      <c r="AG252" s="11">
        <v>8.7632999999999992</v>
      </c>
      <c r="AH252" s="11">
        <v>24.733799999999999</v>
      </c>
      <c r="AI252" s="11">
        <v>30.5855</v>
      </c>
    </row>
    <row r="253" spans="1:35" x14ac:dyDescent="0.3">
      <c r="A253" s="27">
        <v>350</v>
      </c>
      <c r="B253" s="25">
        <v>62</v>
      </c>
      <c r="C253" s="25">
        <v>85</v>
      </c>
      <c r="D253" s="24" t="s">
        <v>195</v>
      </c>
      <c r="E253" s="79" t="s">
        <v>196</v>
      </c>
      <c r="F253" s="27">
        <v>2008</v>
      </c>
      <c r="G253" s="7">
        <v>251</v>
      </c>
      <c r="H253" s="7" t="s">
        <v>252</v>
      </c>
      <c r="I253" s="7" t="s">
        <v>256</v>
      </c>
      <c r="J253" s="7">
        <v>1</v>
      </c>
      <c r="K253" s="7">
        <v>1</v>
      </c>
      <c r="L253" s="7">
        <v>0</v>
      </c>
      <c r="M253" s="7">
        <v>0</v>
      </c>
      <c r="N253" s="7">
        <v>0</v>
      </c>
      <c r="O253" s="7">
        <v>0</v>
      </c>
      <c r="P253" s="7">
        <v>1</v>
      </c>
      <c r="Q253" s="11">
        <v>1</v>
      </c>
      <c r="S253" s="11">
        <f t="shared" si="3"/>
        <v>12</v>
      </c>
      <c r="T253" s="7">
        <v>2002</v>
      </c>
      <c r="U253" s="7">
        <v>2003</v>
      </c>
      <c r="V253" s="11" t="s">
        <v>197</v>
      </c>
      <c r="W253" s="6" t="s">
        <v>7</v>
      </c>
      <c r="X253" s="11">
        <v>4.99</v>
      </c>
      <c r="Y253" s="11">
        <v>3.2749999999999999</v>
      </c>
      <c r="Z253" s="11">
        <v>4.9750000000000005</v>
      </c>
      <c r="AA253" s="11">
        <v>0.68</v>
      </c>
      <c r="AB253" s="11">
        <v>2.95</v>
      </c>
      <c r="AC253" s="11">
        <v>2.65</v>
      </c>
      <c r="AD253" s="11">
        <v>6.82</v>
      </c>
      <c r="AE253" s="11">
        <v>12.65</v>
      </c>
      <c r="AF253" s="11">
        <v>14.3</v>
      </c>
      <c r="AG253" s="11">
        <v>3.84</v>
      </c>
      <c r="AH253" s="11">
        <v>2.2549999999999999</v>
      </c>
      <c r="AI253" s="11">
        <v>4.8249999999999993</v>
      </c>
    </row>
    <row r="254" spans="1:35" x14ac:dyDescent="0.3">
      <c r="A254" s="27">
        <v>350</v>
      </c>
      <c r="B254" s="25">
        <v>62</v>
      </c>
      <c r="C254" s="25">
        <v>85</v>
      </c>
      <c r="D254" s="24" t="s">
        <v>195</v>
      </c>
      <c r="E254" s="79" t="s">
        <v>196</v>
      </c>
      <c r="F254" s="27">
        <v>2008</v>
      </c>
      <c r="G254" s="7">
        <v>252</v>
      </c>
      <c r="H254" s="7" t="s">
        <v>252</v>
      </c>
      <c r="I254" s="7" t="s">
        <v>256</v>
      </c>
      <c r="J254" s="7">
        <v>1</v>
      </c>
      <c r="K254" s="7">
        <v>1</v>
      </c>
      <c r="L254" s="7">
        <v>0</v>
      </c>
      <c r="M254" s="7">
        <v>0</v>
      </c>
      <c r="N254" s="7">
        <v>0</v>
      </c>
      <c r="O254" s="7">
        <v>0</v>
      </c>
      <c r="P254" s="7">
        <v>1</v>
      </c>
      <c r="Q254" s="11">
        <v>1</v>
      </c>
      <c r="S254" s="11">
        <f t="shared" si="3"/>
        <v>12</v>
      </c>
      <c r="T254" s="7">
        <v>2002</v>
      </c>
      <c r="U254" s="7">
        <v>2003</v>
      </c>
      <c r="V254" s="11" t="s">
        <v>197</v>
      </c>
      <c r="W254" s="6" t="s">
        <v>6</v>
      </c>
      <c r="X254" s="11">
        <v>6.58</v>
      </c>
      <c r="Y254" s="11">
        <v>5.7249999999999996</v>
      </c>
      <c r="Z254" s="11">
        <v>6.45</v>
      </c>
      <c r="AA254" s="11">
        <v>3.32</v>
      </c>
      <c r="AB254" s="11">
        <v>4.1500000000000004</v>
      </c>
      <c r="AC254" s="11">
        <v>2.2999999999999998</v>
      </c>
      <c r="AD254" s="11">
        <v>6.52</v>
      </c>
      <c r="AE254" s="11">
        <v>10.6</v>
      </c>
      <c r="AF254" s="11">
        <v>11.95</v>
      </c>
      <c r="AG254" s="11">
        <v>7.5649999999999995</v>
      </c>
      <c r="AH254" s="11">
        <v>5.2750000000000004</v>
      </c>
      <c r="AI254" s="11">
        <v>5.4049999999999994</v>
      </c>
    </row>
    <row r="255" spans="1:35" x14ac:dyDescent="0.3">
      <c r="A255" s="27">
        <v>350</v>
      </c>
      <c r="B255" s="25">
        <v>62</v>
      </c>
      <c r="C255" s="25">
        <v>85</v>
      </c>
      <c r="D255" s="24" t="s">
        <v>195</v>
      </c>
      <c r="E255" s="79" t="s">
        <v>196</v>
      </c>
      <c r="F255" s="27">
        <v>2008</v>
      </c>
      <c r="G255" s="7">
        <v>253</v>
      </c>
      <c r="H255" s="7" t="s">
        <v>252</v>
      </c>
      <c r="I255" s="7" t="s">
        <v>256</v>
      </c>
      <c r="J255" s="7">
        <v>1</v>
      </c>
      <c r="K255" s="7">
        <v>1</v>
      </c>
      <c r="L255" s="7">
        <v>0</v>
      </c>
      <c r="M255" s="7">
        <v>0</v>
      </c>
      <c r="N255" s="7">
        <v>0</v>
      </c>
      <c r="O255" s="7">
        <v>0</v>
      </c>
      <c r="P255" s="7">
        <v>1</v>
      </c>
      <c r="Q255" s="11">
        <v>1</v>
      </c>
      <c r="S255" s="11">
        <f t="shared" si="3"/>
        <v>12</v>
      </c>
      <c r="T255" s="7">
        <v>2002</v>
      </c>
      <c r="U255" s="7">
        <v>2003</v>
      </c>
      <c r="V255" s="11" t="s">
        <v>197</v>
      </c>
      <c r="W255" s="6" t="s">
        <v>12</v>
      </c>
      <c r="X255" s="11">
        <v>2.9550000000000001</v>
      </c>
      <c r="Y255" s="11">
        <v>12.649999999999999</v>
      </c>
      <c r="Z255" s="11">
        <v>16.5</v>
      </c>
      <c r="AA255" s="11">
        <v>13.88</v>
      </c>
      <c r="AB255" s="11">
        <v>7.65</v>
      </c>
      <c r="AC255" s="11">
        <v>5.35</v>
      </c>
      <c r="AD255" s="11">
        <v>15.17</v>
      </c>
      <c r="AE255" s="11">
        <v>35.4</v>
      </c>
      <c r="AF255" s="11">
        <v>23.4</v>
      </c>
      <c r="AG255" s="11">
        <v>9.379999999999999</v>
      </c>
      <c r="AH255" s="11">
        <v>5.585</v>
      </c>
      <c r="AI255" s="11">
        <v>4.125</v>
      </c>
    </row>
    <row r="256" spans="1:35" x14ac:dyDescent="0.3">
      <c r="A256" s="25">
        <v>365</v>
      </c>
      <c r="B256" s="25">
        <v>63</v>
      </c>
      <c r="C256" s="25">
        <v>86</v>
      </c>
      <c r="D256" s="24" t="s">
        <v>198</v>
      </c>
      <c r="E256" s="79" t="s">
        <v>199</v>
      </c>
      <c r="F256" s="27">
        <v>2009</v>
      </c>
      <c r="G256" s="7">
        <v>254</v>
      </c>
      <c r="H256" s="7" t="s">
        <v>252</v>
      </c>
      <c r="I256" s="7" t="s">
        <v>256</v>
      </c>
      <c r="J256" s="7">
        <v>1</v>
      </c>
      <c r="K256" s="7">
        <v>1</v>
      </c>
      <c r="L256" s="7">
        <v>0</v>
      </c>
      <c r="M256" s="7">
        <v>0</v>
      </c>
      <c r="N256" s="7">
        <v>0</v>
      </c>
      <c r="O256" s="7">
        <v>0</v>
      </c>
      <c r="P256" s="7">
        <v>1</v>
      </c>
      <c r="Q256" s="11">
        <v>0.5</v>
      </c>
      <c r="R256" s="11" t="s">
        <v>616</v>
      </c>
      <c r="S256" s="11">
        <f t="shared" si="3"/>
        <v>12</v>
      </c>
      <c r="T256" s="7">
        <v>2002</v>
      </c>
      <c r="U256" s="7">
        <v>2003</v>
      </c>
      <c r="V256" s="11" t="s">
        <v>200</v>
      </c>
      <c r="W256" s="6" t="s">
        <v>7</v>
      </c>
      <c r="X256" s="11">
        <v>4.1950000000000003</v>
      </c>
      <c r="Y256" s="11">
        <v>4.0199999999999996</v>
      </c>
      <c r="Z256" s="11">
        <v>1.075</v>
      </c>
      <c r="AA256" s="11">
        <v>0.35</v>
      </c>
      <c r="AB256" s="11">
        <v>0</v>
      </c>
      <c r="AC256" s="11">
        <v>0.1</v>
      </c>
      <c r="AD256" s="11">
        <v>2.1</v>
      </c>
      <c r="AE256" s="11">
        <v>4.45</v>
      </c>
      <c r="AF256" s="11">
        <v>3.31</v>
      </c>
      <c r="AG256" s="11">
        <v>6.73</v>
      </c>
      <c r="AH256" s="11">
        <v>2</v>
      </c>
      <c r="AI256" s="11">
        <v>4.2</v>
      </c>
    </row>
    <row r="257" spans="1:35" x14ac:dyDescent="0.3">
      <c r="A257" s="25">
        <v>365</v>
      </c>
      <c r="B257" s="25">
        <v>63</v>
      </c>
      <c r="C257" s="25">
        <v>86</v>
      </c>
      <c r="D257" s="24" t="s">
        <v>198</v>
      </c>
      <c r="E257" s="79" t="s">
        <v>199</v>
      </c>
      <c r="F257" s="27">
        <v>2009</v>
      </c>
      <c r="G257" s="7">
        <v>255</v>
      </c>
      <c r="H257" s="7" t="s">
        <v>252</v>
      </c>
      <c r="I257" s="7" t="s">
        <v>256</v>
      </c>
      <c r="J257" s="7">
        <v>1</v>
      </c>
      <c r="K257" s="7">
        <v>1</v>
      </c>
      <c r="L257" s="7">
        <v>0</v>
      </c>
      <c r="M257" s="7">
        <v>0</v>
      </c>
      <c r="N257" s="7">
        <v>0</v>
      </c>
      <c r="O257" s="7">
        <v>0</v>
      </c>
      <c r="P257" s="7">
        <v>1</v>
      </c>
      <c r="Q257" s="11">
        <v>1</v>
      </c>
      <c r="S257" s="11">
        <f t="shared" si="3"/>
        <v>12</v>
      </c>
      <c r="T257" s="7">
        <v>2003</v>
      </c>
      <c r="U257" s="7">
        <v>2004</v>
      </c>
      <c r="V257" s="11" t="s">
        <v>200</v>
      </c>
      <c r="W257" s="6" t="s">
        <v>6</v>
      </c>
      <c r="X257" s="11">
        <v>5.98</v>
      </c>
      <c r="Y257" s="11">
        <v>5.09</v>
      </c>
      <c r="Z257" s="11">
        <v>3.65</v>
      </c>
      <c r="AA257" s="11">
        <v>1.45</v>
      </c>
      <c r="AB257" s="11">
        <v>0.4</v>
      </c>
      <c r="AC257" s="11">
        <v>0.75</v>
      </c>
      <c r="AD257" s="11">
        <v>3.5</v>
      </c>
      <c r="AE257" s="11">
        <v>5.5</v>
      </c>
      <c r="AF257" s="11">
        <v>3</v>
      </c>
      <c r="AG257" s="11">
        <v>5.4</v>
      </c>
      <c r="AH257" s="11">
        <v>4.6500000000000004</v>
      </c>
      <c r="AI257" s="11">
        <v>7.2</v>
      </c>
    </row>
    <row r="258" spans="1:35" x14ac:dyDescent="0.3">
      <c r="A258" s="25">
        <v>365</v>
      </c>
      <c r="B258" s="25">
        <v>63</v>
      </c>
      <c r="C258" s="25">
        <v>86</v>
      </c>
      <c r="D258" s="24" t="s">
        <v>198</v>
      </c>
      <c r="E258" s="79" t="s">
        <v>199</v>
      </c>
      <c r="F258" s="27">
        <v>2009</v>
      </c>
      <c r="G258" s="7">
        <v>256</v>
      </c>
      <c r="H258" s="7" t="s">
        <v>252</v>
      </c>
      <c r="I258" s="7" t="s">
        <v>256</v>
      </c>
      <c r="J258" s="7">
        <v>1</v>
      </c>
      <c r="K258" s="7">
        <v>1</v>
      </c>
      <c r="L258" s="7">
        <v>0</v>
      </c>
      <c r="M258" s="7">
        <v>0</v>
      </c>
      <c r="N258" s="7">
        <v>0</v>
      </c>
      <c r="O258" s="7">
        <v>0</v>
      </c>
      <c r="P258" s="7">
        <v>1</v>
      </c>
      <c r="Q258" s="11">
        <v>1</v>
      </c>
      <c r="S258" s="11">
        <f t="shared" si="3"/>
        <v>12</v>
      </c>
      <c r="T258" s="7">
        <v>2004</v>
      </c>
      <c r="U258" s="7">
        <v>2004</v>
      </c>
      <c r="V258" s="11" t="s">
        <v>200</v>
      </c>
      <c r="W258" s="6" t="s">
        <v>12</v>
      </c>
      <c r="X258" s="11">
        <v>9.3550000000000004</v>
      </c>
      <c r="Y258" s="11">
        <v>10.535</v>
      </c>
      <c r="Z258" s="11">
        <v>16.575000000000003</v>
      </c>
      <c r="AA258" s="11">
        <v>11.6</v>
      </c>
      <c r="AB258" s="11">
        <v>4.25</v>
      </c>
      <c r="AC258" s="11">
        <v>3.15</v>
      </c>
      <c r="AD258" s="11">
        <v>2.85</v>
      </c>
      <c r="AE258" s="11">
        <v>20.65</v>
      </c>
      <c r="AF258" s="11">
        <v>12.25</v>
      </c>
      <c r="AG258" s="11">
        <v>15.93</v>
      </c>
      <c r="AH258" s="11">
        <v>19.3</v>
      </c>
      <c r="AI258" s="11">
        <v>14.95</v>
      </c>
    </row>
    <row r="259" spans="1:35" s="6" customFormat="1" x14ac:dyDescent="0.3">
      <c r="A259" s="25">
        <v>366</v>
      </c>
      <c r="B259" s="25">
        <v>64</v>
      </c>
      <c r="C259" s="25">
        <v>87</v>
      </c>
      <c r="D259" s="24" t="s">
        <v>201</v>
      </c>
      <c r="E259" s="29" t="s">
        <v>202</v>
      </c>
      <c r="F259" s="25">
        <v>2009</v>
      </c>
      <c r="G259" s="19">
        <v>257</v>
      </c>
      <c r="H259" s="19" t="s">
        <v>252</v>
      </c>
      <c r="I259" s="19" t="s">
        <v>256</v>
      </c>
      <c r="J259" s="19">
        <v>0</v>
      </c>
      <c r="K259" s="19">
        <v>0</v>
      </c>
      <c r="L259" s="19">
        <v>0</v>
      </c>
      <c r="M259" s="19">
        <v>1</v>
      </c>
      <c r="N259" s="19">
        <v>1</v>
      </c>
      <c r="O259" s="19">
        <v>0</v>
      </c>
      <c r="P259" s="19">
        <v>1</v>
      </c>
      <c r="Q259" s="11">
        <v>0.5</v>
      </c>
      <c r="R259" s="11" t="s">
        <v>616</v>
      </c>
      <c r="S259" s="11">
        <f t="shared" si="3"/>
        <v>12</v>
      </c>
      <c r="T259" s="19">
        <v>2006</v>
      </c>
      <c r="U259" s="19">
        <v>2007</v>
      </c>
      <c r="V259" s="11" t="s">
        <v>203</v>
      </c>
      <c r="W259" s="6" t="s">
        <v>9</v>
      </c>
      <c r="X259" s="17">
        <v>0.36869956127670001</v>
      </c>
      <c r="Y259" s="17">
        <v>1.972785154538</v>
      </c>
      <c r="Z259" s="17">
        <v>0.71810434396720002</v>
      </c>
      <c r="AA259" s="17">
        <v>0.68634027281349996</v>
      </c>
      <c r="AB259" s="11">
        <v>0.99603996656219995</v>
      </c>
      <c r="AC259" s="11">
        <v>1.0039809843502501</v>
      </c>
      <c r="AD259" s="11">
        <v>0.67669288352050005</v>
      </c>
      <c r="AE259" s="17">
        <v>3.306876142993</v>
      </c>
      <c r="AF259" s="17">
        <v>3.7198090679910001</v>
      </c>
      <c r="AG259" s="17">
        <v>3.0368815381859999</v>
      </c>
      <c r="AH259" s="17">
        <v>3.32275817857</v>
      </c>
      <c r="AI259" s="17">
        <v>4.2280342064500003</v>
      </c>
    </row>
    <row r="260" spans="1:35" s="6" customFormat="1" x14ac:dyDescent="0.3">
      <c r="A260" s="25">
        <v>366</v>
      </c>
      <c r="B260" s="25">
        <v>64</v>
      </c>
      <c r="C260" s="25">
        <v>87</v>
      </c>
      <c r="D260" s="24" t="s">
        <v>201</v>
      </c>
      <c r="E260" s="29" t="s">
        <v>202</v>
      </c>
      <c r="F260" s="25">
        <v>2009</v>
      </c>
      <c r="G260" s="19">
        <v>258</v>
      </c>
      <c r="H260" s="19" t="s">
        <v>252</v>
      </c>
      <c r="I260" s="19" t="s">
        <v>256</v>
      </c>
      <c r="J260" s="19">
        <v>0</v>
      </c>
      <c r="K260" s="19">
        <v>0</v>
      </c>
      <c r="L260" s="19">
        <v>0</v>
      </c>
      <c r="M260" s="19">
        <v>1</v>
      </c>
      <c r="N260" s="19">
        <v>1</v>
      </c>
      <c r="O260" s="19">
        <v>0</v>
      </c>
      <c r="P260" s="19">
        <v>1</v>
      </c>
      <c r="Q260" s="11">
        <v>0.5</v>
      </c>
      <c r="R260" s="11" t="s">
        <v>616</v>
      </c>
      <c r="S260" s="11">
        <f t="shared" ref="S260:S307" si="4">12 - COUNTIF(X260:AI260, "NA")</f>
        <v>12</v>
      </c>
      <c r="T260" s="19">
        <v>2006</v>
      </c>
      <c r="U260" s="19">
        <v>2007</v>
      </c>
      <c r="V260" s="11" t="s">
        <v>204</v>
      </c>
      <c r="W260" s="6" t="s">
        <v>9</v>
      </c>
      <c r="X260" s="17">
        <v>0</v>
      </c>
      <c r="Y260" s="17">
        <v>0.72097005987490004</v>
      </c>
      <c r="Z260" s="17">
        <v>0.26886065512879997</v>
      </c>
      <c r="AA260" s="17">
        <v>1.0810233950420001</v>
      </c>
      <c r="AB260" s="11">
        <v>1.7471003081509999</v>
      </c>
      <c r="AC260" s="11">
        <v>2.1911596416864998</v>
      </c>
      <c r="AD260" s="11">
        <v>9.7080898073849994E-2</v>
      </c>
      <c r="AE260" s="17">
        <v>1.068114271839</v>
      </c>
      <c r="AF260" s="17">
        <v>3.1441140174269999</v>
      </c>
      <c r="AG260" s="17">
        <v>4.278859791076</v>
      </c>
      <c r="AH260" s="17">
        <v>2.7096519159349999</v>
      </c>
      <c r="AI260" s="17">
        <v>2.6688938977340002</v>
      </c>
    </row>
    <row r="261" spans="1:35" s="6" customFormat="1" x14ac:dyDescent="0.3">
      <c r="A261" s="25">
        <v>366</v>
      </c>
      <c r="B261" s="25">
        <v>64</v>
      </c>
      <c r="C261" s="25">
        <v>87</v>
      </c>
      <c r="D261" s="24" t="s">
        <v>201</v>
      </c>
      <c r="E261" s="29" t="s">
        <v>202</v>
      </c>
      <c r="F261" s="25">
        <v>2009</v>
      </c>
      <c r="G261" s="19">
        <v>259</v>
      </c>
      <c r="H261" s="19" t="s">
        <v>252</v>
      </c>
      <c r="I261" s="19" t="s">
        <v>256</v>
      </c>
      <c r="J261" s="19">
        <v>0</v>
      </c>
      <c r="K261" s="19">
        <v>0</v>
      </c>
      <c r="L261" s="19">
        <v>0</v>
      </c>
      <c r="M261" s="19">
        <v>1</v>
      </c>
      <c r="N261" s="19">
        <v>1</v>
      </c>
      <c r="O261" s="19">
        <v>0</v>
      </c>
      <c r="P261" s="19">
        <v>1</v>
      </c>
      <c r="Q261" s="11">
        <v>0.5</v>
      </c>
      <c r="R261" s="11" t="s">
        <v>616</v>
      </c>
      <c r="S261" s="11">
        <f t="shared" si="4"/>
        <v>12</v>
      </c>
      <c r="T261" s="19">
        <v>2006</v>
      </c>
      <c r="U261" s="19">
        <v>2007</v>
      </c>
      <c r="V261" s="11" t="s">
        <v>203</v>
      </c>
      <c r="W261" s="6" t="s">
        <v>10</v>
      </c>
      <c r="X261" s="17">
        <v>0.70222230839040001</v>
      </c>
      <c r="Y261" s="17">
        <v>1.25809355358</v>
      </c>
      <c r="Z261" s="17">
        <v>2.6874767554960002</v>
      </c>
      <c r="AA261" s="17">
        <v>0.3051714189693</v>
      </c>
      <c r="AB261" s="11">
        <v>0.50369686367985</v>
      </c>
      <c r="AC261" s="11">
        <v>0.3511111541952</v>
      </c>
      <c r="AD261" s="11">
        <v>0.98809894877335003</v>
      </c>
      <c r="AE261" s="17">
        <v>3.0051174670330001</v>
      </c>
      <c r="AF261" s="17">
        <v>3.7039270324140001</v>
      </c>
      <c r="AG261" s="17">
        <v>4.2597982776030001</v>
      </c>
      <c r="AH261" s="17">
        <v>4.291562348757</v>
      </c>
      <c r="AI261" s="17">
        <v>2.4016001151130002</v>
      </c>
    </row>
    <row r="262" spans="1:35" s="6" customFormat="1" x14ac:dyDescent="0.3">
      <c r="A262" s="25">
        <v>366</v>
      </c>
      <c r="B262" s="25">
        <v>64</v>
      </c>
      <c r="C262" s="25">
        <v>87</v>
      </c>
      <c r="D262" s="24" t="s">
        <v>201</v>
      </c>
      <c r="E262" s="29" t="s">
        <v>202</v>
      </c>
      <c r="F262" s="25">
        <v>2009</v>
      </c>
      <c r="G262" s="19">
        <v>260</v>
      </c>
      <c r="H262" s="19" t="s">
        <v>252</v>
      </c>
      <c r="I262" s="19" t="s">
        <v>256</v>
      </c>
      <c r="J262" s="19">
        <v>0</v>
      </c>
      <c r="K262" s="19">
        <v>0</v>
      </c>
      <c r="L262" s="19">
        <v>0</v>
      </c>
      <c r="M262" s="19">
        <v>1</v>
      </c>
      <c r="N262" s="19">
        <v>1</v>
      </c>
      <c r="O262" s="19">
        <v>0</v>
      </c>
      <c r="P262" s="19">
        <v>1</v>
      </c>
      <c r="Q262" s="11">
        <v>0.5</v>
      </c>
      <c r="R262" s="11" t="s">
        <v>616</v>
      </c>
      <c r="S262" s="11">
        <f t="shared" si="4"/>
        <v>12</v>
      </c>
      <c r="T262" s="19">
        <v>2006</v>
      </c>
      <c r="U262" s="19">
        <v>2007</v>
      </c>
      <c r="V262" s="11" t="s">
        <v>204</v>
      </c>
      <c r="W262" s="6" t="s">
        <v>10</v>
      </c>
      <c r="X262" s="17">
        <v>0</v>
      </c>
      <c r="Y262" s="17">
        <v>0.94148882739149997</v>
      </c>
      <c r="Z262" s="17">
        <v>1.033013060434</v>
      </c>
      <c r="AA262" s="17">
        <v>1.727494879467</v>
      </c>
      <c r="AB262" s="11">
        <v>1.3500601593141501</v>
      </c>
      <c r="AC262" s="11">
        <v>1.0008127755921499</v>
      </c>
      <c r="AD262" s="11">
        <v>0.62212098726190002</v>
      </c>
      <c r="AE262" s="17">
        <v>1.3177873513080001</v>
      </c>
      <c r="AF262" s="17">
        <v>2.305891287228</v>
      </c>
      <c r="AG262" s="17">
        <v>8.0563980118239993</v>
      </c>
      <c r="AH262" s="17">
        <v>3.7532118979729998</v>
      </c>
      <c r="AI262" s="17">
        <v>0.74350058950940001</v>
      </c>
    </row>
    <row r="263" spans="1:35" x14ac:dyDescent="0.3">
      <c r="A263" s="27">
        <v>368</v>
      </c>
      <c r="B263" s="25">
        <v>65</v>
      </c>
      <c r="C263" s="25">
        <v>88</v>
      </c>
      <c r="D263" s="1" t="s">
        <v>205</v>
      </c>
      <c r="E263" s="79" t="s">
        <v>82</v>
      </c>
      <c r="F263" s="27">
        <v>2009</v>
      </c>
      <c r="G263" s="7">
        <v>261</v>
      </c>
      <c r="H263" s="7" t="s">
        <v>252</v>
      </c>
      <c r="I263" s="7" t="s">
        <v>252</v>
      </c>
      <c r="J263" s="7"/>
      <c r="K263" s="7">
        <v>1</v>
      </c>
      <c r="L263" s="7"/>
      <c r="M263" s="7">
        <v>1</v>
      </c>
      <c r="N263" s="7"/>
      <c r="O263" s="7"/>
      <c r="P263" s="7"/>
      <c r="Q263" s="11">
        <v>1</v>
      </c>
      <c r="S263" s="11">
        <f t="shared" si="4"/>
        <v>12</v>
      </c>
      <c r="T263" s="7">
        <v>2005</v>
      </c>
      <c r="U263" s="7">
        <v>2007</v>
      </c>
      <c r="V263" s="11" t="s">
        <v>206</v>
      </c>
      <c r="W263" s="6" t="s">
        <v>7</v>
      </c>
      <c r="X263" s="11">
        <v>8.5916500000000013</v>
      </c>
      <c r="Y263" s="11">
        <v>7.3513999999999999</v>
      </c>
      <c r="Z263" s="11">
        <v>5.3667999999999996</v>
      </c>
      <c r="AA263" s="11">
        <v>4.3354999999999997</v>
      </c>
      <c r="AB263" s="11">
        <v>3.8540000000000001</v>
      </c>
      <c r="AC263" s="11">
        <v>5.9386000000000001</v>
      </c>
      <c r="AD263" s="11">
        <v>8.3901000000000003</v>
      </c>
      <c r="AE263" s="11">
        <v>10.2913</v>
      </c>
      <c r="AF263" s="11">
        <v>7.8304</v>
      </c>
      <c r="AG263" s="11">
        <v>6.9090999999999996</v>
      </c>
      <c r="AH263" s="11">
        <v>9.8110999999999997</v>
      </c>
      <c r="AI263" s="11">
        <v>8.3950500000000012</v>
      </c>
    </row>
    <row r="264" spans="1:35" x14ac:dyDescent="0.3">
      <c r="A264" s="27">
        <v>368</v>
      </c>
      <c r="B264" s="25">
        <v>65</v>
      </c>
      <c r="C264" s="25">
        <v>88</v>
      </c>
      <c r="D264" s="1" t="s">
        <v>205</v>
      </c>
      <c r="E264" s="79" t="s">
        <v>82</v>
      </c>
      <c r="F264" s="27">
        <v>2009</v>
      </c>
      <c r="G264" s="7">
        <v>262</v>
      </c>
      <c r="H264" s="7" t="s">
        <v>252</v>
      </c>
      <c r="I264" s="7" t="s">
        <v>252</v>
      </c>
      <c r="J264" s="7"/>
      <c r="K264" s="7">
        <v>1</v>
      </c>
      <c r="L264" s="7"/>
      <c r="M264" s="7">
        <v>1</v>
      </c>
      <c r="N264" s="7"/>
      <c r="O264" s="7"/>
      <c r="P264" s="7"/>
      <c r="Q264" s="11">
        <v>1</v>
      </c>
      <c r="S264" s="11">
        <f t="shared" si="4"/>
        <v>12</v>
      </c>
      <c r="T264" s="7">
        <v>2005</v>
      </c>
      <c r="U264" s="7">
        <v>2007</v>
      </c>
      <c r="V264" s="11" t="s">
        <v>206</v>
      </c>
      <c r="W264" s="6" t="s">
        <v>9</v>
      </c>
      <c r="X264" s="11">
        <v>4.7256999999999998</v>
      </c>
      <c r="Y264" s="11">
        <v>5.3616999999999999</v>
      </c>
      <c r="Z264" s="11">
        <v>2.456</v>
      </c>
      <c r="AA264" s="11">
        <v>1.4312</v>
      </c>
      <c r="AB264" s="11">
        <v>2.3954</v>
      </c>
      <c r="AC264" s="11">
        <v>2.9287000000000001</v>
      </c>
      <c r="AD264" s="11">
        <v>1.4202999999999999</v>
      </c>
      <c r="AE264" s="11">
        <v>1.417</v>
      </c>
      <c r="AF264" s="11">
        <v>6.8414999999999999</v>
      </c>
      <c r="AG264" s="11">
        <v>1.8935999999999999</v>
      </c>
      <c r="AH264" s="11">
        <v>7.9305500000000002</v>
      </c>
      <c r="AI264" s="11">
        <v>6.6372499999999999</v>
      </c>
    </row>
    <row r="265" spans="1:35" x14ac:dyDescent="0.3">
      <c r="A265" s="27">
        <v>369</v>
      </c>
      <c r="B265" s="25">
        <v>66</v>
      </c>
      <c r="C265" s="25">
        <v>89</v>
      </c>
      <c r="D265" s="1" t="s">
        <v>207</v>
      </c>
      <c r="E265" s="79" t="s">
        <v>208</v>
      </c>
      <c r="F265" s="27">
        <v>2009</v>
      </c>
      <c r="G265" s="7">
        <v>263</v>
      </c>
      <c r="H265" s="7" t="s">
        <v>607</v>
      </c>
      <c r="I265" s="7" t="s">
        <v>252</v>
      </c>
      <c r="J265" s="7"/>
      <c r="K265" s="7"/>
      <c r="L265" s="7">
        <v>1</v>
      </c>
      <c r="M265" s="7"/>
      <c r="N265" s="7">
        <v>1</v>
      </c>
      <c r="O265" s="7"/>
      <c r="P265" s="7"/>
      <c r="Q265" s="11">
        <v>1</v>
      </c>
      <c r="S265" s="11">
        <f t="shared" si="4"/>
        <v>12</v>
      </c>
      <c r="T265" s="7">
        <v>2004</v>
      </c>
      <c r="U265" s="7">
        <v>2005</v>
      </c>
      <c r="V265" s="11" t="s">
        <v>47</v>
      </c>
      <c r="W265" s="6" t="s">
        <v>7</v>
      </c>
      <c r="X265" s="11">
        <v>15.8413</v>
      </c>
      <c r="Y265" s="11">
        <v>10.8567</v>
      </c>
      <c r="Z265" s="11">
        <v>17.301600000000001</v>
      </c>
      <c r="AA265" s="11">
        <v>25.662700000000001</v>
      </c>
      <c r="AB265" s="11">
        <v>36.247799999999998</v>
      </c>
      <c r="AC265" s="11">
        <v>17.369299999999999</v>
      </c>
      <c r="AD265" s="11">
        <v>71.415599999999998</v>
      </c>
      <c r="AE265" s="11">
        <v>71.221299999999999</v>
      </c>
      <c r="AF265" s="11">
        <v>80.438100000000006</v>
      </c>
      <c r="AG265" s="11">
        <v>85.377300000000005</v>
      </c>
      <c r="AH265" s="11">
        <v>44.974299999999999</v>
      </c>
      <c r="AI265" s="11">
        <v>38.792000000000002</v>
      </c>
    </row>
    <row r="266" spans="1:35" x14ac:dyDescent="0.3">
      <c r="A266" s="25">
        <v>383</v>
      </c>
      <c r="B266" s="25">
        <v>67</v>
      </c>
      <c r="C266" s="25">
        <v>90</v>
      </c>
      <c r="D266" s="24" t="s">
        <v>209</v>
      </c>
      <c r="E266" s="79" t="s">
        <v>72</v>
      </c>
      <c r="F266" s="27">
        <v>2011</v>
      </c>
      <c r="G266" s="7">
        <v>264</v>
      </c>
      <c r="H266" s="7" t="s">
        <v>609</v>
      </c>
      <c r="I266" s="7" t="s">
        <v>252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/>
      <c r="P266" s="7"/>
      <c r="Q266" s="11">
        <v>1</v>
      </c>
      <c r="S266" s="11">
        <f t="shared" si="4"/>
        <v>12</v>
      </c>
      <c r="T266" s="7">
        <v>2004</v>
      </c>
      <c r="U266" s="7">
        <v>2005</v>
      </c>
      <c r="V266" s="11" t="s">
        <v>210</v>
      </c>
      <c r="W266" s="6" t="s">
        <v>7</v>
      </c>
      <c r="X266" s="17">
        <v>0</v>
      </c>
      <c r="Y266" s="17">
        <v>3.8042664523199998</v>
      </c>
      <c r="Z266" s="17">
        <v>41.899138671519999</v>
      </c>
      <c r="AA266" s="17">
        <v>58.528767425550001</v>
      </c>
      <c r="AB266" s="17">
        <v>98.49129609053</v>
      </c>
      <c r="AC266" s="17">
        <v>165.50233654070001</v>
      </c>
      <c r="AD266" s="17">
        <v>150.4192376494</v>
      </c>
      <c r="AE266" s="17">
        <v>167.05280660689999</v>
      </c>
      <c r="AF266" s="17">
        <v>92.263804502859998</v>
      </c>
      <c r="AG266" s="17">
        <v>51.068977201979997</v>
      </c>
      <c r="AH266" s="17">
        <v>30.386849176889999</v>
      </c>
      <c r="AI266" s="17">
        <v>13.44594434857</v>
      </c>
    </row>
    <row r="267" spans="1:35" x14ac:dyDescent="0.3">
      <c r="A267" s="25">
        <v>383</v>
      </c>
      <c r="B267" s="25">
        <v>67</v>
      </c>
      <c r="C267" s="25">
        <v>90</v>
      </c>
      <c r="D267" s="24" t="s">
        <v>209</v>
      </c>
      <c r="E267" s="79" t="s">
        <v>72</v>
      </c>
      <c r="F267" s="27">
        <v>2011</v>
      </c>
      <c r="G267" s="7">
        <v>265</v>
      </c>
      <c r="H267" s="7" t="s">
        <v>609</v>
      </c>
      <c r="I267" s="7" t="s">
        <v>252</v>
      </c>
      <c r="J267" s="7">
        <v>1</v>
      </c>
      <c r="K267" s="7">
        <v>1</v>
      </c>
      <c r="L267" s="7">
        <v>1</v>
      </c>
      <c r="M267" s="7">
        <v>1</v>
      </c>
      <c r="N267" s="7"/>
      <c r="O267" s="7"/>
      <c r="P267" s="7"/>
      <c r="Q267" s="11">
        <v>1</v>
      </c>
      <c r="S267" s="11">
        <f t="shared" si="4"/>
        <v>12</v>
      </c>
      <c r="T267" s="7">
        <v>2004</v>
      </c>
      <c r="U267" s="7">
        <v>2005</v>
      </c>
      <c r="V267" s="11" t="s">
        <v>210</v>
      </c>
      <c r="W267" s="6" t="s">
        <v>6</v>
      </c>
      <c r="X267" s="17">
        <v>51.548696974709998</v>
      </c>
      <c r="Y267" s="17">
        <v>33.649337651800003</v>
      </c>
      <c r="Z267" s="17">
        <v>97.869728992809996</v>
      </c>
      <c r="AA267" s="17">
        <v>142.4866230092</v>
      </c>
      <c r="AB267" s="17">
        <v>231.88392948609999</v>
      </c>
      <c r="AC267" s="17">
        <v>321.28714626819999</v>
      </c>
      <c r="AD267" s="17">
        <v>282.88099797469999</v>
      </c>
      <c r="AE267" s="17">
        <v>317.24252740409997</v>
      </c>
      <c r="AF267" s="17">
        <v>212.60451389709999</v>
      </c>
      <c r="AG267" s="17">
        <v>148.08269699050001</v>
      </c>
      <c r="AH267" s="17">
        <v>102.2177435243</v>
      </c>
      <c r="AI267" s="17">
        <v>40.494456133710003</v>
      </c>
    </row>
    <row r="268" spans="1:35" x14ac:dyDescent="0.3">
      <c r="A268" s="25">
        <v>383</v>
      </c>
      <c r="B268" s="25">
        <v>67</v>
      </c>
      <c r="C268" s="25">
        <v>90</v>
      </c>
      <c r="D268" s="24" t="s">
        <v>209</v>
      </c>
      <c r="E268" s="79" t="s">
        <v>72</v>
      </c>
      <c r="F268" s="27">
        <v>2011</v>
      </c>
      <c r="G268" s="7">
        <v>266</v>
      </c>
      <c r="H268" s="7" t="s">
        <v>609</v>
      </c>
      <c r="I268" s="7" t="s">
        <v>252</v>
      </c>
      <c r="J268" s="7">
        <v>1</v>
      </c>
      <c r="K268" s="7">
        <v>1</v>
      </c>
      <c r="L268" s="7">
        <v>1</v>
      </c>
      <c r="M268" s="7">
        <v>1</v>
      </c>
      <c r="N268" s="7"/>
      <c r="O268" s="7"/>
      <c r="P268" s="7"/>
      <c r="Q268" s="11">
        <v>1</v>
      </c>
      <c r="S268" s="11">
        <f t="shared" si="4"/>
        <v>12</v>
      </c>
      <c r="T268" s="7">
        <v>2004</v>
      </c>
      <c r="U268" s="7">
        <v>2005</v>
      </c>
      <c r="V268" s="11" t="s">
        <v>210</v>
      </c>
      <c r="W268" s="6" t="s">
        <v>8</v>
      </c>
      <c r="X268" s="17">
        <v>0</v>
      </c>
      <c r="Y268" s="17">
        <v>0</v>
      </c>
      <c r="Z268" s="17">
        <v>4.5814715871929996</v>
      </c>
      <c r="AA268" s="17">
        <v>19.349354200650001</v>
      </c>
      <c r="AB268" s="17">
        <v>72.365776968719999</v>
      </c>
      <c r="AC268" s="17">
        <v>64.749363657139995</v>
      </c>
      <c r="AD268" s="17">
        <v>52.46873448545</v>
      </c>
      <c r="AE268" s="17">
        <v>42.051821556070003</v>
      </c>
      <c r="AF268" s="17">
        <v>12.04520201423</v>
      </c>
      <c r="AG268" s="17">
        <v>4.422878397441</v>
      </c>
      <c r="AH268" s="17">
        <v>3.3363672900069998</v>
      </c>
      <c r="AI268" s="17">
        <v>0</v>
      </c>
    </row>
    <row r="269" spans="1:35" x14ac:dyDescent="0.3">
      <c r="A269" s="25">
        <v>383</v>
      </c>
      <c r="B269" s="25">
        <v>67</v>
      </c>
      <c r="C269" s="25">
        <v>90</v>
      </c>
      <c r="D269" s="24" t="s">
        <v>209</v>
      </c>
      <c r="E269" s="79" t="s">
        <v>72</v>
      </c>
      <c r="F269" s="27">
        <v>2011</v>
      </c>
      <c r="G269" s="7">
        <v>267</v>
      </c>
      <c r="H269" s="7" t="s">
        <v>609</v>
      </c>
      <c r="I269" s="7" t="s">
        <v>252</v>
      </c>
      <c r="J269" s="7">
        <v>1</v>
      </c>
      <c r="K269" s="7">
        <v>1</v>
      </c>
      <c r="L269" s="7">
        <v>1</v>
      </c>
      <c r="M269" s="7">
        <v>1</v>
      </c>
      <c r="N269" s="7"/>
      <c r="O269" s="7"/>
      <c r="P269" s="7"/>
      <c r="Q269" s="11">
        <v>1</v>
      </c>
      <c r="S269" s="11">
        <f t="shared" si="4"/>
        <v>12</v>
      </c>
      <c r="T269" s="7">
        <v>2004</v>
      </c>
      <c r="U269" s="7">
        <v>2005</v>
      </c>
      <c r="V269" s="11" t="s">
        <v>210</v>
      </c>
      <c r="W269" s="6" t="s">
        <v>9</v>
      </c>
      <c r="X269" s="17">
        <v>49.675130223719997</v>
      </c>
      <c r="Y269" s="17">
        <v>33.649337651800003</v>
      </c>
      <c r="Z269" s="17">
        <v>24.173148301379999</v>
      </c>
      <c r="AA269" s="17">
        <v>22.157734225399999</v>
      </c>
      <c r="AB269" s="17">
        <v>3.3373523408749999</v>
      </c>
      <c r="AC269" s="17">
        <v>0</v>
      </c>
      <c r="AD269" s="17">
        <v>0</v>
      </c>
      <c r="AE269" s="17">
        <v>0</v>
      </c>
      <c r="AF269" s="17">
        <v>21.37166363271</v>
      </c>
      <c r="AG269" s="17">
        <v>31.477300487800001</v>
      </c>
      <c r="AH269" s="17">
        <v>50.911369063099997</v>
      </c>
      <c r="AI269" s="17">
        <v>67.5449380206</v>
      </c>
    </row>
    <row r="270" spans="1:35" x14ac:dyDescent="0.3">
      <c r="A270" s="25">
        <v>383</v>
      </c>
      <c r="B270" s="25">
        <v>67</v>
      </c>
      <c r="C270" s="25">
        <v>90</v>
      </c>
      <c r="D270" s="24" t="s">
        <v>209</v>
      </c>
      <c r="E270" s="79" t="s">
        <v>72</v>
      </c>
      <c r="F270" s="27">
        <v>2011</v>
      </c>
      <c r="G270" s="7">
        <v>268</v>
      </c>
      <c r="H270" s="7" t="s">
        <v>609</v>
      </c>
      <c r="I270" s="7" t="s">
        <v>252</v>
      </c>
      <c r="J270" s="7">
        <v>1</v>
      </c>
      <c r="K270" s="7">
        <v>1</v>
      </c>
      <c r="L270" s="7">
        <v>1</v>
      </c>
      <c r="M270" s="7">
        <v>1</v>
      </c>
      <c r="N270" s="7"/>
      <c r="O270" s="7"/>
      <c r="P270" s="7"/>
      <c r="Q270" s="11">
        <v>1</v>
      </c>
      <c r="S270" s="11">
        <f t="shared" si="4"/>
        <v>12</v>
      </c>
      <c r="T270" s="7">
        <v>2004</v>
      </c>
      <c r="U270" s="7">
        <v>2005</v>
      </c>
      <c r="V270" s="11" t="s">
        <v>210</v>
      </c>
      <c r="W270" s="6" t="s">
        <v>10</v>
      </c>
      <c r="X270" s="17">
        <v>14.21920927997</v>
      </c>
      <c r="Y270" s="17">
        <v>28.0542487214</v>
      </c>
      <c r="Z270" s="17">
        <v>63.348621322809997</v>
      </c>
      <c r="AA270" s="17">
        <v>96.777307580159999</v>
      </c>
      <c r="AB270" s="17">
        <v>160.9878484125</v>
      </c>
      <c r="AC270" s="17">
        <v>152.4425321324</v>
      </c>
      <c r="AD270" s="17">
        <v>169.07610108989999</v>
      </c>
      <c r="AE270" s="17">
        <v>208.09790617589999</v>
      </c>
      <c r="AF270" s="17">
        <v>136.11334389309999</v>
      </c>
      <c r="AG270" s="17">
        <v>134.09201951189999</v>
      </c>
      <c r="AH270" s="17">
        <v>53.707928477430002</v>
      </c>
      <c r="AI270" s="17">
        <v>18.106220005200001</v>
      </c>
    </row>
    <row r="271" spans="1:35" x14ac:dyDescent="0.3">
      <c r="A271" s="27">
        <v>384</v>
      </c>
      <c r="B271" s="25">
        <v>68</v>
      </c>
      <c r="C271" s="25">
        <v>91</v>
      </c>
      <c r="D271" s="24" t="s">
        <v>211</v>
      </c>
      <c r="E271" s="79" t="s">
        <v>135</v>
      </c>
      <c r="F271" s="27">
        <v>2011</v>
      </c>
      <c r="G271" s="7">
        <v>269</v>
      </c>
      <c r="H271" s="7" t="s">
        <v>252</v>
      </c>
      <c r="I271" s="7" t="s">
        <v>256</v>
      </c>
      <c r="J271" s="7">
        <v>1</v>
      </c>
      <c r="K271" s="7">
        <v>1</v>
      </c>
      <c r="L271" s="7">
        <v>0</v>
      </c>
      <c r="M271" s="7">
        <v>1</v>
      </c>
      <c r="N271" s="7">
        <v>1</v>
      </c>
      <c r="O271" s="7">
        <v>0</v>
      </c>
      <c r="P271" s="7">
        <v>1</v>
      </c>
      <c r="Q271" s="11">
        <v>1</v>
      </c>
      <c r="S271" s="11">
        <f t="shared" si="4"/>
        <v>12</v>
      </c>
      <c r="T271" s="7">
        <v>2005</v>
      </c>
      <c r="U271" s="7">
        <v>2007</v>
      </c>
      <c r="V271" s="11" t="s">
        <v>212</v>
      </c>
      <c r="W271" s="6" t="s">
        <v>9</v>
      </c>
      <c r="X271" s="11">
        <v>2.0381</v>
      </c>
      <c r="Y271" s="11">
        <v>6.2163000000000004</v>
      </c>
      <c r="Z271" s="11">
        <v>5.9211499999999999</v>
      </c>
      <c r="AA271" s="11">
        <v>4.3150000000000004</v>
      </c>
      <c r="AB271" s="11">
        <v>4.0066000000000006</v>
      </c>
      <c r="AC271" s="11">
        <v>2.3873500000000001</v>
      </c>
      <c r="AD271" s="11">
        <v>1.9841500000000001</v>
      </c>
      <c r="AE271" s="11">
        <v>6.8245000000000005</v>
      </c>
      <c r="AF271" s="11">
        <v>12.245799999999999</v>
      </c>
      <c r="AG271" s="11">
        <v>8.5586500000000001</v>
      </c>
      <c r="AH271" s="11">
        <v>8.7368000000000006</v>
      </c>
      <c r="AI271" s="11">
        <v>5.5901999999999994</v>
      </c>
    </row>
    <row r="272" spans="1:35" x14ac:dyDescent="0.3">
      <c r="A272" s="27">
        <v>384</v>
      </c>
      <c r="B272" s="25">
        <v>68</v>
      </c>
      <c r="C272" s="25">
        <v>91</v>
      </c>
      <c r="D272" s="24" t="s">
        <v>211</v>
      </c>
      <c r="E272" s="79" t="s">
        <v>135</v>
      </c>
      <c r="F272" s="27">
        <v>2011</v>
      </c>
      <c r="G272" s="7">
        <v>270</v>
      </c>
      <c r="H272" s="7" t="s">
        <v>252</v>
      </c>
      <c r="I272" s="7" t="s">
        <v>256</v>
      </c>
      <c r="J272" s="7">
        <v>1</v>
      </c>
      <c r="K272" s="7">
        <v>1</v>
      </c>
      <c r="L272" s="7">
        <v>0</v>
      </c>
      <c r="M272" s="7">
        <v>1</v>
      </c>
      <c r="N272" s="7">
        <v>1</v>
      </c>
      <c r="O272" s="7">
        <v>0</v>
      </c>
      <c r="P272" s="7">
        <v>1</v>
      </c>
      <c r="Q272" s="11">
        <v>1</v>
      </c>
      <c r="S272" s="11">
        <f t="shared" si="4"/>
        <v>12</v>
      </c>
      <c r="T272" s="7">
        <v>2005</v>
      </c>
      <c r="U272" s="7">
        <v>2007</v>
      </c>
      <c r="V272" s="11" t="s">
        <v>212</v>
      </c>
      <c r="W272" s="6" t="s">
        <v>10</v>
      </c>
      <c r="X272" s="11">
        <v>0.90290000000000004</v>
      </c>
      <c r="Y272" s="11">
        <v>1.5406500000000001</v>
      </c>
      <c r="Z272" s="11">
        <v>3.4886999999999997</v>
      </c>
      <c r="AA272" s="11">
        <v>3.4502000000000002</v>
      </c>
      <c r="AB272" s="11">
        <v>2.1957999999999998</v>
      </c>
      <c r="AC272" s="11">
        <v>1.14405</v>
      </c>
      <c r="AD272" s="11">
        <v>2.7679499999999999</v>
      </c>
      <c r="AE272" s="11">
        <v>2.52705</v>
      </c>
      <c r="AF272" s="11">
        <v>4.4077999999999999</v>
      </c>
      <c r="AG272" s="11">
        <v>8.5046499999999998</v>
      </c>
      <c r="AH272" s="11">
        <v>11.8178</v>
      </c>
      <c r="AI272" s="11">
        <v>3.9685999999999999</v>
      </c>
    </row>
    <row r="273" spans="1:35" x14ac:dyDescent="0.3">
      <c r="A273" s="25">
        <v>411</v>
      </c>
      <c r="B273" s="25">
        <v>69</v>
      </c>
      <c r="C273" s="25">
        <v>92</v>
      </c>
      <c r="D273" s="24" t="s">
        <v>213</v>
      </c>
      <c r="E273" s="79" t="s">
        <v>214</v>
      </c>
      <c r="F273" s="27">
        <v>2013</v>
      </c>
      <c r="G273" s="7">
        <v>271</v>
      </c>
      <c r="H273" s="7" t="s">
        <v>608</v>
      </c>
      <c r="I273" s="7" t="s">
        <v>252</v>
      </c>
      <c r="J273" s="7"/>
      <c r="K273" s="7">
        <v>1</v>
      </c>
      <c r="L273" s="7"/>
      <c r="M273" s="7">
        <v>1</v>
      </c>
      <c r="N273" s="7"/>
      <c r="O273" s="7"/>
      <c r="P273" s="7"/>
      <c r="Q273" s="11">
        <v>1</v>
      </c>
      <c r="S273" s="11">
        <f t="shared" si="4"/>
        <v>12</v>
      </c>
      <c r="T273" s="7">
        <v>2010</v>
      </c>
      <c r="U273" s="7">
        <v>2010</v>
      </c>
      <c r="V273" s="11" t="s">
        <v>124</v>
      </c>
      <c r="W273" s="6" t="s">
        <v>7</v>
      </c>
      <c r="X273" s="11">
        <v>0</v>
      </c>
      <c r="Y273" s="11">
        <v>0</v>
      </c>
      <c r="Z273" s="11">
        <v>0</v>
      </c>
      <c r="AA273" s="11">
        <v>27</v>
      </c>
      <c r="AB273" s="11">
        <v>96</v>
      </c>
      <c r="AC273" s="11">
        <v>27</v>
      </c>
      <c r="AD273" s="11">
        <v>51</v>
      </c>
      <c r="AE273" s="11">
        <v>9</v>
      </c>
      <c r="AF273" s="11">
        <v>12</v>
      </c>
      <c r="AG273" s="11">
        <v>12</v>
      </c>
      <c r="AH273" s="11">
        <v>3</v>
      </c>
      <c r="AI273" s="11">
        <v>6</v>
      </c>
    </row>
    <row r="274" spans="1:35" x14ac:dyDescent="0.3">
      <c r="A274" s="25">
        <v>411</v>
      </c>
      <c r="B274" s="25">
        <v>69</v>
      </c>
      <c r="C274" s="25">
        <v>92</v>
      </c>
      <c r="D274" s="24" t="s">
        <v>213</v>
      </c>
      <c r="E274" s="79" t="s">
        <v>214</v>
      </c>
      <c r="F274" s="27">
        <v>2013</v>
      </c>
      <c r="G274" s="7">
        <v>272</v>
      </c>
      <c r="H274" s="7" t="s">
        <v>608</v>
      </c>
      <c r="I274" s="7" t="s">
        <v>252</v>
      </c>
      <c r="J274" s="7"/>
      <c r="K274" s="7">
        <v>1</v>
      </c>
      <c r="L274" s="7"/>
      <c r="M274" s="7">
        <v>1</v>
      </c>
      <c r="N274" s="7"/>
      <c r="O274" s="7"/>
      <c r="P274" s="7"/>
      <c r="Q274" s="11">
        <v>1</v>
      </c>
      <c r="S274" s="11">
        <f t="shared" si="4"/>
        <v>12</v>
      </c>
      <c r="T274" s="7">
        <v>2010</v>
      </c>
      <c r="U274" s="7">
        <v>2010</v>
      </c>
      <c r="V274" s="11" t="s">
        <v>124</v>
      </c>
      <c r="W274" s="6" t="s">
        <v>9</v>
      </c>
      <c r="X274" s="11">
        <v>3</v>
      </c>
      <c r="Y274" s="11">
        <v>0</v>
      </c>
      <c r="Z274" s="11">
        <v>6</v>
      </c>
      <c r="AA274" s="11">
        <v>39</v>
      </c>
      <c r="AB274" s="11">
        <v>45</v>
      </c>
      <c r="AC274" s="11">
        <v>42</v>
      </c>
      <c r="AD274" s="11">
        <v>54</v>
      </c>
      <c r="AE274" s="11">
        <v>12</v>
      </c>
      <c r="AF274" s="11">
        <v>6</v>
      </c>
      <c r="AG274" s="11">
        <v>9</v>
      </c>
      <c r="AH274" s="11">
        <v>0</v>
      </c>
      <c r="AI274" s="11">
        <v>0</v>
      </c>
    </row>
    <row r="275" spans="1:35" x14ac:dyDescent="0.3">
      <c r="A275" s="25">
        <v>411</v>
      </c>
      <c r="B275" s="25">
        <v>69</v>
      </c>
      <c r="C275" s="25">
        <v>93</v>
      </c>
      <c r="D275" s="24" t="s">
        <v>213</v>
      </c>
      <c r="E275" s="79" t="s">
        <v>214</v>
      </c>
      <c r="F275" s="27">
        <v>2013</v>
      </c>
      <c r="G275" s="7">
        <v>273</v>
      </c>
      <c r="H275" s="7" t="s">
        <v>608</v>
      </c>
      <c r="I275" s="7" t="s">
        <v>252</v>
      </c>
      <c r="J275" s="7"/>
      <c r="K275" s="7">
        <v>1</v>
      </c>
      <c r="L275" s="7"/>
      <c r="M275" s="7">
        <v>1</v>
      </c>
      <c r="N275" s="7"/>
      <c r="O275" s="7"/>
      <c r="P275" s="7"/>
      <c r="Q275" s="11">
        <v>1</v>
      </c>
      <c r="S275" s="11">
        <f t="shared" si="4"/>
        <v>12</v>
      </c>
      <c r="T275" s="7">
        <v>2010</v>
      </c>
      <c r="U275" s="7">
        <v>2010</v>
      </c>
      <c r="V275" s="11" t="s">
        <v>124</v>
      </c>
      <c r="W275" s="6" t="s">
        <v>7</v>
      </c>
      <c r="X275" s="11">
        <v>54</v>
      </c>
      <c r="Y275" s="11">
        <v>0</v>
      </c>
      <c r="Z275" s="11">
        <v>3</v>
      </c>
      <c r="AA275" s="11">
        <v>357</v>
      </c>
      <c r="AB275" s="11">
        <v>438</v>
      </c>
      <c r="AC275" s="11">
        <v>168</v>
      </c>
      <c r="AD275" s="11">
        <v>51</v>
      </c>
      <c r="AE275" s="11">
        <v>0</v>
      </c>
      <c r="AF275" s="11">
        <v>24</v>
      </c>
      <c r="AG275" s="11">
        <v>177</v>
      </c>
      <c r="AH275" s="11">
        <v>156</v>
      </c>
      <c r="AI275" s="11">
        <v>180</v>
      </c>
    </row>
    <row r="276" spans="1:35" x14ac:dyDescent="0.3">
      <c r="A276" s="25">
        <v>411</v>
      </c>
      <c r="B276" s="25">
        <v>69</v>
      </c>
      <c r="C276" s="25">
        <v>93</v>
      </c>
      <c r="D276" s="24" t="s">
        <v>213</v>
      </c>
      <c r="E276" s="79" t="s">
        <v>214</v>
      </c>
      <c r="F276" s="27">
        <v>2013</v>
      </c>
      <c r="G276" s="7">
        <v>274</v>
      </c>
      <c r="H276" s="7" t="s">
        <v>608</v>
      </c>
      <c r="I276" s="7" t="s">
        <v>252</v>
      </c>
      <c r="J276" s="7"/>
      <c r="K276" s="7">
        <v>1</v>
      </c>
      <c r="L276" s="7"/>
      <c r="M276" s="7">
        <v>1</v>
      </c>
      <c r="N276" s="7"/>
      <c r="O276" s="7"/>
      <c r="P276" s="7"/>
      <c r="Q276" s="11">
        <v>1</v>
      </c>
      <c r="S276" s="11">
        <f t="shared" si="4"/>
        <v>12</v>
      </c>
      <c r="T276" s="7">
        <v>2010</v>
      </c>
      <c r="U276" s="7">
        <v>2010</v>
      </c>
      <c r="V276" s="11" t="s">
        <v>124</v>
      </c>
      <c r="W276" s="6" t="s">
        <v>9</v>
      </c>
      <c r="X276" s="11">
        <v>180</v>
      </c>
      <c r="Y276" s="11">
        <v>15</v>
      </c>
      <c r="Z276" s="11">
        <v>60</v>
      </c>
      <c r="AA276" s="11">
        <v>231</v>
      </c>
      <c r="AB276" s="11">
        <v>111</v>
      </c>
      <c r="AC276" s="11">
        <v>3</v>
      </c>
      <c r="AD276" s="11">
        <v>54</v>
      </c>
      <c r="AE276" s="11">
        <v>30</v>
      </c>
      <c r="AF276" s="11">
        <v>0</v>
      </c>
      <c r="AG276" s="11">
        <v>183</v>
      </c>
      <c r="AH276" s="11">
        <v>171</v>
      </c>
      <c r="AI276" s="11">
        <v>204</v>
      </c>
    </row>
    <row r="277" spans="1:35" x14ac:dyDescent="0.3">
      <c r="A277" s="25">
        <v>411</v>
      </c>
      <c r="B277" s="25">
        <v>69</v>
      </c>
      <c r="C277" s="25">
        <v>94</v>
      </c>
      <c r="D277" s="24" t="s">
        <v>213</v>
      </c>
      <c r="E277" s="79" t="s">
        <v>214</v>
      </c>
      <c r="F277" s="27">
        <v>2013</v>
      </c>
      <c r="G277" s="7">
        <v>275</v>
      </c>
      <c r="H277" s="7" t="s">
        <v>608</v>
      </c>
      <c r="I277" s="7" t="s">
        <v>252</v>
      </c>
      <c r="J277" s="7"/>
      <c r="K277" s="7">
        <v>1</v>
      </c>
      <c r="L277" s="7"/>
      <c r="M277" s="7">
        <v>1</v>
      </c>
      <c r="N277" s="7"/>
      <c r="O277" s="7"/>
      <c r="P277" s="7"/>
      <c r="Q277" s="11">
        <v>1</v>
      </c>
      <c r="S277" s="11">
        <f t="shared" si="4"/>
        <v>12</v>
      </c>
      <c r="T277" s="7">
        <v>2010</v>
      </c>
      <c r="U277" s="7">
        <v>2010</v>
      </c>
      <c r="V277" s="11" t="s">
        <v>124</v>
      </c>
      <c r="W277" s="6" t="s">
        <v>7</v>
      </c>
      <c r="X277" s="11">
        <v>0</v>
      </c>
      <c r="Y277" s="11">
        <v>0</v>
      </c>
      <c r="Z277" s="11">
        <v>0</v>
      </c>
      <c r="AA277" s="11">
        <v>372</v>
      </c>
      <c r="AB277" s="11">
        <v>141</v>
      </c>
      <c r="AC277" s="11">
        <v>24</v>
      </c>
      <c r="AD277" s="11">
        <v>0</v>
      </c>
      <c r="AE277" s="11">
        <v>12</v>
      </c>
      <c r="AF277" s="11">
        <v>0</v>
      </c>
      <c r="AG277" s="11">
        <v>0</v>
      </c>
      <c r="AH277" s="11">
        <v>0</v>
      </c>
      <c r="AI277" s="11">
        <v>12</v>
      </c>
    </row>
    <row r="278" spans="1:35" x14ac:dyDescent="0.3">
      <c r="A278" s="25">
        <v>411</v>
      </c>
      <c r="B278" s="25">
        <v>69</v>
      </c>
      <c r="C278" s="25">
        <v>94</v>
      </c>
      <c r="D278" s="24" t="s">
        <v>213</v>
      </c>
      <c r="E278" s="79" t="s">
        <v>214</v>
      </c>
      <c r="F278" s="27">
        <v>2013</v>
      </c>
      <c r="G278" s="7">
        <v>276</v>
      </c>
      <c r="H278" s="7" t="s">
        <v>608</v>
      </c>
      <c r="I278" s="7" t="s">
        <v>252</v>
      </c>
      <c r="J278" s="7"/>
      <c r="K278" s="7">
        <v>1</v>
      </c>
      <c r="L278" s="7"/>
      <c r="M278" s="7">
        <v>1</v>
      </c>
      <c r="N278" s="7"/>
      <c r="O278" s="7"/>
      <c r="P278" s="7"/>
      <c r="Q278" s="11">
        <v>1</v>
      </c>
      <c r="S278" s="11">
        <f t="shared" si="4"/>
        <v>12</v>
      </c>
      <c r="T278" s="7">
        <v>2010</v>
      </c>
      <c r="U278" s="7">
        <v>2010</v>
      </c>
      <c r="V278" s="11" t="s">
        <v>124</v>
      </c>
      <c r="W278" s="6" t="s">
        <v>9</v>
      </c>
      <c r="X278" s="11">
        <v>0</v>
      </c>
      <c r="Y278" s="11">
        <v>0</v>
      </c>
      <c r="Z278" s="11">
        <v>0</v>
      </c>
      <c r="AA278" s="11">
        <v>90</v>
      </c>
      <c r="AB278" s="11">
        <v>0</v>
      </c>
      <c r="AC278" s="11">
        <v>3</v>
      </c>
      <c r="AD278" s="11">
        <v>90</v>
      </c>
      <c r="AE278" s="11">
        <v>6</v>
      </c>
      <c r="AF278" s="11">
        <v>0</v>
      </c>
      <c r="AG278" s="11">
        <v>0</v>
      </c>
      <c r="AH278" s="11">
        <v>0</v>
      </c>
      <c r="AI278" s="11">
        <v>0</v>
      </c>
    </row>
    <row r="279" spans="1:35" s="6" customFormat="1" x14ac:dyDescent="0.3">
      <c r="A279" s="25">
        <v>413</v>
      </c>
      <c r="B279" s="25">
        <v>70</v>
      </c>
      <c r="C279" s="25">
        <v>95</v>
      </c>
      <c r="D279" s="24" t="s">
        <v>215</v>
      </c>
      <c r="E279" s="29" t="s">
        <v>216</v>
      </c>
      <c r="F279" s="25">
        <v>2013</v>
      </c>
      <c r="G279" s="19">
        <v>277</v>
      </c>
      <c r="H279" s="19" t="s">
        <v>252</v>
      </c>
      <c r="I279" s="19" t="s">
        <v>252</v>
      </c>
      <c r="J279" s="19"/>
      <c r="K279" s="19">
        <v>1</v>
      </c>
      <c r="L279" s="19"/>
      <c r="M279" s="19">
        <v>1</v>
      </c>
      <c r="N279" s="19"/>
      <c r="O279" s="19"/>
      <c r="P279" s="11" t="s">
        <v>257</v>
      </c>
      <c r="Q279" s="11">
        <v>1</v>
      </c>
      <c r="R279" s="11"/>
      <c r="S279" s="11">
        <f t="shared" si="4"/>
        <v>12</v>
      </c>
      <c r="T279" s="19">
        <v>2009</v>
      </c>
      <c r="U279" s="19">
        <v>2012</v>
      </c>
      <c r="V279" s="11" t="s">
        <v>66</v>
      </c>
      <c r="W279" s="6" t="s">
        <v>7</v>
      </c>
      <c r="X279" s="11">
        <v>8.2366666666666657E-2</v>
      </c>
      <c r="Y279" s="11">
        <v>0.34133333333333332</v>
      </c>
      <c r="Z279" s="11">
        <v>1.1890333333333334</v>
      </c>
      <c r="AA279" s="11">
        <v>1.2080000000000002</v>
      </c>
      <c r="AB279" s="11">
        <v>1.7660499999999999</v>
      </c>
      <c r="AC279" s="11">
        <v>3.2517333333333327</v>
      </c>
      <c r="AD279" s="11">
        <v>18.358099999999997</v>
      </c>
      <c r="AE279" s="11">
        <v>25.942633333333333</v>
      </c>
      <c r="AF279" s="11">
        <v>23.933800000000002</v>
      </c>
      <c r="AG279" s="11">
        <v>10.5128</v>
      </c>
      <c r="AH279" s="11">
        <v>8.8095333333333325</v>
      </c>
      <c r="AI279" s="11">
        <v>6.8662333333333336</v>
      </c>
    </row>
    <row r="280" spans="1:35" x14ac:dyDescent="0.3">
      <c r="A280" s="25">
        <v>428</v>
      </c>
      <c r="B280" s="25">
        <v>71</v>
      </c>
      <c r="C280" s="25">
        <v>96</v>
      </c>
      <c r="D280" s="24" t="s">
        <v>217</v>
      </c>
      <c r="E280" s="79" t="s">
        <v>115</v>
      </c>
      <c r="F280" s="27">
        <v>2014</v>
      </c>
      <c r="G280" s="7">
        <v>278</v>
      </c>
      <c r="H280" s="7" t="s">
        <v>609</v>
      </c>
      <c r="I280" s="7" t="s">
        <v>252</v>
      </c>
      <c r="J280" s="7"/>
      <c r="K280" s="7"/>
      <c r="L280" s="7"/>
      <c r="M280" s="7">
        <v>1</v>
      </c>
      <c r="N280" s="7">
        <v>1</v>
      </c>
      <c r="O280" s="7"/>
      <c r="P280" s="7"/>
      <c r="Q280" s="11">
        <v>1</v>
      </c>
      <c r="S280" s="11">
        <f t="shared" si="4"/>
        <v>12</v>
      </c>
      <c r="T280" s="7">
        <v>2006</v>
      </c>
      <c r="U280" s="7">
        <v>2007</v>
      </c>
      <c r="V280" s="11" t="s">
        <v>218</v>
      </c>
      <c r="W280" s="6" t="s">
        <v>9</v>
      </c>
      <c r="X280" s="11">
        <v>1</v>
      </c>
      <c r="Y280" s="11">
        <v>8</v>
      </c>
      <c r="Z280" s="11">
        <v>3</v>
      </c>
      <c r="AA280" s="11">
        <v>5</v>
      </c>
      <c r="AB280" s="11">
        <v>8</v>
      </c>
      <c r="AC280" s="11">
        <v>9.5</v>
      </c>
      <c r="AD280" s="11">
        <v>2</v>
      </c>
      <c r="AE280" s="11">
        <v>13</v>
      </c>
      <c r="AF280" s="11">
        <v>20</v>
      </c>
      <c r="AG280" s="11">
        <v>22</v>
      </c>
      <c r="AH280" s="11">
        <v>18</v>
      </c>
      <c r="AI280" s="11">
        <v>21</v>
      </c>
    </row>
    <row r="281" spans="1:35" x14ac:dyDescent="0.3">
      <c r="A281" s="25">
        <v>428</v>
      </c>
      <c r="B281" s="25">
        <v>71</v>
      </c>
      <c r="C281" s="25">
        <v>96</v>
      </c>
      <c r="D281" s="24" t="s">
        <v>217</v>
      </c>
      <c r="E281" s="79" t="s">
        <v>115</v>
      </c>
      <c r="F281" s="27">
        <v>2014</v>
      </c>
      <c r="G281" s="7">
        <v>279</v>
      </c>
      <c r="H281" s="7" t="s">
        <v>609</v>
      </c>
      <c r="I281" s="7" t="s">
        <v>252</v>
      </c>
      <c r="J281" s="7"/>
      <c r="K281" s="7"/>
      <c r="L281" s="7"/>
      <c r="M281" s="7">
        <v>1</v>
      </c>
      <c r="N281" s="7">
        <v>1</v>
      </c>
      <c r="O281" s="7"/>
      <c r="P281" s="7"/>
      <c r="Q281" s="11">
        <v>1</v>
      </c>
      <c r="S281" s="11">
        <f t="shared" si="4"/>
        <v>12</v>
      </c>
      <c r="T281" s="7">
        <v>2006</v>
      </c>
      <c r="U281" s="7">
        <v>2007</v>
      </c>
      <c r="V281" s="11" t="s">
        <v>218</v>
      </c>
      <c r="W281" s="6" t="s">
        <v>10</v>
      </c>
      <c r="X281" s="11">
        <v>2</v>
      </c>
      <c r="Y281" s="11">
        <v>7</v>
      </c>
      <c r="Z281" s="11">
        <v>11</v>
      </c>
      <c r="AA281" s="11">
        <v>6</v>
      </c>
      <c r="AB281" s="11">
        <v>4</v>
      </c>
      <c r="AC281" s="11">
        <v>2</v>
      </c>
      <c r="AD281" s="11">
        <v>4</v>
      </c>
      <c r="AE281" s="11">
        <v>13</v>
      </c>
      <c r="AF281" s="11">
        <v>18</v>
      </c>
      <c r="AG281" s="11">
        <v>37</v>
      </c>
      <c r="AH281" s="11">
        <v>24</v>
      </c>
      <c r="AI281" s="11">
        <v>9</v>
      </c>
    </row>
    <row r="282" spans="1:35" s="14" customFormat="1" x14ac:dyDescent="0.3">
      <c r="A282" s="32">
        <v>430</v>
      </c>
      <c r="B282" s="32">
        <v>72</v>
      </c>
      <c r="C282" s="32">
        <v>97</v>
      </c>
      <c r="D282" s="31" t="s">
        <v>219</v>
      </c>
      <c r="E282" s="34" t="s">
        <v>220</v>
      </c>
      <c r="F282" s="32">
        <v>2014</v>
      </c>
      <c r="G282" s="33">
        <v>280</v>
      </c>
      <c r="H282" s="33" t="s">
        <v>252</v>
      </c>
      <c r="I282" s="33" t="s">
        <v>256</v>
      </c>
      <c r="J282" s="33">
        <v>1</v>
      </c>
      <c r="K282" s="33">
        <v>0</v>
      </c>
      <c r="L282" s="33">
        <v>0</v>
      </c>
      <c r="M282" s="33">
        <v>0</v>
      </c>
      <c r="N282" s="33">
        <v>0</v>
      </c>
      <c r="O282" s="33">
        <v>0</v>
      </c>
      <c r="P282" s="33">
        <v>0</v>
      </c>
      <c r="Q282" s="18">
        <v>0</v>
      </c>
      <c r="R282" s="18" t="s">
        <v>251</v>
      </c>
      <c r="S282" s="11">
        <f t="shared" si="4"/>
        <v>11</v>
      </c>
      <c r="T282" s="33">
        <v>2009</v>
      </c>
      <c r="U282" s="33">
        <v>2011</v>
      </c>
      <c r="V282" s="18" t="s">
        <v>221</v>
      </c>
      <c r="W282" s="14" t="s">
        <v>6</v>
      </c>
      <c r="X282" s="18">
        <v>0</v>
      </c>
      <c r="Y282" s="18">
        <v>2</v>
      </c>
      <c r="Z282" s="18">
        <v>4</v>
      </c>
      <c r="AA282" s="18">
        <v>6</v>
      </c>
      <c r="AB282" s="18">
        <v>7</v>
      </c>
      <c r="AC282" s="18">
        <v>9</v>
      </c>
      <c r="AD282" s="18">
        <v>9</v>
      </c>
      <c r="AE282" s="18">
        <v>6</v>
      </c>
      <c r="AF282" s="18">
        <v>6</v>
      </c>
      <c r="AG282" s="18">
        <v>2</v>
      </c>
      <c r="AH282" s="18">
        <v>0</v>
      </c>
      <c r="AI282" s="18" t="s">
        <v>246</v>
      </c>
    </row>
    <row r="283" spans="1:35" x14ac:dyDescent="0.3">
      <c r="A283" s="25">
        <v>441</v>
      </c>
      <c r="B283" s="25">
        <v>73</v>
      </c>
      <c r="C283" s="25">
        <v>98</v>
      </c>
      <c r="D283" s="24" t="s">
        <v>222</v>
      </c>
      <c r="E283" s="79" t="s">
        <v>57</v>
      </c>
      <c r="F283" s="27">
        <v>2015</v>
      </c>
      <c r="G283" s="7">
        <v>281</v>
      </c>
      <c r="H283" s="7" t="s">
        <v>252</v>
      </c>
      <c r="I283" s="7" t="s">
        <v>256</v>
      </c>
      <c r="J283" s="7">
        <v>1</v>
      </c>
      <c r="K283" s="7">
        <v>1</v>
      </c>
      <c r="L283" s="7">
        <v>0</v>
      </c>
      <c r="M283" s="7">
        <v>1</v>
      </c>
      <c r="N283" s="7">
        <v>0</v>
      </c>
      <c r="O283" s="7">
        <v>0</v>
      </c>
      <c r="P283" s="7">
        <v>1</v>
      </c>
      <c r="Q283" s="11">
        <v>1</v>
      </c>
      <c r="S283" s="11">
        <f t="shared" si="4"/>
        <v>12</v>
      </c>
      <c r="T283" s="7">
        <v>2006</v>
      </c>
      <c r="U283" s="7">
        <v>2010</v>
      </c>
      <c r="V283" s="11" t="s">
        <v>223</v>
      </c>
      <c r="W283" s="6" t="s">
        <v>7</v>
      </c>
      <c r="X283" s="17">
        <v>295.55013247631496</v>
      </c>
      <c r="Y283" s="17">
        <v>381.71708675469995</v>
      </c>
      <c r="Z283" s="17">
        <v>393.45166622225003</v>
      </c>
      <c r="AA283" s="17">
        <v>190.84254263926499</v>
      </c>
      <c r="AB283" s="17">
        <v>102.85327719648001</v>
      </c>
      <c r="AC283" s="17">
        <v>205.42186864430664</v>
      </c>
      <c r="AD283" s="17">
        <v>709.34863721389331</v>
      </c>
      <c r="AE283" s="17">
        <v>1775.95455725535</v>
      </c>
      <c r="AF283" s="17">
        <v>686.21875613785005</v>
      </c>
      <c r="AG283" s="17">
        <v>391.32689156574997</v>
      </c>
      <c r="AH283" s="17">
        <v>322.68775940969999</v>
      </c>
      <c r="AI283" s="17">
        <v>288.28473348839998</v>
      </c>
    </row>
    <row r="284" spans="1:35" x14ac:dyDescent="0.3">
      <c r="A284" s="25">
        <v>441</v>
      </c>
      <c r="B284" s="25">
        <v>73</v>
      </c>
      <c r="C284" s="25">
        <v>98</v>
      </c>
      <c r="D284" s="24" t="s">
        <v>222</v>
      </c>
      <c r="E284" s="79" t="s">
        <v>57</v>
      </c>
      <c r="F284" s="27">
        <v>2015</v>
      </c>
      <c r="G284" s="7">
        <v>282</v>
      </c>
      <c r="H284" s="7" t="s">
        <v>252</v>
      </c>
      <c r="I284" s="7" t="s">
        <v>256</v>
      </c>
      <c r="J284" s="7">
        <v>1</v>
      </c>
      <c r="K284" s="7">
        <v>1</v>
      </c>
      <c r="L284" s="7">
        <v>0</v>
      </c>
      <c r="M284" s="7">
        <v>1</v>
      </c>
      <c r="N284" s="7">
        <v>0</v>
      </c>
      <c r="O284" s="7">
        <v>0</v>
      </c>
      <c r="P284" s="7">
        <v>1</v>
      </c>
      <c r="Q284" s="11">
        <v>1</v>
      </c>
      <c r="S284" s="11">
        <f t="shared" si="4"/>
        <v>12</v>
      </c>
      <c r="T284" s="7">
        <v>2006</v>
      </c>
      <c r="U284" s="7">
        <v>2010</v>
      </c>
      <c r="V284" s="11" t="s">
        <v>224</v>
      </c>
      <c r="W284" s="6" t="s">
        <v>7</v>
      </c>
      <c r="X284" s="17">
        <v>95.564398455876756</v>
      </c>
      <c r="Y284" s="17">
        <v>149.54594037492848</v>
      </c>
      <c r="Z284" s="17">
        <v>137.17847043856352</v>
      </c>
      <c r="AA284" s="17">
        <v>100.84367162193749</v>
      </c>
      <c r="AB284" s="17">
        <v>24.574923664999996</v>
      </c>
      <c r="AC284" s="17">
        <v>34.001269750977968</v>
      </c>
      <c r="AD284" s="17">
        <v>187.10728945819935</v>
      </c>
      <c r="AE284" s="17">
        <v>402.47393554484671</v>
      </c>
      <c r="AF284" s="17">
        <v>414.77059968604652</v>
      </c>
      <c r="AG284" s="17">
        <v>219.92257283071675</v>
      </c>
      <c r="AH284" s="17">
        <v>178.0534961137445</v>
      </c>
      <c r="AI284" s="17">
        <v>75.371243515440753</v>
      </c>
    </row>
    <row r="285" spans="1:35" x14ac:dyDescent="0.3">
      <c r="A285" s="25">
        <v>441</v>
      </c>
      <c r="B285" s="25">
        <v>73</v>
      </c>
      <c r="C285" s="25">
        <v>98</v>
      </c>
      <c r="D285" s="24" t="s">
        <v>222</v>
      </c>
      <c r="E285" s="79" t="s">
        <v>57</v>
      </c>
      <c r="F285" s="27">
        <v>2015</v>
      </c>
      <c r="G285" s="7">
        <v>283</v>
      </c>
      <c r="H285" s="7" t="s">
        <v>252</v>
      </c>
      <c r="I285" s="7" t="s">
        <v>256</v>
      </c>
      <c r="J285" s="7">
        <v>1</v>
      </c>
      <c r="K285" s="7">
        <v>1</v>
      </c>
      <c r="L285" s="7">
        <v>0</v>
      </c>
      <c r="M285" s="7">
        <v>1</v>
      </c>
      <c r="N285" s="7">
        <v>0</v>
      </c>
      <c r="O285" s="7">
        <v>0</v>
      </c>
      <c r="P285" s="7">
        <v>1</v>
      </c>
      <c r="Q285" s="11">
        <v>1</v>
      </c>
      <c r="S285" s="11">
        <f t="shared" si="4"/>
        <v>12</v>
      </c>
      <c r="T285" s="7">
        <v>2006</v>
      </c>
      <c r="U285" s="7">
        <v>2010</v>
      </c>
      <c r="V285" s="11" t="s">
        <v>225</v>
      </c>
      <c r="W285" s="6" t="s">
        <v>7</v>
      </c>
      <c r="X285" s="17">
        <v>2.7513905500322502</v>
      </c>
      <c r="Y285" s="17">
        <v>3.3508360934449999</v>
      </c>
      <c r="Z285" s="17">
        <v>3.9074519375975001</v>
      </c>
      <c r="AA285" s="17">
        <v>2.3351257108332373</v>
      </c>
      <c r="AB285" s="17">
        <v>0.83901021595552494</v>
      </c>
      <c r="AC285" s="17">
        <v>2.3154821315172671</v>
      </c>
      <c r="AD285" s="17">
        <v>4.6453417280108331</v>
      </c>
      <c r="AE285" s="17">
        <v>10.2328689108045</v>
      </c>
      <c r="AF285" s="17">
        <v>8.5453554929187501</v>
      </c>
      <c r="AG285" s="17">
        <v>5.7061843903584997</v>
      </c>
      <c r="AH285" s="17">
        <v>4.7148915755355008</v>
      </c>
      <c r="AI285" s="17">
        <v>2.1805421197400001</v>
      </c>
    </row>
    <row r="286" spans="1:35" x14ac:dyDescent="0.3">
      <c r="A286" s="25">
        <v>441</v>
      </c>
      <c r="B286" s="25">
        <v>73</v>
      </c>
      <c r="C286" s="25">
        <v>98</v>
      </c>
      <c r="D286" s="24" t="s">
        <v>222</v>
      </c>
      <c r="E286" s="79" t="s">
        <v>57</v>
      </c>
      <c r="F286" s="27">
        <v>2015</v>
      </c>
      <c r="G286" s="7">
        <v>284</v>
      </c>
      <c r="H286" s="7" t="s">
        <v>252</v>
      </c>
      <c r="I286" s="7" t="s">
        <v>256</v>
      </c>
      <c r="J286" s="7">
        <v>1</v>
      </c>
      <c r="K286" s="7">
        <v>1</v>
      </c>
      <c r="L286" s="7">
        <v>0</v>
      </c>
      <c r="M286" s="7">
        <v>1</v>
      </c>
      <c r="N286" s="7">
        <v>0</v>
      </c>
      <c r="O286" s="7">
        <v>0</v>
      </c>
      <c r="P286" s="7">
        <v>1</v>
      </c>
      <c r="Q286" s="11">
        <v>1</v>
      </c>
      <c r="S286" s="11">
        <f t="shared" si="4"/>
        <v>12</v>
      </c>
      <c r="T286" s="7">
        <v>2006</v>
      </c>
      <c r="U286" s="7">
        <v>2010</v>
      </c>
      <c r="V286" s="11" t="s">
        <v>223</v>
      </c>
      <c r="W286" s="6" t="s">
        <v>9</v>
      </c>
      <c r="X286" s="17">
        <v>20.295602941206504</v>
      </c>
      <c r="Y286" s="17">
        <v>23.086640390616999</v>
      </c>
      <c r="Z286" s="17">
        <v>9.6287077552274987</v>
      </c>
      <c r="AA286" s="17">
        <v>7.3012303004135006</v>
      </c>
      <c r="AB286" s="17">
        <v>0</v>
      </c>
      <c r="AC286" s="17">
        <v>0</v>
      </c>
      <c r="AD286" s="17">
        <v>0</v>
      </c>
      <c r="AE286" s="17">
        <v>0</v>
      </c>
      <c r="AF286" s="17">
        <v>10.398068178910499</v>
      </c>
      <c r="AG286" s="17">
        <v>11.750220683468502</v>
      </c>
      <c r="AH286" s="17">
        <v>19.897507279960003</v>
      </c>
      <c r="AI286" s="17">
        <v>12.976330361111501</v>
      </c>
    </row>
    <row r="287" spans="1:35" x14ac:dyDescent="0.3">
      <c r="A287" s="25">
        <v>441</v>
      </c>
      <c r="B287" s="25">
        <v>73</v>
      </c>
      <c r="C287" s="25">
        <v>98</v>
      </c>
      <c r="D287" s="24" t="s">
        <v>222</v>
      </c>
      <c r="E287" s="79" t="s">
        <v>57</v>
      </c>
      <c r="F287" s="27">
        <v>2015</v>
      </c>
      <c r="G287" s="7">
        <v>285</v>
      </c>
      <c r="H287" s="7" t="s">
        <v>252</v>
      </c>
      <c r="I287" s="7" t="s">
        <v>256</v>
      </c>
      <c r="J287" s="7">
        <v>1</v>
      </c>
      <c r="K287" s="7">
        <v>1</v>
      </c>
      <c r="L287" s="7">
        <v>0</v>
      </c>
      <c r="M287" s="7">
        <v>1</v>
      </c>
      <c r="N287" s="7">
        <v>0</v>
      </c>
      <c r="O287" s="7">
        <v>0</v>
      </c>
      <c r="P287" s="7">
        <v>1</v>
      </c>
      <c r="Q287" s="11">
        <v>1</v>
      </c>
      <c r="S287" s="11">
        <f t="shared" si="4"/>
        <v>12</v>
      </c>
      <c r="T287" s="7">
        <v>2006</v>
      </c>
      <c r="U287" s="7">
        <v>2010</v>
      </c>
      <c r="V287" s="11" t="s">
        <v>224</v>
      </c>
      <c r="W287" s="6" t="s">
        <v>9</v>
      </c>
      <c r="X287">
        <v>3.4860399807885001</v>
      </c>
      <c r="Y287">
        <v>2.7083538828631246</v>
      </c>
      <c r="Z287">
        <v>1.7409511007737499</v>
      </c>
      <c r="AA287">
        <v>0</v>
      </c>
      <c r="AB287">
        <v>0</v>
      </c>
      <c r="AC287">
        <v>0</v>
      </c>
      <c r="AD287">
        <v>1.4651299740701664</v>
      </c>
      <c r="AE287">
        <v>2.0165041168420004</v>
      </c>
      <c r="AF287">
        <v>10.393283889578875</v>
      </c>
      <c r="AG287">
        <v>4.5533213784963751</v>
      </c>
      <c r="AH287">
        <v>4.5306560006578742</v>
      </c>
      <c r="AI287">
        <v>2.6161524134945005</v>
      </c>
    </row>
    <row r="288" spans="1:35" x14ac:dyDescent="0.3">
      <c r="A288" s="25">
        <v>441</v>
      </c>
      <c r="B288" s="25">
        <v>73</v>
      </c>
      <c r="C288" s="25">
        <v>98</v>
      </c>
      <c r="D288" s="24" t="s">
        <v>222</v>
      </c>
      <c r="E288" s="79" t="s">
        <v>57</v>
      </c>
      <c r="F288" s="27">
        <v>2015</v>
      </c>
      <c r="G288" s="7">
        <v>286</v>
      </c>
      <c r="H288" s="7" t="s">
        <v>252</v>
      </c>
      <c r="I288" s="7" t="s">
        <v>256</v>
      </c>
      <c r="J288" s="7">
        <v>1</v>
      </c>
      <c r="K288" s="7">
        <v>1</v>
      </c>
      <c r="L288" s="7">
        <v>0</v>
      </c>
      <c r="M288" s="7">
        <v>1</v>
      </c>
      <c r="N288" s="7">
        <v>0</v>
      </c>
      <c r="O288" s="7">
        <v>0</v>
      </c>
      <c r="P288" s="7">
        <v>1</v>
      </c>
      <c r="Q288" s="11">
        <v>0</v>
      </c>
      <c r="R288" s="11" t="s">
        <v>617</v>
      </c>
      <c r="S288" s="11">
        <f t="shared" si="4"/>
        <v>12</v>
      </c>
      <c r="T288" s="7">
        <v>2006</v>
      </c>
      <c r="U288" s="7">
        <v>2010</v>
      </c>
      <c r="V288" s="11" t="s">
        <v>225</v>
      </c>
      <c r="W288" s="6" t="s">
        <v>9</v>
      </c>
      <c r="X288">
        <v>1.6018789218343501</v>
      </c>
      <c r="Y288">
        <v>0.45382629514432005</v>
      </c>
      <c r="Z288">
        <v>0.25093508195293002</v>
      </c>
      <c r="AA288">
        <v>0</v>
      </c>
      <c r="AB288">
        <v>0</v>
      </c>
      <c r="AC288">
        <v>0</v>
      </c>
      <c r="AD288">
        <v>0.33506219611990334</v>
      </c>
      <c r="AE288">
        <v>0.28659828873911336</v>
      </c>
      <c r="AF288">
        <v>0.266524919918185</v>
      </c>
      <c r="AG288">
        <v>0</v>
      </c>
      <c r="AH288">
        <v>1.02579931593235</v>
      </c>
      <c r="AI288">
        <v>0.2125241032828025</v>
      </c>
    </row>
    <row r="289" spans="1:35" x14ac:dyDescent="0.3">
      <c r="A289" s="25">
        <v>445</v>
      </c>
      <c r="B289" s="25">
        <v>74</v>
      </c>
      <c r="C289" s="25">
        <v>99</v>
      </c>
      <c r="D289" s="24" t="s">
        <v>226</v>
      </c>
      <c r="E289" s="79" t="s">
        <v>227</v>
      </c>
      <c r="F289" s="27">
        <v>2015</v>
      </c>
      <c r="G289" s="7">
        <v>287</v>
      </c>
      <c r="H289" s="7" t="s">
        <v>252</v>
      </c>
      <c r="I289" s="7" t="s">
        <v>256</v>
      </c>
      <c r="J289" s="7">
        <v>1</v>
      </c>
      <c r="K289" s="7">
        <v>1</v>
      </c>
      <c r="L289" s="7">
        <v>0</v>
      </c>
      <c r="M289" s="7">
        <v>1</v>
      </c>
      <c r="N289" s="7">
        <v>0</v>
      </c>
      <c r="O289" s="7">
        <v>0</v>
      </c>
      <c r="P289" s="7">
        <v>1</v>
      </c>
      <c r="Q289" s="11">
        <v>1</v>
      </c>
      <c r="S289" s="11">
        <f t="shared" si="4"/>
        <v>12</v>
      </c>
      <c r="T289" s="7">
        <v>2012</v>
      </c>
      <c r="U289" s="7">
        <v>2012</v>
      </c>
      <c r="V289" s="11" t="s">
        <v>228</v>
      </c>
      <c r="W289" s="6" t="s">
        <v>7</v>
      </c>
      <c r="X289" s="17">
        <v>0</v>
      </c>
      <c r="Y289" s="17">
        <v>43.72549294393</v>
      </c>
      <c r="Z289" s="17">
        <v>10.37599674874</v>
      </c>
      <c r="AA289" s="17">
        <v>27.52245750242</v>
      </c>
      <c r="AB289" s="17">
        <v>27.810025645700001</v>
      </c>
      <c r="AC289" s="17">
        <v>56.980534495560001</v>
      </c>
      <c r="AD289" s="17">
        <v>191.88699076469999</v>
      </c>
      <c r="AE289" s="17">
        <v>287.25030480539999</v>
      </c>
      <c r="AF289" s="17">
        <v>173.2993259246</v>
      </c>
      <c r="AG289" s="17">
        <v>49.75433384251</v>
      </c>
      <c r="AH289" s="17">
        <v>12.782488053030001</v>
      </c>
      <c r="AI289" s="17">
        <v>11.88783160727</v>
      </c>
    </row>
    <row r="290" spans="1:35" x14ac:dyDescent="0.3">
      <c r="A290" s="25">
        <v>445</v>
      </c>
      <c r="B290" s="25">
        <v>74</v>
      </c>
      <c r="C290" s="25">
        <v>99</v>
      </c>
      <c r="D290" s="24" t="s">
        <v>226</v>
      </c>
      <c r="E290" s="79" t="s">
        <v>227</v>
      </c>
      <c r="F290" s="27">
        <v>2015</v>
      </c>
      <c r="G290" s="7">
        <v>288</v>
      </c>
      <c r="H290" s="7" t="s">
        <v>252</v>
      </c>
      <c r="I290" s="7" t="s">
        <v>256</v>
      </c>
      <c r="J290" s="7">
        <v>1</v>
      </c>
      <c r="K290" s="7">
        <v>1</v>
      </c>
      <c r="L290" s="7">
        <v>0</v>
      </c>
      <c r="M290" s="7">
        <v>1</v>
      </c>
      <c r="N290" s="7">
        <v>0</v>
      </c>
      <c r="O290" s="7">
        <v>0</v>
      </c>
      <c r="P290" s="7">
        <v>1</v>
      </c>
      <c r="Q290" s="11">
        <v>1</v>
      </c>
      <c r="S290" s="11">
        <f t="shared" si="4"/>
        <v>12</v>
      </c>
      <c r="T290" s="7">
        <v>2012</v>
      </c>
      <c r="U290" s="7">
        <v>2012</v>
      </c>
      <c r="V290" s="11" t="s">
        <v>228</v>
      </c>
      <c r="W290" s="6" t="s">
        <v>6</v>
      </c>
      <c r="X290" s="17">
        <v>145.66215923870001</v>
      </c>
      <c r="Y290" s="17">
        <v>259.95620649469998</v>
      </c>
      <c r="Z290" s="17">
        <v>332.6204857267</v>
      </c>
      <c r="AA290" s="17">
        <v>131.16374369920001</v>
      </c>
      <c r="AB290" s="17">
        <v>99.120737349310005</v>
      </c>
      <c r="AC290" s="17">
        <v>41.339181860220002</v>
      </c>
      <c r="AD290" s="17">
        <v>156.73955191389999</v>
      </c>
      <c r="AE290" s="17">
        <v>115.4352248502</v>
      </c>
      <c r="AF290" s="17">
        <v>75.684145573039999</v>
      </c>
      <c r="AG290" s="17">
        <v>79.809409027849995</v>
      </c>
      <c r="AH290" s="17">
        <v>79.372301205080007</v>
      </c>
      <c r="AI290" s="17">
        <v>121.2712141067</v>
      </c>
    </row>
    <row r="291" spans="1:35" x14ac:dyDescent="0.3">
      <c r="A291" s="25">
        <v>445</v>
      </c>
      <c r="B291" s="25">
        <v>74</v>
      </c>
      <c r="C291" s="25">
        <v>99</v>
      </c>
      <c r="D291" s="24" t="s">
        <v>226</v>
      </c>
      <c r="E291" s="79" t="s">
        <v>227</v>
      </c>
      <c r="F291" s="27">
        <v>2015</v>
      </c>
      <c r="G291" s="7">
        <v>289</v>
      </c>
      <c r="H291" s="7" t="s">
        <v>252</v>
      </c>
      <c r="I291" s="7" t="s">
        <v>256</v>
      </c>
      <c r="J291" s="7">
        <v>1</v>
      </c>
      <c r="K291" s="7">
        <v>1</v>
      </c>
      <c r="L291" s="7">
        <v>0</v>
      </c>
      <c r="M291" s="7">
        <v>1</v>
      </c>
      <c r="N291" s="7">
        <v>0</v>
      </c>
      <c r="O291" s="7">
        <v>0</v>
      </c>
      <c r="P291" s="7">
        <v>1</v>
      </c>
      <c r="Q291" s="11">
        <v>1</v>
      </c>
      <c r="S291" s="11">
        <f t="shared" si="4"/>
        <v>12</v>
      </c>
      <c r="T291" s="7">
        <v>2012</v>
      </c>
      <c r="U291" s="7">
        <v>2012</v>
      </c>
      <c r="V291" s="11" t="s">
        <v>228</v>
      </c>
      <c r="W291" s="6" t="s">
        <v>9</v>
      </c>
      <c r="X291" s="17">
        <v>78.718439443280005</v>
      </c>
      <c r="Y291" s="17">
        <v>143.7027937894</v>
      </c>
      <c r="Z291" s="17">
        <v>50.046907137890003</v>
      </c>
      <c r="AA291" s="17">
        <v>5.6877876172380004</v>
      </c>
      <c r="AB291" s="17">
        <v>6.1616940174049999</v>
      </c>
      <c r="AC291" s="17">
        <v>6.2888363446550004</v>
      </c>
      <c r="AD291" s="17">
        <v>6.5861292635930004</v>
      </c>
      <c r="AE291" s="17">
        <v>8.4302070796140001</v>
      </c>
      <c r="AF291" s="17">
        <v>11.808144013630001</v>
      </c>
      <c r="AG291" s="17">
        <v>31.72330675337</v>
      </c>
      <c r="AH291" s="17">
        <v>306.61715907080003</v>
      </c>
      <c r="AI291" s="17">
        <v>482.51116084940003</v>
      </c>
    </row>
    <row r="292" spans="1:35" x14ac:dyDescent="0.3">
      <c r="A292" s="25">
        <v>445</v>
      </c>
      <c r="B292" s="25">
        <v>74</v>
      </c>
      <c r="C292" s="25">
        <v>100</v>
      </c>
      <c r="D292" s="24" t="s">
        <v>226</v>
      </c>
      <c r="E292" s="79" t="s">
        <v>227</v>
      </c>
      <c r="F292" s="27">
        <v>2015</v>
      </c>
      <c r="G292" s="7">
        <v>290</v>
      </c>
      <c r="H292" s="7" t="s">
        <v>252</v>
      </c>
      <c r="I292" s="7" t="s">
        <v>256</v>
      </c>
      <c r="J292" s="7">
        <v>1</v>
      </c>
      <c r="K292" s="7">
        <v>1</v>
      </c>
      <c r="L292" s="7">
        <v>0</v>
      </c>
      <c r="M292" s="7">
        <v>1</v>
      </c>
      <c r="N292" s="7">
        <v>0</v>
      </c>
      <c r="O292" s="7">
        <v>0</v>
      </c>
      <c r="P292" s="7">
        <v>1</v>
      </c>
      <c r="Q292" s="11">
        <v>1</v>
      </c>
      <c r="S292" s="11">
        <f t="shared" si="4"/>
        <v>12</v>
      </c>
      <c r="T292" s="7">
        <v>2012</v>
      </c>
      <c r="U292" s="7">
        <v>2012</v>
      </c>
      <c r="V292" s="11" t="s">
        <v>228</v>
      </c>
      <c r="W292" s="6" t="s">
        <v>7</v>
      </c>
      <c r="X292" s="17">
        <v>12.003418626049999</v>
      </c>
      <c r="Y292" s="17">
        <v>2.4891529616720001</v>
      </c>
      <c r="Z292" s="17">
        <v>9.7392615003179994</v>
      </c>
      <c r="AA292" s="17">
        <v>7.4150326708150001</v>
      </c>
      <c r="AB292" s="17">
        <v>129.63801337410001</v>
      </c>
      <c r="AC292" s="17">
        <v>92.182759967120006</v>
      </c>
      <c r="AD292" s="17">
        <v>154.52954299090001</v>
      </c>
      <c r="AE292" s="17">
        <v>203.2891988346</v>
      </c>
      <c r="AF292" s="17">
        <v>114.7314931368</v>
      </c>
      <c r="AG292" s="17">
        <v>7.0141905747499997</v>
      </c>
      <c r="AH292" s="17">
        <v>1.4963315302719999</v>
      </c>
      <c r="AI292" s="17">
        <v>18.329515139430001</v>
      </c>
    </row>
    <row r="293" spans="1:35" x14ac:dyDescent="0.3">
      <c r="A293" s="25">
        <v>445</v>
      </c>
      <c r="B293" s="25">
        <v>74</v>
      </c>
      <c r="C293" s="25">
        <v>100</v>
      </c>
      <c r="D293" s="24" t="s">
        <v>226</v>
      </c>
      <c r="E293" s="79" t="s">
        <v>227</v>
      </c>
      <c r="F293" s="27">
        <v>2015</v>
      </c>
      <c r="G293" s="7">
        <v>291</v>
      </c>
      <c r="H293" s="7" t="s">
        <v>252</v>
      </c>
      <c r="I293" s="7" t="s">
        <v>256</v>
      </c>
      <c r="J293" s="7">
        <v>1</v>
      </c>
      <c r="K293" s="7">
        <v>1</v>
      </c>
      <c r="L293" s="7">
        <v>0</v>
      </c>
      <c r="M293" s="7">
        <v>1</v>
      </c>
      <c r="N293" s="7">
        <v>0</v>
      </c>
      <c r="O293" s="7">
        <v>0</v>
      </c>
      <c r="P293" s="7">
        <v>1</v>
      </c>
      <c r="Q293" s="11">
        <v>1</v>
      </c>
      <c r="S293" s="11">
        <f t="shared" si="4"/>
        <v>12</v>
      </c>
      <c r="T293" s="7">
        <v>2012</v>
      </c>
      <c r="U293" s="7">
        <v>2012</v>
      </c>
      <c r="V293" s="11" t="s">
        <v>228</v>
      </c>
      <c r="W293" s="6" t="s">
        <v>6</v>
      </c>
      <c r="X293" s="17">
        <v>141.34981118370001</v>
      </c>
      <c r="Y293" s="17">
        <v>135.82430664969999</v>
      </c>
      <c r="Z293" s="17">
        <v>189.38751436940001</v>
      </c>
      <c r="AA293" s="17">
        <v>116.0006444055</v>
      </c>
      <c r="AB293" s="17">
        <v>33.030699371159997</v>
      </c>
      <c r="AC293" s="17">
        <v>54.65760494117</v>
      </c>
      <c r="AD293" s="17">
        <v>57.9156757111</v>
      </c>
      <c r="AE293" s="17">
        <v>69.162190869650004</v>
      </c>
      <c r="AF293" s="17">
        <v>119.52303067210001</v>
      </c>
      <c r="AG293" s="17">
        <v>30.173470697300001</v>
      </c>
      <c r="AH293" s="17">
        <v>29.441688124100001</v>
      </c>
      <c r="AI293" s="17">
        <v>42.281741751749998</v>
      </c>
    </row>
    <row r="294" spans="1:35" x14ac:dyDescent="0.3">
      <c r="A294" s="25">
        <v>445</v>
      </c>
      <c r="B294" s="25">
        <v>74</v>
      </c>
      <c r="C294" s="25">
        <v>100</v>
      </c>
      <c r="D294" s="24" t="s">
        <v>226</v>
      </c>
      <c r="E294" s="79" t="s">
        <v>227</v>
      </c>
      <c r="F294" s="27">
        <v>2015</v>
      </c>
      <c r="G294" s="7">
        <v>292</v>
      </c>
      <c r="H294" s="7" t="s">
        <v>252</v>
      </c>
      <c r="I294" s="7" t="s">
        <v>256</v>
      </c>
      <c r="J294" s="7">
        <v>1</v>
      </c>
      <c r="K294" s="7">
        <v>1</v>
      </c>
      <c r="L294" s="7">
        <v>0</v>
      </c>
      <c r="M294" s="7">
        <v>1</v>
      </c>
      <c r="N294" s="7">
        <v>0</v>
      </c>
      <c r="O294" s="7">
        <v>0</v>
      </c>
      <c r="P294" s="7">
        <v>1</v>
      </c>
      <c r="Q294" s="11">
        <v>1</v>
      </c>
      <c r="S294" s="11">
        <f t="shared" si="4"/>
        <v>12</v>
      </c>
      <c r="T294" s="7">
        <v>2012</v>
      </c>
      <c r="U294" s="7">
        <v>2012</v>
      </c>
      <c r="V294" s="11" t="s">
        <v>228</v>
      </c>
      <c r="W294" s="6" t="s">
        <v>9</v>
      </c>
      <c r="X294" s="17">
        <v>273.88764953079999</v>
      </c>
      <c r="Y294" s="17">
        <v>305.88511559710003</v>
      </c>
      <c r="Z294" s="17">
        <v>20.920243891119998</v>
      </c>
      <c r="AA294" s="17">
        <v>39.352427033360001</v>
      </c>
      <c r="AB294" s="17">
        <v>0</v>
      </c>
      <c r="AC294" s="17">
        <v>0.36152243541610002</v>
      </c>
      <c r="AD294" s="17">
        <v>3.6250542693229999</v>
      </c>
      <c r="AE294" s="17">
        <v>3.6916792498679998</v>
      </c>
      <c r="AF294" s="17">
        <v>8.5454729144880002</v>
      </c>
      <c r="AG294" s="17">
        <v>28.565733461850002</v>
      </c>
      <c r="AH294" s="17">
        <v>344.80830300169998</v>
      </c>
      <c r="AI294" s="17">
        <v>280.20828498020001</v>
      </c>
    </row>
    <row r="295" spans="1:35" x14ac:dyDescent="0.3">
      <c r="A295" s="25">
        <v>445</v>
      </c>
      <c r="B295" s="25">
        <v>74</v>
      </c>
      <c r="C295" s="25">
        <v>101</v>
      </c>
      <c r="D295" s="24" t="s">
        <v>226</v>
      </c>
      <c r="E295" s="79" t="s">
        <v>227</v>
      </c>
      <c r="F295" s="27">
        <v>2015</v>
      </c>
      <c r="G295" s="7">
        <v>293</v>
      </c>
      <c r="H295" s="7" t="s">
        <v>252</v>
      </c>
      <c r="I295" s="7" t="s">
        <v>256</v>
      </c>
      <c r="J295" s="7">
        <v>1</v>
      </c>
      <c r="K295" s="7">
        <v>1</v>
      </c>
      <c r="L295" s="7">
        <v>0</v>
      </c>
      <c r="M295" s="7">
        <v>1</v>
      </c>
      <c r="N295" s="7">
        <v>0</v>
      </c>
      <c r="O295" s="7">
        <v>0</v>
      </c>
      <c r="P295" s="7">
        <v>1</v>
      </c>
      <c r="Q295" s="11">
        <v>1</v>
      </c>
      <c r="S295" s="11">
        <f t="shared" si="4"/>
        <v>12</v>
      </c>
      <c r="T295" s="7">
        <v>2012</v>
      </c>
      <c r="U295" s="7">
        <v>2012</v>
      </c>
      <c r="V295" s="11" t="s">
        <v>228</v>
      </c>
      <c r="W295" s="6" t="s">
        <v>7</v>
      </c>
      <c r="X295" s="17">
        <v>8.4337349397590007</v>
      </c>
      <c r="Y295" s="17">
        <v>9.638554216867</v>
      </c>
      <c r="Z295" s="17">
        <v>13.855421686750001</v>
      </c>
      <c r="AA295" s="17">
        <v>37.951807228920003</v>
      </c>
      <c r="AB295" s="17">
        <v>110.84337349400001</v>
      </c>
      <c r="AC295" s="17">
        <v>36.144578313250001</v>
      </c>
      <c r="AD295" s="17">
        <v>110.84337349400001</v>
      </c>
      <c r="AE295" s="17">
        <v>227.71084337350001</v>
      </c>
      <c r="AF295" s="17">
        <v>188.5542168675</v>
      </c>
      <c r="AG295" s="17">
        <v>48.795180722890002</v>
      </c>
      <c r="AH295" s="17">
        <v>42.168674698799997</v>
      </c>
      <c r="AI295" s="17">
        <v>23.49397590361</v>
      </c>
    </row>
    <row r="296" spans="1:35" x14ac:dyDescent="0.3">
      <c r="A296" s="25">
        <v>445</v>
      </c>
      <c r="B296" s="25">
        <v>74</v>
      </c>
      <c r="C296" s="25">
        <v>101</v>
      </c>
      <c r="D296" s="24" t="s">
        <v>226</v>
      </c>
      <c r="E296" s="79" t="s">
        <v>227</v>
      </c>
      <c r="F296" s="27">
        <v>2015</v>
      </c>
      <c r="G296" s="7">
        <v>294</v>
      </c>
      <c r="H296" s="7" t="s">
        <v>252</v>
      </c>
      <c r="I296" s="7" t="s">
        <v>256</v>
      </c>
      <c r="J296" s="7">
        <v>1</v>
      </c>
      <c r="K296" s="7">
        <v>1</v>
      </c>
      <c r="L296" s="7">
        <v>0</v>
      </c>
      <c r="M296" s="7">
        <v>1</v>
      </c>
      <c r="N296" s="7">
        <v>0</v>
      </c>
      <c r="O296" s="7">
        <v>0</v>
      </c>
      <c r="P296" s="7">
        <v>1</v>
      </c>
      <c r="Q296" s="11">
        <v>1</v>
      </c>
      <c r="S296" s="11">
        <f t="shared" si="4"/>
        <v>12</v>
      </c>
      <c r="T296" s="7">
        <v>2012</v>
      </c>
      <c r="U296" s="7">
        <v>2012</v>
      </c>
      <c r="V296" s="11" t="s">
        <v>228</v>
      </c>
      <c r="W296" s="6" t="s">
        <v>6</v>
      </c>
      <c r="X296" s="17">
        <v>9.0361445783129994</v>
      </c>
      <c r="Y296" s="17">
        <v>46.987951807229997</v>
      </c>
      <c r="Z296" s="17">
        <v>44.578313253010002</v>
      </c>
      <c r="AA296" s="17">
        <v>29.518072289159999</v>
      </c>
      <c r="AB296" s="17">
        <v>5.4216867469879997</v>
      </c>
      <c r="AC296" s="17">
        <v>13.25301204819</v>
      </c>
      <c r="AD296" s="17">
        <v>25.301204819279999</v>
      </c>
      <c r="AE296" s="17">
        <v>86.144578313249994</v>
      </c>
      <c r="AF296" s="17">
        <v>59.036144578310001</v>
      </c>
      <c r="AG296" s="17">
        <v>31.325301204820001</v>
      </c>
      <c r="AH296" s="17">
        <v>28.313253012050001</v>
      </c>
      <c r="AI296" s="17">
        <v>18.072289156629999</v>
      </c>
    </row>
    <row r="297" spans="1:35" x14ac:dyDescent="0.3">
      <c r="A297" s="25">
        <v>445</v>
      </c>
      <c r="B297" s="25">
        <v>74</v>
      </c>
      <c r="C297" s="25">
        <v>101</v>
      </c>
      <c r="D297" s="24" t="s">
        <v>226</v>
      </c>
      <c r="E297" s="79" t="s">
        <v>227</v>
      </c>
      <c r="F297" s="27">
        <v>2015</v>
      </c>
      <c r="G297" s="7">
        <v>295</v>
      </c>
      <c r="H297" s="7" t="s">
        <v>252</v>
      </c>
      <c r="I297" s="7" t="s">
        <v>256</v>
      </c>
      <c r="J297" s="7">
        <v>1</v>
      </c>
      <c r="K297" s="7">
        <v>1</v>
      </c>
      <c r="L297" s="7">
        <v>0</v>
      </c>
      <c r="M297" s="7">
        <v>1</v>
      </c>
      <c r="N297" s="7">
        <v>0</v>
      </c>
      <c r="O297" s="7">
        <v>0</v>
      </c>
      <c r="P297" s="7">
        <v>1</v>
      </c>
      <c r="Q297" s="11">
        <v>1</v>
      </c>
      <c r="S297" s="11">
        <f t="shared" si="4"/>
        <v>12</v>
      </c>
      <c r="T297" s="7">
        <v>2012</v>
      </c>
      <c r="U297" s="7">
        <v>2012</v>
      </c>
      <c r="V297" s="11" t="s">
        <v>228</v>
      </c>
      <c r="W297" s="6" t="s">
        <v>9</v>
      </c>
      <c r="X297" s="17">
        <v>19.27710843373</v>
      </c>
      <c r="Y297" s="17">
        <v>115.66265060240001</v>
      </c>
      <c r="Z297" s="17">
        <v>43.975903614460002</v>
      </c>
      <c r="AA297" s="17">
        <v>12.650602409639999</v>
      </c>
      <c r="AB297" s="17">
        <v>2.409638554217</v>
      </c>
      <c r="AC297" s="17">
        <v>1.8072289156629999</v>
      </c>
      <c r="AD297" s="17">
        <v>6.6265060240959999</v>
      </c>
      <c r="AE297" s="17">
        <v>3.6144578313250002</v>
      </c>
      <c r="AF297" s="17">
        <v>5.4216867469879997</v>
      </c>
      <c r="AG297" s="17">
        <v>36.746987951809999</v>
      </c>
      <c r="AH297" s="17">
        <v>193.9759036145</v>
      </c>
      <c r="AI297" s="17">
        <v>254.8192771084</v>
      </c>
    </row>
    <row r="298" spans="1:35" x14ac:dyDescent="0.3">
      <c r="A298" s="25">
        <v>445</v>
      </c>
      <c r="B298" s="25">
        <v>74</v>
      </c>
      <c r="C298" s="25">
        <v>102</v>
      </c>
      <c r="D298" s="24" t="s">
        <v>226</v>
      </c>
      <c r="E298" s="79" t="s">
        <v>227</v>
      </c>
      <c r="F298" s="27">
        <v>2015</v>
      </c>
      <c r="G298" s="7">
        <v>296</v>
      </c>
      <c r="H298" s="7" t="s">
        <v>252</v>
      </c>
      <c r="I298" s="7" t="s">
        <v>256</v>
      </c>
      <c r="J298" s="7">
        <v>1</v>
      </c>
      <c r="K298" s="7">
        <v>1</v>
      </c>
      <c r="L298" s="7">
        <v>0</v>
      </c>
      <c r="M298" s="7">
        <v>1</v>
      </c>
      <c r="N298" s="7">
        <v>0</v>
      </c>
      <c r="O298" s="7">
        <v>0</v>
      </c>
      <c r="P298" s="7">
        <v>1</v>
      </c>
      <c r="Q298" s="11">
        <v>1</v>
      </c>
      <c r="S298" s="11">
        <f t="shared" si="4"/>
        <v>12</v>
      </c>
      <c r="T298" s="7">
        <v>2012</v>
      </c>
      <c r="U298" s="7">
        <v>2012</v>
      </c>
      <c r="V298" s="11" t="s">
        <v>228</v>
      </c>
      <c r="W298" s="6" t="s">
        <v>7</v>
      </c>
      <c r="X298" s="17">
        <v>5.7284696246979996</v>
      </c>
      <c r="Y298" s="17">
        <v>15.522230991840001</v>
      </c>
      <c r="Z298" s="17">
        <v>28.621758576120001</v>
      </c>
      <c r="AA298" s="17">
        <v>88.107248664539995</v>
      </c>
      <c r="AB298" s="17">
        <v>290.86396028510001</v>
      </c>
      <c r="AC298" s="17">
        <v>351.1753199959</v>
      </c>
      <c r="AD298" s="17">
        <v>182.08938151289999</v>
      </c>
      <c r="AE298" s="17">
        <v>249.02600002290001</v>
      </c>
      <c r="AF298" s="17">
        <v>267.92034132890001</v>
      </c>
      <c r="AG298" s="17">
        <v>71.516648936780001</v>
      </c>
      <c r="AH298" s="17">
        <v>34.103153632340003</v>
      </c>
      <c r="AI298" s="17">
        <v>5.7993891767610002</v>
      </c>
    </row>
    <row r="299" spans="1:35" x14ac:dyDescent="0.3">
      <c r="A299" s="25">
        <v>445</v>
      </c>
      <c r="B299" s="25">
        <v>74</v>
      </c>
      <c r="C299" s="25">
        <v>102</v>
      </c>
      <c r="D299" s="24" t="s">
        <v>226</v>
      </c>
      <c r="E299" s="79" t="s">
        <v>227</v>
      </c>
      <c r="F299" s="27">
        <v>2015</v>
      </c>
      <c r="G299" s="7">
        <v>297</v>
      </c>
      <c r="H299" s="7" t="s">
        <v>252</v>
      </c>
      <c r="I299" s="7" t="s">
        <v>256</v>
      </c>
      <c r="J299" s="7">
        <v>1</v>
      </c>
      <c r="K299" s="7">
        <v>1</v>
      </c>
      <c r="L299" s="7">
        <v>0</v>
      </c>
      <c r="M299" s="7">
        <v>1</v>
      </c>
      <c r="N299" s="7">
        <v>0</v>
      </c>
      <c r="O299" s="7">
        <v>0</v>
      </c>
      <c r="P299" s="7">
        <v>1</v>
      </c>
      <c r="Q299" s="11">
        <v>1</v>
      </c>
      <c r="S299" s="11">
        <f t="shared" si="4"/>
        <v>12</v>
      </c>
      <c r="T299" s="7">
        <v>2012</v>
      </c>
      <c r="U299" s="7">
        <v>2012</v>
      </c>
      <c r="V299" s="11" t="s">
        <v>228</v>
      </c>
      <c r="W299" s="6" t="s">
        <v>6</v>
      </c>
      <c r="X299" s="17">
        <v>42.162817565170002</v>
      </c>
      <c r="Y299" s="17">
        <v>76.796723974239995</v>
      </c>
      <c r="Z299" s="17">
        <v>69.203756448530001</v>
      </c>
      <c r="AA299" s="17">
        <v>33.446575843890002</v>
      </c>
      <c r="AB299" s="17">
        <v>48.211569037899999</v>
      </c>
      <c r="AC299" s="17">
        <v>20.73596193221</v>
      </c>
      <c r="AD299" s="17">
        <v>23.911327682650001</v>
      </c>
      <c r="AE299" s="17">
        <v>91.68525445249</v>
      </c>
      <c r="AF299" s="17">
        <v>86.54930624664</v>
      </c>
      <c r="AG299" s="17">
        <v>81.447673953079999</v>
      </c>
      <c r="AH299" s="17">
        <v>50.657149720329997</v>
      </c>
      <c r="AI299" s="17">
        <v>16.560859270440002</v>
      </c>
    </row>
    <row r="300" spans="1:35" x14ac:dyDescent="0.3">
      <c r="A300" s="25">
        <v>445</v>
      </c>
      <c r="B300" s="25">
        <v>74</v>
      </c>
      <c r="C300" s="25">
        <v>102</v>
      </c>
      <c r="D300" s="24" t="s">
        <v>226</v>
      </c>
      <c r="E300" s="79" t="s">
        <v>227</v>
      </c>
      <c r="F300" s="27">
        <v>2015</v>
      </c>
      <c r="G300" s="7">
        <v>298</v>
      </c>
      <c r="H300" s="7" t="s">
        <v>252</v>
      </c>
      <c r="I300" s="7" t="s">
        <v>256</v>
      </c>
      <c r="J300" s="7">
        <v>1</v>
      </c>
      <c r="K300" s="7">
        <v>1</v>
      </c>
      <c r="L300" s="7">
        <v>0</v>
      </c>
      <c r="M300" s="7">
        <v>1</v>
      </c>
      <c r="N300" s="7">
        <v>0</v>
      </c>
      <c r="O300" s="7">
        <v>0</v>
      </c>
      <c r="P300" s="7">
        <v>1</v>
      </c>
      <c r="Q300" s="11">
        <v>1</v>
      </c>
      <c r="S300" s="11">
        <f t="shared" si="4"/>
        <v>12</v>
      </c>
      <c r="T300" s="7">
        <v>2012</v>
      </c>
      <c r="U300" s="7">
        <v>2012</v>
      </c>
      <c r="V300" s="11" t="s">
        <v>228</v>
      </c>
      <c r="W300" s="6" t="s">
        <v>9</v>
      </c>
      <c r="X300" s="17">
        <v>86.887889914550001</v>
      </c>
      <c r="Y300" s="17">
        <v>103.30462235340001</v>
      </c>
      <c r="Z300" s="17">
        <v>41.869988446980003</v>
      </c>
      <c r="AA300" s="17">
        <v>6.1196710247880004</v>
      </c>
      <c r="AB300" s="17">
        <v>1.8347574436930001</v>
      </c>
      <c r="AC300" s="17">
        <v>0.86476098967089998</v>
      </c>
      <c r="AD300" s="17">
        <v>4.8591331800560003</v>
      </c>
      <c r="AE300" s="17">
        <v>4.7127186209580003</v>
      </c>
      <c r="AF300" s="17">
        <v>4.5731672443180003</v>
      </c>
      <c r="AG300" s="17">
        <v>23.472084005349998</v>
      </c>
      <c r="AH300" s="17">
        <v>254.38843324979999</v>
      </c>
      <c r="AI300" s="17">
        <v>286.54244306419997</v>
      </c>
    </row>
    <row r="301" spans="1:35" x14ac:dyDescent="0.3">
      <c r="A301" s="25">
        <v>456</v>
      </c>
      <c r="B301" s="25">
        <v>75</v>
      </c>
      <c r="C301" s="25">
        <v>103</v>
      </c>
      <c r="D301" s="24" t="s">
        <v>229</v>
      </c>
      <c r="E301" s="79" t="s">
        <v>230</v>
      </c>
      <c r="F301" s="27">
        <v>2016</v>
      </c>
      <c r="G301" s="7">
        <v>299</v>
      </c>
      <c r="H301" s="7" t="s">
        <v>607</v>
      </c>
      <c r="I301" s="7" t="s">
        <v>256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1</v>
      </c>
      <c r="Q301" s="11">
        <v>1</v>
      </c>
      <c r="S301" s="11">
        <f t="shared" si="4"/>
        <v>12</v>
      </c>
      <c r="T301" s="7">
        <v>2013</v>
      </c>
      <c r="U301" s="7">
        <v>2015</v>
      </c>
      <c r="V301" s="11" t="s">
        <v>231</v>
      </c>
      <c r="W301" s="6" t="s">
        <v>11</v>
      </c>
      <c r="X301" s="11">
        <v>7.8475741883725494</v>
      </c>
      <c r="Y301" s="11">
        <v>2.4271643083970016</v>
      </c>
      <c r="Z301" s="11">
        <v>9.0093959523481928</v>
      </c>
      <c r="AA301" s="11">
        <v>10.403836105093299</v>
      </c>
      <c r="AB301" s="11">
        <v>40.845747226264407</v>
      </c>
      <c r="AC301" s="11">
        <v>57.637620742934104</v>
      </c>
      <c r="AD301" s="11">
        <v>31.728222642681189</v>
      </c>
      <c r="AE301" s="11">
        <v>15.071207719848694</v>
      </c>
      <c r="AF301" s="11">
        <v>11.698835653666327</v>
      </c>
      <c r="AG301" s="11">
        <v>21.00977119795483</v>
      </c>
      <c r="AH301" s="11">
        <v>9.9260542891009926</v>
      </c>
      <c r="AI301" s="11">
        <v>8.6846921040392608</v>
      </c>
    </row>
    <row r="302" spans="1:35" x14ac:dyDescent="0.3">
      <c r="A302" s="25">
        <v>456</v>
      </c>
      <c r="B302" s="25">
        <v>75</v>
      </c>
      <c r="C302" s="25">
        <v>103</v>
      </c>
      <c r="D302" s="24" t="s">
        <v>229</v>
      </c>
      <c r="E302" s="79" t="s">
        <v>230</v>
      </c>
      <c r="F302" s="27">
        <v>2016</v>
      </c>
      <c r="G302" s="7">
        <v>300</v>
      </c>
      <c r="H302" s="7" t="s">
        <v>607</v>
      </c>
      <c r="I302" s="7" t="s">
        <v>256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1</v>
      </c>
      <c r="Q302" s="11">
        <v>1</v>
      </c>
      <c r="S302" s="11">
        <f t="shared" si="4"/>
        <v>12</v>
      </c>
      <c r="T302" s="7">
        <v>2013</v>
      </c>
      <c r="U302" s="7">
        <v>2015</v>
      </c>
      <c r="V302" s="11" t="s">
        <v>231</v>
      </c>
      <c r="W302" s="6" t="s">
        <v>12</v>
      </c>
      <c r="X302" s="11">
        <v>59.64824115293672</v>
      </c>
      <c r="Y302" s="11">
        <v>36.718483299685658</v>
      </c>
      <c r="Z302" s="11">
        <v>19.057758423951597</v>
      </c>
      <c r="AA302" s="11">
        <v>13.728317768313801</v>
      </c>
      <c r="AB302" s="11">
        <v>20.67067570791626</v>
      </c>
      <c r="AC302" s="11">
        <v>45.359067095416663</v>
      </c>
      <c r="AD302" s="11">
        <v>12.049364245798602</v>
      </c>
      <c r="AE302" s="11">
        <v>5.6429122854154956</v>
      </c>
      <c r="AF302" s="11">
        <v>4.9844475333793596</v>
      </c>
      <c r="AG302" s="11">
        <v>6.6387700694309704</v>
      </c>
      <c r="AH302" s="11">
        <v>4.7493615436819958</v>
      </c>
      <c r="AI302" s="11">
        <v>14.593967095684746</v>
      </c>
    </row>
    <row r="303" spans="1:35" s="6" customFormat="1" x14ac:dyDescent="0.3">
      <c r="A303" s="25">
        <v>457</v>
      </c>
      <c r="B303" s="25">
        <v>76</v>
      </c>
      <c r="C303" s="25">
        <v>104</v>
      </c>
      <c r="D303" s="24" t="s">
        <v>232</v>
      </c>
      <c r="E303" s="29" t="s">
        <v>140</v>
      </c>
      <c r="F303" s="25">
        <v>2016</v>
      </c>
      <c r="G303" s="19">
        <v>301</v>
      </c>
      <c r="H303" s="19" t="s">
        <v>252</v>
      </c>
      <c r="I303" s="19" t="s">
        <v>252</v>
      </c>
      <c r="J303" s="19"/>
      <c r="K303" s="19"/>
      <c r="L303" s="19"/>
      <c r="M303" s="19"/>
      <c r="N303" s="19">
        <v>1</v>
      </c>
      <c r="O303" s="19"/>
      <c r="P303" s="19"/>
      <c r="Q303" s="11">
        <v>1</v>
      </c>
      <c r="R303" s="11"/>
      <c r="S303" s="11">
        <f t="shared" si="4"/>
        <v>12</v>
      </c>
      <c r="T303" s="19">
        <v>1989</v>
      </c>
      <c r="U303" s="19">
        <v>1991</v>
      </c>
      <c r="V303" s="11" t="s">
        <v>233</v>
      </c>
      <c r="W303" s="6" t="s">
        <v>10</v>
      </c>
      <c r="X303" s="11">
        <v>2.3775020700430001</v>
      </c>
      <c r="Y303" s="11">
        <v>3.4254900858394999</v>
      </c>
      <c r="Z303" s="11">
        <v>7.1039673237259997</v>
      </c>
      <c r="AA303" s="11">
        <v>9.0808800797539995</v>
      </c>
      <c r="AB303" s="11">
        <v>11.212459498604499</v>
      </c>
      <c r="AC303" s="11">
        <v>11.487576581948</v>
      </c>
      <c r="AD303" s="11">
        <v>5.3159374728169997</v>
      </c>
      <c r="AE303" s="11">
        <v>12.39685010194</v>
      </c>
      <c r="AF303" s="11">
        <v>0.9173008108831</v>
      </c>
      <c r="AG303" s="11">
        <v>1.24189273106375</v>
      </c>
      <c r="AH303" s="11">
        <v>0.88889653325899998</v>
      </c>
      <c r="AI303" s="11">
        <v>1.6372290441041502</v>
      </c>
    </row>
    <row r="304" spans="1:35" x14ac:dyDescent="0.3">
      <c r="A304" s="25">
        <v>469</v>
      </c>
      <c r="B304" s="25">
        <v>77</v>
      </c>
      <c r="C304" s="25">
        <v>105</v>
      </c>
      <c r="D304" s="24" t="s">
        <v>234</v>
      </c>
      <c r="E304" s="79" t="s">
        <v>235</v>
      </c>
      <c r="F304" s="27">
        <v>2017</v>
      </c>
      <c r="G304" s="7">
        <v>302</v>
      </c>
      <c r="H304" s="7" t="s">
        <v>252</v>
      </c>
      <c r="I304" s="7" t="s">
        <v>256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1</v>
      </c>
      <c r="Q304" s="11">
        <v>1</v>
      </c>
      <c r="S304" s="11">
        <f t="shared" si="4"/>
        <v>12</v>
      </c>
      <c r="T304" s="7">
        <v>2014</v>
      </c>
      <c r="U304" s="7">
        <v>2014</v>
      </c>
      <c r="V304" s="11" t="s">
        <v>236</v>
      </c>
      <c r="W304" s="6" t="s">
        <v>11</v>
      </c>
      <c r="X304" s="11">
        <v>6.8568795853879996</v>
      </c>
      <c r="Y304" s="11">
        <v>14.885110204779998</v>
      </c>
      <c r="Z304" s="11">
        <v>18.816090792095</v>
      </c>
      <c r="AA304" s="11">
        <v>11.118007954804</v>
      </c>
      <c r="AB304" s="11">
        <v>14.322500126358999</v>
      </c>
      <c r="AC304" s="11">
        <v>37.349855950360002</v>
      </c>
      <c r="AD304" s="11">
        <v>16.766911738979999</v>
      </c>
      <c r="AE304" s="11">
        <v>12.63589460465</v>
      </c>
      <c r="AF304" s="11">
        <v>14.453136238692</v>
      </c>
      <c r="AG304" s="11">
        <v>17.657278492084998</v>
      </c>
      <c r="AH304" s="11">
        <v>9.8273931486015016</v>
      </c>
      <c r="AI304" s="11">
        <v>10.916921653324001</v>
      </c>
    </row>
    <row r="305" spans="1:35" x14ac:dyDescent="0.3">
      <c r="A305" s="25">
        <v>471</v>
      </c>
      <c r="B305" s="25">
        <v>78</v>
      </c>
      <c r="C305" s="25">
        <v>106</v>
      </c>
      <c r="D305" s="24" t="s">
        <v>237</v>
      </c>
      <c r="E305" s="79" t="s">
        <v>72</v>
      </c>
      <c r="F305" s="27">
        <v>2017</v>
      </c>
      <c r="G305" s="7">
        <v>303</v>
      </c>
      <c r="H305" s="7" t="s">
        <v>607</v>
      </c>
      <c r="I305" s="7" t="s">
        <v>252</v>
      </c>
      <c r="J305" s="7">
        <v>1</v>
      </c>
      <c r="K305" s="7">
        <v>1</v>
      </c>
      <c r="L305" s="7"/>
      <c r="M305" s="7">
        <v>1</v>
      </c>
      <c r="N305" s="7"/>
      <c r="O305" s="7"/>
      <c r="P305" s="7"/>
      <c r="Q305" s="11">
        <v>1</v>
      </c>
      <c r="S305" s="11">
        <f t="shared" si="4"/>
        <v>12</v>
      </c>
      <c r="T305" s="7">
        <v>2014</v>
      </c>
      <c r="U305" s="7">
        <v>2016</v>
      </c>
      <c r="V305" s="11" t="s">
        <v>238</v>
      </c>
      <c r="W305" s="6" t="s">
        <v>7</v>
      </c>
      <c r="X305" s="11">
        <v>0</v>
      </c>
      <c r="Y305" s="11">
        <v>17.360050000000001</v>
      </c>
      <c r="Z305" s="11">
        <v>34.892749999999999</v>
      </c>
      <c r="AA305" s="11">
        <v>69.668999999999997</v>
      </c>
      <c r="AB305" s="11">
        <v>137.43944999999999</v>
      </c>
      <c r="AC305" s="11">
        <v>262.74029999999999</v>
      </c>
      <c r="AD305" s="11">
        <v>226.01774999999998</v>
      </c>
      <c r="AE305" s="11">
        <v>212.75774999999999</v>
      </c>
      <c r="AF305" s="11">
        <v>214.1583</v>
      </c>
      <c r="AG305" s="11">
        <v>13.2174</v>
      </c>
      <c r="AH305" s="11">
        <v>2.3546999999999998</v>
      </c>
      <c r="AI305" s="11">
        <v>0</v>
      </c>
    </row>
    <row r="306" spans="1:35" x14ac:dyDescent="0.3">
      <c r="A306" s="25">
        <v>471</v>
      </c>
      <c r="B306" s="25">
        <v>78</v>
      </c>
      <c r="C306" s="25">
        <v>106</v>
      </c>
      <c r="D306" s="24" t="s">
        <v>237</v>
      </c>
      <c r="E306" s="79" t="s">
        <v>72</v>
      </c>
      <c r="F306" s="27">
        <v>2017</v>
      </c>
      <c r="G306" s="7">
        <v>304</v>
      </c>
      <c r="H306" s="7" t="s">
        <v>607</v>
      </c>
      <c r="I306" s="7" t="s">
        <v>252</v>
      </c>
      <c r="J306" s="7">
        <v>1</v>
      </c>
      <c r="K306" s="7">
        <v>1</v>
      </c>
      <c r="L306" s="7"/>
      <c r="M306" s="7">
        <v>1</v>
      </c>
      <c r="N306" s="7"/>
      <c r="O306" s="7"/>
      <c r="P306" s="7"/>
      <c r="Q306" s="11">
        <v>1</v>
      </c>
      <c r="S306" s="11">
        <f t="shared" si="4"/>
        <v>12</v>
      </c>
      <c r="T306" s="7">
        <v>2014</v>
      </c>
      <c r="U306" s="7">
        <v>2016</v>
      </c>
      <c r="V306" s="11" t="s">
        <v>238</v>
      </c>
      <c r="W306" s="6" t="s">
        <v>6</v>
      </c>
      <c r="X306" s="11">
        <v>94.37469999999999</v>
      </c>
      <c r="Y306" s="11">
        <v>122.17275000000001</v>
      </c>
      <c r="Z306" s="11">
        <v>87.651049999999998</v>
      </c>
      <c r="AA306" s="11">
        <v>101.8972</v>
      </c>
      <c r="AB306" s="11">
        <v>111.7483</v>
      </c>
      <c r="AC306" s="11">
        <v>148.34244999999999</v>
      </c>
      <c r="AD306" s="11">
        <v>219.39184999999998</v>
      </c>
      <c r="AE306" s="11">
        <v>191.46770000000001</v>
      </c>
      <c r="AF306" s="11">
        <v>206.0677</v>
      </c>
      <c r="AG306" s="11">
        <v>120.22714999999999</v>
      </c>
      <c r="AH306" s="11">
        <v>109.89895</v>
      </c>
      <c r="AI306" s="11">
        <v>117.16464999999999</v>
      </c>
    </row>
    <row r="307" spans="1:35" x14ac:dyDescent="0.3">
      <c r="A307" s="25">
        <v>471</v>
      </c>
      <c r="B307" s="25">
        <v>78</v>
      </c>
      <c r="C307" s="25">
        <v>106</v>
      </c>
      <c r="D307" s="24" t="s">
        <v>237</v>
      </c>
      <c r="E307" s="79" t="s">
        <v>72</v>
      </c>
      <c r="F307" s="27">
        <v>2017</v>
      </c>
      <c r="G307" s="7">
        <v>305</v>
      </c>
      <c r="H307" s="7" t="s">
        <v>607</v>
      </c>
      <c r="I307" s="7" t="s">
        <v>252</v>
      </c>
      <c r="J307" s="7">
        <v>1</v>
      </c>
      <c r="K307" s="7">
        <v>1</v>
      </c>
      <c r="L307" s="7"/>
      <c r="M307" s="7">
        <v>1</v>
      </c>
      <c r="N307" s="7"/>
      <c r="O307" s="7"/>
      <c r="P307" s="7"/>
      <c r="Q307" s="11">
        <v>1</v>
      </c>
      <c r="S307" s="11">
        <f t="shared" si="4"/>
        <v>12</v>
      </c>
      <c r="T307" s="7">
        <v>2014</v>
      </c>
      <c r="U307" s="7">
        <v>2016</v>
      </c>
      <c r="V307" s="11" t="s">
        <v>238</v>
      </c>
      <c r="W307" s="6" t="s">
        <v>9</v>
      </c>
      <c r="X307" s="11">
        <v>274.00914999999998</v>
      </c>
      <c r="Y307" s="11">
        <v>87.728700000000003</v>
      </c>
      <c r="Z307" s="11">
        <v>57.607300000000002</v>
      </c>
      <c r="AA307" s="11">
        <v>8.0749999999999993</v>
      </c>
      <c r="AB307" s="11">
        <v>6.1936</v>
      </c>
      <c r="AC307" s="11">
        <v>7.5949</v>
      </c>
      <c r="AD307" s="11">
        <v>3.1333500000000001</v>
      </c>
      <c r="AE307" s="11">
        <v>0</v>
      </c>
      <c r="AF307" s="11">
        <v>6.0763999999999996</v>
      </c>
      <c r="AG307" s="11">
        <v>197.22005000000001</v>
      </c>
      <c r="AH307" s="11">
        <v>301.26294999999999</v>
      </c>
      <c r="AI307" s="11">
        <v>410.43695000000002</v>
      </c>
    </row>
    <row r="309" spans="1:35" x14ac:dyDescent="0.3">
      <c r="G309" s="35" t="s">
        <v>260</v>
      </c>
      <c r="H309" s="35"/>
      <c r="Q309" s="21" t="s">
        <v>254</v>
      </c>
      <c r="V309" s="20" t="s">
        <v>253</v>
      </c>
    </row>
    <row r="310" spans="1:35" x14ac:dyDescent="0.3">
      <c r="G310" s="22" t="s">
        <v>261</v>
      </c>
      <c r="H310" s="22"/>
      <c r="I310" s="7">
        <f>COUNTIF($I$3:$I$307, "Yes")</f>
        <v>227</v>
      </c>
      <c r="Q310" s="11">
        <v>1</v>
      </c>
      <c r="R310" s="11">
        <f>COUNTIF($Q$3:$Q$307, 1)</f>
        <v>220</v>
      </c>
      <c r="S310" s="11">
        <f>SUM(R310:R313)</f>
        <v>305</v>
      </c>
      <c r="V310" s="2" t="s">
        <v>239</v>
      </c>
      <c r="W310" s="16">
        <f>COUNTIF($W$3:$W$307, "Annularis")</f>
        <v>44</v>
      </c>
    </row>
    <row r="311" spans="1:35" x14ac:dyDescent="0.3">
      <c r="G311" s="22" t="s">
        <v>262</v>
      </c>
      <c r="H311" s="22"/>
      <c r="I311" s="7">
        <f>COUNTIF($I$3:$I$307, "No")</f>
        <v>78</v>
      </c>
      <c r="Q311" s="11">
        <v>0.5</v>
      </c>
      <c r="R311" s="11">
        <f>COUNTIF($Q$3:$Q$307, 0.5)</f>
        <v>36</v>
      </c>
      <c r="V311" s="2" t="s">
        <v>240</v>
      </c>
      <c r="W311" s="16">
        <f>COUNTIF($W$3:$W$307, "Culicifacies")</f>
        <v>96</v>
      </c>
    </row>
    <row r="312" spans="1:35" x14ac:dyDescent="0.3">
      <c r="Q312" s="11" t="s">
        <v>618</v>
      </c>
      <c r="R312" s="11">
        <f>COUNTIFS($Q$3:$Q$307, 0, $R$3:$R$307, "&lt;12months")</f>
        <v>33</v>
      </c>
      <c r="V312" s="2" t="s">
        <v>241</v>
      </c>
      <c r="W312" s="16">
        <f>COUNTIF($W$3:$W$307, "Dirus")</f>
        <v>15</v>
      </c>
    </row>
    <row r="313" spans="1:35" x14ac:dyDescent="0.3">
      <c r="Q313" s="11" t="s">
        <v>619</v>
      </c>
      <c r="R313" s="11">
        <f>COUNTIFS($Q$3:$Q$307, 0, $R$3:$R$307, "Very Low Counts")</f>
        <v>16</v>
      </c>
      <c r="V313" s="2" t="s">
        <v>9</v>
      </c>
      <c r="W313" s="16">
        <f>COUNTIF($W$3:$W$307, "Fluviatilis")</f>
        <v>66</v>
      </c>
    </row>
    <row r="314" spans="1:35" x14ac:dyDescent="0.3">
      <c r="V314" s="2" t="s">
        <v>242</v>
      </c>
      <c r="W314" s="16">
        <f>COUNTIF($W$3:$W$307, "Minimus")</f>
        <v>14</v>
      </c>
    </row>
    <row r="315" spans="1:35" x14ac:dyDescent="0.3">
      <c r="Q315" s="21" t="s">
        <v>259</v>
      </c>
      <c r="V315" s="2" t="s">
        <v>243</v>
      </c>
      <c r="W315" s="16">
        <f>COUNTIF($W$3:$W$307, "Stephensi")</f>
        <v>28</v>
      </c>
    </row>
    <row r="316" spans="1:35" x14ac:dyDescent="0.3">
      <c r="Q316" s="11">
        <v>12</v>
      </c>
      <c r="R316" s="11">
        <f>COUNTIF($S$3:$S$307, 12)</f>
        <v>272</v>
      </c>
      <c r="V316" s="2" t="s">
        <v>244</v>
      </c>
      <c r="W316" s="16">
        <f>COUNTIF($W$3:$W$307, "Subpictus")</f>
        <v>42</v>
      </c>
    </row>
    <row r="317" spans="1:35" x14ac:dyDescent="0.3">
      <c r="Q317" s="11">
        <v>11</v>
      </c>
      <c r="R317" s="11">
        <f>COUNTIF($S$3:$S$307, 11)</f>
        <v>6</v>
      </c>
    </row>
    <row r="318" spans="1:35" x14ac:dyDescent="0.3">
      <c r="Q318" s="11">
        <v>10</v>
      </c>
      <c r="R318" s="11">
        <f>COUNTIF($S$3:$S$307, 10)</f>
        <v>2</v>
      </c>
      <c r="V318" s="2" t="s">
        <v>245</v>
      </c>
      <c r="W318" s="16">
        <f>SUM(W310:W316)</f>
        <v>305</v>
      </c>
    </row>
    <row r="319" spans="1:35" x14ac:dyDescent="0.3">
      <c r="Q319" s="11">
        <v>9</v>
      </c>
      <c r="R319" s="11">
        <f>COUNTIF($S$3:$S$307, 9)</f>
        <v>11</v>
      </c>
    </row>
    <row r="320" spans="1:35" x14ac:dyDescent="0.3">
      <c r="Q320" s="11">
        <v>8</v>
      </c>
      <c r="R320" s="11">
        <f>COUNTIF($S$3:$S$307, 8)</f>
        <v>7</v>
      </c>
    </row>
    <row r="321" spans="17:18" x14ac:dyDescent="0.3">
      <c r="Q321" s="11">
        <v>7</v>
      </c>
      <c r="R321" s="11">
        <f>COUNTIF($S$3:$S$307, 7)</f>
        <v>4</v>
      </c>
    </row>
    <row r="322" spans="17:18" x14ac:dyDescent="0.3">
      <c r="Q322" s="11">
        <v>6</v>
      </c>
      <c r="R322" s="11">
        <f>COUNTIF($S$3:$S$307, 6)</f>
        <v>2</v>
      </c>
    </row>
    <row r="323" spans="17:18" x14ac:dyDescent="0.3">
      <c r="Q323" s="11">
        <v>5</v>
      </c>
      <c r="R323" s="11">
        <f>COUNTIF($S$3:$S$307, 5)</f>
        <v>1</v>
      </c>
    </row>
    <row r="324" spans="17:18" x14ac:dyDescent="0.3">
      <c r="Q324" s="11">
        <v>4</v>
      </c>
      <c r="R324" s="11">
        <f>COUNTIF($S$3:$S$307, 4)</f>
        <v>0</v>
      </c>
    </row>
  </sheetData>
  <mergeCells count="4">
    <mergeCell ref="T1:W1"/>
    <mergeCell ref="X1:AI1"/>
    <mergeCell ref="J1:P1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8160-965B-469F-8F6F-0031E85F0034}">
  <dimension ref="A1:BN307"/>
  <sheetViews>
    <sheetView zoomScale="70" zoomScaleNormal="70" workbookViewId="0">
      <pane ySplit="2" topLeftCell="A3" activePane="bottomLeft" state="frozen"/>
      <selection activeCell="J1" sqref="J1"/>
      <selection pane="bottomLeft" activeCell="T3" sqref="T3"/>
    </sheetView>
  </sheetViews>
  <sheetFormatPr defaultRowHeight="14.4" x14ac:dyDescent="0.3"/>
  <cols>
    <col min="2" max="2" width="8.6640625" bestFit="1" customWidth="1"/>
    <col min="3" max="3" width="11" bestFit="1" customWidth="1"/>
    <col min="4" max="4" width="16.88671875" customWidth="1"/>
    <col min="5" max="5" width="19.6640625" customWidth="1"/>
    <col min="6" max="6" width="6.33203125" bestFit="1" customWidth="1"/>
    <col min="7" max="7" width="16.33203125" bestFit="1" customWidth="1"/>
    <col min="8" max="8" width="19.109375" bestFit="1" customWidth="1"/>
    <col min="9" max="9" width="20.6640625" style="1" customWidth="1"/>
    <col min="10" max="10" width="12.109375" style="11" customWidth="1"/>
  </cols>
  <sheetData>
    <row r="1" spans="1:66" x14ac:dyDescent="0.3">
      <c r="A1" s="88" t="s">
        <v>13</v>
      </c>
      <c r="B1" s="89"/>
      <c r="C1" s="89"/>
      <c r="D1" s="89"/>
      <c r="E1" s="89"/>
      <c r="F1" s="89"/>
      <c r="G1" s="90"/>
      <c r="H1" s="88" t="s">
        <v>327</v>
      </c>
      <c r="I1" s="89"/>
      <c r="J1" s="91" t="s">
        <v>330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</row>
    <row r="2" spans="1:66" x14ac:dyDescent="0.3">
      <c r="A2" s="23" t="s">
        <v>0</v>
      </c>
      <c r="B2" s="26" t="s">
        <v>4</v>
      </c>
      <c r="C2" s="26" t="s">
        <v>5</v>
      </c>
      <c r="D2" s="23" t="s">
        <v>1</v>
      </c>
      <c r="E2" s="23" t="s">
        <v>2</v>
      </c>
      <c r="F2" s="30" t="s">
        <v>3</v>
      </c>
      <c r="G2" s="9" t="s">
        <v>33</v>
      </c>
      <c r="H2" s="23" t="s">
        <v>328</v>
      </c>
      <c r="I2" s="23" t="s">
        <v>329</v>
      </c>
      <c r="J2" s="12" t="s">
        <v>27</v>
      </c>
      <c r="K2" s="28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3" t="s">
        <v>24</v>
      </c>
      <c r="AH2" s="3" t="s">
        <v>25</v>
      </c>
      <c r="AI2" s="3" t="s">
        <v>14</v>
      </c>
      <c r="AJ2" s="3" t="s">
        <v>15</v>
      </c>
      <c r="AK2" s="3" t="s">
        <v>16</v>
      </c>
      <c r="AL2" s="3" t="s">
        <v>17</v>
      </c>
      <c r="AM2" s="3" t="s">
        <v>18</v>
      </c>
      <c r="AN2" s="3" t="s">
        <v>19</v>
      </c>
      <c r="AO2" s="3" t="s">
        <v>20</v>
      </c>
      <c r="AP2" s="3" t="s">
        <v>21</v>
      </c>
      <c r="AQ2" s="3" t="s">
        <v>22</v>
      </c>
      <c r="AR2" s="3" t="s">
        <v>23</v>
      </c>
      <c r="AS2" s="3" t="s">
        <v>24</v>
      </c>
      <c r="AT2" s="3" t="s">
        <v>25</v>
      </c>
      <c r="AU2" s="3" t="s">
        <v>14</v>
      </c>
      <c r="AV2" s="3" t="s">
        <v>15</v>
      </c>
      <c r="AW2" s="3" t="s">
        <v>16</v>
      </c>
      <c r="AX2" s="3" t="s">
        <v>17</v>
      </c>
      <c r="AY2" s="3" t="s">
        <v>18</v>
      </c>
      <c r="AZ2" s="3" t="s">
        <v>19</v>
      </c>
      <c r="BA2" s="3" t="s">
        <v>20</v>
      </c>
      <c r="BB2" s="3" t="s">
        <v>21</v>
      </c>
      <c r="BC2" s="3" t="s">
        <v>22</v>
      </c>
      <c r="BD2" s="3" t="s">
        <v>23</v>
      </c>
      <c r="BE2" s="3" t="s">
        <v>24</v>
      </c>
      <c r="BF2" s="3" t="s">
        <v>25</v>
      </c>
      <c r="BG2" s="3" t="s">
        <v>14</v>
      </c>
      <c r="BH2" s="3" t="s">
        <v>15</v>
      </c>
      <c r="BI2" s="3" t="s">
        <v>16</v>
      </c>
      <c r="BJ2" s="3" t="s">
        <v>17</v>
      </c>
      <c r="BK2" s="3" t="s">
        <v>18</v>
      </c>
      <c r="BL2" s="62" t="s">
        <v>258</v>
      </c>
    </row>
    <row r="3" spans="1:66" s="6" customFormat="1" x14ac:dyDescent="0.3">
      <c r="A3" s="25">
        <v>7</v>
      </c>
      <c r="B3" s="25">
        <v>1</v>
      </c>
      <c r="C3" s="25">
        <v>1</v>
      </c>
      <c r="D3" s="24" t="s">
        <v>32</v>
      </c>
      <c r="E3" s="29" t="s">
        <v>31</v>
      </c>
      <c r="F3" s="25">
        <v>1979</v>
      </c>
      <c r="G3" s="19">
        <v>1</v>
      </c>
      <c r="H3" s="25">
        <v>1</v>
      </c>
      <c r="I3" s="24" t="s">
        <v>331</v>
      </c>
      <c r="J3" s="11" t="s">
        <v>11</v>
      </c>
      <c r="S3" s="6">
        <v>1</v>
      </c>
      <c r="T3" s="13">
        <v>0.4</v>
      </c>
      <c r="U3" s="13">
        <v>0.08</v>
      </c>
      <c r="V3" s="13">
        <v>0.3</v>
      </c>
      <c r="W3" s="13">
        <v>0</v>
      </c>
      <c r="X3" s="13">
        <v>0</v>
      </c>
      <c r="Y3" s="13">
        <v>0</v>
      </c>
      <c r="Z3" s="13">
        <v>0</v>
      </c>
      <c r="AA3" s="13">
        <v>1</v>
      </c>
      <c r="AB3" s="13">
        <v>0.2</v>
      </c>
      <c r="AC3" s="13">
        <v>0.3</v>
      </c>
      <c r="AD3" s="13">
        <v>0.3</v>
      </c>
      <c r="AE3" s="13">
        <v>0</v>
      </c>
      <c r="AF3" s="13">
        <v>0.2</v>
      </c>
      <c r="BL3" s="6">
        <f>COUNT(K3:BK3)</f>
        <v>14</v>
      </c>
      <c r="BN3" s="6">
        <f>MAX(BL3:BL307)</f>
        <v>46</v>
      </c>
    </row>
    <row r="4" spans="1:66" s="6" customFormat="1" x14ac:dyDescent="0.3">
      <c r="A4" s="25">
        <v>7</v>
      </c>
      <c r="B4" s="25">
        <v>1</v>
      </c>
      <c r="C4" s="25">
        <v>1</v>
      </c>
      <c r="D4" s="24" t="s">
        <v>32</v>
      </c>
      <c r="E4" s="29" t="s">
        <v>31</v>
      </c>
      <c r="F4" s="25">
        <v>1979</v>
      </c>
      <c r="G4" s="19">
        <v>2</v>
      </c>
      <c r="H4" s="25">
        <v>1</v>
      </c>
      <c r="I4" s="24" t="s">
        <v>332</v>
      </c>
      <c r="J4" s="11" t="s">
        <v>11</v>
      </c>
      <c r="K4" s="13"/>
      <c r="L4" s="13"/>
      <c r="M4" s="13"/>
      <c r="N4" s="13"/>
      <c r="O4" s="13"/>
      <c r="P4" s="13"/>
      <c r="Q4" s="13"/>
      <c r="R4" s="13"/>
      <c r="S4" s="6">
        <v>1.5</v>
      </c>
      <c r="T4" s="13">
        <v>0</v>
      </c>
      <c r="U4" s="13">
        <v>0</v>
      </c>
      <c r="V4" s="13">
        <v>0</v>
      </c>
      <c r="W4" s="13">
        <v>1</v>
      </c>
      <c r="X4" s="13">
        <v>0</v>
      </c>
      <c r="Y4" s="13">
        <v>0</v>
      </c>
      <c r="Z4" s="13">
        <v>0.5</v>
      </c>
      <c r="AA4" s="13">
        <v>13</v>
      </c>
      <c r="AB4" s="13">
        <v>1</v>
      </c>
      <c r="AC4" s="13">
        <v>0</v>
      </c>
      <c r="AD4" s="13">
        <v>2</v>
      </c>
      <c r="AE4" s="13">
        <v>0</v>
      </c>
      <c r="AF4" s="13">
        <v>0</v>
      </c>
      <c r="BL4" s="6">
        <f t="shared" ref="BL4:BL67" si="0">COUNT(K4:BK4)</f>
        <v>14</v>
      </c>
      <c r="BN4" s="6">
        <f>MIN(BL3:BL307)</f>
        <v>5</v>
      </c>
    </row>
    <row r="5" spans="1:66" s="6" customFormat="1" x14ac:dyDescent="0.3">
      <c r="A5" s="25">
        <v>7</v>
      </c>
      <c r="B5" s="25">
        <v>1</v>
      </c>
      <c r="C5" s="25">
        <v>1</v>
      </c>
      <c r="D5" s="24" t="s">
        <v>32</v>
      </c>
      <c r="E5" s="29" t="s">
        <v>31</v>
      </c>
      <c r="F5" s="25">
        <v>1979</v>
      </c>
      <c r="G5" s="19">
        <v>3</v>
      </c>
      <c r="H5" s="25">
        <v>1</v>
      </c>
      <c r="I5" s="24" t="s">
        <v>333</v>
      </c>
      <c r="J5" s="11" t="s">
        <v>12</v>
      </c>
      <c r="S5" s="6">
        <v>1.7</v>
      </c>
      <c r="T5" s="13">
        <v>0.8</v>
      </c>
      <c r="U5" s="13">
        <v>1.4</v>
      </c>
      <c r="V5" s="13">
        <v>0.3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3</v>
      </c>
      <c r="AC5" s="13">
        <v>0.1</v>
      </c>
      <c r="AD5" s="13">
        <v>0</v>
      </c>
      <c r="AE5" s="13">
        <v>0.8</v>
      </c>
      <c r="AF5" s="13">
        <v>3</v>
      </c>
      <c r="BL5" s="6">
        <f t="shared" si="0"/>
        <v>14</v>
      </c>
    </row>
    <row r="6" spans="1:66" s="6" customFormat="1" x14ac:dyDescent="0.3">
      <c r="A6" s="25">
        <v>7</v>
      </c>
      <c r="B6" s="25">
        <v>1</v>
      </c>
      <c r="C6" s="25">
        <v>1</v>
      </c>
      <c r="D6" s="24" t="s">
        <v>32</v>
      </c>
      <c r="E6" s="29" t="s">
        <v>31</v>
      </c>
      <c r="F6" s="25">
        <v>1979</v>
      </c>
      <c r="G6" s="19">
        <v>4</v>
      </c>
      <c r="H6" s="25">
        <v>1</v>
      </c>
      <c r="I6" s="24" t="s">
        <v>334</v>
      </c>
      <c r="J6" s="11" t="s">
        <v>12</v>
      </c>
      <c r="S6" s="6">
        <v>22</v>
      </c>
      <c r="T6" s="13">
        <v>589</v>
      </c>
      <c r="U6" s="13">
        <v>329</v>
      </c>
      <c r="V6" s="13">
        <v>0.3</v>
      </c>
      <c r="W6" s="13">
        <v>0</v>
      </c>
      <c r="X6" s="13">
        <v>0</v>
      </c>
      <c r="Y6" s="13">
        <v>29</v>
      </c>
      <c r="Z6" s="13">
        <v>6</v>
      </c>
      <c r="AA6" s="13">
        <v>77</v>
      </c>
      <c r="AB6" s="13">
        <v>525</v>
      </c>
      <c r="AC6" s="13">
        <v>43</v>
      </c>
      <c r="AD6" s="13">
        <v>40</v>
      </c>
      <c r="AE6" s="13">
        <v>493</v>
      </c>
      <c r="AF6" s="13">
        <v>1257</v>
      </c>
      <c r="BL6" s="6">
        <f t="shared" si="0"/>
        <v>14</v>
      </c>
    </row>
    <row r="7" spans="1:66" s="6" customFormat="1" x14ac:dyDescent="0.3">
      <c r="A7" s="25">
        <v>7</v>
      </c>
      <c r="B7" s="25">
        <v>1</v>
      </c>
      <c r="C7" s="25">
        <v>2</v>
      </c>
      <c r="D7" s="24" t="s">
        <v>32</v>
      </c>
      <c r="E7" s="29" t="s">
        <v>31</v>
      </c>
      <c r="F7" s="25">
        <v>1979</v>
      </c>
      <c r="G7" s="19">
        <v>5</v>
      </c>
      <c r="H7" s="25">
        <v>1</v>
      </c>
      <c r="I7" s="24" t="s">
        <v>331</v>
      </c>
      <c r="J7" s="11" t="s">
        <v>11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0.3</v>
      </c>
      <c r="AC7" s="6">
        <v>0</v>
      </c>
      <c r="AD7" s="6">
        <v>0</v>
      </c>
      <c r="AE7" s="6">
        <v>0</v>
      </c>
      <c r="AF7" s="6">
        <v>0</v>
      </c>
      <c r="BL7" s="6">
        <f t="shared" si="0"/>
        <v>12</v>
      </c>
    </row>
    <row r="8" spans="1:66" s="6" customFormat="1" x14ac:dyDescent="0.3">
      <c r="A8" s="25">
        <v>7</v>
      </c>
      <c r="B8" s="25">
        <v>1</v>
      </c>
      <c r="C8" s="25">
        <v>2</v>
      </c>
      <c r="D8" s="24" t="s">
        <v>32</v>
      </c>
      <c r="E8" s="29" t="s">
        <v>31</v>
      </c>
      <c r="F8" s="25">
        <v>1979</v>
      </c>
      <c r="G8" s="19">
        <v>6</v>
      </c>
      <c r="H8" s="25">
        <v>1</v>
      </c>
      <c r="I8" s="24" t="s">
        <v>332</v>
      </c>
      <c r="J8" s="11" t="s">
        <v>11</v>
      </c>
      <c r="U8" s="6">
        <v>0</v>
      </c>
      <c r="V8" s="13">
        <v>0</v>
      </c>
      <c r="W8" s="13">
        <v>1</v>
      </c>
      <c r="X8" s="13">
        <v>0</v>
      </c>
      <c r="Y8" s="13">
        <v>0.6</v>
      </c>
      <c r="Z8" s="13">
        <v>0</v>
      </c>
      <c r="AA8" s="13">
        <v>4</v>
      </c>
      <c r="AB8" s="13">
        <v>0</v>
      </c>
      <c r="AC8" s="13">
        <v>1</v>
      </c>
      <c r="AD8" s="13">
        <v>0</v>
      </c>
      <c r="AE8" s="13">
        <v>0</v>
      </c>
      <c r="AF8" s="13">
        <v>0</v>
      </c>
      <c r="BL8" s="6">
        <f t="shared" si="0"/>
        <v>12</v>
      </c>
    </row>
    <row r="9" spans="1:66" s="6" customFormat="1" x14ac:dyDescent="0.3">
      <c r="A9" s="25">
        <v>7</v>
      </c>
      <c r="B9" s="25">
        <v>1</v>
      </c>
      <c r="C9" s="25">
        <v>2</v>
      </c>
      <c r="D9" s="24" t="s">
        <v>32</v>
      </c>
      <c r="E9" s="29" t="s">
        <v>31</v>
      </c>
      <c r="F9" s="25">
        <v>1979</v>
      </c>
      <c r="G9" s="19">
        <v>7</v>
      </c>
      <c r="H9" s="25">
        <v>1</v>
      </c>
      <c r="I9" s="24" t="s">
        <v>333</v>
      </c>
      <c r="J9" s="11" t="s">
        <v>12</v>
      </c>
      <c r="U9" s="6">
        <v>1.3</v>
      </c>
      <c r="V9" s="6">
        <v>0</v>
      </c>
      <c r="W9" s="6">
        <v>0</v>
      </c>
      <c r="X9" s="6">
        <v>0</v>
      </c>
      <c r="Y9" s="6">
        <v>0.2</v>
      </c>
      <c r="Z9" s="6">
        <v>0.2</v>
      </c>
      <c r="AA9" s="6">
        <v>0</v>
      </c>
      <c r="AB9" s="6">
        <v>6</v>
      </c>
      <c r="AC9" s="6">
        <v>1.4</v>
      </c>
      <c r="AD9" s="6">
        <v>1.8</v>
      </c>
      <c r="AE9" s="6">
        <v>0.4</v>
      </c>
      <c r="AF9" s="6">
        <v>1.2</v>
      </c>
      <c r="BL9" s="6">
        <f t="shared" si="0"/>
        <v>12</v>
      </c>
    </row>
    <row r="10" spans="1:66" s="6" customFormat="1" x14ac:dyDescent="0.3">
      <c r="A10" s="25">
        <v>7</v>
      </c>
      <c r="B10" s="25">
        <v>1</v>
      </c>
      <c r="C10" s="25">
        <v>2</v>
      </c>
      <c r="D10" s="24" t="s">
        <v>32</v>
      </c>
      <c r="E10" s="29" t="s">
        <v>31</v>
      </c>
      <c r="F10" s="25">
        <v>1979</v>
      </c>
      <c r="G10" s="19">
        <v>8</v>
      </c>
      <c r="H10" s="25">
        <v>1</v>
      </c>
      <c r="I10" s="24" t="s">
        <v>334</v>
      </c>
      <c r="J10" s="11" t="s">
        <v>12</v>
      </c>
      <c r="U10" s="6">
        <v>161</v>
      </c>
      <c r="V10" s="13">
        <v>0</v>
      </c>
      <c r="W10" s="13">
        <v>27</v>
      </c>
      <c r="X10" s="13">
        <v>164</v>
      </c>
      <c r="Y10" s="13">
        <v>247</v>
      </c>
      <c r="Z10" s="13">
        <v>278</v>
      </c>
      <c r="AA10" s="13">
        <v>87</v>
      </c>
      <c r="AB10" s="13">
        <v>141</v>
      </c>
      <c r="AC10" s="13">
        <v>201</v>
      </c>
      <c r="AD10" s="13">
        <v>115</v>
      </c>
      <c r="AE10" s="13">
        <v>395</v>
      </c>
      <c r="AF10" s="13">
        <v>760</v>
      </c>
      <c r="BL10" s="6">
        <f t="shared" si="0"/>
        <v>12</v>
      </c>
    </row>
    <row r="11" spans="1:66" s="6" customFormat="1" x14ac:dyDescent="0.3">
      <c r="A11" s="25">
        <v>12</v>
      </c>
      <c r="B11" s="25">
        <v>2</v>
      </c>
      <c r="C11" s="25">
        <v>3</v>
      </c>
      <c r="D11" s="24" t="s">
        <v>36</v>
      </c>
      <c r="E11" s="29" t="s">
        <v>37</v>
      </c>
      <c r="F11" s="25">
        <v>1984</v>
      </c>
      <c r="G11" s="19">
        <v>9</v>
      </c>
      <c r="H11" s="40">
        <v>1</v>
      </c>
      <c r="I11" s="24" t="s">
        <v>374</v>
      </c>
      <c r="J11" s="11" t="s">
        <v>7</v>
      </c>
      <c r="K11" s="6">
        <v>1.1200000000000001</v>
      </c>
      <c r="L11" s="6">
        <v>1.1200000000000001</v>
      </c>
      <c r="M11" s="6">
        <v>1.05</v>
      </c>
      <c r="N11" s="6">
        <v>1.05</v>
      </c>
      <c r="P11" s="6">
        <v>1.76</v>
      </c>
      <c r="R11" s="6">
        <v>2.92</v>
      </c>
      <c r="S11" s="6">
        <v>4.47</v>
      </c>
      <c r="T11" s="6">
        <v>3.67</v>
      </c>
      <c r="U11" s="6">
        <v>4.1900000000000004</v>
      </c>
      <c r="V11" s="6">
        <v>2.1</v>
      </c>
      <c r="W11" s="6">
        <v>1.98</v>
      </c>
      <c r="X11" s="6">
        <v>3.12</v>
      </c>
      <c r="Y11" s="6">
        <v>3.58</v>
      </c>
      <c r="Z11" s="6">
        <v>5.95</v>
      </c>
      <c r="AA11" s="6">
        <v>5.64</v>
      </c>
      <c r="AB11" s="6">
        <v>8.36</v>
      </c>
      <c r="AC11" s="6">
        <v>4.57</v>
      </c>
      <c r="AD11" s="6">
        <v>5.56</v>
      </c>
      <c r="AE11" s="6">
        <v>7.77</v>
      </c>
      <c r="AF11" s="6">
        <v>9.75</v>
      </c>
      <c r="AG11" s="6">
        <v>7.3</v>
      </c>
      <c r="AH11" s="6">
        <v>17.61</v>
      </c>
      <c r="BL11" s="6">
        <f t="shared" si="0"/>
        <v>22</v>
      </c>
    </row>
    <row r="12" spans="1:66" s="6" customFormat="1" x14ac:dyDescent="0.3">
      <c r="A12" s="25">
        <v>12</v>
      </c>
      <c r="B12" s="25">
        <v>2</v>
      </c>
      <c r="C12" s="25">
        <v>3</v>
      </c>
      <c r="D12" s="24" t="s">
        <v>36</v>
      </c>
      <c r="E12" s="29" t="s">
        <v>37</v>
      </c>
      <c r="F12" s="25">
        <v>1984</v>
      </c>
      <c r="G12" s="19">
        <v>10</v>
      </c>
      <c r="H12" s="40">
        <v>1</v>
      </c>
      <c r="I12" s="24" t="s">
        <v>375</v>
      </c>
      <c r="J12" s="11" t="s">
        <v>7</v>
      </c>
      <c r="K12" s="6">
        <v>8</v>
      </c>
      <c r="L12" s="6">
        <v>8</v>
      </c>
      <c r="M12" s="6">
        <v>2.82</v>
      </c>
      <c r="N12" s="6">
        <v>2.82</v>
      </c>
      <c r="P12" s="6">
        <v>1.33</v>
      </c>
      <c r="R12" s="6">
        <v>2.13</v>
      </c>
      <c r="S12" s="6">
        <v>3.6</v>
      </c>
      <c r="T12" s="6">
        <v>4.18</v>
      </c>
      <c r="U12" s="6">
        <v>7.46</v>
      </c>
      <c r="V12" s="6">
        <v>5.17</v>
      </c>
      <c r="W12" s="6">
        <v>4</v>
      </c>
      <c r="X12" s="6">
        <v>10.199999999999999</v>
      </c>
      <c r="Y12" s="6">
        <v>1.68</v>
      </c>
      <c r="Z12" s="6">
        <v>3.13</v>
      </c>
      <c r="AA12" s="6">
        <v>4.58</v>
      </c>
      <c r="AB12" s="6">
        <v>26.2</v>
      </c>
      <c r="AC12" s="6">
        <v>18.78</v>
      </c>
      <c r="AD12" s="6">
        <v>11.19</v>
      </c>
      <c r="AE12" s="6">
        <v>7.83</v>
      </c>
      <c r="AF12" s="6">
        <v>3.42</v>
      </c>
      <c r="AG12" s="6">
        <v>0.02</v>
      </c>
      <c r="AH12" s="6">
        <v>1.98</v>
      </c>
      <c r="BL12" s="6">
        <f t="shared" si="0"/>
        <v>22</v>
      </c>
    </row>
    <row r="13" spans="1:66" s="6" customFormat="1" x14ac:dyDescent="0.3">
      <c r="A13" s="25">
        <v>12</v>
      </c>
      <c r="B13" s="25">
        <v>2</v>
      </c>
      <c r="C13" s="25">
        <v>3</v>
      </c>
      <c r="D13" s="24" t="s">
        <v>36</v>
      </c>
      <c r="E13" s="29" t="s">
        <v>37</v>
      </c>
      <c r="F13" s="25">
        <v>1984</v>
      </c>
      <c r="G13" s="19">
        <v>11</v>
      </c>
      <c r="H13" s="40">
        <v>1</v>
      </c>
      <c r="I13" s="24" t="s">
        <v>374</v>
      </c>
      <c r="J13" s="11" t="s">
        <v>12</v>
      </c>
      <c r="K13" s="13">
        <v>15.64</v>
      </c>
      <c r="L13" s="13">
        <v>15.64</v>
      </c>
      <c r="M13" s="13">
        <v>44.9</v>
      </c>
      <c r="N13" s="13">
        <v>44.9</v>
      </c>
      <c r="P13" s="13">
        <v>0.37</v>
      </c>
      <c r="R13" s="13">
        <v>17.27</v>
      </c>
      <c r="S13" s="13">
        <v>15.59</v>
      </c>
      <c r="T13" s="13">
        <v>26.72</v>
      </c>
      <c r="U13" s="13">
        <v>18.38</v>
      </c>
      <c r="V13" s="13">
        <v>4.2300000000000004</v>
      </c>
      <c r="W13" s="6">
        <v>9.3000000000000007</v>
      </c>
      <c r="X13" s="13">
        <v>32.630000000000003</v>
      </c>
      <c r="Y13" s="13">
        <v>24.48</v>
      </c>
      <c r="Z13" s="13">
        <v>15.32</v>
      </c>
      <c r="AA13" s="13">
        <v>2.66</v>
      </c>
      <c r="AB13" s="13">
        <v>13.28</v>
      </c>
      <c r="AC13" s="13">
        <v>30.14</v>
      </c>
      <c r="AD13" s="13">
        <v>9.14</v>
      </c>
      <c r="AE13" s="13">
        <v>25.63</v>
      </c>
      <c r="AF13" s="13">
        <v>25.93</v>
      </c>
      <c r="AG13" s="13">
        <v>18.739999999999998</v>
      </c>
      <c r="AH13" s="13">
        <v>8.1300000000000008</v>
      </c>
      <c r="BL13" s="6">
        <f t="shared" si="0"/>
        <v>22</v>
      </c>
    </row>
    <row r="14" spans="1:66" s="6" customFormat="1" x14ac:dyDescent="0.3">
      <c r="A14" s="25">
        <v>12</v>
      </c>
      <c r="B14" s="25">
        <v>2</v>
      </c>
      <c r="C14" s="25">
        <v>3</v>
      </c>
      <c r="D14" s="24" t="s">
        <v>36</v>
      </c>
      <c r="E14" s="29" t="s">
        <v>37</v>
      </c>
      <c r="F14" s="25">
        <v>1984</v>
      </c>
      <c r="G14" s="19">
        <v>12</v>
      </c>
      <c r="H14" s="40">
        <v>1</v>
      </c>
      <c r="I14" s="24" t="s">
        <v>375</v>
      </c>
      <c r="J14" s="11" t="s">
        <v>12</v>
      </c>
      <c r="K14" s="13">
        <v>7.43</v>
      </c>
      <c r="L14" s="13">
        <v>7.43</v>
      </c>
      <c r="M14" s="13">
        <v>11.06</v>
      </c>
      <c r="N14" s="13">
        <v>11.06</v>
      </c>
      <c r="P14" s="13">
        <v>0</v>
      </c>
      <c r="R14" s="13">
        <v>1.7</v>
      </c>
      <c r="S14" s="13">
        <v>2</v>
      </c>
      <c r="T14" s="13">
        <v>7.12</v>
      </c>
      <c r="U14" s="13">
        <v>0.85</v>
      </c>
      <c r="V14" s="13">
        <v>0.67</v>
      </c>
      <c r="W14" s="6">
        <v>0.47</v>
      </c>
      <c r="X14" s="13">
        <v>11.78</v>
      </c>
      <c r="Y14" s="13">
        <v>19.25</v>
      </c>
      <c r="Z14" s="13">
        <v>2.5499999999999998</v>
      </c>
      <c r="AA14" s="13">
        <v>1.08</v>
      </c>
      <c r="AB14" s="13">
        <v>4.8099999999999996</v>
      </c>
      <c r="AC14" s="13">
        <v>6.34</v>
      </c>
      <c r="AD14" s="13">
        <v>1.43</v>
      </c>
      <c r="AE14" s="13">
        <v>2.17</v>
      </c>
      <c r="AF14" s="13">
        <v>3.16</v>
      </c>
      <c r="AG14" s="13">
        <v>3.43</v>
      </c>
      <c r="AH14" s="13">
        <v>1.6</v>
      </c>
      <c r="BL14" s="6">
        <f t="shared" si="0"/>
        <v>22</v>
      </c>
    </row>
    <row r="15" spans="1:66" s="6" customFormat="1" x14ac:dyDescent="0.3">
      <c r="A15" s="25">
        <v>12</v>
      </c>
      <c r="B15" s="25">
        <v>2</v>
      </c>
      <c r="C15" s="25">
        <v>3</v>
      </c>
      <c r="D15" s="24" t="s">
        <v>36</v>
      </c>
      <c r="E15" s="29" t="s">
        <v>37</v>
      </c>
      <c r="F15" s="25">
        <v>1984</v>
      </c>
      <c r="G15" s="19">
        <v>13</v>
      </c>
      <c r="H15" s="40">
        <v>1</v>
      </c>
      <c r="I15" s="24" t="s">
        <v>375</v>
      </c>
      <c r="J15" s="11" t="s">
        <v>9</v>
      </c>
      <c r="K15" s="6">
        <v>4.43</v>
      </c>
      <c r="L15" s="6">
        <v>4.43</v>
      </c>
      <c r="M15" s="6">
        <v>9.06</v>
      </c>
      <c r="N15" s="6">
        <v>9.06</v>
      </c>
      <c r="P15" s="6">
        <v>0</v>
      </c>
      <c r="R15" s="6">
        <v>0</v>
      </c>
      <c r="S15" s="6">
        <v>0</v>
      </c>
      <c r="T15" s="6">
        <v>1.53</v>
      </c>
      <c r="U15" s="6">
        <v>0.34</v>
      </c>
      <c r="V15" s="6">
        <v>0</v>
      </c>
      <c r="W15" s="6">
        <v>0</v>
      </c>
      <c r="X15" s="6">
        <v>0</v>
      </c>
      <c r="Y15" s="6">
        <v>0</v>
      </c>
      <c r="Z15" s="6">
        <v>0.1</v>
      </c>
      <c r="AA15" s="6">
        <v>0</v>
      </c>
      <c r="AB15" s="6">
        <v>0.25</v>
      </c>
      <c r="AC15" s="6">
        <v>0</v>
      </c>
      <c r="AD15" s="6">
        <v>0.36</v>
      </c>
      <c r="AE15" s="6">
        <v>1.2</v>
      </c>
      <c r="AF15" s="6">
        <v>0</v>
      </c>
      <c r="AG15" s="6">
        <v>0</v>
      </c>
      <c r="AH15" s="6">
        <v>0.25</v>
      </c>
      <c r="BL15" s="6">
        <f t="shared" si="0"/>
        <v>22</v>
      </c>
    </row>
    <row r="16" spans="1:66" s="6" customFormat="1" x14ac:dyDescent="0.3">
      <c r="A16" s="25">
        <v>14</v>
      </c>
      <c r="B16" s="25">
        <v>3</v>
      </c>
      <c r="C16" s="25">
        <v>4</v>
      </c>
      <c r="D16" s="24" t="s">
        <v>41</v>
      </c>
      <c r="E16" s="29" t="s">
        <v>40</v>
      </c>
      <c r="F16" s="25">
        <v>1984</v>
      </c>
      <c r="G16" s="19">
        <v>14</v>
      </c>
      <c r="H16" s="40">
        <v>0</v>
      </c>
      <c r="I16" s="24" t="s">
        <v>246</v>
      </c>
      <c r="J16" s="11" t="s">
        <v>7</v>
      </c>
      <c r="O16" s="6">
        <v>0.57999999999999996</v>
      </c>
      <c r="P16" s="6">
        <v>0.88</v>
      </c>
      <c r="Q16" s="6">
        <v>1.76</v>
      </c>
      <c r="R16" s="6">
        <v>1.34</v>
      </c>
      <c r="S16" s="6">
        <v>1.0900000000000001</v>
      </c>
      <c r="T16" s="6">
        <v>0.67</v>
      </c>
      <c r="U16" s="6">
        <v>0.61</v>
      </c>
      <c r="V16" s="6">
        <v>0.75</v>
      </c>
      <c r="W16" s="6">
        <v>1.61</v>
      </c>
      <c r="X16" s="6">
        <v>2.0099999999999998</v>
      </c>
      <c r="Y16" s="6">
        <v>1.98</v>
      </c>
      <c r="Z16" s="6">
        <v>1.47</v>
      </c>
      <c r="AA16" s="6">
        <v>1.27</v>
      </c>
      <c r="AB16" s="6">
        <v>0.83</v>
      </c>
      <c r="AC16" s="6">
        <v>0.36</v>
      </c>
      <c r="AD16" s="6">
        <v>0.43</v>
      </c>
      <c r="AE16" s="6">
        <v>0.51</v>
      </c>
      <c r="AF16" s="6">
        <v>0.83</v>
      </c>
      <c r="AG16" s="6">
        <v>3.09</v>
      </c>
      <c r="AH16" s="6">
        <v>6.99</v>
      </c>
      <c r="AI16" s="6">
        <v>2.86</v>
      </c>
      <c r="BL16" s="6">
        <f t="shared" si="0"/>
        <v>21</v>
      </c>
    </row>
    <row r="17" spans="1:64" s="6" customFormat="1" x14ac:dyDescent="0.3">
      <c r="A17" s="25">
        <v>14</v>
      </c>
      <c r="B17" s="25">
        <v>3</v>
      </c>
      <c r="C17" s="25">
        <v>4</v>
      </c>
      <c r="D17" s="24" t="s">
        <v>41</v>
      </c>
      <c r="E17" s="29" t="s">
        <v>40</v>
      </c>
      <c r="F17" s="25">
        <v>1984</v>
      </c>
      <c r="G17" s="19">
        <v>15</v>
      </c>
      <c r="H17" s="40">
        <v>0</v>
      </c>
      <c r="I17" s="24" t="s">
        <v>246</v>
      </c>
      <c r="J17" s="11" t="s">
        <v>7</v>
      </c>
      <c r="O17" s="6">
        <v>8.43</v>
      </c>
      <c r="P17" s="6">
        <v>7</v>
      </c>
      <c r="Q17" s="6">
        <v>2.92</v>
      </c>
      <c r="R17" s="6">
        <v>4</v>
      </c>
      <c r="S17" s="6">
        <v>4.17</v>
      </c>
      <c r="T17" s="6">
        <v>1.67</v>
      </c>
      <c r="U17" s="6">
        <v>1.67</v>
      </c>
      <c r="V17" s="6">
        <v>1.33</v>
      </c>
      <c r="W17" s="6">
        <v>0.5</v>
      </c>
      <c r="X17" s="6">
        <v>1.83</v>
      </c>
      <c r="Y17" s="6">
        <v>2.5</v>
      </c>
      <c r="Z17" s="6">
        <v>3.5</v>
      </c>
      <c r="AA17" s="6">
        <v>1.5</v>
      </c>
      <c r="AB17" s="6">
        <v>2.33</v>
      </c>
      <c r="AC17" s="6">
        <v>0.33</v>
      </c>
      <c r="AD17" s="6">
        <v>1</v>
      </c>
      <c r="AE17" s="6">
        <v>0.83</v>
      </c>
      <c r="AF17" s="6">
        <v>2.33</v>
      </c>
      <c r="AG17" s="6">
        <v>2.33</v>
      </c>
      <c r="AH17" s="6">
        <v>6.33</v>
      </c>
      <c r="AI17" s="6">
        <v>1.67</v>
      </c>
      <c r="BL17" s="6">
        <f t="shared" si="0"/>
        <v>21</v>
      </c>
    </row>
    <row r="18" spans="1:64" s="6" customFormat="1" x14ac:dyDescent="0.3">
      <c r="A18" s="25">
        <v>14</v>
      </c>
      <c r="B18" s="25">
        <v>3</v>
      </c>
      <c r="C18" s="25">
        <v>4</v>
      </c>
      <c r="D18" s="24" t="s">
        <v>41</v>
      </c>
      <c r="E18" s="29" t="s">
        <v>40</v>
      </c>
      <c r="F18" s="25">
        <v>1984</v>
      </c>
      <c r="G18" s="19">
        <v>16</v>
      </c>
      <c r="H18" s="40">
        <v>0</v>
      </c>
      <c r="I18" s="24" t="s">
        <v>246</v>
      </c>
      <c r="J18" s="11" t="s">
        <v>7</v>
      </c>
      <c r="O18" s="6">
        <v>4.5999999999999996</v>
      </c>
      <c r="P18" s="6">
        <v>2.17</v>
      </c>
      <c r="Q18" s="6">
        <v>0.56999999999999995</v>
      </c>
      <c r="R18" s="6">
        <v>1.5</v>
      </c>
      <c r="S18" s="6">
        <v>2</v>
      </c>
      <c r="T18" s="6">
        <v>2</v>
      </c>
      <c r="U18" s="6">
        <v>2.5</v>
      </c>
      <c r="V18" s="6">
        <v>1.83</v>
      </c>
      <c r="W18" s="6">
        <v>1.17</v>
      </c>
      <c r="X18" s="6">
        <v>3.33</v>
      </c>
      <c r="Y18" s="6">
        <v>5.17</v>
      </c>
      <c r="Z18" s="6">
        <v>7.17</v>
      </c>
      <c r="AA18" s="6">
        <v>3</v>
      </c>
      <c r="AB18" s="6">
        <v>2.33</v>
      </c>
      <c r="AC18" s="6">
        <v>1.83</v>
      </c>
      <c r="AD18" s="6">
        <v>1.17</v>
      </c>
      <c r="AE18" s="6">
        <v>0.67</v>
      </c>
      <c r="AF18" s="6">
        <v>2.33</v>
      </c>
      <c r="AG18" s="6">
        <v>2.67</v>
      </c>
      <c r="AH18" s="6">
        <v>4.17</v>
      </c>
      <c r="AI18" s="6">
        <v>4</v>
      </c>
      <c r="BL18" s="6">
        <f t="shared" si="0"/>
        <v>21</v>
      </c>
    </row>
    <row r="19" spans="1:64" s="6" customFormat="1" x14ac:dyDescent="0.3">
      <c r="A19" s="25">
        <v>15</v>
      </c>
      <c r="B19" s="25">
        <v>4</v>
      </c>
      <c r="C19" s="25">
        <v>5</v>
      </c>
      <c r="D19" s="24" t="s">
        <v>46</v>
      </c>
      <c r="E19" s="29" t="s">
        <v>45</v>
      </c>
      <c r="F19" s="25">
        <v>1984</v>
      </c>
      <c r="G19" s="19">
        <v>17</v>
      </c>
      <c r="H19" s="40">
        <v>0</v>
      </c>
      <c r="I19" s="24" t="s">
        <v>246</v>
      </c>
      <c r="J19" s="11" t="s">
        <v>12</v>
      </c>
      <c r="N19" s="13">
        <v>5.85</v>
      </c>
      <c r="O19" s="13">
        <v>12.5</v>
      </c>
      <c r="P19" s="13">
        <v>6.57</v>
      </c>
      <c r="Q19" s="13">
        <v>19.41</v>
      </c>
      <c r="R19" s="13">
        <v>16.5</v>
      </c>
      <c r="S19" s="13">
        <v>18.63</v>
      </c>
      <c r="T19" s="13">
        <v>11.18</v>
      </c>
      <c r="U19" s="13">
        <v>32.68</v>
      </c>
      <c r="V19" s="13">
        <v>4.7699999999999996</v>
      </c>
      <c r="W19" s="13">
        <v>14.13</v>
      </c>
      <c r="X19" s="13">
        <v>24.4</v>
      </c>
      <c r="Y19" s="13">
        <v>35.31</v>
      </c>
      <c r="Z19" s="13">
        <v>1.5</v>
      </c>
      <c r="AA19" s="13">
        <v>5.7</v>
      </c>
      <c r="AB19" s="13">
        <v>6.5</v>
      </c>
      <c r="AC19" s="13">
        <v>15.16</v>
      </c>
      <c r="AD19" s="13">
        <v>15.44</v>
      </c>
      <c r="AE19" s="13">
        <v>34.700000000000003</v>
      </c>
      <c r="BL19" s="6">
        <f t="shared" si="0"/>
        <v>18</v>
      </c>
    </row>
    <row r="20" spans="1:64" s="6" customFormat="1" x14ac:dyDescent="0.3">
      <c r="A20" s="25">
        <v>21</v>
      </c>
      <c r="B20" s="25">
        <v>5</v>
      </c>
      <c r="C20" s="25">
        <v>6</v>
      </c>
      <c r="D20" s="24" t="s">
        <v>49</v>
      </c>
      <c r="E20" s="29" t="s">
        <v>48</v>
      </c>
      <c r="F20" s="25">
        <v>1985</v>
      </c>
      <c r="G20" s="19">
        <v>18</v>
      </c>
      <c r="H20" s="40">
        <v>0</v>
      </c>
      <c r="I20" s="24" t="s">
        <v>246</v>
      </c>
      <c r="J20" s="11" t="s">
        <v>7</v>
      </c>
      <c r="K20" s="6">
        <v>0</v>
      </c>
      <c r="L20" s="6">
        <v>0</v>
      </c>
      <c r="M20" s="6">
        <v>0</v>
      </c>
      <c r="N20" s="6">
        <v>10</v>
      </c>
      <c r="O20" s="6">
        <v>4</v>
      </c>
      <c r="P20" s="6">
        <v>4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BL20" s="6">
        <f t="shared" si="0"/>
        <v>12</v>
      </c>
    </row>
    <row r="21" spans="1:64" s="6" customFormat="1" x14ac:dyDescent="0.3">
      <c r="A21" s="25">
        <v>21</v>
      </c>
      <c r="B21" s="25">
        <v>5</v>
      </c>
      <c r="C21" s="25">
        <v>6</v>
      </c>
      <c r="D21" s="24" t="s">
        <v>49</v>
      </c>
      <c r="E21" s="29" t="s">
        <v>48</v>
      </c>
      <c r="F21" s="25">
        <v>1985</v>
      </c>
      <c r="G21" s="19">
        <v>19</v>
      </c>
      <c r="H21" s="40">
        <v>0</v>
      </c>
      <c r="I21" s="24" t="s">
        <v>246</v>
      </c>
      <c r="J21" s="11" t="s">
        <v>6</v>
      </c>
      <c r="K21" s="6">
        <v>14</v>
      </c>
      <c r="L21" s="6">
        <v>1</v>
      </c>
      <c r="M21" s="6">
        <v>41</v>
      </c>
      <c r="N21" s="6">
        <v>113</v>
      </c>
      <c r="O21" s="6">
        <v>159</v>
      </c>
      <c r="P21" s="6">
        <v>51</v>
      </c>
      <c r="Q21" s="6">
        <v>63</v>
      </c>
      <c r="R21" s="6">
        <v>34</v>
      </c>
      <c r="S21" s="6">
        <v>13</v>
      </c>
      <c r="T21" s="6">
        <v>6</v>
      </c>
      <c r="U21" s="6">
        <v>10</v>
      </c>
      <c r="V21" s="6">
        <v>8</v>
      </c>
      <c r="BL21" s="6">
        <f t="shared" si="0"/>
        <v>12</v>
      </c>
    </row>
    <row r="22" spans="1:64" s="6" customFormat="1" x14ac:dyDescent="0.3">
      <c r="A22" s="25">
        <v>21</v>
      </c>
      <c r="B22" s="25">
        <v>5</v>
      </c>
      <c r="C22" s="25">
        <v>6</v>
      </c>
      <c r="D22" s="24" t="s">
        <v>49</v>
      </c>
      <c r="E22" s="29" t="s">
        <v>48</v>
      </c>
      <c r="F22" s="25">
        <v>1985</v>
      </c>
      <c r="G22" s="19">
        <v>20</v>
      </c>
      <c r="H22" s="40">
        <v>0</v>
      </c>
      <c r="I22" s="24" t="s">
        <v>246</v>
      </c>
      <c r="J22" s="11" t="s">
        <v>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2</v>
      </c>
      <c r="Q22" s="6">
        <v>5</v>
      </c>
      <c r="R22" s="6">
        <v>4</v>
      </c>
      <c r="S22" s="6">
        <v>1</v>
      </c>
      <c r="T22" s="6">
        <v>0</v>
      </c>
      <c r="U22" s="6">
        <v>0</v>
      </c>
      <c r="V22" s="6">
        <v>0</v>
      </c>
      <c r="BL22" s="6">
        <f t="shared" si="0"/>
        <v>12</v>
      </c>
    </row>
    <row r="23" spans="1:64" s="6" customFormat="1" x14ac:dyDescent="0.3">
      <c r="A23" s="25">
        <v>21</v>
      </c>
      <c r="B23" s="25">
        <v>5</v>
      </c>
      <c r="C23" s="25">
        <v>6</v>
      </c>
      <c r="D23" s="24" t="s">
        <v>49</v>
      </c>
      <c r="E23" s="29" t="s">
        <v>48</v>
      </c>
      <c r="F23" s="25">
        <v>1985</v>
      </c>
      <c r="G23" s="19">
        <v>21</v>
      </c>
      <c r="H23" s="40">
        <v>0</v>
      </c>
      <c r="I23" s="24" t="s">
        <v>246</v>
      </c>
      <c r="J23" s="11" t="s">
        <v>10</v>
      </c>
      <c r="K23" s="6">
        <v>8</v>
      </c>
      <c r="L23" s="6">
        <v>3</v>
      </c>
      <c r="M23" s="6">
        <v>3</v>
      </c>
      <c r="N23" s="6">
        <v>1</v>
      </c>
      <c r="O23" s="6">
        <v>4</v>
      </c>
      <c r="P23" s="6">
        <v>8</v>
      </c>
      <c r="Q23" s="6">
        <v>16</v>
      </c>
      <c r="R23" s="6">
        <v>11</v>
      </c>
      <c r="S23" s="6">
        <v>4</v>
      </c>
      <c r="T23" s="6">
        <v>2</v>
      </c>
      <c r="U23" s="6">
        <v>15</v>
      </c>
      <c r="V23" s="6">
        <v>8</v>
      </c>
      <c r="BL23" s="6">
        <f t="shared" si="0"/>
        <v>12</v>
      </c>
    </row>
    <row r="24" spans="1:64" s="6" customFormat="1" x14ac:dyDescent="0.3">
      <c r="A24" s="25">
        <v>28</v>
      </c>
      <c r="B24" s="25">
        <v>6</v>
      </c>
      <c r="C24" s="25">
        <v>7</v>
      </c>
      <c r="D24" s="24" t="s">
        <v>51</v>
      </c>
      <c r="E24" s="29" t="s">
        <v>52</v>
      </c>
      <c r="F24" s="25">
        <v>1987</v>
      </c>
      <c r="G24" s="19">
        <v>22</v>
      </c>
      <c r="H24" s="40">
        <v>0</v>
      </c>
      <c r="I24" s="24" t="s">
        <v>246</v>
      </c>
      <c r="J24" s="11" t="s">
        <v>11</v>
      </c>
      <c r="S24" s="13">
        <v>69</v>
      </c>
      <c r="T24" s="13">
        <v>39</v>
      </c>
      <c r="U24" s="13">
        <v>12</v>
      </c>
      <c r="V24" s="13">
        <v>4</v>
      </c>
      <c r="W24" s="6">
        <v>0</v>
      </c>
      <c r="X24" s="6">
        <v>2</v>
      </c>
      <c r="Y24" s="6">
        <v>0</v>
      </c>
      <c r="Z24" s="6">
        <v>4</v>
      </c>
      <c r="AA24" s="6">
        <v>12</v>
      </c>
      <c r="AB24" s="6">
        <v>75</v>
      </c>
      <c r="AC24" s="6">
        <v>104</v>
      </c>
      <c r="AD24" s="6">
        <v>36</v>
      </c>
      <c r="BL24" s="6">
        <f t="shared" si="0"/>
        <v>12</v>
      </c>
    </row>
    <row r="25" spans="1:64" s="6" customFormat="1" x14ac:dyDescent="0.3">
      <c r="A25" s="25">
        <v>28</v>
      </c>
      <c r="B25" s="25">
        <v>6</v>
      </c>
      <c r="C25" s="25">
        <v>7</v>
      </c>
      <c r="D25" s="24" t="s">
        <v>51</v>
      </c>
      <c r="E25" s="29" t="s">
        <v>52</v>
      </c>
      <c r="F25" s="25">
        <v>1987</v>
      </c>
      <c r="G25" s="19">
        <v>23</v>
      </c>
      <c r="H25" s="40">
        <v>0</v>
      </c>
      <c r="I25" s="24" t="s">
        <v>246</v>
      </c>
      <c r="J25" s="11" t="s">
        <v>12</v>
      </c>
      <c r="S25" s="13">
        <v>3</v>
      </c>
      <c r="T25" s="13">
        <v>0</v>
      </c>
      <c r="U25" s="13">
        <v>2</v>
      </c>
      <c r="V25" s="13">
        <v>3</v>
      </c>
      <c r="W25" s="6">
        <v>0</v>
      </c>
      <c r="X25" s="6">
        <v>3</v>
      </c>
      <c r="Y25" s="6">
        <v>3</v>
      </c>
      <c r="Z25" s="6">
        <v>2</v>
      </c>
      <c r="AA25" s="6">
        <v>4</v>
      </c>
      <c r="AB25" s="6">
        <v>1</v>
      </c>
      <c r="AC25" s="6">
        <v>15</v>
      </c>
      <c r="AD25" s="6">
        <v>2</v>
      </c>
      <c r="BL25" s="6">
        <f t="shared" si="0"/>
        <v>12</v>
      </c>
    </row>
    <row r="26" spans="1:64" s="6" customFormat="1" x14ac:dyDescent="0.3">
      <c r="A26" s="25">
        <v>29</v>
      </c>
      <c r="B26" s="25">
        <v>7</v>
      </c>
      <c r="C26" s="25">
        <v>8</v>
      </c>
      <c r="D26" s="24" t="s">
        <v>54</v>
      </c>
      <c r="E26" s="29" t="s">
        <v>55</v>
      </c>
      <c r="F26" s="25">
        <v>1987</v>
      </c>
      <c r="G26" s="19">
        <v>24</v>
      </c>
      <c r="H26" s="41" t="s">
        <v>246</v>
      </c>
      <c r="I26" s="24" t="s">
        <v>335</v>
      </c>
      <c r="J26" s="11" t="s">
        <v>11</v>
      </c>
      <c r="K26" s="6">
        <v>7.0000000000000007E-2</v>
      </c>
      <c r="L26" s="6">
        <v>0.05</v>
      </c>
      <c r="M26" s="6">
        <v>0.03</v>
      </c>
      <c r="N26" s="6">
        <v>0.1</v>
      </c>
      <c r="O26" s="6">
        <v>7.0000000000000007E-2</v>
      </c>
      <c r="P26" s="6">
        <v>0.12</v>
      </c>
      <c r="Q26" s="6">
        <v>0.21</v>
      </c>
      <c r="R26" s="6">
        <v>0.32</v>
      </c>
      <c r="S26" s="6">
        <v>0.45</v>
      </c>
      <c r="T26" s="6">
        <v>0.28000000000000003</v>
      </c>
      <c r="BL26" s="6">
        <f t="shared" si="0"/>
        <v>10</v>
      </c>
    </row>
    <row r="27" spans="1:64" s="6" customFormat="1" x14ac:dyDescent="0.3">
      <c r="A27" s="25">
        <v>29</v>
      </c>
      <c r="B27" s="25">
        <v>7</v>
      </c>
      <c r="C27" s="25">
        <v>8</v>
      </c>
      <c r="D27" s="24" t="s">
        <v>54</v>
      </c>
      <c r="E27" s="29" t="s">
        <v>55</v>
      </c>
      <c r="F27" s="25">
        <v>1987</v>
      </c>
      <c r="G27" s="19">
        <v>25</v>
      </c>
      <c r="H27" s="41" t="s">
        <v>246</v>
      </c>
      <c r="I27" s="24" t="s">
        <v>335</v>
      </c>
      <c r="J27" s="11" t="s">
        <v>12</v>
      </c>
      <c r="K27" s="6">
        <v>0.05</v>
      </c>
      <c r="L27" s="6">
        <v>7.0000000000000007E-2</v>
      </c>
      <c r="M27" s="6">
        <v>0.1</v>
      </c>
      <c r="N27" s="6">
        <v>0.09</v>
      </c>
      <c r="O27" s="6">
        <v>0.06</v>
      </c>
      <c r="P27" s="6">
        <v>0.11</v>
      </c>
      <c r="Q27" s="6">
        <v>0.09</v>
      </c>
      <c r="R27" s="6">
        <v>0.21</v>
      </c>
      <c r="S27" s="6">
        <v>0.24</v>
      </c>
      <c r="T27" s="6">
        <v>0.2</v>
      </c>
      <c r="BL27" s="6">
        <f t="shared" si="0"/>
        <v>10</v>
      </c>
    </row>
    <row r="28" spans="1:64" s="6" customFormat="1" x14ac:dyDescent="0.3">
      <c r="A28" s="25">
        <v>44</v>
      </c>
      <c r="B28" s="25">
        <v>8</v>
      </c>
      <c r="C28" s="25">
        <v>9</v>
      </c>
      <c r="D28" s="24" t="s">
        <v>58</v>
      </c>
      <c r="E28" s="29" t="s">
        <v>57</v>
      </c>
      <c r="F28" s="25">
        <v>1989</v>
      </c>
      <c r="G28" s="19">
        <v>26</v>
      </c>
      <c r="H28" s="40">
        <v>1</v>
      </c>
      <c r="I28" s="24" t="s">
        <v>336</v>
      </c>
      <c r="J28" s="11" t="s">
        <v>7</v>
      </c>
      <c r="K28" s="6">
        <v>230.5</v>
      </c>
      <c r="L28" s="6">
        <v>134.25</v>
      </c>
      <c r="M28" s="6">
        <v>87</v>
      </c>
      <c r="N28" s="6">
        <v>76.16</v>
      </c>
      <c r="O28" s="6">
        <v>54.69</v>
      </c>
      <c r="P28" s="6">
        <v>64.52</v>
      </c>
      <c r="Q28" s="6">
        <v>86.31</v>
      </c>
      <c r="R28" s="6">
        <v>122</v>
      </c>
      <c r="S28" s="6">
        <v>236.33</v>
      </c>
      <c r="T28" s="6">
        <v>146.03</v>
      </c>
      <c r="U28" s="6">
        <v>100.67</v>
      </c>
      <c r="V28" s="6">
        <v>85.33</v>
      </c>
      <c r="W28" s="6">
        <v>87</v>
      </c>
      <c r="X28" s="6">
        <v>118.5</v>
      </c>
      <c r="Y28" s="6">
        <v>100.75</v>
      </c>
      <c r="Z28" s="6">
        <v>231.4</v>
      </c>
      <c r="AA28" s="6">
        <v>67.5</v>
      </c>
      <c r="AB28" s="6">
        <v>48.06</v>
      </c>
      <c r="AC28" s="6">
        <v>84.75</v>
      </c>
      <c r="AD28" s="6">
        <v>190.75</v>
      </c>
      <c r="AE28" s="6">
        <v>108.37</v>
      </c>
      <c r="AF28" s="6">
        <v>76.14</v>
      </c>
      <c r="AG28" s="6">
        <v>168.66</v>
      </c>
      <c r="AH28" s="6">
        <v>84.13</v>
      </c>
      <c r="BL28" s="6">
        <f t="shared" si="0"/>
        <v>24</v>
      </c>
    </row>
    <row r="29" spans="1:64" s="6" customFormat="1" x14ac:dyDescent="0.3">
      <c r="A29" s="25">
        <v>44</v>
      </c>
      <c r="B29" s="25">
        <v>8</v>
      </c>
      <c r="C29" s="25">
        <v>9</v>
      </c>
      <c r="D29" s="24" t="s">
        <v>58</v>
      </c>
      <c r="E29" s="29" t="s">
        <v>57</v>
      </c>
      <c r="F29" s="25">
        <v>1989</v>
      </c>
      <c r="G29" s="19">
        <v>27</v>
      </c>
      <c r="H29" s="40">
        <v>1</v>
      </c>
      <c r="I29" s="24" t="s">
        <v>336</v>
      </c>
      <c r="J29" s="11" t="s">
        <v>6</v>
      </c>
      <c r="K29" s="6">
        <v>11.5</v>
      </c>
      <c r="L29" s="6">
        <v>7.25</v>
      </c>
      <c r="M29" s="6">
        <v>2.67</v>
      </c>
      <c r="N29" s="6">
        <v>5.42</v>
      </c>
      <c r="O29" s="6">
        <v>1.71</v>
      </c>
      <c r="P29" s="6">
        <v>6.29</v>
      </c>
      <c r="Q29" s="6">
        <v>4.58</v>
      </c>
      <c r="R29" s="6">
        <v>3.08</v>
      </c>
      <c r="S29" s="6">
        <v>3</v>
      </c>
      <c r="T29" s="6">
        <v>5.83</v>
      </c>
      <c r="U29" s="6">
        <v>7.67</v>
      </c>
      <c r="V29" s="6">
        <v>12.15</v>
      </c>
      <c r="W29" s="6">
        <v>16.2</v>
      </c>
      <c r="X29" s="6">
        <v>16.75</v>
      </c>
      <c r="Y29" s="6">
        <v>5</v>
      </c>
      <c r="Z29" s="6">
        <v>5.4</v>
      </c>
      <c r="AA29" s="6">
        <v>1.25</v>
      </c>
      <c r="AB29" s="6">
        <v>0.93</v>
      </c>
      <c r="AC29" s="6">
        <v>5.6</v>
      </c>
      <c r="AD29" s="6">
        <v>8.6999999999999993</v>
      </c>
      <c r="AE29" s="6">
        <v>2.87</v>
      </c>
      <c r="AF29" s="6">
        <v>8.25</v>
      </c>
      <c r="AG29" s="6">
        <v>10.63</v>
      </c>
      <c r="AH29" s="6">
        <v>8.3800000000000008</v>
      </c>
      <c r="BL29" s="6">
        <f t="shared" si="0"/>
        <v>24</v>
      </c>
    </row>
    <row r="30" spans="1:64" s="6" customFormat="1" x14ac:dyDescent="0.3">
      <c r="A30" s="25">
        <v>44</v>
      </c>
      <c r="B30" s="25">
        <v>8</v>
      </c>
      <c r="C30" s="25">
        <v>9</v>
      </c>
      <c r="D30" s="24" t="s">
        <v>58</v>
      </c>
      <c r="E30" s="29" t="s">
        <v>57</v>
      </c>
      <c r="F30" s="25">
        <v>1989</v>
      </c>
      <c r="G30" s="19">
        <v>28</v>
      </c>
      <c r="H30" s="40">
        <v>1</v>
      </c>
      <c r="I30" s="24" t="s">
        <v>336</v>
      </c>
      <c r="J30" s="11" t="s">
        <v>9</v>
      </c>
      <c r="K30" s="6">
        <v>0.75</v>
      </c>
      <c r="L30" s="6">
        <v>0.75</v>
      </c>
      <c r="M30" s="6">
        <v>0.67</v>
      </c>
      <c r="N30" s="6">
        <v>0.42</v>
      </c>
      <c r="O30" s="6">
        <v>0.33</v>
      </c>
      <c r="P30" s="6">
        <v>0.33</v>
      </c>
      <c r="Q30" s="6">
        <v>1</v>
      </c>
      <c r="R30" s="6">
        <v>0.83</v>
      </c>
      <c r="S30" s="6">
        <v>0</v>
      </c>
      <c r="T30" s="6">
        <v>0.67</v>
      </c>
      <c r="U30" s="6">
        <v>1.67</v>
      </c>
      <c r="V30" s="6">
        <v>1.6</v>
      </c>
      <c r="W30" s="6">
        <v>0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>
        <v>0</v>
      </c>
      <c r="AD30" s="6">
        <v>0.5</v>
      </c>
      <c r="AE30" s="6">
        <v>0.25</v>
      </c>
      <c r="AF30" s="6">
        <v>1.52</v>
      </c>
      <c r="AG30" s="6">
        <v>0.66</v>
      </c>
      <c r="AH30" s="6">
        <v>2.67</v>
      </c>
      <c r="BL30" s="6">
        <f t="shared" si="0"/>
        <v>24</v>
      </c>
    </row>
    <row r="31" spans="1:64" s="6" customFormat="1" x14ac:dyDescent="0.3">
      <c r="A31" s="25">
        <v>44</v>
      </c>
      <c r="B31" s="25">
        <v>8</v>
      </c>
      <c r="C31" s="25">
        <v>9</v>
      </c>
      <c r="D31" s="24" t="s">
        <v>58</v>
      </c>
      <c r="E31" s="29" t="s">
        <v>57</v>
      </c>
      <c r="F31" s="25">
        <v>1989</v>
      </c>
      <c r="G31" s="19">
        <v>29</v>
      </c>
      <c r="H31" s="40">
        <v>1</v>
      </c>
      <c r="I31" s="24" t="s">
        <v>336</v>
      </c>
      <c r="J31" s="11" t="s">
        <v>12</v>
      </c>
      <c r="K31" s="6">
        <v>2.25</v>
      </c>
      <c r="L31" s="6">
        <v>0.5</v>
      </c>
      <c r="M31" s="6">
        <v>1.25</v>
      </c>
      <c r="N31" s="6">
        <v>0.75</v>
      </c>
      <c r="O31" s="6">
        <v>3.56</v>
      </c>
      <c r="P31" s="6">
        <v>11.6</v>
      </c>
      <c r="Q31" s="6">
        <v>14.41</v>
      </c>
      <c r="R31" s="6">
        <v>23.38</v>
      </c>
      <c r="S31" s="6">
        <v>33.83</v>
      </c>
      <c r="T31" s="6">
        <v>1.75</v>
      </c>
      <c r="U31" s="6">
        <v>6.25</v>
      </c>
      <c r="V31" s="6">
        <v>8.25</v>
      </c>
      <c r="W31" s="6">
        <v>0.1</v>
      </c>
      <c r="X31" s="6">
        <v>0.25</v>
      </c>
      <c r="Y31" s="6">
        <v>1</v>
      </c>
      <c r="Z31" s="6">
        <v>2.8</v>
      </c>
      <c r="AA31" s="6">
        <v>5.5</v>
      </c>
      <c r="AB31" s="6">
        <v>4.68</v>
      </c>
      <c r="AC31" s="6">
        <v>13.6</v>
      </c>
      <c r="AD31" s="6">
        <v>15.75</v>
      </c>
      <c r="AE31" s="6">
        <v>7</v>
      </c>
      <c r="AF31" s="6">
        <v>4.87</v>
      </c>
      <c r="AG31" s="6">
        <v>2.75</v>
      </c>
      <c r="AH31" s="6">
        <v>2</v>
      </c>
      <c r="BL31" s="6">
        <f t="shared" si="0"/>
        <v>24</v>
      </c>
    </row>
    <row r="32" spans="1:64" s="6" customFormat="1" x14ac:dyDescent="0.3">
      <c r="A32" s="25">
        <v>49</v>
      </c>
      <c r="B32" s="25">
        <v>9</v>
      </c>
      <c r="C32" s="25">
        <v>10</v>
      </c>
      <c r="D32" s="24" t="s">
        <v>60</v>
      </c>
      <c r="E32" s="29" t="s">
        <v>61</v>
      </c>
      <c r="F32" s="25">
        <v>1989</v>
      </c>
      <c r="G32" s="19">
        <v>30</v>
      </c>
      <c r="H32" s="40">
        <v>1</v>
      </c>
      <c r="I32" s="24" t="s">
        <v>376</v>
      </c>
      <c r="J32" s="11" t="s">
        <v>7</v>
      </c>
      <c r="Q32" s="6">
        <v>0</v>
      </c>
      <c r="R32" s="6">
        <v>0.5</v>
      </c>
      <c r="S32" s="6">
        <v>1.7</v>
      </c>
      <c r="T32" s="6">
        <v>6.8</v>
      </c>
      <c r="U32" s="6">
        <v>0.9</v>
      </c>
      <c r="V32" s="6">
        <v>0</v>
      </c>
      <c r="W32" s="6">
        <v>0.3</v>
      </c>
      <c r="X32" s="6">
        <v>2.1</v>
      </c>
      <c r="Y32" s="6">
        <v>4.4000000000000004</v>
      </c>
      <c r="Z32" s="6">
        <v>7.4</v>
      </c>
      <c r="AA32" s="6">
        <v>6.3</v>
      </c>
      <c r="AB32" s="6">
        <v>0.37</v>
      </c>
      <c r="BL32" s="6">
        <f t="shared" si="0"/>
        <v>12</v>
      </c>
    </row>
    <row r="33" spans="1:64" s="6" customFormat="1" x14ac:dyDescent="0.3">
      <c r="A33" s="25">
        <v>49</v>
      </c>
      <c r="B33" s="25">
        <v>9</v>
      </c>
      <c r="C33" s="25">
        <v>10</v>
      </c>
      <c r="D33" s="24" t="s">
        <v>60</v>
      </c>
      <c r="E33" s="29" t="s">
        <v>61</v>
      </c>
      <c r="F33" s="25">
        <v>1989</v>
      </c>
      <c r="G33" s="19">
        <v>31</v>
      </c>
      <c r="H33" s="40">
        <v>1</v>
      </c>
      <c r="I33" s="24" t="s">
        <v>376</v>
      </c>
      <c r="J33" s="11" t="s">
        <v>7</v>
      </c>
      <c r="Q33" s="6">
        <v>1.5</v>
      </c>
      <c r="R33" s="6">
        <v>4.3</v>
      </c>
      <c r="S33" s="6">
        <v>14.9</v>
      </c>
      <c r="T33" s="6">
        <v>53.5</v>
      </c>
      <c r="U33" s="6">
        <v>16.2</v>
      </c>
      <c r="V33" s="6">
        <v>12</v>
      </c>
      <c r="W33" s="6">
        <v>7.2</v>
      </c>
      <c r="X33" s="6">
        <v>79.2</v>
      </c>
      <c r="Y33" s="6">
        <v>135.9</v>
      </c>
      <c r="Z33" s="6">
        <v>68.5</v>
      </c>
      <c r="AA33" s="6">
        <v>26.2</v>
      </c>
      <c r="AB33" s="6">
        <v>1.1200000000000001</v>
      </c>
      <c r="BL33" s="6">
        <f t="shared" si="0"/>
        <v>12</v>
      </c>
    </row>
    <row r="34" spans="1:64" s="6" customFormat="1" x14ac:dyDescent="0.3">
      <c r="A34" s="25">
        <v>49</v>
      </c>
      <c r="B34" s="25">
        <v>9</v>
      </c>
      <c r="C34" s="25">
        <v>10</v>
      </c>
      <c r="D34" s="24" t="s">
        <v>60</v>
      </c>
      <c r="E34" s="29" t="s">
        <v>61</v>
      </c>
      <c r="F34" s="25">
        <v>1989</v>
      </c>
      <c r="G34" s="19">
        <v>32</v>
      </c>
      <c r="H34" s="40">
        <v>1</v>
      </c>
      <c r="I34" s="24" t="s">
        <v>377</v>
      </c>
      <c r="J34" s="11" t="s">
        <v>7</v>
      </c>
      <c r="Q34" s="6">
        <v>0.35</v>
      </c>
      <c r="R34" s="6">
        <v>0.03</v>
      </c>
      <c r="S34" s="6">
        <v>4.51</v>
      </c>
      <c r="T34" s="6">
        <v>4.7699999999999996</v>
      </c>
      <c r="U34" s="6">
        <v>0.37</v>
      </c>
      <c r="V34" s="6">
        <v>0.12</v>
      </c>
      <c r="W34" s="6">
        <v>0.25</v>
      </c>
      <c r="X34" s="6">
        <v>0.87</v>
      </c>
      <c r="Y34" s="6">
        <v>3.62</v>
      </c>
      <c r="Z34" s="6">
        <v>3.42</v>
      </c>
      <c r="AA34" s="6">
        <v>1.75</v>
      </c>
      <c r="AB34" s="6">
        <v>0.5</v>
      </c>
      <c r="BL34" s="6">
        <f t="shared" si="0"/>
        <v>12</v>
      </c>
    </row>
    <row r="35" spans="1:64" s="6" customFormat="1" x14ac:dyDescent="0.3">
      <c r="A35" s="25">
        <v>49</v>
      </c>
      <c r="B35" s="25">
        <v>9</v>
      </c>
      <c r="C35" s="25">
        <v>10</v>
      </c>
      <c r="D35" s="24" t="s">
        <v>60</v>
      </c>
      <c r="E35" s="29" t="s">
        <v>61</v>
      </c>
      <c r="F35" s="25">
        <v>1989</v>
      </c>
      <c r="G35" s="19">
        <v>33</v>
      </c>
      <c r="H35" s="40">
        <v>1</v>
      </c>
      <c r="I35" s="24" t="s">
        <v>376</v>
      </c>
      <c r="J35" s="11" t="s">
        <v>6</v>
      </c>
      <c r="Q35" s="6">
        <v>0.5</v>
      </c>
      <c r="R35" s="6">
        <v>0.1</v>
      </c>
      <c r="S35" s="6">
        <v>0.2</v>
      </c>
      <c r="T35" s="6">
        <v>1</v>
      </c>
      <c r="U35" s="6">
        <v>0</v>
      </c>
      <c r="V35" s="6">
        <v>0.1</v>
      </c>
      <c r="W35" s="6">
        <v>0</v>
      </c>
      <c r="X35" s="6">
        <v>0</v>
      </c>
      <c r="Y35" s="6">
        <v>0.9</v>
      </c>
      <c r="Z35" s="6">
        <v>0.3</v>
      </c>
      <c r="AA35" s="6">
        <v>0</v>
      </c>
      <c r="AB35" s="6">
        <v>0.37</v>
      </c>
      <c r="BL35" s="6">
        <f t="shared" si="0"/>
        <v>12</v>
      </c>
    </row>
    <row r="36" spans="1:64" s="6" customFormat="1" x14ac:dyDescent="0.3">
      <c r="A36" s="25">
        <v>49</v>
      </c>
      <c r="B36" s="25">
        <v>9</v>
      </c>
      <c r="C36" s="25">
        <v>10</v>
      </c>
      <c r="D36" s="24" t="s">
        <v>60</v>
      </c>
      <c r="E36" s="29" t="s">
        <v>61</v>
      </c>
      <c r="F36" s="25">
        <v>1989</v>
      </c>
      <c r="G36" s="19">
        <v>34</v>
      </c>
      <c r="H36" s="40">
        <v>1</v>
      </c>
      <c r="I36" s="24" t="s">
        <v>376</v>
      </c>
      <c r="J36" s="11" t="s">
        <v>6</v>
      </c>
      <c r="Q36" s="6">
        <v>8.4</v>
      </c>
      <c r="R36" s="6">
        <v>1.9</v>
      </c>
      <c r="S36" s="6">
        <v>3.3</v>
      </c>
      <c r="T36" s="6">
        <v>5.7</v>
      </c>
      <c r="U36" s="6">
        <v>10.8</v>
      </c>
      <c r="V36" s="6">
        <v>7</v>
      </c>
      <c r="W36" s="6">
        <v>5.5</v>
      </c>
      <c r="X36" s="6">
        <v>4.2</v>
      </c>
      <c r="Y36" s="6">
        <v>8.3000000000000007</v>
      </c>
      <c r="Z36" s="6">
        <v>9.5</v>
      </c>
      <c r="AA36" s="6">
        <v>1.4</v>
      </c>
      <c r="AB36" s="6">
        <v>0.37</v>
      </c>
      <c r="BL36" s="6">
        <f t="shared" si="0"/>
        <v>12</v>
      </c>
    </row>
    <row r="37" spans="1:64" s="6" customFormat="1" x14ac:dyDescent="0.3">
      <c r="A37" s="25">
        <v>49</v>
      </c>
      <c r="B37" s="25">
        <v>9</v>
      </c>
      <c r="C37" s="25">
        <v>10</v>
      </c>
      <c r="D37" s="24" t="s">
        <v>60</v>
      </c>
      <c r="E37" s="29" t="s">
        <v>61</v>
      </c>
      <c r="F37" s="25">
        <v>1989</v>
      </c>
      <c r="G37" s="19">
        <v>35</v>
      </c>
      <c r="H37" s="40">
        <v>1</v>
      </c>
      <c r="I37" s="24" t="s">
        <v>377</v>
      </c>
      <c r="J37" s="11" t="s">
        <v>6</v>
      </c>
      <c r="Q37" s="6">
        <v>0.77</v>
      </c>
      <c r="R37" s="6">
        <v>0.12</v>
      </c>
      <c r="S37" s="6">
        <v>0.2</v>
      </c>
      <c r="T37" s="6">
        <v>0.44</v>
      </c>
      <c r="U37" s="6">
        <v>0</v>
      </c>
      <c r="V37" s="6">
        <v>0</v>
      </c>
      <c r="W37" s="6">
        <v>0</v>
      </c>
      <c r="X37" s="6">
        <v>0</v>
      </c>
      <c r="Y37" s="6">
        <v>0.17</v>
      </c>
      <c r="Z37" s="6">
        <v>0.15</v>
      </c>
      <c r="AA37" s="6">
        <v>0.17</v>
      </c>
      <c r="AB37" s="6">
        <v>0.25</v>
      </c>
      <c r="BL37" s="6">
        <f t="shared" si="0"/>
        <v>12</v>
      </c>
    </row>
    <row r="38" spans="1:64" s="6" customFormat="1" x14ac:dyDescent="0.3">
      <c r="A38" s="25">
        <v>49</v>
      </c>
      <c r="B38" s="25">
        <v>9</v>
      </c>
      <c r="C38" s="25">
        <v>10</v>
      </c>
      <c r="D38" s="24" t="s">
        <v>60</v>
      </c>
      <c r="E38" s="29" t="s">
        <v>61</v>
      </c>
      <c r="F38" s="25">
        <v>1989</v>
      </c>
      <c r="G38" s="19">
        <v>36</v>
      </c>
      <c r="H38" s="40">
        <v>1</v>
      </c>
      <c r="I38" s="24" t="s">
        <v>377</v>
      </c>
      <c r="J38" s="11" t="s">
        <v>9</v>
      </c>
      <c r="Q38" s="6">
        <v>0</v>
      </c>
      <c r="R38" s="6">
        <v>0.03</v>
      </c>
      <c r="S38" s="6">
        <v>0</v>
      </c>
      <c r="T38" s="6">
        <v>0</v>
      </c>
      <c r="U38" s="6">
        <v>0</v>
      </c>
      <c r="V38" s="6">
        <v>2.5000000000000001E-2</v>
      </c>
      <c r="W38" s="6">
        <v>2.5000000000000001E-2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BL38" s="6">
        <f t="shared" si="0"/>
        <v>12</v>
      </c>
    </row>
    <row r="39" spans="1:64" s="6" customFormat="1" x14ac:dyDescent="0.3">
      <c r="A39" s="25">
        <v>49</v>
      </c>
      <c r="B39" s="25">
        <v>9</v>
      </c>
      <c r="C39" s="25">
        <v>10</v>
      </c>
      <c r="D39" s="24" t="s">
        <v>60</v>
      </c>
      <c r="E39" s="29" t="s">
        <v>61</v>
      </c>
      <c r="F39" s="25">
        <v>1989</v>
      </c>
      <c r="G39" s="19">
        <v>37</v>
      </c>
      <c r="H39" s="40">
        <v>1</v>
      </c>
      <c r="I39" s="24" t="s">
        <v>376</v>
      </c>
      <c r="J39" s="11" t="s">
        <v>11</v>
      </c>
      <c r="Q39" s="6">
        <v>0</v>
      </c>
      <c r="R39" s="6">
        <v>0</v>
      </c>
      <c r="S39" s="6">
        <v>0</v>
      </c>
      <c r="T39" s="6">
        <v>0.1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0.1</v>
      </c>
      <c r="AB39" s="6">
        <v>0</v>
      </c>
      <c r="BL39" s="6">
        <f t="shared" si="0"/>
        <v>12</v>
      </c>
    </row>
    <row r="40" spans="1:64" s="6" customFormat="1" x14ac:dyDescent="0.3">
      <c r="A40" s="25">
        <v>49</v>
      </c>
      <c r="B40" s="25">
        <v>9</v>
      </c>
      <c r="C40" s="25">
        <v>10</v>
      </c>
      <c r="D40" s="24" t="s">
        <v>60</v>
      </c>
      <c r="E40" s="29" t="s">
        <v>61</v>
      </c>
      <c r="F40" s="25">
        <v>1989</v>
      </c>
      <c r="G40" s="19">
        <v>38</v>
      </c>
      <c r="H40" s="40">
        <v>1</v>
      </c>
      <c r="I40" s="24" t="s">
        <v>376</v>
      </c>
      <c r="J40" s="11" t="s">
        <v>11</v>
      </c>
      <c r="Q40" s="6">
        <v>0.9</v>
      </c>
      <c r="R40" s="6">
        <v>1.1000000000000001</v>
      </c>
      <c r="S40" s="6">
        <v>0.6</v>
      </c>
      <c r="T40" s="6">
        <v>0.3</v>
      </c>
      <c r="U40" s="6">
        <v>1.3</v>
      </c>
      <c r="V40" s="6">
        <v>1.3</v>
      </c>
      <c r="W40" s="6">
        <v>0.7</v>
      </c>
      <c r="X40" s="6">
        <v>0.2</v>
      </c>
      <c r="Y40" s="6">
        <v>0.6</v>
      </c>
      <c r="Z40" s="6">
        <v>0.8</v>
      </c>
      <c r="AA40" s="6">
        <v>1.1000000000000001</v>
      </c>
      <c r="AB40" s="6">
        <v>0.12</v>
      </c>
      <c r="BL40" s="6">
        <f t="shared" si="0"/>
        <v>12</v>
      </c>
    </row>
    <row r="41" spans="1:64" s="6" customFormat="1" x14ac:dyDescent="0.3">
      <c r="A41" s="25">
        <v>49</v>
      </c>
      <c r="B41" s="25">
        <v>9</v>
      </c>
      <c r="C41" s="25">
        <v>10</v>
      </c>
      <c r="D41" s="24" t="s">
        <v>60</v>
      </c>
      <c r="E41" s="29" t="s">
        <v>61</v>
      </c>
      <c r="F41" s="25">
        <v>1989</v>
      </c>
      <c r="G41" s="19">
        <v>39</v>
      </c>
      <c r="H41" s="40">
        <v>1</v>
      </c>
      <c r="I41" s="24" t="s">
        <v>377</v>
      </c>
      <c r="J41" s="11" t="s">
        <v>11</v>
      </c>
      <c r="Q41" s="6">
        <v>0</v>
      </c>
      <c r="R41" s="6">
        <v>0</v>
      </c>
      <c r="S41" s="6">
        <v>0.2</v>
      </c>
      <c r="T41" s="6">
        <v>0.05</v>
      </c>
      <c r="U41" s="6">
        <v>0.05</v>
      </c>
      <c r="V41" s="6">
        <v>0</v>
      </c>
      <c r="W41" s="6">
        <v>2.5000000000000001E-2</v>
      </c>
      <c r="X41" s="6">
        <v>0</v>
      </c>
      <c r="Y41" s="6">
        <v>0</v>
      </c>
      <c r="Z41" s="6">
        <v>0</v>
      </c>
      <c r="AA41" s="6">
        <v>2.5000000000000001E-2</v>
      </c>
      <c r="AB41" s="6">
        <v>0</v>
      </c>
      <c r="BL41" s="6">
        <f t="shared" si="0"/>
        <v>12</v>
      </c>
    </row>
    <row r="42" spans="1:64" s="6" customFormat="1" x14ac:dyDescent="0.3">
      <c r="A42" s="25">
        <v>49</v>
      </c>
      <c r="B42" s="25">
        <v>9</v>
      </c>
      <c r="C42" s="25">
        <v>10</v>
      </c>
      <c r="D42" s="24" t="s">
        <v>60</v>
      </c>
      <c r="E42" s="29" t="s">
        <v>61</v>
      </c>
      <c r="F42" s="25">
        <v>1989</v>
      </c>
      <c r="G42" s="19">
        <v>40</v>
      </c>
      <c r="H42" s="40">
        <v>1</v>
      </c>
      <c r="I42" s="24" t="s">
        <v>376</v>
      </c>
      <c r="J42" s="11" t="s">
        <v>12</v>
      </c>
      <c r="Q42" s="6">
        <v>22.8</v>
      </c>
      <c r="R42" s="6">
        <v>107.5</v>
      </c>
      <c r="S42" s="6">
        <v>446.4</v>
      </c>
      <c r="T42" s="6">
        <v>196.8</v>
      </c>
      <c r="U42" s="6">
        <v>16.3</v>
      </c>
      <c r="V42" s="6">
        <v>4.3</v>
      </c>
      <c r="W42" s="6">
        <v>5.9</v>
      </c>
      <c r="X42" s="6">
        <v>20.3</v>
      </c>
      <c r="Y42" s="6">
        <v>121</v>
      </c>
      <c r="Z42" s="6">
        <v>92.5</v>
      </c>
      <c r="AA42" s="6">
        <v>36.200000000000003</v>
      </c>
      <c r="AB42" s="6">
        <v>6.12</v>
      </c>
      <c r="BL42" s="6">
        <f t="shared" si="0"/>
        <v>12</v>
      </c>
    </row>
    <row r="43" spans="1:64" s="6" customFormat="1" x14ac:dyDescent="0.3">
      <c r="A43" s="25">
        <v>49</v>
      </c>
      <c r="B43" s="25">
        <v>9</v>
      </c>
      <c r="C43" s="25">
        <v>10</v>
      </c>
      <c r="D43" s="24" t="s">
        <v>60</v>
      </c>
      <c r="E43" s="29" t="s">
        <v>61</v>
      </c>
      <c r="F43" s="25">
        <v>1989</v>
      </c>
      <c r="G43" s="19">
        <v>41</v>
      </c>
      <c r="H43" s="40">
        <v>1</v>
      </c>
      <c r="I43" s="24" t="s">
        <v>376</v>
      </c>
      <c r="J43" s="11" t="s">
        <v>12</v>
      </c>
      <c r="Q43" s="6">
        <v>43.8</v>
      </c>
      <c r="R43" s="6">
        <v>293.8</v>
      </c>
      <c r="S43" s="6">
        <v>753.4</v>
      </c>
      <c r="T43" s="6">
        <v>345.8</v>
      </c>
      <c r="U43" s="6">
        <v>127.1</v>
      </c>
      <c r="V43" s="6">
        <v>58.6</v>
      </c>
      <c r="W43" s="6">
        <v>79</v>
      </c>
      <c r="X43" s="6">
        <v>160.1</v>
      </c>
      <c r="Y43" s="6">
        <v>339.2</v>
      </c>
      <c r="Z43" s="6">
        <v>161.6</v>
      </c>
      <c r="AA43" s="6">
        <v>69.099999999999994</v>
      </c>
      <c r="AB43" s="6">
        <v>14.12</v>
      </c>
      <c r="BL43" s="6">
        <f t="shared" si="0"/>
        <v>12</v>
      </c>
    </row>
    <row r="44" spans="1:64" s="6" customFormat="1" x14ac:dyDescent="0.3">
      <c r="A44" s="25">
        <v>49</v>
      </c>
      <c r="B44" s="25">
        <v>9</v>
      </c>
      <c r="C44" s="25">
        <v>10</v>
      </c>
      <c r="D44" s="24" t="s">
        <v>60</v>
      </c>
      <c r="E44" s="29" t="s">
        <v>61</v>
      </c>
      <c r="F44" s="25">
        <v>1989</v>
      </c>
      <c r="G44" s="19">
        <v>42</v>
      </c>
      <c r="H44" s="40">
        <v>1</v>
      </c>
      <c r="I44" s="24" t="s">
        <v>377</v>
      </c>
      <c r="J44" s="11" t="s">
        <v>12</v>
      </c>
      <c r="Q44" s="6">
        <v>1.41</v>
      </c>
      <c r="R44" s="6">
        <v>1.3</v>
      </c>
      <c r="S44" s="6">
        <v>21.2</v>
      </c>
      <c r="T44" s="6">
        <v>3.69</v>
      </c>
      <c r="U44" s="6">
        <v>1.1000000000000001</v>
      </c>
      <c r="V44" s="6">
        <v>0.5</v>
      </c>
      <c r="W44" s="6">
        <v>0.55000000000000004</v>
      </c>
      <c r="X44" s="6">
        <v>1.75</v>
      </c>
      <c r="Y44" s="6">
        <v>4.6500000000000004</v>
      </c>
      <c r="Z44" s="6">
        <v>1.92</v>
      </c>
      <c r="AA44" s="6">
        <v>1.42</v>
      </c>
      <c r="AB44" s="6">
        <v>0.47</v>
      </c>
      <c r="BL44" s="6">
        <f t="shared" si="0"/>
        <v>12</v>
      </c>
    </row>
    <row r="45" spans="1:64" s="6" customFormat="1" x14ac:dyDescent="0.3">
      <c r="A45" s="25">
        <v>50</v>
      </c>
      <c r="B45" s="25">
        <v>10</v>
      </c>
      <c r="C45" s="25">
        <v>11</v>
      </c>
      <c r="D45" s="24" t="s">
        <v>65</v>
      </c>
      <c r="E45" s="29" t="s">
        <v>57</v>
      </c>
      <c r="F45" s="25">
        <v>1989</v>
      </c>
      <c r="G45" s="19">
        <v>43</v>
      </c>
      <c r="H45" s="40">
        <v>1</v>
      </c>
      <c r="I45" s="24" t="s">
        <v>337</v>
      </c>
      <c r="J45" s="11" t="s">
        <v>7</v>
      </c>
      <c r="R45" s="6">
        <v>128</v>
      </c>
      <c r="S45" s="6">
        <v>225.75</v>
      </c>
      <c r="T45" s="6">
        <v>146</v>
      </c>
      <c r="U45" s="6">
        <v>69.5</v>
      </c>
      <c r="V45" s="6">
        <v>142</v>
      </c>
      <c r="W45" s="6">
        <v>120.3</v>
      </c>
      <c r="X45" s="6">
        <v>159.5</v>
      </c>
      <c r="Y45" s="6">
        <v>169</v>
      </c>
      <c r="Z45" s="6">
        <v>231.4</v>
      </c>
      <c r="AA45" s="6">
        <v>94.25</v>
      </c>
      <c r="AB45" s="6">
        <v>85.85</v>
      </c>
      <c r="AC45" s="6">
        <v>109.25</v>
      </c>
      <c r="BL45" s="6">
        <f t="shared" si="0"/>
        <v>12</v>
      </c>
    </row>
    <row r="46" spans="1:64" s="6" customFormat="1" x14ac:dyDescent="0.3">
      <c r="A46" s="25">
        <v>50</v>
      </c>
      <c r="B46" s="25">
        <v>10</v>
      </c>
      <c r="C46" s="25">
        <v>11</v>
      </c>
      <c r="D46" s="24" t="s">
        <v>65</v>
      </c>
      <c r="E46" s="29" t="s">
        <v>57</v>
      </c>
      <c r="F46" s="25">
        <v>1989</v>
      </c>
      <c r="G46" s="19">
        <v>44</v>
      </c>
      <c r="H46" s="40">
        <v>1</v>
      </c>
      <c r="I46" s="24" t="s">
        <v>337</v>
      </c>
      <c r="J46" s="11" t="s">
        <v>6</v>
      </c>
      <c r="R46" s="6">
        <v>2.5</v>
      </c>
      <c r="S46" s="6">
        <v>3.25</v>
      </c>
      <c r="T46" s="6">
        <v>8</v>
      </c>
      <c r="U46" s="6">
        <v>38.5</v>
      </c>
      <c r="V46" s="6">
        <v>31.5</v>
      </c>
      <c r="W46" s="6">
        <v>23.6</v>
      </c>
      <c r="X46" s="6">
        <v>0.39</v>
      </c>
      <c r="Y46" s="6">
        <v>4.4000000000000004</v>
      </c>
      <c r="Z46" s="6">
        <v>5.4</v>
      </c>
      <c r="AA46" s="6">
        <v>1.5</v>
      </c>
      <c r="AB46" s="6">
        <v>2.14</v>
      </c>
      <c r="AC46" s="6">
        <v>6.75</v>
      </c>
      <c r="BL46" s="6">
        <f t="shared" si="0"/>
        <v>12</v>
      </c>
    </row>
    <row r="47" spans="1:64" s="6" customFormat="1" x14ac:dyDescent="0.3">
      <c r="A47" s="25">
        <v>50</v>
      </c>
      <c r="B47" s="25">
        <v>10</v>
      </c>
      <c r="C47" s="25">
        <v>11</v>
      </c>
      <c r="D47" s="24" t="s">
        <v>65</v>
      </c>
      <c r="E47" s="29" t="s">
        <v>57</v>
      </c>
      <c r="F47" s="25">
        <v>1989</v>
      </c>
      <c r="G47" s="19">
        <v>45</v>
      </c>
      <c r="H47" s="40">
        <v>1</v>
      </c>
      <c r="I47" s="24" t="s">
        <v>337</v>
      </c>
      <c r="J47" s="11" t="s">
        <v>9</v>
      </c>
      <c r="R47" s="6">
        <v>1</v>
      </c>
      <c r="S47" s="6">
        <v>0</v>
      </c>
      <c r="T47" s="6">
        <v>0.75</v>
      </c>
      <c r="U47" s="6">
        <v>0.75</v>
      </c>
      <c r="V47" s="6">
        <v>1.25</v>
      </c>
      <c r="W47" s="6">
        <v>0</v>
      </c>
      <c r="X47" s="6">
        <v>0</v>
      </c>
      <c r="Y47" s="6">
        <v>1.2</v>
      </c>
      <c r="Z47" s="6">
        <v>1</v>
      </c>
      <c r="AA47" s="6">
        <v>0</v>
      </c>
      <c r="AB47" s="6">
        <v>0</v>
      </c>
      <c r="AC47" s="6">
        <v>0.5</v>
      </c>
      <c r="BL47" s="6">
        <f t="shared" si="0"/>
        <v>12</v>
      </c>
    </row>
    <row r="48" spans="1:64" s="6" customFormat="1" x14ac:dyDescent="0.3">
      <c r="A48" s="25">
        <v>50</v>
      </c>
      <c r="B48" s="25">
        <v>10</v>
      </c>
      <c r="C48" s="25">
        <v>11</v>
      </c>
      <c r="D48" s="24" t="s">
        <v>65</v>
      </c>
      <c r="E48" s="29" t="s">
        <v>57</v>
      </c>
      <c r="F48" s="25">
        <v>1989</v>
      </c>
      <c r="G48" s="19">
        <v>46</v>
      </c>
      <c r="H48" s="40">
        <v>1</v>
      </c>
      <c r="I48" s="24" t="s">
        <v>337</v>
      </c>
      <c r="J48" s="11" t="s">
        <v>12</v>
      </c>
      <c r="R48" s="6">
        <v>25</v>
      </c>
      <c r="S48" s="6">
        <v>10.75</v>
      </c>
      <c r="T48" s="6">
        <v>1.75</v>
      </c>
      <c r="U48" s="6">
        <v>6.25</v>
      </c>
      <c r="V48" s="6">
        <v>6.25</v>
      </c>
      <c r="W48" s="6">
        <v>0</v>
      </c>
      <c r="X48" s="6">
        <v>0</v>
      </c>
      <c r="Y48" s="6">
        <v>1.8</v>
      </c>
      <c r="Z48" s="6">
        <v>2.8</v>
      </c>
      <c r="AA48" s="6">
        <v>0.25</v>
      </c>
      <c r="AB48" s="6">
        <v>7.42</v>
      </c>
      <c r="AC48" s="6">
        <v>12</v>
      </c>
      <c r="BL48" s="6">
        <f t="shared" si="0"/>
        <v>12</v>
      </c>
    </row>
    <row r="49" spans="1:64" s="6" customFormat="1" x14ac:dyDescent="0.3">
      <c r="A49" s="25">
        <v>59</v>
      </c>
      <c r="B49" s="25">
        <v>11</v>
      </c>
      <c r="C49" s="25">
        <v>12</v>
      </c>
      <c r="D49" s="24" t="s">
        <v>68</v>
      </c>
      <c r="E49" s="29" t="s">
        <v>67</v>
      </c>
      <c r="F49" s="25">
        <v>1990</v>
      </c>
      <c r="G49" s="19">
        <v>47</v>
      </c>
      <c r="H49" s="40">
        <v>1</v>
      </c>
      <c r="I49" s="24" t="s">
        <v>338</v>
      </c>
      <c r="J49" s="11" t="s">
        <v>7</v>
      </c>
      <c r="K49" s="6">
        <v>3.8559000000000001</v>
      </c>
      <c r="L49" s="6">
        <v>4.9522000000000004</v>
      </c>
      <c r="M49" s="6">
        <v>5.9028</v>
      </c>
      <c r="N49" s="6">
        <v>6.0175000000000001</v>
      </c>
      <c r="O49" s="6">
        <v>4.9336000000000002</v>
      </c>
      <c r="P49" s="6">
        <v>7.0834000000000001</v>
      </c>
      <c r="Q49" s="6">
        <v>19.153300000000002</v>
      </c>
      <c r="R49" s="6">
        <v>19.2681</v>
      </c>
      <c r="S49" s="6">
        <v>13.132999999999999</v>
      </c>
      <c r="T49" s="6">
        <v>8.1607000000000003</v>
      </c>
      <c r="U49" s="6">
        <v>5.2592999999999996</v>
      </c>
      <c r="V49" s="6">
        <v>3.1223000000000001</v>
      </c>
      <c r="BL49" s="6">
        <f t="shared" si="0"/>
        <v>12</v>
      </c>
    </row>
    <row r="50" spans="1:64" s="6" customFormat="1" x14ac:dyDescent="0.3">
      <c r="A50" s="25">
        <v>59</v>
      </c>
      <c r="B50" s="25">
        <v>11</v>
      </c>
      <c r="C50" s="25">
        <v>12</v>
      </c>
      <c r="D50" s="24" t="s">
        <v>68</v>
      </c>
      <c r="E50" s="29" t="s">
        <v>67</v>
      </c>
      <c r="F50" s="25">
        <v>1990</v>
      </c>
      <c r="G50" s="19">
        <v>48</v>
      </c>
      <c r="H50" s="40">
        <v>1</v>
      </c>
      <c r="I50" s="24" t="s">
        <v>338</v>
      </c>
      <c r="J50" s="11" t="s">
        <v>6</v>
      </c>
      <c r="K50" s="6">
        <v>4.9329000000000001</v>
      </c>
      <c r="L50" s="6">
        <v>6.1637000000000004</v>
      </c>
      <c r="M50" s="6">
        <v>6.1966000000000001</v>
      </c>
      <c r="N50" s="6">
        <v>1.9484999999999999</v>
      </c>
      <c r="O50" s="6">
        <v>3.1067</v>
      </c>
      <c r="P50" s="6">
        <v>1.9784999999999999</v>
      </c>
      <c r="Q50" s="6">
        <v>13.150700000000001</v>
      </c>
      <c r="R50" s="6">
        <v>19.026299999999999</v>
      </c>
      <c r="S50" s="6">
        <v>15.1045</v>
      </c>
      <c r="T50" s="6">
        <v>14.049300000000001</v>
      </c>
      <c r="U50" s="6">
        <v>8.0957000000000008</v>
      </c>
      <c r="V50" s="6">
        <v>3.9923000000000002</v>
      </c>
      <c r="BL50" s="6">
        <f t="shared" si="0"/>
        <v>12</v>
      </c>
    </row>
    <row r="51" spans="1:64" s="6" customFormat="1" x14ac:dyDescent="0.3">
      <c r="A51" s="25">
        <v>59</v>
      </c>
      <c r="B51" s="25">
        <v>11</v>
      </c>
      <c r="C51" s="25">
        <v>12</v>
      </c>
      <c r="D51" s="24" t="s">
        <v>68</v>
      </c>
      <c r="E51" s="29" t="s">
        <v>67</v>
      </c>
      <c r="F51" s="25">
        <v>1990</v>
      </c>
      <c r="G51" s="19">
        <v>49</v>
      </c>
      <c r="H51" s="40">
        <v>1</v>
      </c>
      <c r="I51" s="24" t="s">
        <v>338</v>
      </c>
      <c r="J51" s="11" t="s">
        <v>9</v>
      </c>
      <c r="K51" s="6">
        <v>13.159800000000001</v>
      </c>
      <c r="L51" s="6">
        <v>12.1701</v>
      </c>
      <c r="M51" s="6">
        <v>7.9179000000000004</v>
      </c>
      <c r="N51" s="6">
        <v>5.0220000000000002</v>
      </c>
      <c r="O51" s="6">
        <v>1.7229000000000001</v>
      </c>
      <c r="P51" s="6">
        <v>0.58650000000000002</v>
      </c>
      <c r="Q51" s="6">
        <v>2.7858999999999998</v>
      </c>
      <c r="R51" s="6">
        <v>4.7653999999999996</v>
      </c>
      <c r="S51" s="6">
        <v>7.8079000000000001</v>
      </c>
      <c r="T51" s="6">
        <v>13.123200000000001</v>
      </c>
      <c r="U51" s="6">
        <v>14.0762</v>
      </c>
      <c r="V51" s="6">
        <v>17.1921</v>
      </c>
      <c r="W51" s="13"/>
      <c r="X51" s="13"/>
      <c r="Y51" s="13"/>
      <c r="Z51" s="13"/>
      <c r="AA51" s="13"/>
      <c r="AB51" s="13"/>
      <c r="BL51" s="6">
        <f t="shared" si="0"/>
        <v>12</v>
      </c>
    </row>
    <row r="52" spans="1:64" s="6" customFormat="1" x14ac:dyDescent="0.3">
      <c r="A52" s="25">
        <v>59</v>
      </c>
      <c r="B52" s="25">
        <v>11</v>
      </c>
      <c r="C52" s="25">
        <v>12</v>
      </c>
      <c r="D52" s="24" t="s">
        <v>68</v>
      </c>
      <c r="E52" s="29" t="s">
        <v>67</v>
      </c>
      <c r="F52" s="25">
        <v>1990</v>
      </c>
      <c r="G52" s="19">
        <v>50</v>
      </c>
      <c r="H52" s="40">
        <v>1</v>
      </c>
      <c r="I52" s="24" t="s">
        <v>338</v>
      </c>
      <c r="J52" s="11" t="s">
        <v>12</v>
      </c>
      <c r="K52" s="6">
        <v>1.0943000000000001</v>
      </c>
      <c r="L52" s="6">
        <v>5.0461</v>
      </c>
      <c r="M52" s="6">
        <v>6.9019000000000004</v>
      </c>
      <c r="N52" s="6">
        <v>4.8201000000000001</v>
      </c>
      <c r="O52" s="6">
        <v>9.0212000000000003</v>
      </c>
      <c r="P52" s="6">
        <v>11.7477</v>
      </c>
      <c r="Q52" s="6">
        <v>15.842000000000001</v>
      </c>
      <c r="R52" s="6">
        <v>24.7104</v>
      </c>
      <c r="S52" s="6">
        <v>9.8763000000000005</v>
      </c>
      <c r="T52" s="6">
        <v>4.9794999999999998</v>
      </c>
      <c r="U52" s="6">
        <v>1.8535999999999999</v>
      </c>
      <c r="V52" s="6">
        <v>0.89559999999999995</v>
      </c>
      <c r="W52" s="13"/>
      <c r="X52" s="13"/>
      <c r="Y52" s="13"/>
      <c r="Z52" s="13"/>
      <c r="AA52" s="13"/>
      <c r="AB52" s="13"/>
      <c r="BL52" s="6">
        <f t="shared" si="0"/>
        <v>12</v>
      </c>
    </row>
    <row r="53" spans="1:64" s="6" customFormat="1" x14ac:dyDescent="0.3">
      <c r="A53" s="25">
        <v>60</v>
      </c>
      <c r="B53" s="25">
        <v>12</v>
      </c>
      <c r="C53" s="25">
        <v>13</v>
      </c>
      <c r="D53" s="24" t="s">
        <v>70</v>
      </c>
      <c r="E53" s="29" t="s">
        <v>69</v>
      </c>
      <c r="F53" s="25">
        <v>1990</v>
      </c>
      <c r="G53" s="19">
        <v>51</v>
      </c>
      <c r="H53" s="40">
        <v>1</v>
      </c>
      <c r="I53" s="24" t="s">
        <v>339</v>
      </c>
      <c r="J53" s="11" t="s">
        <v>7</v>
      </c>
      <c r="K53" s="6">
        <v>7.6947000000000001</v>
      </c>
      <c r="L53" s="6">
        <v>18.091899999999999</v>
      </c>
      <c r="M53" s="6">
        <v>14.3378</v>
      </c>
      <c r="N53" s="6">
        <v>2.5001000000000002</v>
      </c>
      <c r="O53" s="6">
        <v>7.8418000000000001</v>
      </c>
      <c r="P53" s="6">
        <v>10.4937</v>
      </c>
      <c r="Q53" s="6">
        <v>27.292100000000001</v>
      </c>
      <c r="R53" s="6">
        <v>26.577300000000001</v>
      </c>
      <c r="S53" s="6">
        <v>21.812799999999999</v>
      </c>
      <c r="T53" s="6">
        <v>17.725000000000001</v>
      </c>
      <c r="U53" s="6">
        <v>26.767099999999999</v>
      </c>
      <c r="V53" s="6">
        <v>43.5687</v>
      </c>
      <c r="W53" s="6">
        <v>54.299500000000002</v>
      </c>
      <c r="X53" s="6">
        <v>78.507999999999996</v>
      </c>
      <c r="Y53" s="6">
        <v>22.206499999999998</v>
      </c>
      <c r="Z53" s="6">
        <v>21.147099999999998</v>
      </c>
      <c r="AA53" s="6">
        <v>11.670199999999999</v>
      </c>
      <c r="BL53" s="6">
        <f t="shared" si="0"/>
        <v>17</v>
      </c>
    </row>
    <row r="54" spans="1:64" s="6" customFormat="1" x14ac:dyDescent="0.3">
      <c r="A54" s="25">
        <v>60</v>
      </c>
      <c r="B54" s="25">
        <v>12</v>
      </c>
      <c r="C54" s="25">
        <v>13</v>
      </c>
      <c r="D54" s="24" t="s">
        <v>70</v>
      </c>
      <c r="E54" s="29" t="s">
        <v>69</v>
      </c>
      <c r="F54" s="25">
        <v>1990</v>
      </c>
      <c r="G54" s="19">
        <v>52</v>
      </c>
      <c r="H54" s="40">
        <v>1</v>
      </c>
      <c r="I54" s="24" t="s">
        <v>339</v>
      </c>
      <c r="J54" s="11" t="s">
        <v>6</v>
      </c>
      <c r="K54" s="6">
        <v>6.8</v>
      </c>
      <c r="L54" s="6">
        <v>10.4</v>
      </c>
      <c r="M54" s="6">
        <v>7.5</v>
      </c>
      <c r="N54" s="6">
        <v>4.7</v>
      </c>
      <c r="O54" s="6">
        <v>1.9</v>
      </c>
      <c r="P54" s="6">
        <v>7.0000000000000007E-2</v>
      </c>
      <c r="Q54" s="6">
        <v>0.15</v>
      </c>
      <c r="R54" s="6">
        <v>0.06</v>
      </c>
      <c r="S54" s="6">
        <v>0.02</v>
      </c>
      <c r="T54" s="6">
        <v>1.3</v>
      </c>
      <c r="U54" s="6">
        <v>3</v>
      </c>
      <c r="V54" s="6">
        <v>3.6</v>
      </c>
      <c r="BL54" s="6">
        <f t="shared" si="0"/>
        <v>12</v>
      </c>
    </row>
    <row r="55" spans="1:64" s="6" customFormat="1" x14ac:dyDescent="0.3">
      <c r="A55" s="25">
        <v>60</v>
      </c>
      <c r="B55" s="25">
        <v>12</v>
      </c>
      <c r="C55" s="25">
        <v>13</v>
      </c>
      <c r="D55" s="24" t="s">
        <v>70</v>
      </c>
      <c r="E55" s="29" t="s">
        <v>69</v>
      </c>
      <c r="F55" s="25">
        <v>1990</v>
      </c>
      <c r="G55" s="19">
        <v>53</v>
      </c>
      <c r="H55" s="40">
        <v>1</v>
      </c>
      <c r="I55" s="24" t="s">
        <v>339</v>
      </c>
      <c r="J55" s="11" t="s">
        <v>9</v>
      </c>
      <c r="K55" s="6">
        <v>0.1</v>
      </c>
      <c r="L55" s="6">
        <v>0.1</v>
      </c>
      <c r="M55" s="6">
        <v>0</v>
      </c>
      <c r="N55" s="6">
        <v>0.02</v>
      </c>
      <c r="O55" s="6">
        <v>0.1</v>
      </c>
      <c r="P55" s="6">
        <v>0.08</v>
      </c>
      <c r="Q55" s="6">
        <v>0.2</v>
      </c>
      <c r="R55" s="6">
        <v>0.4</v>
      </c>
      <c r="S55" s="6">
        <v>0.2</v>
      </c>
      <c r="T55" s="6">
        <v>0</v>
      </c>
      <c r="U55" s="6">
        <v>0</v>
      </c>
      <c r="V55" s="6">
        <v>7.0000000000000007E-2</v>
      </c>
      <c r="BL55" s="6">
        <f t="shared" si="0"/>
        <v>12</v>
      </c>
    </row>
    <row r="56" spans="1:64" s="6" customFormat="1" x14ac:dyDescent="0.3">
      <c r="A56" s="25">
        <v>60</v>
      </c>
      <c r="B56" s="25">
        <v>12</v>
      </c>
      <c r="C56" s="25">
        <v>13</v>
      </c>
      <c r="D56" s="24" t="s">
        <v>70</v>
      </c>
      <c r="E56" s="29" t="s">
        <v>69</v>
      </c>
      <c r="F56" s="25">
        <v>1990</v>
      </c>
      <c r="G56" s="19">
        <v>54</v>
      </c>
      <c r="H56" s="40">
        <v>1</v>
      </c>
      <c r="I56" s="24" t="s">
        <v>339</v>
      </c>
      <c r="J56" s="11" t="s">
        <v>12</v>
      </c>
      <c r="K56" s="6">
        <v>15.783200000000001</v>
      </c>
      <c r="L56" s="6">
        <v>21.4602</v>
      </c>
      <c r="M56" s="6">
        <v>4.2347999999999999</v>
      </c>
      <c r="N56" s="6">
        <v>2.8369</v>
      </c>
      <c r="O56" s="6">
        <v>4.1398999999999999</v>
      </c>
      <c r="P56" s="6">
        <v>21.610399999999998</v>
      </c>
      <c r="Q56" s="6">
        <v>131.0412</v>
      </c>
      <c r="R56" s="6">
        <v>149.1806</v>
      </c>
      <c r="S56" s="6">
        <v>22.148</v>
      </c>
      <c r="T56" s="6">
        <v>9.3013999999999992</v>
      </c>
      <c r="U56" s="6">
        <v>5.2152000000000003</v>
      </c>
      <c r="V56" s="6">
        <v>2.8083999999999998</v>
      </c>
      <c r="W56" s="6">
        <v>16.575399999999998</v>
      </c>
      <c r="X56" s="6">
        <v>26.963200000000001</v>
      </c>
      <c r="Y56" s="6">
        <v>32.988</v>
      </c>
      <c r="Z56" s="6">
        <v>9.3598999999999997</v>
      </c>
      <c r="AA56" s="6">
        <v>6.6193999999999997</v>
      </c>
      <c r="BL56" s="6">
        <f t="shared" si="0"/>
        <v>17</v>
      </c>
    </row>
    <row r="57" spans="1:64" s="6" customFormat="1" x14ac:dyDescent="0.3">
      <c r="A57" s="25">
        <v>61</v>
      </c>
      <c r="B57" s="25">
        <v>13</v>
      </c>
      <c r="C57" s="25">
        <v>14</v>
      </c>
      <c r="D57" s="24" t="s">
        <v>73</v>
      </c>
      <c r="E57" s="29" t="s">
        <v>72</v>
      </c>
      <c r="F57" s="25">
        <v>1990</v>
      </c>
      <c r="G57" s="19">
        <v>55</v>
      </c>
      <c r="H57" s="40">
        <v>1</v>
      </c>
      <c r="I57" s="24" t="s">
        <v>340</v>
      </c>
      <c r="J57" s="11" t="s">
        <v>7</v>
      </c>
      <c r="O57" s="6">
        <v>1</v>
      </c>
      <c r="P57" s="6">
        <v>1.6</v>
      </c>
      <c r="Q57" s="6">
        <v>1.5</v>
      </c>
      <c r="R57" s="6">
        <v>1.4</v>
      </c>
      <c r="S57" s="6">
        <v>1</v>
      </c>
      <c r="T57" s="6">
        <v>0.3</v>
      </c>
      <c r="U57" s="6">
        <v>1.1000000000000001</v>
      </c>
      <c r="V57" s="6">
        <v>1.5</v>
      </c>
      <c r="W57" s="6">
        <v>1.4</v>
      </c>
      <c r="X57" s="6">
        <v>3.5</v>
      </c>
      <c r="Y57" s="6">
        <v>2.6</v>
      </c>
      <c r="Z57" s="6">
        <v>1.7</v>
      </c>
      <c r="AA57" s="6">
        <v>1.25</v>
      </c>
      <c r="AB57" s="6">
        <v>0.75</v>
      </c>
      <c r="AC57" s="6">
        <v>0.8</v>
      </c>
      <c r="AD57" s="6">
        <v>0.8</v>
      </c>
      <c r="AE57" s="6">
        <v>0.5</v>
      </c>
      <c r="AF57" s="6">
        <v>0.2</v>
      </c>
      <c r="AG57" s="6">
        <v>0.5</v>
      </c>
      <c r="BL57" s="6">
        <f t="shared" si="0"/>
        <v>19</v>
      </c>
    </row>
    <row r="58" spans="1:64" s="6" customFormat="1" x14ac:dyDescent="0.3">
      <c r="A58" s="25">
        <v>61</v>
      </c>
      <c r="B58" s="25">
        <v>13</v>
      </c>
      <c r="C58" s="25">
        <v>14</v>
      </c>
      <c r="D58" s="24" t="s">
        <v>73</v>
      </c>
      <c r="E58" s="29" t="s">
        <v>72</v>
      </c>
      <c r="F58" s="25">
        <v>1990</v>
      </c>
      <c r="G58" s="19">
        <v>56</v>
      </c>
      <c r="H58" s="40">
        <v>1</v>
      </c>
      <c r="I58" s="24" t="s">
        <v>340</v>
      </c>
      <c r="J58" s="11" t="s">
        <v>6</v>
      </c>
      <c r="O58" s="6">
        <v>0.05</v>
      </c>
      <c r="P58" s="6">
        <v>0.1</v>
      </c>
      <c r="Q58" s="6">
        <v>0.01</v>
      </c>
      <c r="R58" s="6">
        <v>0.02</v>
      </c>
      <c r="S58" s="6">
        <v>0.02</v>
      </c>
      <c r="T58" s="6">
        <v>0.03</v>
      </c>
      <c r="U58" s="6">
        <v>0.02</v>
      </c>
      <c r="V58" s="6">
        <v>0.05</v>
      </c>
      <c r="W58" s="6">
        <v>0.04</v>
      </c>
      <c r="X58" s="6">
        <v>0.2</v>
      </c>
      <c r="Y58" s="6">
        <v>0.1</v>
      </c>
      <c r="Z58" s="6">
        <v>0.16999999999999998</v>
      </c>
      <c r="AA58" s="6">
        <v>0.04</v>
      </c>
      <c r="AB58" s="6">
        <v>0</v>
      </c>
      <c r="AC58" s="6">
        <v>0</v>
      </c>
      <c r="AD58" s="6">
        <v>0</v>
      </c>
      <c r="AE58" s="6">
        <v>0</v>
      </c>
      <c r="AF58" s="6">
        <v>0.02</v>
      </c>
      <c r="AG58" s="6">
        <v>0</v>
      </c>
      <c r="BL58" s="6">
        <f t="shared" si="0"/>
        <v>19</v>
      </c>
    </row>
    <row r="59" spans="1:64" s="6" customFormat="1" x14ac:dyDescent="0.3">
      <c r="A59" s="25">
        <v>61</v>
      </c>
      <c r="B59" s="25">
        <v>13</v>
      </c>
      <c r="C59" s="25">
        <v>14</v>
      </c>
      <c r="D59" s="24" t="s">
        <v>73</v>
      </c>
      <c r="E59" s="29" t="s">
        <v>72</v>
      </c>
      <c r="F59" s="25">
        <v>1990</v>
      </c>
      <c r="G59" s="19">
        <v>57</v>
      </c>
      <c r="H59" s="40">
        <v>1</v>
      </c>
      <c r="I59" s="24" t="s">
        <v>340</v>
      </c>
      <c r="J59" s="11" t="s">
        <v>9</v>
      </c>
      <c r="O59" s="6">
        <v>0</v>
      </c>
      <c r="P59" s="6">
        <v>0</v>
      </c>
      <c r="Q59" s="6">
        <v>0</v>
      </c>
      <c r="R59" s="6">
        <v>0.05</v>
      </c>
      <c r="S59" s="6">
        <v>7.4999999999999997E-2</v>
      </c>
      <c r="T59" s="6">
        <v>0.1875</v>
      </c>
      <c r="U59" s="6">
        <v>0.25</v>
      </c>
      <c r="V59" s="6">
        <v>0.125</v>
      </c>
      <c r="W59" s="6">
        <v>0.1</v>
      </c>
      <c r="X59" s="6">
        <v>0.05</v>
      </c>
      <c r="Y59" s="6">
        <v>0.05</v>
      </c>
      <c r="Z59" s="6">
        <v>0.05</v>
      </c>
      <c r="AA59" s="6">
        <v>0.05</v>
      </c>
      <c r="AB59" s="6">
        <v>0.15</v>
      </c>
      <c r="AC59" s="6">
        <v>7.4999999999999997E-2</v>
      </c>
      <c r="AD59" s="6">
        <v>0.22500000000000001</v>
      </c>
      <c r="AE59" s="6">
        <v>0.125</v>
      </c>
      <c r="AF59" s="6">
        <v>0.3125</v>
      </c>
      <c r="AG59" s="6">
        <v>0.32500000000000001</v>
      </c>
      <c r="BL59" s="6">
        <f t="shared" si="0"/>
        <v>19</v>
      </c>
    </row>
    <row r="60" spans="1:64" s="6" customFormat="1" x14ac:dyDescent="0.3">
      <c r="A60" s="25">
        <v>73</v>
      </c>
      <c r="B60" s="25">
        <v>14</v>
      </c>
      <c r="C60" s="25">
        <v>15</v>
      </c>
      <c r="D60" s="24" t="s">
        <v>75</v>
      </c>
      <c r="E60" s="29" t="s">
        <v>61</v>
      </c>
      <c r="F60" s="25">
        <v>1991</v>
      </c>
      <c r="G60" s="19">
        <v>58</v>
      </c>
      <c r="H60" s="40">
        <v>0</v>
      </c>
      <c r="I60" s="24" t="s">
        <v>246</v>
      </c>
      <c r="J60" s="11" t="s">
        <v>7</v>
      </c>
      <c r="K60" s="13">
        <v>6.8144750254839996</v>
      </c>
      <c r="L60" s="13">
        <v>51.546988943780001</v>
      </c>
      <c r="M60" s="13">
        <v>153.9713204736</v>
      </c>
      <c r="N60" s="13">
        <v>91.65578687368</v>
      </c>
      <c r="O60" s="13">
        <v>10.09821218537</v>
      </c>
      <c r="P60" s="13">
        <v>4.0933505841760001</v>
      </c>
      <c r="Q60" s="13">
        <v>6.5070963694820003</v>
      </c>
      <c r="R60" s="13">
        <v>25.67503724614</v>
      </c>
      <c r="S60" s="13">
        <v>16.175801772130001</v>
      </c>
      <c r="T60" s="13">
        <v>5.1094840429700001</v>
      </c>
      <c r="U60" s="13">
        <v>5.0525366580410003</v>
      </c>
      <c r="V60" s="13">
        <v>16.090723751270001</v>
      </c>
      <c r="BL60" s="6">
        <f t="shared" si="0"/>
        <v>12</v>
      </c>
    </row>
    <row r="61" spans="1:64" s="6" customFormat="1" x14ac:dyDescent="0.3">
      <c r="A61" s="25">
        <v>73</v>
      </c>
      <c r="B61" s="25">
        <v>14</v>
      </c>
      <c r="C61" s="25">
        <v>15</v>
      </c>
      <c r="D61" s="24" t="s">
        <v>75</v>
      </c>
      <c r="E61" s="29" t="s">
        <v>61</v>
      </c>
      <c r="F61" s="25">
        <v>1991</v>
      </c>
      <c r="G61" s="19">
        <v>59</v>
      </c>
      <c r="H61" s="40">
        <v>0</v>
      </c>
      <c r="I61" s="24" t="s">
        <v>246</v>
      </c>
      <c r="J61" s="11" t="s">
        <v>7</v>
      </c>
      <c r="K61" s="13">
        <v>20.90929585196</v>
      </c>
      <c r="L61" s="13">
        <v>63.971810554379999</v>
      </c>
      <c r="M61" s="13">
        <v>132.18997490789999</v>
      </c>
      <c r="N61" s="13">
        <v>109.97706422020001</v>
      </c>
      <c r="O61" s="13">
        <v>16.898278836349998</v>
      </c>
      <c r="P61" s="13">
        <v>10.41588253744</v>
      </c>
      <c r="Q61" s="13">
        <v>13.78469771818</v>
      </c>
      <c r="R61" s="13">
        <v>16.28420763742</v>
      </c>
      <c r="S61" s="13">
        <v>15.74972555477</v>
      </c>
      <c r="T61" s="13">
        <v>5.5184074335449997</v>
      </c>
      <c r="U61" s="13">
        <v>10.182604093149999</v>
      </c>
      <c r="V61" s="13">
        <v>16.090723751270001</v>
      </c>
      <c r="BL61" s="6">
        <f t="shared" si="0"/>
        <v>12</v>
      </c>
    </row>
    <row r="62" spans="1:64" s="6" customFormat="1" x14ac:dyDescent="0.3">
      <c r="A62" s="25">
        <v>73</v>
      </c>
      <c r="B62" s="25">
        <v>14</v>
      </c>
      <c r="C62" s="25">
        <v>15</v>
      </c>
      <c r="D62" s="24" t="s">
        <v>75</v>
      </c>
      <c r="E62" s="29" t="s">
        <v>61</v>
      </c>
      <c r="F62" s="25">
        <v>1991</v>
      </c>
      <c r="G62" s="19">
        <v>60</v>
      </c>
      <c r="H62" s="40">
        <v>0</v>
      </c>
      <c r="I62" s="24" t="s">
        <v>246</v>
      </c>
      <c r="J62" s="11" t="s">
        <v>6</v>
      </c>
      <c r="K62" s="13">
        <v>2.828839869281</v>
      </c>
      <c r="L62" s="13">
        <v>4.5547385620909999</v>
      </c>
      <c r="M62" s="13">
        <v>85.365604575160006</v>
      </c>
      <c r="N62" s="13">
        <v>20.59844771242</v>
      </c>
      <c r="O62" s="13">
        <v>13.40890522876</v>
      </c>
      <c r="P62" s="13">
        <v>11.85661764706</v>
      </c>
      <c r="Q62" s="13">
        <v>15.134803921570001</v>
      </c>
      <c r="R62" s="13">
        <v>87.5102124183</v>
      </c>
      <c r="S62" s="13">
        <v>80.361519607839995</v>
      </c>
      <c r="T62" s="13">
        <v>27.951388888890001</v>
      </c>
      <c r="U62" s="13">
        <v>30.97426470588</v>
      </c>
      <c r="V62" s="13">
        <v>10.488153594770001</v>
      </c>
      <c r="BL62" s="6">
        <f t="shared" si="0"/>
        <v>12</v>
      </c>
    </row>
    <row r="63" spans="1:64" s="6" customFormat="1" x14ac:dyDescent="0.3">
      <c r="A63" s="25">
        <v>73</v>
      </c>
      <c r="B63" s="25">
        <v>14</v>
      </c>
      <c r="C63" s="25">
        <v>15</v>
      </c>
      <c r="D63" s="24" t="s">
        <v>75</v>
      </c>
      <c r="E63" s="29" t="s">
        <v>61</v>
      </c>
      <c r="F63" s="25">
        <v>1991</v>
      </c>
      <c r="G63" s="19">
        <v>61</v>
      </c>
      <c r="H63" s="40">
        <v>0</v>
      </c>
      <c r="I63" s="24" t="s">
        <v>246</v>
      </c>
      <c r="J63" s="11" t="s">
        <v>6</v>
      </c>
      <c r="K63" s="13">
        <v>2.8186274509799998</v>
      </c>
      <c r="L63" s="13">
        <v>7.8839869281050001</v>
      </c>
      <c r="M63" s="13">
        <v>15.52287581699</v>
      </c>
      <c r="N63" s="13">
        <v>12.41830065359</v>
      </c>
      <c r="O63" s="13">
        <v>0.88848039215679997</v>
      </c>
      <c r="P63" s="13">
        <v>0.61274509803919996</v>
      </c>
      <c r="Q63" s="13">
        <v>3.3905228758170001</v>
      </c>
      <c r="R63" s="13">
        <v>2.5939542483659999</v>
      </c>
      <c r="S63" s="13">
        <v>7.9758986928100004</v>
      </c>
      <c r="T63" s="13">
        <v>11.58088235294</v>
      </c>
      <c r="U63" s="13">
        <v>7.6899509803920001</v>
      </c>
      <c r="V63" s="13">
        <v>14.58333333333</v>
      </c>
      <c r="BL63" s="6">
        <f t="shared" si="0"/>
        <v>12</v>
      </c>
    </row>
    <row r="64" spans="1:64" s="6" customFormat="1" x14ac:dyDescent="0.3">
      <c r="A64" s="25">
        <v>73</v>
      </c>
      <c r="B64" s="25">
        <v>14</v>
      </c>
      <c r="C64" s="25">
        <v>15</v>
      </c>
      <c r="D64" s="24" t="s">
        <v>75</v>
      </c>
      <c r="E64" s="29" t="s">
        <v>61</v>
      </c>
      <c r="F64" s="25">
        <v>1991</v>
      </c>
      <c r="G64" s="19">
        <v>62</v>
      </c>
      <c r="H64" s="40">
        <v>0</v>
      </c>
      <c r="I64" s="24" t="s">
        <v>246</v>
      </c>
      <c r="J64" s="11" t="s">
        <v>11</v>
      </c>
      <c r="K64" s="13">
        <v>1.119658026218</v>
      </c>
      <c r="L64" s="13">
        <v>7.078193278534</v>
      </c>
      <c r="M64" s="13">
        <v>8.6924602238569992</v>
      </c>
      <c r="N64" s="13">
        <v>6.1549880985180003</v>
      </c>
      <c r="O64" s="13">
        <v>1.6919205505779999</v>
      </c>
      <c r="P64" s="13">
        <v>0.36664228358049999</v>
      </c>
      <c r="Q64" s="13">
        <v>7.7393840151279994E-2</v>
      </c>
      <c r="R64" s="13">
        <v>2.448269945386</v>
      </c>
      <c r="S64" s="13">
        <v>1.814789444823</v>
      </c>
      <c r="T64" s="13">
        <v>0.1236753228673</v>
      </c>
      <c r="U64" s="13">
        <v>0.52622464587359996</v>
      </c>
      <c r="V64" s="13">
        <v>0</v>
      </c>
      <c r="BL64" s="6">
        <f t="shared" si="0"/>
        <v>12</v>
      </c>
    </row>
    <row r="65" spans="1:64" s="6" customFormat="1" x14ac:dyDescent="0.3">
      <c r="A65" s="25">
        <v>73</v>
      </c>
      <c r="B65" s="25">
        <v>14</v>
      </c>
      <c r="C65" s="25">
        <v>15</v>
      </c>
      <c r="D65" s="24" t="s">
        <v>75</v>
      </c>
      <c r="E65" s="29" t="s">
        <v>61</v>
      </c>
      <c r="F65" s="25">
        <v>1991</v>
      </c>
      <c r="G65" s="19">
        <v>63</v>
      </c>
      <c r="H65" s="40">
        <v>0</v>
      </c>
      <c r="I65" s="24" t="s">
        <v>246</v>
      </c>
      <c r="J65" s="11" t="s">
        <v>11</v>
      </c>
      <c r="K65" s="13">
        <v>0.14420547537100001</v>
      </c>
      <c r="L65" s="13">
        <v>2.5518347373560002</v>
      </c>
      <c r="M65" s="13">
        <v>2.4585924277859998</v>
      </c>
      <c r="N65" s="13">
        <v>1.4150518822780001</v>
      </c>
      <c r="O65" s="13">
        <v>1.1945918192710001</v>
      </c>
      <c r="P65" s="13">
        <v>0.65783051578020002</v>
      </c>
      <c r="Q65" s="13">
        <v>1.049088506268</v>
      </c>
      <c r="R65" s="13">
        <v>9.202727434961E-2</v>
      </c>
      <c r="S65" s="13">
        <v>0.2165846417715</v>
      </c>
      <c r="T65" s="13">
        <v>7.7610311071369995E-2</v>
      </c>
      <c r="U65" s="13">
        <v>2.9813531914679999E-2</v>
      </c>
      <c r="V65" s="13">
        <v>0.40885411299879998</v>
      </c>
      <c r="BL65" s="6">
        <f t="shared" si="0"/>
        <v>12</v>
      </c>
    </row>
    <row r="66" spans="1:64" s="6" customFormat="1" x14ac:dyDescent="0.3">
      <c r="A66" s="25">
        <v>73</v>
      </c>
      <c r="B66" s="25">
        <v>14</v>
      </c>
      <c r="C66" s="25">
        <v>15</v>
      </c>
      <c r="D66" s="24" t="s">
        <v>75</v>
      </c>
      <c r="E66" s="29" t="s">
        <v>61</v>
      </c>
      <c r="F66" s="25">
        <v>1991</v>
      </c>
      <c r="G66" s="19">
        <v>64</v>
      </c>
      <c r="H66" s="40">
        <v>0</v>
      </c>
      <c r="I66" s="24" t="s">
        <v>246</v>
      </c>
      <c r="J66" s="11" t="s">
        <v>12</v>
      </c>
      <c r="K66" s="13">
        <v>14.66560440127</v>
      </c>
      <c r="L66" s="13">
        <v>107.99433986939999</v>
      </c>
      <c r="M66" s="13">
        <v>842.32097062519995</v>
      </c>
      <c r="N66" s="13">
        <v>742.00823652049996</v>
      </c>
      <c r="O66" s="13">
        <v>175.345137163</v>
      </c>
      <c r="P66" s="13">
        <v>94.850787384409998</v>
      </c>
      <c r="Q66" s="13">
        <v>197.6764926216</v>
      </c>
      <c r="R66" s="13">
        <v>1958.222845841</v>
      </c>
      <c r="S66" s="13">
        <v>497.87745103869997</v>
      </c>
      <c r="T66" s="13">
        <v>70.149153160439994</v>
      </c>
      <c r="U66" s="13">
        <v>83.792128930480004</v>
      </c>
      <c r="V66" s="13">
        <v>19.604345775319999</v>
      </c>
      <c r="BL66" s="6">
        <f t="shared" si="0"/>
        <v>12</v>
      </c>
    </row>
    <row r="67" spans="1:64" s="6" customFormat="1" x14ac:dyDescent="0.3">
      <c r="A67" s="25">
        <v>73</v>
      </c>
      <c r="B67" s="25">
        <v>14</v>
      </c>
      <c r="C67" s="25">
        <v>15</v>
      </c>
      <c r="D67" s="24" t="s">
        <v>75</v>
      </c>
      <c r="E67" s="29" t="s">
        <v>61</v>
      </c>
      <c r="F67" s="25">
        <v>1991</v>
      </c>
      <c r="G67" s="19">
        <v>65</v>
      </c>
      <c r="H67" s="40">
        <v>0</v>
      </c>
      <c r="I67" s="24" t="s">
        <v>246</v>
      </c>
      <c r="J67" s="11" t="s">
        <v>12</v>
      </c>
      <c r="K67" s="13">
        <v>19.62020048278</v>
      </c>
      <c r="L67" s="13">
        <v>38.423883531320001</v>
      </c>
      <c r="M67" s="13">
        <v>241.16595518669999</v>
      </c>
      <c r="N67" s="13">
        <v>205.26297014159999</v>
      </c>
      <c r="O67" s="13">
        <v>51.480235125310003</v>
      </c>
      <c r="P67" s="13">
        <v>54.801796338359999</v>
      </c>
      <c r="Q67" s="13">
        <v>98.172348597449997</v>
      </c>
      <c r="R67" s="13">
        <v>598.80851873430004</v>
      </c>
      <c r="S67" s="13">
        <v>354.40027587190002</v>
      </c>
      <c r="T67" s="13">
        <v>80.470567717440005</v>
      </c>
      <c r="U67" s="13">
        <v>40.231320181850002</v>
      </c>
      <c r="V67" s="13">
        <v>24.971164250809998</v>
      </c>
      <c r="BL67" s="6">
        <f t="shared" si="0"/>
        <v>12</v>
      </c>
    </row>
    <row r="68" spans="1:64" s="6" customFormat="1" x14ac:dyDescent="0.3">
      <c r="A68" s="25">
        <v>74</v>
      </c>
      <c r="B68" s="25">
        <v>15</v>
      </c>
      <c r="C68" s="25">
        <v>16</v>
      </c>
      <c r="D68" s="29" t="s">
        <v>78</v>
      </c>
      <c r="E68" s="29" t="s">
        <v>79</v>
      </c>
      <c r="F68" s="25">
        <v>1991</v>
      </c>
      <c r="G68" s="19">
        <v>66</v>
      </c>
      <c r="H68" s="40">
        <v>1</v>
      </c>
      <c r="I68" s="24" t="s">
        <v>341</v>
      </c>
      <c r="J68" s="11" t="s">
        <v>8</v>
      </c>
      <c r="K68" s="6">
        <v>0</v>
      </c>
      <c r="L68" s="6">
        <v>0</v>
      </c>
      <c r="M68" s="6">
        <v>0</v>
      </c>
      <c r="N68" s="6">
        <v>1.0098</v>
      </c>
      <c r="O68" s="6">
        <v>2.1686000000000001</v>
      </c>
      <c r="P68" s="6">
        <v>11.077</v>
      </c>
      <c r="Q68" s="6">
        <v>13.4346</v>
      </c>
      <c r="R68" s="6">
        <v>14.222899999999999</v>
      </c>
      <c r="S68" s="6">
        <v>27.832999999999998</v>
      </c>
      <c r="T68" s="6">
        <v>18.1083</v>
      </c>
      <c r="U68" s="6">
        <v>8.2933000000000003</v>
      </c>
      <c r="V68" s="6">
        <v>0.9647</v>
      </c>
      <c r="BL68" s="6">
        <f t="shared" ref="BL68:BL131" si="1">COUNT(K68:BK68)</f>
        <v>12</v>
      </c>
    </row>
    <row r="69" spans="1:64" s="6" customFormat="1" x14ac:dyDescent="0.3">
      <c r="A69" s="25">
        <v>75</v>
      </c>
      <c r="B69" s="25">
        <v>16</v>
      </c>
      <c r="C69" s="25">
        <v>17</v>
      </c>
      <c r="D69" s="24" t="s">
        <v>81</v>
      </c>
      <c r="E69" s="29" t="s">
        <v>82</v>
      </c>
      <c r="F69" s="25">
        <v>1991</v>
      </c>
      <c r="G69" s="19">
        <v>67</v>
      </c>
      <c r="H69" s="40">
        <v>1</v>
      </c>
      <c r="I69" s="24" t="s">
        <v>342</v>
      </c>
      <c r="J69" s="11" t="s">
        <v>7</v>
      </c>
      <c r="K69" s="13">
        <v>11.3</v>
      </c>
      <c r="L69" s="13">
        <v>17.7</v>
      </c>
      <c r="M69" s="13">
        <v>84.5</v>
      </c>
      <c r="N69" s="13">
        <v>100.7</v>
      </c>
      <c r="O69" s="13">
        <v>104.5</v>
      </c>
      <c r="P69" s="13">
        <v>114.9</v>
      </c>
      <c r="Q69" s="13">
        <v>88.4</v>
      </c>
      <c r="R69" s="13">
        <v>62.8</v>
      </c>
      <c r="S69" s="13">
        <v>37</v>
      </c>
      <c r="T69" s="13">
        <v>47.8</v>
      </c>
      <c r="U69" s="13">
        <v>125.1</v>
      </c>
      <c r="V69" s="13">
        <v>102</v>
      </c>
      <c r="W69" s="13">
        <v>49</v>
      </c>
      <c r="X69" s="13">
        <v>73.3</v>
      </c>
      <c r="Y69" s="13">
        <v>109.2</v>
      </c>
      <c r="Z69" s="13">
        <v>71.5</v>
      </c>
      <c r="AA69" s="13">
        <v>67</v>
      </c>
      <c r="AB69" s="13">
        <v>59.2</v>
      </c>
      <c r="AC69" s="13">
        <v>37.200000000000003</v>
      </c>
      <c r="AD69" s="13">
        <v>28.7</v>
      </c>
      <c r="AE69" s="13">
        <v>19.8</v>
      </c>
      <c r="AF69" s="13">
        <v>38.299999999999997</v>
      </c>
      <c r="AG69" s="13">
        <v>55.7</v>
      </c>
      <c r="AH69" s="13">
        <v>47.2</v>
      </c>
      <c r="AI69" s="13">
        <v>24.5</v>
      </c>
      <c r="AJ69" s="13">
        <v>20.7</v>
      </c>
      <c r="AK69" s="13">
        <v>67.8</v>
      </c>
      <c r="AL69" s="13">
        <v>65.5</v>
      </c>
      <c r="AM69" s="13">
        <v>49.5</v>
      </c>
      <c r="AN69" s="13">
        <v>73.7</v>
      </c>
      <c r="AO69" s="13">
        <v>43</v>
      </c>
      <c r="AP69" s="13">
        <v>34</v>
      </c>
      <c r="AQ69" s="13">
        <v>19.7</v>
      </c>
      <c r="AR69" s="13">
        <v>21.2</v>
      </c>
      <c r="AS69" s="13">
        <v>62.3</v>
      </c>
      <c r="AT69" s="13">
        <v>43.4</v>
      </c>
      <c r="BL69" s="6">
        <f t="shared" si="1"/>
        <v>36</v>
      </c>
    </row>
    <row r="70" spans="1:64" s="6" customFormat="1" x14ac:dyDescent="0.3">
      <c r="A70" s="25">
        <v>76</v>
      </c>
      <c r="B70" s="25">
        <v>17</v>
      </c>
      <c r="C70" s="25">
        <v>18</v>
      </c>
      <c r="D70" s="24" t="s">
        <v>84</v>
      </c>
      <c r="E70" s="29" t="s">
        <v>61</v>
      </c>
      <c r="F70" s="25">
        <v>1991</v>
      </c>
      <c r="G70" s="19">
        <v>68</v>
      </c>
      <c r="H70" s="40">
        <v>1</v>
      </c>
      <c r="I70" s="24" t="s">
        <v>343</v>
      </c>
      <c r="J70" s="11" t="s">
        <v>7</v>
      </c>
      <c r="K70" s="13">
        <v>0.84</v>
      </c>
      <c r="L70" s="13">
        <v>6.93</v>
      </c>
      <c r="M70" s="13">
        <v>22.18</v>
      </c>
      <c r="N70" s="13">
        <v>8.64</v>
      </c>
      <c r="O70" s="13">
        <v>3.69</v>
      </c>
      <c r="P70" s="13">
        <v>0.72</v>
      </c>
      <c r="Q70" s="13">
        <v>0.42</v>
      </c>
      <c r="R70" s="13">
        <v>5.12</v>
      </c>
      <c r="S70" s="13">
        <v>4.2699999999999996</v>
      </c>
      <c r="T70" s="13">
        <v>5</v>
      </c>
      <c r="U70" s="13">
        <v>2.11</v>
      </c>
      <c r="V70" s="13">
        <v>1.4</v>
      </c>
      <c r="BL70" s="6">
        <f t="shared" si="1"/>
        <v>12</v>
      </c>
    </row>
    <row r="71" spans="1:64" s="6" customFormat="1" x14ac:dyDescent="0.3">
      <c r="A71" s="25">
        <v>76</v>
      </c>
      <c r="B71" s="25">
        <v>17</v>
      </c>
      <c r="C71" s="25">
        <v>18</v>
      </c>
      <c r="D71" s="24" t="s">
        <v>84</v>
      </c>
      <c r="E71" s="29" t="s">
        <v>61</v>
      </c>
      <c r="F71" s="25">
        <v>1991</v>
      </c>
      <c r="G71" s="19">
        <v>69</v>
      </c>
      <c r="H71" s="40">
        <v>1</v>
      </c>
      <c r="I71" s="24" t="s">
        <v>343</v>
      </c>
      <c r="J71" s="11" t="s">
        <v>6</v>
      </c>
      <c r="K71" s="13">
        <v>4.47</v>
      </c>
      <c r="L71" s="13">
        <v>3.04</v>
      </c>
      <c r="M71" s="13">
        <v>5.33</v>
      </c>
      <c r="N71" s="13">
        <v>3.54</v>
      </c>
      <c r="O71" s="13">
        <v>1.82</v>
      </c>
      <c r="P71" s="13">
        <v>2.0699999999999998</v>
      </c>
      <c r="Q71" s="13">
        <v>1.1299999999999999</v>
      </c>
      <c r="R71" s="13">
        <v>1.23</v>
      </c>
      <c r="S71" s="13">
        <v>1.81</v>
      </c>
      <c r="T71" s="13">
        <v>1.48</v>
      </c>
      <c r="U71" s="13">
        <v>5.1100000000000003</v>
      </c>
      <c r="V71" s="13">
        <v>4.05</v>
      </c>
      <c r="BL71" s="6">
        <f t="shared" si="1"/>
        <v>12</v>
      </c>
    </row>
    <row r="72" spans="1:64" s="6" customFormat="1" x14ac:dyDescent="0.3">
      <c r="A72" s="25">
        <v>76</v>
      </c>
      <c r="B72" s="25">
        <v>17</v>
      </c>
      <c r="C72" s="25">
        <v>18</v>
      </c>
      <c r="D72" s="24" t="s">
        <v>84</v>
      </c>
      <c r="E72" s="29" t="s">
        <v>61</v>
      </c>
      <c r="F72" s="25">
        <v>1991</v>
      </c>
      <c r="G72" s="19">
        <v>70</v>
      </c>
      <c r="H72" s="40">
        <v>1</v>
      </c>
      <c r="I72" s="24" t="s">
        <v>343</v>
      </c>
      <c r="J72" s="11" t="s">
        <v>11</v>
      </c>
      <c r="K72" s="6">
        <v>0.14000000000000001</v>
      </c>
      <c r="L72" s="13">
        <v>0.33</v>
      </c>
      <c r="M72" s="13">
        <v>0.39</v>
      </c>
      <c r="N72" s="13">
        <v>0.51</v>
      </c>
      <c r="O72" s="13">
        <v>0.13</v>
      </c>
      <c r="P72" s="13">
        <v>0.11</v>
      </c>
      <c r="Q72" s="13">
        <v>0.56999999999999995</v>
      </c>
      <c r="R72" s="13">
        <v>0.78</v>
      </c>
      <c r="S72" s="13">
        <v>0.16</v>
      </c>
      <c r="T72" s="13">
        <v>0.09</v>
      </c>
      <c r="U72" s="13">
        <v>0.13</v>
      </c>
      <c r="V72" s="13">
        <v>0.27</v>
      </c>
      <c r="BL72" s="6">
        <f t="shared" si="1"/>
        <v>12</v>
      </c>
    </row>
    <row r="73" spans="1:64" s="6" customFormat="1" x14ac:dyDescent="0.3">
      <c r="A73" s="25">
        <v>76</v>
      </c>
      <c r="B73" s="25">
        <v>17</v>
      </c>
      <c r="C73" s="25">
        <v>18</v>
      </c>
      <c r="D73" s="24" t="s">
        <v>84</v>
      </c>
      <c r="E73" s="29" t="s">
        <v>61</v>
      </c>
      <c r="F73" s="25">
        <v>1991</v>
      </c>
      <c r="G73" s="19">
        <v>71</v>
      </c>
      <c r="H73" s="40">
        <v>1</v>
      </c>
      <c r="I73" s="24" t="s">
        <v>343</v>
      </c>
      <c r="J73" s="11" t="s">
        <v>12</v>
      </c>
      <c r="K73" s="6">
        <v>9.65</v>
      </c>
      <c r="L73" s="13">
        <v>18.23</v>
      </c>
      <c r="M73" s="13">
        <v>91.42</v>
      </c>
      <c r="N73" s="13">
        <v>64.27</v>
      </c>
      <c r="O73" s="13">
        <v>40.72</v>
      </c>
      <c r="P73" s="13">
        <v>24.06</v>
      </c>
      <c r="Q73" s="13">
        <v>46.94</v>
      </c>
      <c r="R73" s="13">
        <v>432.01</v>
      </c>
      <c r="S73" s="13">
        <v>236.87</v>
      </c>
      <c r="T73" s="13">
        <v>80.5</v>
      </c>
      <c r="U73" s="13">
        <v>56.354999999999997</v>
      </c>
      <c r="V73" s="13">
        <v>15.04</v>
      </c>
      <c r="BL73" s="6">
        <f t="shared" si="1"/>
        <v>12</v>
      </c>
    </row>
    <row r="74" spans="1:64" s="6" customFormat="1" x14ac:dyDescent="0.3">
      <c r="A74" s="25">
        <v>76</v>
      </c>
      <c r="B74" s="25">
        <v>17</v>
      </c>
      <c r="C74" s="25">
        <v>19</v>
      </c>
      <c r="D74" s="24" t="s">
        <v>84</v>
      </c>
      <c r="E74" s="29" t="s">
        <v>61</v>
      </c>
      <c r="F74" s="25">
        <v>1991</v>
      </c>
      <c r="G74" s="19">
        <v>72</v>
      </c>
      <c r="H74" s="40">
        <v>1</v>
      </c>
      <c r="I74" s="24" t="s">
        <v>344</v>
      </c>
      <c r="J74" s="11" t="s">
        <v>7</v>
      </c>
      <c r="K74" s="13">
        <v>0.28000000000000003</v>
      </c>
      <c r="L74" s="13">
        <v>0.95</v>
      </c>
      <c r="M74" s="13">
        <v>1.85</v>
      </c>
      <c r="N74" s="13">
        <v>1.1000000000000001</v>
      </c>
      <c r="O74" s="13">
        <v>0.17</v>
      </c>
      <c r="P74" s="13">
        <v>0.05</v>
      </c>
      <c r="Q74" s="13">
        <v>0.26</v>
      </c>
      <c r="R74" s="13">
        <v>2.54</v>
      </c>
      <c r="S74" s="13">
        <v>1.9</v>
      </c>
      <c r="T74" s="13">
        <v>1.81</v>
      </c>
      <c r="U74" s="13">
        <v>1.03</v>
      </c>
      <c r="V74" s="13">
        <v>1.04</v>
      </c>
      <c r="BL74" s="6">
        <f t="shared" si="1"/>
        <v>12</v>
      </c>
    </row>
    <row r="75" spans="1:64" s="6" customFormat="1" x14ac:dyDescent="0.3">
      <c r="A75" s="25">
        <v>76</v>
      </c>
      <c r="B75" s="25">
        <v>17</v>
      </c>
      <c r="C75" s="25">
        <v>19</v>
      </c>
      <c r="D75" s="24" t="s">
        <v>84</v>
      </c>
      <c r="E75" s="29" t="s">
        <v>61</v>
      </c>
      <c r="F75" s="25">
        <v>1991</v>
      </c>
      <c r="G75" s="19">
        <v>73</v>
      </c>
      <c r="H75" s="40">
        <v>1</v>
      </c>
      <c r="I75" s="24" t="s">
        <v>344</v>
      </c>
      <c r="J75" s="11" t="s">
        <v>6</v>
      </c>
      <c r="K75" s="13">
        <v>0.02</v>
      </c>
      <c r="L75" s="13">
        <v>0.06</v>
      </c>
      <c r="M75" s="13">
        <v>7.0000000000000007E-2</v>
      </c>
      <c r="N75" s="13">
        <v>0.12</v>
      </c>
      <c r="O75" s="13">
        <v>0.02</v>
      </c>
      <c r="P75" s="13">
        <v>0.18</v>
      </c>
      <c r="Q75" s="13">
        <v>0.16</v>
      </c>
      <c r="R75" s="13">
        <v>0.51</v>
      </c>
      <c r="S75" s="13">
        <v>0.44</v>
      </c>
      <c r="T75" s="13">
        <v>0.25</v>
      </c>
      <c r="U75" s="13">
        <v>0.1</v>
      </c>
      <c r="V75" s="13">
        <v>1.95</v>
      </c>
      <c r="BL75" s="6">
        <f t="shared" si="1"/>
        <v>12</v>
      </c>
    </row>
    <row r="76" spans="1:64" s="6" customFormat="1" x14ac:dyDescent="0.3">
      <c r="A76" s="25">
        <v>76</v>
      </c>
      <c r="B76" s="25">
        <v>17</v>
      </c>
      <c r="C76" s="25">
        <v>19</v>
      </c>
      <c r="D76" s="24" t="s">
        <v>84</v>
      </c>
      <c r="E76" s="29" t="s">
        <v>61</v>
      </c>
      <c r="F76" s="25">
        <v>1991</v>
      </c>
      <c r="G76" s="19">
        <v>74</v>
      </c>
      <c r="H76" s="40">
        <v>1</v>
      </c>
      <c r="I76" s="24" t="s">
        <v>344</v>
      </c>
      <c r="J76" s="11" t="s">
        <v>11</v>
      </c>
      <c r="K76" s="6">
        <v>0.02</v>
      </c>
      <c r="L76" s="13">
        <v>0.09</v>
      </c>
      <c r="M76" s="13">
        <v>0.14000000000000001</v>
      </c>
      <c r="N76" s="13">
        <v>0.23</v>
      </c>
      <c r="O76" s="13">
        <v>0.12</v>
      </c>
      <c r="P76" s="13">
        <v>0.05</v>
      </c>
      <c r="Q76" s="13">
        <v>0.19</v>
      </c>
      <c r="R76" s="13">
        <v>0.36</v>
      </c>
      <c r="S76" s="13">
        <v>0.1</v>
      </c>
      <c r="T76" s="13">
        <v>0.06</v>
      </c>
      <c r="U76" s="13">
        <v>0.04</v>
      </c>
      <c r="V76" s="13">
        <v>0.03</v>
      </c>
      <c r="BL76" s="6">
        <f t="shared" si="1"/>
        <v>12</v>
      </c>
    </row>
    <row r="77" spans="1:64" s="6" customFormat="1" x14ac:dyDescent="0.3">
      <c r="A77" s="25">
        <v>76</v>
      </c>
      <c r="B77" s="25">
        <v>17</v>
      </c>
      <c r="C77" s="25">
        <v>19</v>
      </c>
      <c r="D77" s="24" t="s">
        <v>84</v>
      </c>
      <c r="E77" s="29" t="s">
        <v>61</v>
      </c>
      <c r="F77" s="25">
        <v>1991</v>
      </c>
      <c r="G77" s="19">
        <v>75</v>
      </c>
      <c r="H77" s="40">
        <v>1</v>
      </c>
      <c r="I77" s="24" t="s">
        <v>344</v>
      </c>
      <c r="J77" s="11" t="s">
        <v>12</v>
      </c>
      <c r="K77" s="6">
        <v>5.83</v>
      </c>
      <c r="L77" s="13">
        <v>4.5599999999999996</v>
      </c>
      <c r="M77" s="13">
        <v>16.28</v>
      </c>
      <c r="N77" s="13">
        <v>24.34</v>
      </c>
      <c r="O77" s="13">
        <v>18.16</v>
      </c>
      <c r="P77" s="13">
        <v>8.3699999999999992</v>
      </c>
      <c r="Q77" s="13">
        <v>34.68</v>
      </c>
      <c r="R77" s="13">
        <v>297.82</v>
      </c>
      <c r="S77" s="13">
        <v>202.42</v>
      </c>
      <c r="T77" s="13">
        <v>77.56</v>
      </c>
      <c r="U77" s="13">
        <v>54.51</v>
      </c>
      <c r="V77" s="13">
        <v>15.01</v>
      </c>
      <c r="BL77" s="6">
        <f t="shared" si="1"/>
        <v>12</v>
      </c>
    </row>
    <row r="78" spans="1:64" s="6" customFormat="1" x14ac:dyDescent="0.3">
      <c r="A78" s="25">
        <v>76</v>
      </c>
      <c r="B78" s="25">
        <v>17</v>
      </c>
      <c r="C78" s="25">
        <v>20</v>
      </c>
      <c r="D78" s="24" t="s">
        <v>84</v>
      </c>
      <c r="E78" s="29" t="s">
        <v>61</v>
      </c>
      <c r="F78" s="25">
        <v>1991</v>
      </c>
      <c r="G78" s="19">
        <v>76</v>
      </c>
      <c r="H78" s="40">
        <v>1</v>
      </c>
      <c r="I78" s="24" t="s">
        <v>345</v>
      </c>
      <c r="J78" s="11" t="s">
        <v>7</v>
      </c>
      <c r="K78" s="13">
        <v>20.79</v>
      </c>
      <c r="L78" s="13">
        <v>34.57</v>
      </c>
      <c r="M78" s="13">
        <v>34.549999999999997</v>
      </c>
      <c r="N78" s="13">
        <v>10.56</v>
      </c>
      <c r="O78" s="13">
        <v>2.0699999999999998</v>
      </c>
      <c r="P78" s="13">
        <v>1.84</v>
      </c>
      <c r="Q78" s="13">
        <v>3.62</v>
      </c>
      <c r="R78" s="13">
        <v>6.36</v>
      </c>
      <c r="S78" s="13">
        <v>7.02</v>
      </c>
      <c r="T78" s="13">
        <v>2.4700000000000002</v>
      </c>
      <c r="U78" s="13">
        <v>4.63</v>
      </c>
      <c r="V78" s="13">
        <v>7.27</v>
      </c>
      <c r="BL78" s="6">
        <f t="shared" si="1"/>
        <v>12</v>
      </c>
    </row>
    <row r="79" spans="1:64" s="6" customFormat="1" x14ac:dyDescent="0.3">
      <c r="A79" s="25">
        <v>76</v>
      </c>
      <c r="B79" s="25">
        <v>17</v>
      </c>
      <c r="C79" s="25">
        <v>20</v>
      </c>
      <c r="D79" s="24" t="s">
        <v>84</v>
      </c>
      <c r="E79" s="29" t="s">
        <v>61</v>
      </c>
      <c r="F79" s="25">
        <v>1991</v>
      </c>
      <c r="G79" s="19">
        <v>77</v>
      </c>
      <c r="H79" s="40">
        <v>1</v>
      </c>
      <c r="I79" s="24" t="s">
        <v>345</v>
      </c>
      <c r="J79" s="11" t="s">
        <v>6</v>
      </c>
      <c r="K79" s="13">
        <v>0.25</v>
      </c>
      <c r="L79" s="13">
        <v>0.13</v>
      </c>
      <c r="M79" s="13">
        <v>0.35</v>
      </c>
      <c r="N79" s="13">
        <v>1.76</v>
      </c>
      <c r="O79" s="13">
        <v>0.23</v>
      </c>
      <c r="P79" s="13">
        <v>1.41</v>
      </c>
      <c r="Q79" s="13">
        <v>0.34</v>
      </c>
      <c r="R79" s="13">
        <v>0.23</v>
      </c>
      <c r="S79" s="13">
        <v>0.16</v>
      </c>
      <c r="T79" s="13">
        <v>0.11</v>
      </c>
      <c r="U79" s="13">
        <v>0.66</v>
      </c>
      <c r="V79" s="13">
        <v>3.18</v>
      </c>
      <c r="BL79" s="6">
        <f t="shared" si="1"/>
        <v>12</v>
      </c>
    </row>
    <row r="80" spans="1:64" s="6" customFormat="1" x14ac:dyDescent="0.3">
      <c r="A80" s="25">
        <v>76</v>
      </c>
      <c r="B80" s="25">
        <v>17</v>
      </c>
      <c r="C80" s="25">
        <v>20</v>
      </c>
      <c r="D80" s="24" t="s">
        <v>84</v>
      </c>
      <c r="E80" s="29" t="s">
        <v>61</v>
      </c>
      <c r="F80" s="25">
        <v>1991</v>
      </c>
      <c r="G80" s="19">
        <v>78</v>
      </c>
      <c r="H80" s="40">
        <v>1</v>
      </c>
      <c r="I80" s="24" t="s">
        <v>345</v>
      </c>
      <c r="J80" s="11" t="s">
        <v>11</v>
      </c>
      <c r="K80" s="6">
        <v>1.33</v>
      </c>
      <c r="L80" s="13">
        <v>1.43</v>
      </c>
      <c r="M80" s="13">
        <v>1.76</v>
      </c>
      <c r="N80" s="13">
        <v>1</v>
      </c>
      <c r="O80" s="13">
        <v>0.3</v>
      </c>
      <c r="P80" s="13">
        <v>0.21</v>
      </c>
      <c r="Q80" s="13">
        <v>0.66</v>
      </c>
      <c r="R80" s="13">
        <v>0.77</v>
      </c>
      <c r="S80" s="13">
        <v>0.14000000000000001</v>
      </c>
      <c r="T80" s="13">
        <v>0.11</v>
      </c>
      <c r="U80" s="13">
        <v>0.08</v>
      </c>
      <c r="V80" s="13">
        <v>0.57999999999999996</v>
      </c>
      <c r="BL80" s="6">
        <f t="shared" si="1"/>
        <v>12</v>
      </c>
    </row>
    <row r="81" spans="1:64" s="6" customFormat="1" x14ac:dyDescent="0.3">
      <c r="A81" s="25">
        <v>76</v>
      </c>
      <c r="B81" s="25">
        <v>17</v>
      </c>
      <c r="C81" s="25">
        <v>20</v>
      </c>
      <c r="D81" s="24" t="s">
        <v>84</v>
      </c>
      <c r="E81" s="29" t="s">
        <v>61</v>
      </c>
      <c r="F81" s="25">
        <v>1991</v>
      </c>
      <c r="G81" s="19">
        <v>79</v>
      </c>
      <c r="H81" s="40">
        <v>1</v>
      </c>
      <c r="I81" s="24" t="s">
        <v>345</v>
      </c>
      <c r="J81" s="11" t="s">
        <v>12</v>
      </c>
      <c r="K81" s="6">
        <v>8.5</v>
      </c>
      <c r="L81" s="13">
        <v>8.73</v>
      </c>
      <c r="M81" s="13">
        <v>20.74</v>
      </c>
      <c r="N81" s="13">
        <v>35.840000000000003</v>
      </c>
      <c r="O81" s="13">
        <v>16.989999999999998</v>
      </c>
      <c r="P81" s="13">
        <v>14.19</v>
      </c>
      <c r="Q81" s="13">
        <v>98.25</v>
      </c>
      <c r="R81" s="13">
        <v>374.84</v>
      </c>
      <c r="S81" s="13">
        <v>185.55</v>
      </c>
      <c r="T81" s="13">
        <v>64.94</v>
      </c>
      <c r="U81" s="13">
        <v>37.31</v>
      </c>
      <c r="V81" s="13">
        <v>14.75</v>
      </c>
      <c r="BL81" s="6">
        <f t="shared" si="1"/>
        <v>12</v>
      </c>
    </row>
    <row r="82" spans="1:64" s="6" customFormat="1" x14ac:dyDescent="0.3">
      <c r="A82" s="25">
        <v>91</v>
      </c>
      <c r="B82" s="25">
        <v>18</v>
      </c>
      <c r="C82" s="25">
        <v>21</v>
      </c>
      <c r="D82" s="24" t="s">
        <v>86</v>
      </c>
      <c r="E82" s="29" t="s">
        <v>87</v>
      </c>
      <c r="F82" s="25">
        <v>1992</v>
      </c>
      <c r="G82" s="19">
        <v>80</v>
      </c>
      <c r="H82" s="40">
        <v>0</v>
      </c>
      <c r="I82" s="24" t="s">
        <v>246</v>
      </c>
      <c r="J82" s="11" t="s">
        <v>7</v>
      </c>
      <c r="K82" s="6">
        <v>2.66</v>
      </c>
      <c r="L82" s="6">
        <v>3</v>
      </c>
      <c r="M82" s="6">
        <v>3.33</v>
      </c>
      <c r="N82" s="6">
        <v>2.9</v>
      </c>
      <c r="O82" s="6">
        <v>2.5</v>
      </c>
      <c r="P82" s="6">
        <v>1</v>
      </c>
      <c r="Q82" s="6">
        <v>2</v>
      </c>
      <c r="R82" s="6">
        <v>2.8</v>
      </c>
      <c r="S82" s="6">
        <v>6.25</v>
      </c>
      <c r="T82" s="6">
        <v>4.17</v>
      </c>
      <c r="U82" s="6">
        <v>1</v>
      </c>
      <c r="V82" s="6">
        <v>6.5</v>
      </c>
      <c r="BL82" s="6">
        <f t="shared" si="1"/>
        <v>12</v>
      </c>
    </row>
    <row r="83" spans="1:64" s="6" customFormat="1" x14ac:dyDescent="0.3">
      <c r="A83" s="25">
        <v>91</v>
      </c>
      <c r="B83" s="25">
        <v>18</v>
      </c>
      <c r="C83" s="25">
        <v>22</v>
      </c>
      <c r="D83" s="24" t="s">
        <v>86</v>
      </c>
      <c r="E83" s="29" t="s">
        <v>87</v>
      </c>
      <c r="F83" s="25">
        <v>1992</v>
      </c>
      <c r="G83" s="19">
        <v>81</v>
      </c>
      <c r="H83" s="41" t="s">
        <v>246</v>
      </c>
      <c r="I83" s="24" t="s">
        <v>335</v>
      </c>
      <c r="J83" s="11" t="s">
        <v>7</v>
      </c>
      <c r="K83" s="6">
        <v>5.78</v>
      </c>
      <c r="L83" s="6">
        <v>6.86</v>
      </c>
      <c r="M83" s="6">
        <v>5.63</v>
      </c>
      <c r="N83" s="6">
        <v>3.61</v>
      </c>
      <c r="P83" s="6">
        <v>1.6</v>
      </c>
      <c r="Q83" s="6">
        <v>5.3</v>
      </c>
      <c r="R83" s="6">
        <v>4.22</v>
      </c>
      <c r="S83" s="6">
        <v>2.2999999999999998</v>
      </c>
      <c r="T83" s="6">
        <v>1.51</v>
      </c>
      <c r="U83" s="6">
        <v>0.86</v>
      </c>
      <c r="V83" s="6">
        <v>3.46</v>
      </c>
      <c r="BL83" s="6">
        <f t="shared" si="1"/>
        <v>11</v>
      </c>
    </row>
    <row r="84" spans="1:64" s="6" customFormat="1" x14ac:dyDescent="0.3">
      <c r="A84" s="25">
        <v>91</v>
      </c>
      <c r="B84" s="25">
        <v>18</v>
      </c>
      <c r="C84" s="25">
        <v>23</v>
      </c>
      <c r="D84" s="24" t="s">
        <v>86</v>
      </c>
      <c r="E84" s="29" t="s">
        <v>87</v>
      </c>
      <c r="F84" s="25">
        <v>1992</v>
      </c>
      <c r="G84" s="19">
        <v>82</v>
      </c>
      <c r="H84" s="41" t="s">
        <v>246</v>
      </c>
      <c r="I84" s="24" t="s">
        <v>335</v>
      </c>
      <c r="J84" s="11" t="s">
        <v>7</v>
      </c>
      <c r="K84" s="6">
        <v>7.16</v>
      </c>
      <c r="L84" s="6">
        <v>6.18</v>
      </c>
      <c r="M84" s="6">
        <v>49.5</v>
      </c>
      <c r="N84" s="6">
        <v>5.35</v>
      </c>
      <c r="O84" s="6">
        <v>2.6</v>
      </c>
      <c r="P84" s="6">
        <v>3.4</v>
      </c>
      <c r="Q84" s="6">
        <v>49.06</v>
      </c>
      <c r="R84" s="6">
        <v>16.7</v>
      </c>
      <c r="S84" s="6">
        <v>30.36</v>
      </c>
      <c r="T84" s="6">
        <v>14.75</v>
      </c>
      <c r="U84" s="6">
        <v>12.25</v>
      </c>
      <c r="BL84" s="6">
        <f t="shared" si="1"/>
        <v>11</v>
      </c>
    </row>
    <row r="85" spans="1:64" s="6" customFormat="1" x14ac:dyDescent="0.3">
      <c r="A85" s="25">
        <v>91</v>
      </c>
      <c r="B85" s="25">
        <v>18</v>
      </c>
      <c r="C85" s="25">
        <v>24</v>
      </c>
      <c r="D85" s="24" t="s">
        <v>86</v>
      </c>
      <c r="E85" s="29" t="s">
        <v>87</v>
      </c>
      <c r="F85" s="25">
        <v>1992</v>
      </c>
      <c r="G85" s="19">
        <v>83</v>
      </c>
      <c r="H85" s="41" t="s">
        <v>246</v>
      </c>
      <c r="I85" s="24" t="s">
        <v>335</v>
      </c>
      <c r="J85" s="11" t="s">
        <v>7</v>
      </c>
      <c r="K85" s="6">
        <v>84.24</v>
      </c>
      <c r="L85" s="6">
        <v>99.66</v>
      </c>
      <c r="M85" s="6">
        <v>26.81</v>
      </c>
      <c r="N85" s="6">
        <v>16.809999999999999</v>
      </c>
      <c r="O85" s="6">
        <v>4.37</v>
      </c>
      <c r="Q85" s="6">
        <v>2.75</v>
      </c>
      <c r="R85" s="6">
        <v>12.04</v>
      </c>
      <c r="S85" s="6">
        <v>9.18</v>
      </c>
      <c r="T85" s="6">
        <v>46.61</v>
      </c>
      <c r="U85" s="6">
        <v>74.56</v>
      </c>
      <c r="V85" s="6">
        <v>23.8</v>
      </c>
      <c r="BL85" s="6">
        <f t="shared" si="1"/>
        <v>11</v>
      </c>
    </row>
    <row r="86" spans="1:64" s="6" customFormat="1" x14ac:dyDescent="0.3">
      <c r="A86" s="25">
        <v>91</v>
      </c>
      <c r="B86" s="25">
        <v>18</v>
      </c>
      <c r="C86" s="25">
        <v>25</v>
      </c>
      <c r="D86" s="24" t="s">
        <v>86</v>
      </c>
      <c r="E86" s="29" t="s">
        <v>87</v>
      </c>
      <c r="F86" s="25">
        <v>1992</v>
      </c>
      <c r="G86" s="19">
        <v>84</v>
      </c>
      <c r="H86" s="41" t="s">
        <v>246</v>
      </c>
      <c r="I86" s="24" t="s">
        <v>335</v>
      </c>
      <c r="J86" s="11" t="s">
        <v>7</v>
      </c>
      <c r="K86" s="6">
        <v>6.5</v>
      </c>
      <c r="L86" s="6">
        <v>7.5</v>
      </c>
      <c r="M86" s="6">
        <v>15</v>
      </c>
      <c r="O86" s="6">
        <v>6</v>
      </c>
      <c r="S86" s="6">
        <v>3.25</v>
      </c>
      <c r="W86" s="13"/>
      <c r="X86" s="13"/>
      <c r="BL86" s="6">
        <f t="shared" si="1"/>
        <v>5</v>
      </c>
    </row>
    <row r="87" spans="1:64" s="6" customFormat="1" x14ac:dyDescent="0.3">
      <c r="A87" s="25">
        <v>96</v>
      </c>
      <c r="B87" s="25">
        <v>19</v>
      </c>
      <c r="C87" s="25">
        <v>26</v>
      </c>
      <c r="D87" s="24" t="s">
        <v>88</v>
      </c>
      <c r="E87" s="29" t="s">
        <v>89</v>
      </c>
      <c r="F87" s="25">
        <v>1993</v>
      </c>
      <c r="G87" s="19">
        <v>85</v>
      </c>
      <c r="H87" s="40">
        <v>1</v>
      </c>
      <c r="I87" s="24" t="s">
        <v>346</v>
      </c>
      <c r="J87" s="11" t="s">
        <v>7</v>
      </c>
      <c r="K87" s="13">
        <v>12.20752180491</v>
      </c>
      <c r="L87" s="13">
        <v>9.0607333466140005</v>
      </c>
      <c r="M87" s="13">
        <v>19.792153304620001</v>
      </c>
      <c r="N87" s="13">
        <v>19.197313100839999</v>
      </c>
      <c r="O87" s="13">
        <v>19.33303720368</v>
      </c>
      <c r="P87" s="13">
        <v>15.09542910409</v>
      </c>
      <c r="Q87" s="13">
        <v>11.575818264560001</v>
      </c>
      <c r="R87" s="13">
        <v>10.252927163480001</v>
      </c>
      <c r="S87" s="13">
        <v>20.2588096335</v>
      </c>
      <c r="T87" s="13">
        <v>15.283096999370001</v>
      </c>
      <c r="U87" s="13">
        <v>15.784103255510001</v>
      </c>
      <c r="V87" s="13">
        <v>15.559572023659999</v>
      </c>
      <c r="W87" s="13">
        <v>15.33504079181</v>
      </c>
      <c r="X87" s="13">
        <v>15.11302296927</v>
      </c>
      <c r="Y87" s="13">
        <v>15.253773890730001</v>
      </c>
      <c r="Z87" s="13">
        <v>21.589240962510001</v>
      </c>
      <c r="AA87" s="13">
        <v>11.50963181935</v>
      </c>
      <c r="AB87" s="13">
        <v>12.0131514848</v>
      </c>
      <c r="AC87" s="13">
        <v>11.05805594634</v>
      </c>
      <c r="AD87" s="13">
        <v>10.468242561189999</v>
      </c>
      <c r="AE87" s="13">
        <v>3.303350416532</v>
      </c>
      <c r="AF87" s="13">
        <v>5.2654852858929999</v>
      </c>
      <c r="AG87" s="13">
        <v>11.61603281354</v>
      </c>
      <c r="AH87" s="13">
        <v>11.38647476307</v>
      </c>
      <c r="BL87" s="6">
        <f t="shared" si="1"/>
        <v>24</v>
      </c>
    </row>
    <row r="88" spans="1:64" s="6" customFormat="1" x14ac:dyDescent="0.3">
      <c r="A88" s="25">
        <v>96</v>
      </c>
      <c r="B88" s="25">
        <v>19</v>
      </c>
      <c r="C88" s="25">
        <v>26</v>
      </c>
      <c r="D88" s="24" t="s">
        <v>88</v>
      </c>
      <c r="E88" s="29" t="s">
        <v>89</v>
      </c>
      <c r="F88" s="25">
        <v>1993</v>
      </c>
      <c r="G88" s="19">
        <v>86</v>
      </c>
      <c r="H88" s="40">
        <v>1</v>
      </c>
      <c r="I88" s="24" t="s">
        <v>346</v>
      </c>
      <c r="J88" s="11" t="s">
        <v>7</v>
      </c>
      <c r="K88" s="13">
        <v>169.64915669819999</v>
      </c>
      <c r="L88" s="13">
        <v>178.56673293630001</v>
      </c>
      <c r="M88" s="13">
        <v>249.56468137109999</v>
      </c>
      <c r="N88" s="13">
        <v>200.38731477760001</v>
      </c>
      <c r="O88" s="13">
        <v>120.15593833459999</v>
      </c>
      <c r="P88" s="13">
        <v>79.74534342055</v>
      </c>
      <c r="Q88" s="13">
        <v>91.212354503789996</v>
      </c>
      <c r="R88" s="13">
        <v>76.008741577099997</v>
      </c>
      <c r="S88" s="13">
        <v>99.885292235479994</v>
      </c>
      <c r="T88" s="13">
        <v>98.20717261835</v>
      </c>
      <c r="U88" s="13">
        <v>240.8104767383</v>
      </c>
      <c r="V88" s="13">
        <v>270.17882674280003</v>
      </c>
      <c r="W88" s="13">
        <v>280.92532715670001</v>
      </c>
      <c r="X88" s="13">
        <v>243.0641670878</v>
      </c>
      <c r="Y88" s="13">
        <v>210.32198398380001</v>
      </c>
      <c r="Z88" s="13">
        <v>169.90887566040001</v>
      </c>
      <c r="AA88" s="13">
        <v>96.988169102160001</v>
      </c>
      <c r="AB88" s="13">
        <v>90.188559110810004</v>
      </c>
      <c r="AC88" s="13">
        <v>71.334638060380001</v>
      </c>
      <c r="AD88" s="13">
        <v>66.358925426249996</v>
      </c>
      <c r="AE88" s="13">
        <v>41.660489922929997</v>
      </c>
      <c r="AF88" s="13">
        <v>37.417855004720003</v>
      </c>
      <c r="AG88" s="13">
        <v>71.52481936497</v>
      </c>
      <c r="AH88" s="13">
        <v>98.693936221719994</v>
      </c>
      <c r="BL88" s="6">
        <f t="shared" si="1"/>
        <v>24</v>
      </c>
    </row>
    <row r="89" spans="1:64" s="6" customFormat="1" x14ac:dyDescent="0.3">
      <c r="A89" s="25">
        <v>96</v>
      </c>
      <c r="B89" s="25">
        <v>19</v>
      </c>
      <c r="C89" s="25">
        <v>26</v>
      </c>
      <c r="D89" s="24" t="s">
        <v>88</v>
      </c>
      <c r="E89" s="29" t="s">
        <v>89</v>
      </c>
      <c r="F89" s="25">
        <v>1993</v>
      </c>
      <c r="G89" s="19">
        <v>87</v>
      </c>
      <c r="H89" s="40">
        <v>1</v>
      </c>
      <c r="I89" s="24" t="s">
        <v>346</v>
      </c>
      <c r="J89" s="11" t="s">
        <v>6</v>
      </c>
      <c r="K89" s="13">
        <v>0</v>
      </c>
      <c r="L89" s="13">
        <v>0</v>
      </c>
      <c r="M89" s="13">
        <v>0</v>
      </c>
      <c r="N89" s="13">
        <v>0</v>
      </c>
      <c r="O89" s="13">
        <v>2.4945066940779999</v>
      </c>
      <c r="P89" s="13">
        <v>0</v>
      </c>
      <c r="Q89" s="13">
        <v>0</v>
      </c>
      <c r="R89" s="13">
        <v>0</v>
      </c>
      <c r="S89" s="13">
        <v>0</v>
      </c>
      <c r="T89" s="13">
        <v>1.5498163659819999</v>
      </c>
      <c r="U89" s="13">
        <v>1.3111953710869999</v>
      </c>
      <c r="V89" s="13">
        <v>0</v>
      </c>
      <c r="W89" s="13">
        <v>0.94684506662559997</v>
      </c>
      <c r="X89" s="13">
        <v>1.5686095890959999</v>
      </c>
      <c r="Y89" s="13">
        <v>1.5431990338999999</v>
      </c>
      <c r="Z89" s="13">
        <v>1.4250134829059999</v>
      </c>
      <c r="AA89" s="13">
        <v>2.555915535804</v>
      </c>
      <c r="AB89" s="13">
        <v>0</v>
      </c>
      <c r="AC89" s="13">
        <v>0</v>
      </c>
      <c r="AD89" s="13">
        <v>2.8083005814300002</v>
      </c>
      <c r="AE89" s="13">
        <v>0</v>
      </c>
      <c r="AF89" s="13">
        <v>1.606196035325</v>
      </c>
      <c r="AG89" s="13">
        <v>0</v>
      </c>
      <c r="AH89" s="13">
        <v>1.55286033874</v>
      </c>
      <c r="BL89" s="6">
        <f t="shared" si="1"/>
        <v>24</v>
      </c>
    </row>
    <row r="90" spans="1:64" s="6" customFormat="1" x14ac:dyDescent="0.3">
      <c r="A90" s="25">
        <v>96</v>
      </c>
      <c r="B90" s="25">
        <v>19</v>
      </c>
      <c r="C90" s="25">
        <v>26</v>
      </c>
      <c r="D90" s="24" t="s">
        <v>88</v>
      </c>
      <c r="E90" s="29" t="s">
        <v>89</v>
      </c>
      <c r="F90" s="25">
        <v>1993</v>
      </c>
      <c r="G90" s="19">
        <v>88</v>
      </c>
      <c r="H90" s="40">
        <v>1</v>
      </c>
      <c r="I90" s="24" t="s">
        <v>346</v>
      </c>
      <c r="J90" s="11" t="s">
        <v>6</v>
      </c>
      <c r="K90" s="13">
        <v>19.868179730009999</v>
      </c>
      <c r="L90" s="13">
        <v>30.06906182845</v>
      </c>
      <c r="M90" s="13">
        <v>40.059248073390002</v>
      </c>
      <c r="N90" s="13">
        <v>68.079017310270004</v>
      </c>
      <c r="O90" s="13">
        <v>24.416933803509998</v>
      </c>
      <c r="P90" s="13">
        <v>17.436045496409999</v>
      </c>
      <c r="Q90" s="13">
        <v>20.054391454809998</v>
      </c>
      <c r="R90" s="13">
        <v>19.71042253317</v>
      </c>
      <c r="S90" s="13">
        <v>28.255912837850001</v>
      </c>
      <c r="T90" s="13">
        <v>30.8591712791</v>
      </c>
      <c r="U90" s="13">
        <v>30.826216965330001</v>
      </c>
      <c r="V90" s="13">
        <v>21.64810971356</v>
      </c>
      <c r="W90" s="13">
        <v>22.8592138313</v>
      </c>
      <c r="X90" s="13">
        <v>23.388203357969999</v>
      </c>
      <c r="Y90" s="13">
        <v>17.882186025420001</v>
      </c>
      <c r="Z90" s="13">
        <v>20.2923507165</v>
      </c>
      <c r="AA90" s="13">
        <v>25.313582300690001</v>
      </c>
      <c r="AB90" s="13">
        <v>12.643905948920001</v>
      </c>
      <c r="AC90" s="13">
        <v>18.52803763667</v>
      </c>
      <c r="AD90" s="13">
        <v>38.328154000609999</v>
      </c>
      <c r="AE90" s="13">
        <v>17.328447676749999</v>
      </c>
      <c r="AF90" s="13">
        <v>19.81881443268</v>
      </c>
      <c r="AG90" s="13">
        <v>26.139425344589998</v>
      </c>
      <c r="AH90" s="13">
        <v>28.228517083029999</v>
      </c>
      <c r="BL90" s="6">
        <f t="shared" si="1"/>
        <v>24</v>
      </c>
    </row>
    <row r="91" spans="1:64" s="6" customFormat="1" x14ac:dyDescent="0.3">
      <c r="A91" s="25">
        <v>96</v>
      </c>
      <c r="B91" s="25">
        <v>19</v>
      </c>
      <c r="C91" s="25">
        <v>26</v>
      </c>
      <c r="D91" s="24" t="s">
        <v>88</v>
      </c>
      <c r="E91" s="29" t="s">
        <v>89</v>
      </c>
      <c r="F91" s="25">
        <v>1993</v>
      </c>
      <c r="G91" s="19">
        <v>89</v>
      </c>
      <c r="H91" s="40">
        <v>1</v>
      </c>
      <c r="I91" s="24" t="s">
        <v>346</v>
      </c>
      <c r="J91" s="11" t="s">
        <v>12</v>
      </c>
      <c r="K91" s="13">
        <v>10.52884940046</v>
      </c>
      <c r="L91" s="13">
        <v>2.5448817591149999</v>
      </c>
      <c r="M91" s="13">
        <v>15.409923490940001</v>
      </c>
      <c r="N91" s="13">
        <v>10.02709597782</v>
      </c>
      <c r="O91" s="13">
        <v>12.470782103119999</v>
      </c>
      <c r="P91" s="13">
        <v>15.48130263893</v>
      </c>
      <c r="Q91" s="13">
        <v>39.65574055375</v>
      </c>
      <c r="R91" s="13">
        <v>60.926726654740001</v>
      </c>
      <c r="S91" s="13">
        <v>40.182686616849999</v>
      </c>
      <c r="T91" s="13">
        <v>26.39391473457</v>
      </c>
      <c r="U91" s="13">
        <v>21.302901973520001</v>
      </c>
      <c r="V91" s="13">
        <v>11.57644336654</v>
      </c>
      <c r="W91" s="13">
        <v>11.996320707660001</v>
      </c>
      <c r="X91" s="13">
        <v>26.595455858299999</v>
      </c>
      <c r="Y91" s="13">
        <v>16.004049928619999</v>
      </c>
      <c r="Z91" s="13">
        <v>9.4602615673129993</v>
      </c>
      <c r="AA91" s="13">
        <v>1.7597111312260001</v>
      </c>
      <c r="AB91" s="13">
        <v>12.31962626032</v>
      </c>
      <c r="AC91" s="13">
        <v>32.14203553446</v>
      </c>
      <c r="AD91" s="13">
        <v>42.107824225869997</v>
      </c>
      <c r="AE91" s="13">
        <v>11.81157467757</v>
      </c>
      <c r="AF91" s="13">
        <v>11.36650469598</v>
      </c>
      <c r="AG91" s="13">
        <v>11.76118939663</v>
      </c>
      <c r="AH91" s="13">
        <v>11.307721868230001</v>
      </c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6">
        <f t="shared" si="1"/>
        <v>24</v>
      </c>
    </row>
    <row r="92" spans="1:64" s="6" customFormat="1" x14ac:dyDescent="0.3">
      <c r="A92" s="25">
        <v>96</v>
      </c>
      <c r="B92" s="25">
        <v>19</v>
      </c>
      <c r="C92" s="25">
        <v>26</v>
      </c>
      <c r="D92" s="24" t="s">
        <v>88</v>
      </c>
      <c r="E92" s="29" t="s">
        <v>89</v>
      </c>
      <c r="F92" s="25">
        <v>1993</v>
      </c>
      <c r="G92" s="19">
        <v>90</v>
      </c>
      <c r="H92" s="40">
        <v>1</v>
      </c>
      <c r="I92" s="24" t="s">
        <v>346</v>
      </c>
      <c r="J92" s="11" t="s">
        <v>12</v>
      </c>
      <c r="K92" s="13">
        <v>10.82066415253</v>
      </c>
      <c r="L92" s="13">
        <v>13.843781008580001</v>
      </c>
      <c r="M92" s="13">
        <v>35.692098453600003</v>
      </c>
      <c r="N92" s="13">
        <v>25.67172570784</v>
      </c>
      <c r="O92" s="13">
        <v>21.158044290839999</v>
      </c>
      <c r="P92" s="13">
        <v>40.692837586309999</v>
      </c>
      <c r="Q92" s="13">
        <v>93.250983760639997</v>
      </c>
      <c r="R92" s="13">
        <v>206.08042286560001</v>
      </c>
      <c r="S92" s="13">
        <v>96.973196389639995</v>
      </c>
      <c r="T92" s="13">
        <v>38.570357626960003</v>
      </c>
      <c r="U92" s="13">
        <v>30.85931025735</v>
      </c>
      <c r="V92" s="13">
        <v>25.19306553897</v>
      </c>
      <c r="W92" s="13">
        <v>12.288135459739999</v>
      </c>
      <c r="X92" s="13">
        <v>20.805347324300001</v>
      </c>
      <c r="Y92" s="13">
        <v>41.205087942470001</v>
      </c>
      <c r="Z92" s="13">
        <v>16.127913744250002</v>
      </c>
      <c r="AA92" s="13">
        <v>13.931955250210001</v>
      </c>
      <c r="AB92" s="13">
        <v>30.56959489198</v>
      </c>
      <c r="AC92" s="13">
        <v>67.195495357620004</v>
      </c>
      <c r="AD92" s="13">
        <v>125.84396236489999</v>
      </c>
      <c r="AE92" s="13">
        <v>28.904781234449999</v>
      </c>
      <c r="AF92" s="13">
        <v>27.86768420189</v>
      </c>
      <c r="AG92" s="13">
        <v>25.959341686510001</v>
      </c>
      <c r="AH92" s="13">
        <v>30.135021843920001</v>
      </c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6">
        <f t="shared" si="1"/>
        <v>24</v>
      </c>
    </row>
    <row r="93" spans="1:64" s="6" customFormat="1" x14ac:dyDescent="0.3">
      <c r="A93" s="25">
        <v>97</v>
      </c>
      <c r="B93" s="25">
        <v>20</v>
      </c>
      <c r="C93" s="25">
        <v>27</v>
      </c>
      <c r="D93" s="24" t="s">
        <v>92</v>
      </c>
      <c r="E93" s="29" t="s">
        <v>93</v>
      </c>
      <c r="F93" s="25">
        <v>1993</v>
      </c>
      <c r="G93" s="19">
        <v>91</v>
      </c>
      <c r="H93" s="40">
        <v>1</v>
      </c>
      <c r="I93" s="24" t="s">
        <v>347</v>
      </c>
      <c r="J93" s="11" t="s">
        <v>7</v>
      </c>
      <c r="K93" s="13">
        <v>0.9</v>
      </c>
      <c r="L93" s="13">
        <v>0.7</v>
      </c>
      <c r="M93" s="13">
        <v>1.3</v>
      </c>
      <c r="N93" s="13">
        <v>5.2</v>
      </c>
      <c r="O93" s="13">
        <v>12.4</v>
      </c>
      <c r="P93" s="13">
        <v>20.9</v>
      </c>
      <c r="Q93" s="13">
        <v>11.8</v>
      </c>
      <c r="R93" s="13">
        <v>6.1</v>
      </c>
      <c r="S93" s="13">
        <v>3.5</v>
      </c>
      <c r="T93" s="13">
        <v>1.3</v>
      </c>
      <c r="U93" s="13">
        <v>1.4</v>
      </c>
      <c r="V93" s="13">
        <v>0.4</v>
      </c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6">
        <f t="shared" si="1"/>
        <v>12</v>
      </c>
    </row>
    <row r="94" spans="1:64" s="6" customFormat="1" x14ac:dyDescent="0.3">
      <c r="A94" s="25">
        <v>97</v>
      </c>
      <c r="B94" s="25">
        <v>20</v>
      </c>
      <c r="C94" s="25">
        <v>27</v>
      </c>
      <c r="D94" s="24" t="s">
        <v>92</v>
      </c>
      <c r="E94" s="29" t="s">
        <v>93</v>
      </c>
      <c r="F94" s="25">
        <v>1993</v>
      </c>
      <c r="G94" s="19">
        <v>92</v>
      </c>
      <c r="H94" s="40">
        <v>1</v>
      </c>
      <c r="I94" s="24" t="s">
        <v>347</v>
      </c>
      <c r="J94" s="11" t="s">
        <v>6</v>
      </c>
      <c r="K94" s="13">
        <v>2.5</v>
      </c>
      <c r="L94" s="13">
        <v>1.6</v>
      </c>
      <c r="M94" s="13">
        <v>1.5</v>
      </c>
      <c r="N94" s="13">
        <v>1.8</v>
      </c>
      <c r="O94" s="13">
        <v>2.1</v>
      </c>
      <c r="P94" s="13">
        <v>2.8</v>
      </c>
      <c r="Q94" s="13">
        <v>4.2</v>
      </c>
      <c r="R94" s="13">
        <v>7.8</v>
      </c>
      <c r="S94" s="13">
        <v>6.5</v>
      </c>
      <c r="T94" s="13">
        <v>5.4</v>
      </c>
      <c r="U94" s="13">
        <v>1.7</v>
      </c>
      <c r="V94" s="13">
        <v>2.5</v>
      </c>
      <c r="BL94" s="6">
        <f t="shared" si="1"/>
        <v>12</v>
      </c>
    </row>
    <row r="95" spans="1:64" s="6" customFormat="1" x14ac:dyDescent="0.3">
      <c r="A95" s="25">
        <v>97</v>
      </c>
      <c r="B95" s="25">
        <v>20</v>
      </c>
      <c r="C95" s="25">
        <v>27</v>
      </c>
      <c r="D95" s="24" t="s">
        <v>92</v>
      </c>
      <c r="E95" s="29" t="s">
        <v>93</v>
      </c>
      <c r="F95" s="25">
        <v>1993</v>
      </c>
      <c r="G95" s="19">
        <v>93</v>
      </c>
      <c r="H95" s="40">
        <v>1</v>
      </c>
      <c r="I95" s="24" t="s">
        <v>347</v>
      </c>
      <c r="J95" s="11" t="s">
        <v>8</v>
      </c>
      <c r="K95" s="13">
        <v>0.01</v>
      </c>
      <c r="L95" s="13">
        <v>0.02</v>
      </c>
      <c r="M95" s="13">
        <v>0.02</v>
      </c>
      <c r="N95" s="13">
        <v>0.02</v>
      </c>
      <c r="O95" s="13">
        <v>0.3</v>
      </c>
      <c r="P95" s="13">
        <v>0.1</v>
      </c>
      <c r="Q95" s="13">
        <v>0.1</v>
      </c>
      <c r="R95" s="13">
        <v>0.04</v>
      </c>
      <c r="S95" s="13">
        <v>0.2</v>
      </c>
      <c r="T95" s="13">
        <v>0.2</v>
      </c>
      <c r="U95" s="13">
        <v>0.04</v>
      </c>
      <c r="V95" s="13">
        <v>0</v>
      </c>
      <c r="BL95" s="6">
        <f t="shared" si="1"/>
        <v>12</v>
      </c>
    </row>
    <row r="96" spans="1:64" s="6" customFormat="1" x14ac:dyDescent="0.3">
      <c r="A96" s="25">
        <v>97</v>
      </c>
      <c r="B96" s="25">
        <v>20</v>
      </c>
      <c r="C96" s="25">
        <v>27</v>
      </c>
      <c r="D96" s="24" t="s">
        <v>92</v>
      </c>
      <c r="E96" s="29" t="s">
        <v>93</v>
      </c>
      <c r="F96" s="25">
        <v>1993</v>
      </c>
      <c r="G96" s="19">
        <v>94</v>
      </c>
      <c r="H96" s="40">
        <v>1</v>
      </c>
      <c r="I96" s="24" t="s">
        <v>347</v>
      </c>
      <c r="J96" s="11" t="s">
        <v>9</v>
      </c>
      <c r="K96" s="13">
        <v>2.8</v>
      </c>
      <c r="L96" s="13">
        <v>2.6</v>
      </c>
      <c r="M96" s="13">
        <v>2.4</v>
      </c>
      <c r="N96" s="13">
        <v>1.2</v>
      </c>
      <c r="O96" s="13">
        <v>0.6</v>
      </c>
      <c r="P96" s="13">
        <v>0.3</v>
      </c>
      <c r="Q96" s="13">
        <v>0.2</v>
      </c>
      <c r="R96" s="13">
        <v>0.2</v>
      </c>
      <c r="S96" s="13">
        <v>0.3</v>
      </c>
      <c r="T96" s="13">
        <v>0.6</v>
      </c>
      <c r="U96" s="13">
        <v>1.4</v>
      </c>
      <c r="V96" s="13">
        <v>2.2000000000000002</v>
      </c>
      <c r="BL96" s="6">
        <f t="shared" si="1"/>
        <v>12</v>
      </c>
    </row>
    <row r="97" spans="1:64" s="6" customFormat="1" x14ac:dyDescent="0.3">
      <c r="A97" s="25">
        <v>97</v>
      </c>
      <c r="B97" s="25">
        <v>20</v>
      </c>
      <c r="C97" s="25">
        <v>27</v>
      </c>
      <c r="D97" s="24" t="s">
        <v>92</v>
      </c>
      <c r="E97" s="29" t="s">
        <v>93</v>
      </c>
      <c r="F97" s="25">
        <v>1993</v>
      </c>
      <c r="G97" s="19">
        <v>95</v>
      </c>
      <c r="H97" s="40">
        <v>1</v>
      </c>
      <c r="I97" s="24" t="s">
        <v>347</v>
      </c>
      <c r="J97" s="11" t="s">
        <v>10</v>
      </c>
      <c r="K97" s="13">
        <v>5</v>
      </c>
      <c r="L97" s="13">
        <v>3.4</v>
      </c>
      <c r="M97" s="13">
        <v>3.8</v>
      </c>
      <c r="N97" s="13">
        <v>4</v>
      </c>
      <c r="O97" s="13">
        <v>7.1</v>
      </c>
      <c r="P97" s="13">
        <v>7.3</v>
      </c>
      <c r="Q97" s="13">
        <v>4.5999999999999996</v>
      </c>
      <c r="R97" s="13">
        <v>4.3</v>
      </c>
      <c r="S97" s="13">
        <v>4.5999999999999996</v>
      </c>
      <c r="T97" s="13">
        <v>6.3</v>
      </c>
      <c r="U97" s="13">
        <v>5.4</v>
      </c>
      <c r="V97" s="13">
        <v>5</v>
      </c>
      <c r="BL97" s="6">
        <f t="shared" si="1"/>
        <v>12</v>
      </c>
    </row>
    <row r="98" spans="1:64" s="6" customFormat="1" x14ac:dyDescent="0.3">
      <c r="A98" s="25">
        <v>97</v>
      </c>
      <c r="B98" s="25">
        <v>20</v>
      </c>
      <c r="C98" s="25">
        <v>27</v>
      </c>
      <c r="D98" s="24" t="s">
        <v>92</v>
      </c>
      <c r="E98" s="29" t="s">
        <v>93</v>
      </c>
      <c r="F98" s="25">
        <v>1993</v>
      </c>
      <c r="G98" s="19">
        <v>96</v>
      </c>
      <c r="H98" s="40">
        <v>1</v>
      </c>
      <c r="I98" s="24" t="s">
        <v>347</v>
      </c>
      <c r="J98" s="11" t="s">
        <v>12</v>
      </c>
      <c r="K98" s="13">
        <v>3.0000000000000001E-3</v>
      </c>
      <c r="L98" s="13">
        <v>0</v>
      </c>
      <c r="M98" s="13">
        <v>0.5</v>
      </c>
      <c r="N98" s="13">
        <v>0.2</v>
      </c>
      <c r="O98" s="13">
        <v>0.6</v>
      </c>
      <c r="P98" s="13">
        <v>0.5</v>
      </c>
      <c r="Q98" s="13">
        <v>1.7</v>
      </c>
      <c r="R98" s="13">
        <v>0.5</v>
      </c>
      <c r="S98" s="13">
        <v>0.4</v>
      </c>
      <c r="T98" s="13">
        <v>0.4</v>
      </c>
      <c r="U98" s="13">
        <v>7.0000000000000007E-2</v>
      </c>
      <c r="V98" s="13">
        <v>0</v>
      </c>
      <c r="BL98" s="6">
        <f t="shared" si="1"/>
        <v>12</v>
      </c>
    </row>
    <row r="99" spans="1:64" s="6" customFormat="1" x14ac:dyDescent="0.3">
      <c r="A99" s="25">
        <v>98</v>
      </c>
      <c r="B99" s="25">
        <v>21</v>
      </c>
      <c r="C99" s="25">
        <v>28</v>
      </c>
      <c r="D99" s="24" t="s">
        <v>95</v>
      </c>
      <c r="E99" s="29" t="s">
        <v>79</v>
      </c>
      <c r="F99" s="25">
        <v>1993</v>
      </c>
      <c r="G99" s="19">
        <v>97</v>
      </c>
      <c r="H99" s="41" t="s">
        <v>246</v>
      </c>
      <c r="I99" s="24" t="s">
        <v>335</v>
      </c>
      <c r="J99" s="11" t="s">
        <v>6</v>
      </c>
      <c r="K99" s="13"/>
      <c r="L99" s="13">
        <v>0</v>
      </c>
      <c r="M99" s="13">
        <v>0.04</v>
      </c>
      <c r="N99" s="13">
        <v>0</v>
      </c>
      <c r="O99" s="13">
        <v>0</v>
      </c>
      <c r="P99" s="13">
        <v>0</v>
      </c>
      <c r="Q99" s="13">
        <v>0</v>
      </c>
      <c r="R99" s="13">
        <v>0.64</v>
      </c>
      <c r="S99" s="13">
        <v>0</v>
      </c>
      <c r="T99" s="13"/>
      <c r="U99" s="13"/>
      <c r="V99" s="13"/>
      <c r="BL99" s="6">
        <f t="shared" si="1"/>
        <v>8</v>
      </c>
    </row>
    <row r="100" spans="1:64" s="6" customFormat="1" x14ac:dyDescent="0.3">
      <c r="A100" s="25">
        <v>98</v>
      </c>
      <c r="B100" s="25">
        <v>21</v>
      </c>
      <c r="C100" s="25">
        <v>28</v>
      </c>
      <c r="D100" s="24" t="s">
        <v>95</v>
      </c>
      <c r="E100" s="29" t="s">
        <v>79</v>
      </c>
      <c r="F100" s="25">
        <v>1993</v>
      </c>
      <c r="G100" s="19">
        <v>98</v>
      </c>
      <c r="H100" s="41" t="s">
        <v>246</v>
      </c>
      <c r="I100" s="24" t="s">
        <v>335</v>
      </c>
      <c r="J100" s="11" t="s">
        <v>8</v>
      </c>
      <c r="L100" s="6">
        <v>0</v>
      </c>
      <c r="M100" s="6">
        <v>0.02</v>
      </c>
      <c r="N100" s="6">
        <v>0</v>
      </c>
      <c r="O100" s="6">
        <v>0</v>
      </c>
      <c r="P100" s="6">
        <v>0.02</v>
      </c>
      <c r="Q100" s="6">
        <v>0</v>
      </c>
      <c r="R100" s="6">
        <v>7.0000000000000007E-2</v>
      </c>
      <c r="S100" s="6">
        <v>0</v>
      </c>
      <c r="BL100" s="6">
        <f t="shared" si="1"/>
        <v>8</v>
      </c>
    </row>
    <row r="101" spans="1:64" s="6" customFormat="1" x14ac:dyDescent="0.3">
      <c r="A101" s="25">
        <v>98</v>
      </c>
      <c r="B101" s="25">
        <v>21</v>
      </c>
      <c r="C101" s="25">
        <v>28</v>
      </c>
      <c r="D101" s="24" t="s">
        <v>95</v>
      </c>
      <c r="E101" s="29" t="s">
        <v>79</v>
      </c>
      <c r="F101" s="25">
        <v>1993</v>
      </c>
      <c r="G101" s="19">
        <v>99</v>
      </c>
      <c r="H101" s="41" t="s">
        <v>246</v>
      </c>
      <c r="I101" s="24" t="s">
        <v>335</v>
      </c>
      <c r="J101" s="11" t="s">
        <v>8</v>
      </c>
      <c r="L101" s="6">
        <v>0</v>
      </c>
      <c r="M101" s="6">
        <v>0</v>
      </c>
      <c r="N101" s="6">
        <v>0</v>
      </c>
      <c r="O101" s="6">
        <v>2</v>
      </c>
      <c r="P101" s="6">
        <v>4</v>
      </c>
      <c r="Q101" s="6">
        <v>1</v>
      </c>
      <c r="R101" s="6">
        <v>0</v>
      </c>
      <c r="S101" s="6">
        <v>0</v>
      </c>
      <c r="BL101" s="6">
        <f t="shared" si="1"/>
        <v>8</v>
      </c>
    </row>
    <row r="102" spans="1:64" s="6" customFormat="1" x14ac:dyDescent="0.3">
      <c r="A102" s="25">
        <v>101</v>
      </c>
      <c r="B102" s="25">
        <v>22</v>
      </c>
      <c r="C102" s="25">
        <v>29</v>
      </c>
      <c r="D102" s="24" t="s">
        <v>97</v>
      </c>
      <c r="E102" s="29" t="s">
        <v>82</v>
      </c>
      <c r="F102" s="25">
        <v>1993</v>
      </c>
      <c r="G102" s="19">
        <v>100</v>
      </c>
      <c r="H102" s="41">
        <v>1</v>
      </c>
      <c r="I102" s="24" t="s">
        <v>348</v>
      </c>
      <c r="J102" s="11" t="s">
        <v>7</v>
      </c>
      <c r="P102" s="13">
        <v>6.5</v>
      </c>
      <c r="Q102" s="13">
        <v>6.8</v>
      </c>
      <c r="R102" s="13">
        <v>7</v>
      </c>
      <c r="S102" s="13">
        <v>11.3</v>
      </c>
      <c r="T102" s="6">
        <v>19.8</v>
      </c>
      <c r="U102" s="13">
        <v>11.5</v>
      </c>
      <c r="V102" s="13">
        <v>0.5</v>
      </c>
      <c r="W102" s="6">
        <v>0</v>
      </c>
      <c r="X102" s="6">
        <v>0.3</v>
      </c>
      <c r="Y102" s="6">
        <v>1.4</v>
      </c>
      <c r="Z102" s="6">
        <v>1</v>
      </c>
      <c r="AA102" s="6">
        <v>0.6</v>
      </c>
      <c r="AB102" s="13">
        <v>0.3</v>
      </c>
      <c r="AC102" s="13">
        <v>3.5</v>
      </c>
      <c r="AD102" s="13">
        <v>13</v>
      </c>
      <c r="AE102" s="13">
        <v>41</v>
      </c>
      <c r="AF102" s="13">
        <v>39</v>
      </c>
      <c r="AG102" s="13">
        <v>26.6</v>
      </c>
      <c r="AH102" s="13">
        <v>10.8</v>
      </c>
      <c r="AI102" s="6">
        <v>7.4</v>
      </c>
      <c r="AJ102" s="6">
        <v>7</v>
      </c>
      <c r="AK102" s="6">
        <v>20.5</v>
      </c>
      <c r="AL102" s="6">
        <v>17.7</v>
      </c>
      <c r="AM102" s="6">
        <v>3</v>
      </c>
      <c r="BL102" s="6">
        <f t="shared" si="1"/>
        <v>24</v>
      </c>
    </row>
    <row r="103" spans="1:64" s="6" customFormat="1" x14ac:dyDescent="0.3">
      <c r="A103" s="25">
        <v>101</v>
      </c>
      <c r="B103" s="25">
        <v>22</v>
      </c>
      <c r="C103" s="25">
        <v>29</v>
      </c>
      <c r="D103" s="24" t="s">
        <v>97</v>
      </c>
      <c r="E103" s="29" t="s">
        <v>82</v>
      </c>
      <c r="F103" s="25">
        <v>1993</v>
      </c>
      <c r="G103" s="19">
        <v>101</v>
      </c>
      <c r="H103" s="41">
        <v>1</v>
      </c>
      <c r="I103" s="24" t="s">
        <v>348</v>
      </c>
      <c r="J103" s="11" t="s">
        <v>11</v>
      </c>
      <c r="P103" s="6">
        <v>18.3</v>
      </c>
      <c r="Q103" s="6">
        <v>20</v>
      </c>
      <c r="R103" s="6">
        <v>6.3</v>
      </c>
      <c r="S103" s="6">
        <v>7.3</v>
      </c>
      <c r="T103" s="6">
        <v>3.8</v>
      </c>
      <c r="U103" s="6">
        <v>4</v>
      </c>
      <c r="V103" s="6">
        <v>3.3</v>
      </c>
      <c r="W103" s="6">
        <v>0.8</v>
      </c>
      <c r="X103" s="6">
        <v>5.6</v>
      </c>
      <c r="Y103" s="6">
        <v>13.2</v>
      </c>
      <c r="Z103" s="6">
        <v>35.5</v>
      </c>
      <c r="AA103" s="6">
        <v>27.4</v>
      </c>
      <c r="AB103" s="6">
        <v>1</v>
      </c>
      <c r="AC103" s="6">
        <v>7.3</v>
      </c>
      <c r="AD103" s="6">
        <v>6.8</v>
      </c>
      <c r="AE103" s="6">
        <v>5</v>
      </c>
      <c r="AF103" s="6">
        <v>16.5</v>
      </c>
      <c r="AG103" s="6">
        <v>12.6</v>
      </c>
      <c r="AH103" s="6">
        <v>6.8</v>
      </c>
      <c r="AI103" s="6">
        <v>13</v>
      </c>
      <c r="AJ103" s="6">
        <v>3</v>
      </c>
      <c r="AK103" s="6">
        <v>4</v>
      </c>
      <c r="AL103" s="6">
        <v>5.3</v>
      </c>
      <c r="AM103" s="6">
        <v>22.2</v>
      </c>
      <c r="BL103" s="6">
        <f t="shared" si="1"/>
        <v>24</v>
      </c>
    </row>
    <row r="104" spans="1:64" s="6" customFormat="1" x14ac:dyDescent="0.3">
      <c r="A104" s="25">
        <v>101</v>
      </c>
      <c r="B104" s="25">
        <v>22</v>
      </c>
      <c r="C104" s="25">
        <v>30</v>
      </c>
      <c r="D104" s="24" t="s">
        <v>97</v>
      </c>
      <c r="E104" s="29" t="s">
        <v>82</v>
      </c>
      <c r="F104" s="25">
        <v>1993</v>
      </c>
      <c r="G104" s="19">
        <v>102</v>
      </c>
      <c r="H104" s="41">
        <v>1</v>
      </c>
      <c r="I104" s="24" t="s">
        <v>348</v>
      </c>
      <c r="J104" s="11" t="s">
        <v>7</v>
      </c>
      <c r="P104" s="6">
        <v>0</v>
      </c>
      <c r="Q104" s="6">
        <v>0.5</v>
      </c>
      <c r="R104" s="6">
        <v>0.6</v>
      </c>
      <c r="S104" s="6">
        <v>2.2999999999999998</v>
      </c>
      <c r="T104" s="6">
        <v>2.2000000000000002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0.1</v>
      </c>
      <c r="AB104" s="6">
        <v>0</v>
      </c>
      <c r="AC104" s="6">
        <v>0.1</v>
      </c>
      <c r="AD104" s="6">
        <v>0.8</v>
      </c>
      <c r="AE104" s="6">
        <v>3.4</v>
      </c>
      <c r="AF104" s="6">
        <v>0.1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</v>
      </c>
      <c r="AM104" s="6">
        <v>0</v>
      </c>
      <c r="BL104" s="6">
        <f t="shared" si="1"/>
        <v>24</v>
      </c>
    </row>
    <row r="105" spans="1:64" s="6" customFormat="1" x14ac:dyDescent="0.3">
      <c r="A105" s="25">
        <v>101</v>
      </c>
      <c r="B105" s="25">
        <v>22</v>
      </c>
      <c r="C105" s="25">
        <v>30</v>
      </c>
      <c r="D105" s="24" t="s">
        <v>97</v>
      </c>
      <c r="E105" s="29" t="s">
        <v>82</v>
      </c>
      <c r="F105" s="25">
        <v>1993</v>
      </c>
      <c r="G105" s="19">
        <v>103</v>
      </c>
      <c r="H105" s="41">
        <v>1</v>
      </c>
      <c r="I105" s="24" t="s">
        <v>348</v>
      </c>
      <c r="J105" s="11" t="s">
        <v>11</v>
      </c>
      <c r="P105" s="6">
        <v>6</v>
      </c>
      <c r="Q105" s="6">
        <v>19.5</v>
      </c>
      <c r="R105" s="6">
        <v>13.2</v>
      </c>
      <c r="S105" s="6">
        <v>11.3</v>
      </c>
      <c r="T105" s="6">
        <v>3</v>
      </c>
      <c r="U105" s="6">
        <v>0.6</v>
      </c>
      <c r="V105" s="6">
        <v>1</v>
      </c>
      <c r="W105" s="6">
        <v>0</v>
      </c>
      <c r="X105" s="6">
        <v>0.8</v>
      </c>
      <c r="Y105" s="6">
        <v>0</v>
      </c>
      <c r="Z105" s="6">
        <v>0.7</v>
      </c>
      <c r="AA105" s="6">
        <v>1.4</v>
      </c>
      <c r="AB105" s="6">
        <v>1.3</v>
      </c>
      <c r="AC105" s="6">
        <v>5.5</v>
      </c>
      <c r="AD105" s="6">
        <v>2.2000000000000002</v>
      </c>
      <c r="AE105" s="6">
        <v>1.2</v>
      </c>
      <c r="AF105" s="6">
        <v>1</v>
      </c>
      <c r="AG105" s="6">
        <v>1</v>
      </c>
      <c r="AH105" s="6">
        <v>1</v>
      </c>
      <c r="AI105" s="6">
        <v>0</v>
      </c>
      <c r="AJ105" s="6">
        <v>0</v>
      </c>
      <c r="AK105" s="6">
        <v>0</v>
      </c>
      <c r="AL105" s="6">
        <v>1</v>
      </c>
      <c r="AM105" s="6">
        <v>1</v>
      </c>
      <c r="BL105" s="6">
        <f t="shared" si="1"/>
        <v>24</v>
      </c>
    </row>
    <row r="106" spans="1:64" s="6" customFormat="1" x14ac:dyDescent="0.3">
      <c r="A106" s="25">
        <v>101</v>
      </c>
      <c r="B106" s="25">
        <v>22</v>
      </c>
      <c r="C106" s="25">
        <v>31</v>
      </c>
      <c r="D106" s="24" t="s">
        <v>97</v>
      </c>
      <c r="E106" s="29" t="s">
        <v>82</v>
      </c>
      <c r="F106" s="25">
        <v>1993</v>
      </c>
      <c r="G106" s="19">
        <v>104</v>
      </c>
      <c r="H106" s="41">
        <v>1</v>
      </c>
      <c r="I106" s="24" t="s">
        <v>348</v>
      </c>
      <c r="J106" s="11" t="s">
        <v>7</v>
      </c>
      <c r="P106" s="6">
        <v>0</v>
      </c>
      <c r="Q106" s="6">
        <v>0</v>
      </c>
      <c r="R106" s="6">
        <v>0.3</v>
      </c>
      <c r="S106" s="6">
        <v>1.3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0.4</v>
      </c>
      <c r="AD106" s="6">
        <v>0</v>
      </c>
      <c r="AE106" s="6">
        <v>0</v>
      </c>
      <c r="AF106" s="6">
        <v>0.4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BL106" s="6">
        <f t="shared" si="1"/>
        <v>24</v>
      </c>
    </row>
    <row r="107" spans="1:64" s="6" customFormat="1" x14ac:dyDescent="0.3">
      <c r="A107" s="25">
        <v>101</v>
      </c>
      <c r="B107" s="25">
        <v>22</v>
      </c>
      <c r="C107" s="25">
        <v>31</v>
      </c>
      <c r="D107" s="24" t="s">
        <v>97</v>
      </c>
      <c r="E107" s="29" t="s">
        <v>82</v>
      </c>
      <c r="F107" s="25">
        <v>1993</v>
      </c>
      <c r="G107" s="19">
        <v>105</v>
      </c>
      <c r="H107" s="41">
        <v>1</v>
      </c>
      <c r="I107" s="24" t="s">
        <v>348</v>
      </c>
      <c r="J107" s="11" t="s">
        <v>11</v>
      </c>
      <c r="P107" s="6">
        <v>5</v>
      </c>
      <c r="Q107" s="6">
        <v>2.5</v>
      </c>
      <c r="R107" s="6">
        <v>1.3</v>
      </c>
      <c r="S107" s="6">
        <v>4.5</v>
      </c>
      <c r="T107" s="6">
        <v>0.8</v>
      </c>
      <c r="U107" s="6">
        <v>1.5</v>
      </c>
      <c r="V107" s="6">
        <v>0</v>
      </c>
      <c r="W107" s="6">
        <v>0</v>
      </c>
      <c r="X107" s="6">
        <v>0</v>
      </c>
      <c r="Y107" s="6">
        <v>0</v>
      </c>
      <c r="Z107" s="6">
        <v>5.5</v>
      </c>
      <c r="AA107" s="6">
        <v>5</v>
      </c>
      <c r="AB107" s="6">
        <v>3.5</v>
      </c>
      <c r="AC107" s="6">
        <v>6.2</v>
      </c>
      <c r="AD107" s="6">
        <v>7</v>
      </c>
      <c r="AE107" s="6">
        <v>3.3</v>
      </c>
      <c r="AF107" s="6">
        <v>3.6</v>
      </c>
      <c r="AG107" s="6">
        <v>5.5</v>
      </c>
      <c r="AH107" s="6">
        <v>2.4</v>
      </c>
      <c r="AI107" s="6">
        <v>0</v>
      </c>
      <c r="AJ107" s="6">
        <v>0</v>
      </c>
      <c r="AK107" s="6">
        <v>0</v>
      </c>
      <c r="AL107" s="6">
        <v>3</v>
      </c>
      <c r="AM107" s="6">
        <v>4</v>
      </c>
      <c r="BL107" s="6">
        <f t="shared" si="1"/>
        <v>24</v>
      </c>
    </row>
    <row r="108" spans="1:64" s="6" customFormat="1" x14ac:dyDescent="0.3">
      <c r="A108" s="25">
        <v>107</v>
      </c>
      <c r="B108" s="25">
        <v>23</v>
      </c>
      <c r="C108" s="25">
        <v>32</v>
      </c>
      <c r="D108" s="24" t="s">
        <v>99</v>
      </c>
      <c r="E108" s="29" t="s">
        <v>100</v>
      </c>
      <c r="F108" s="25">
        <v>1993</v>
      </c>
      <c r="G108" s="19">
        <v>106</v>
      </c>
      <c r="H108" s="40">
        <v>1</v>
      </c>
      <c r="I108" s="24" t="s">
        <v>349</v>
      </c>
      <c r="J108" s="11" t="s">
        <v>8</v>
      </c>
      <c r="K108" s="6">
        <v>0</v>
      </c>
      <c r="L108" s="6">
        <v>0</v>
      </c>
      <c r="M108" s="6">
        <v>0.1</v>
      </c>
      <c r="N108" s="6">
        <v>0.6</v>
      </c>
      <c r="O108" s="6">
        <v>1.8</v>
      </c>
      <c r="P108" s="6">
        <v>4.3</v>
      </c>
      <c r="Q108" s="6">
        <v>3.7</v>
      </c>
      <c r="R108" s="6">
        <v>5.4</v>
      </c>
      <c r="S108" s="6">
        <v>3.4</v>
      </c>
      <c r="T108" s="6">
        <v>2.2999999999999998</v>
      </c>
      <c r="U108" s="6">
        <v>1</v>
      </c>
      <c r="V108" s="6">
        <v>0</v>
      </c>
      <c r="BL108" s="6">
        <f t="shared" si="1"/>
        <v>12</v>
      </c>
    </row>
    <row r="109" spans="1:64" s="6" customFormat="1" x14ac:dyDescent="0.3">
      <c r="A109" s="25">
        <v>107</v>
      </c>
      <c r="B109" s="25">
        <v>23</v>
      </c>
      <c r="C109" s="25">
        <v>32</v>
      </c>
      <c r="D109" s="24" t="s">
        <v>99</v>
      </c>
      <c r="E109" s="29" t="s">
        <v>100</v>
      </c>
      <c r="F109" s="25">
        <v>1993</v>
      </c>
      <c r="G109" s="19">
        <v>107</v>
      </c>
      <c r="H109" s="40">
        <v>1</v>
      </c>
      <c r="I109" s="24" t="s">
        <v>350</v>
      </c>
      <c r="J109" s="11" t="s">
        <v>8</v>
      </c>
      <c r="K109" s="6">
        <v>0.2</v>
      </c>
      <c r="L109" s="6">
        <v>0</v>
      </c>
      <c r="M109" s="6">
        <v>0</v>
      </c>
      <c r="N109" s="6">
        <v>0.03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BL109" s="6">
        <f t="shared" si="1"/>
        <v>12</v>
      </c>
    </row>
    <row r="110" spans="1:64" s="6" customFormat="1" x14ac:dyDescent="0.3">
      <c r="A110" s="25">
        <v>107</v>
      </c>
      <c r="B110" s="25">
        <v>23</v>
      </c>
      <c r="C110" s="25">
        <v>32</v>
      </c>
      <c r="D110" s="24" t="s">
        <v>99</v>
      </c>
      <c r="E110" s="29" t="s">
        <v>100</v>
      </c>
      <c r="F110" s="25">
        <v>1993</v>
      </c>
      <c r="G110" s="19">
        <v>108</v>
      </c>
      <c r="H110" s="40">
        <v>1</v>
      </c>
      <c r="I110" s="24" t="s">
        <v>351</v>
      </c>
      <c r="J110" s="11" t="s">
        <v>8</v>
      </c>
      <c r="K110" s="6">
        <v>0</v>
      </c>
      <c r="L110" s="6">
        <v>0</v>
      </c>
      <c r="M110" s="6">
        <v>0</v>
      </c>
      <c r="N110" s="6">
        <v>7.0000000000000007E-2</v>
      </c>
      <c r="O110" s="6">
        <v>0.1</v>
      </c>
      <c r="P110" s="6">
        <v>7.0000000000000007E-2</v>
      </c>
      <c r="Q110" s="6">
        <v>0</v>
      </c>
      <c r="R110" s="6">
        <v>0</v>
      </c>
      <c r="S110" s="6">
        <v>0.06</v>
      </c>
      <c r="T110" s="6">
        <v>0.4</v>
      </c>
      <c r="U110" s="6">
        <v>0.06</v>
      </c>
      <c r="V110" s="6">
        <v>0</v>
      </c>
      <c r="BL110" s="6">
        <f t="shared" si="1"/>
        <v>12</v>
      </c>
    </row>
    <row r="111" spans="1:64" s="6" customFormat="1" x14ac:dyDescent="0.3">
      <c r="A111" s="25">
        <v>107</v>
      </c>
      <c r="B111" s="25">
        <v>23</v>
      </c>
      <c r="C111" s="25">
        <v>32</v>
      </c>
      <c r="D111" s="24" t="s">
        <v>99</v>
      </c>
      <c r="E111" s="29" t="s">
        <v>100</v>
      </c>
      <c r="F111" s="25">
        <v>1993</v>
      </c>
      <c r="G111" s="19">
        <v>109</v>
      </c>
      <c r="H111" s="40">
        <v>1</v>
      </c>
      <c r="I111" s="24" t="s">
        <v>350</v>
      </c>
      <c r="J111" s="11" t="s">
        <v>9</v>
      </c>
      <c r="K111" s="6">
        <v>0.2</v>
      </c>
      <c r="L111" s="6">
        <v>0</v>
      </c>
      <c r="M111" s="6">
        <v>0</v>
      </c>
      <c r="N111" s="6">
        <v>0.03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BL111" s="6">
        <f t="shared" si="1"/>
        <v>12</v>
      </c>
    </row>
    <row r="112" spans="1:64" s="6" customFormat="1" x14ac:dyDescent="0.3">
      <c r="A112" s="25">
        <v>107</v>
      </c>
      <c r="B112" s="25">
        <v>23</v>
      </c>
      <c r="C112" s="25">
        <v>32</v>
      </c>
      <c r="D112" s="24" t="s">
        <v>99</v>
      </c>
      <c r="E112" s="29" t="s">
        <v>100</v>
      </c>
      <c r="F112" s="25">
        <v>1993</v>
      </c>
      <c r="G112" s="19">
        <v>110</v>
      </c>
      <c r="H112" s="40">
        <v>1</v>
      </c>
      <c r="I112" s="24" t="s">
        <v>351</v>
      </c>
      <c r="J112" s="11" t="s">
        <v>9</v>
      </c>
      <c r="K112" s="6">
        <v>4.4000000000000004</v>
      </c>
      <c r="L112" s="6">
        <v>4</v>
      </c>
      <c r="M112" s="6">
        <v>2.2999999999999998</v>
      </c>
      <c r="N112" s="6">
        <v>1.1000000000000001</v>
      </c>
      <c r="O112" s="13">
        <v>1.3</v>
      </c>
      <c r="P112" s="13">
        <v>1.4</v>
      </c>
      <c r="Q112" s="13">
        <v>0.3</v>
      </c>
      <c r="R112" s="13">
        <v>0.2</v>
      </c>
      <c r="S112" s="13">
        <v>0</v>
      </c>
      <c r="T112" s="13">
        <v>0</v>
      </c>
      <c r="U112" s="13">
        <v>4.0999999999999996</v>
      </c>
      <c r="V112" s="13">
        <v>3.1</v>
      </c>
      <c r="BL112" s="6">
        <f t="shared" si="1"/>
        <v>12</v>
      </c>
    </row>
    <row r="113" spans="1:64" s="6" customFormat="1" x14ac:dyDescent="0.3">
      <c r="A113" s="25">
        <v>107</v>
      </c>
      <c r="B113" s="25">
        <v>23</v>
      </c>
      <c r="C113" s="25">
        <v>32</v>
      </c>
      <c r="D113" s="24" t="s">
        <v>99</v>
      </c>
      <c r="E113" s="29" t="s">
        <v>100</v>
      </c>
      <c r="F113" s="25">
        <v>1993</v>
      </c>
      <c r="G113" s="19">
        <v>111</v>
      </c>
      <c r="H113" s="40">
        <v>1</v>
      </c>
      <c r="I113" s="24" t="s">
        <v>349</v>
      </c>
      <c r="J113" s="11" t="s">
        <v>10</v>
      </c>
      <c r="K113" s="13">
        <v>0.3</v>
      </c>
      <c r="L113" s="13">
        <v>0</v>
      </c>
      <c r="M113" s="13">
        <v>2</v>
      </c>
      <c r="N113" s="13">
        <v>4.8</v>
      </c>
      <c r="O113" s="13">
        <v>2.8</v>
      </c>
      <c r="P113" s="13">
        <v>9.6</v>
      </c>
      <c r="Q113" s="13">
        <v>9.3000000000000007</v>
      </c>
      <c r="R113" s="13">
        <v>13.1</v>
      </c>
      <c r="S113" s="13">
        <v>8.1999999999999993</v>
      </c>
      <c r="T113" s="13">
        <v>5.5</v>
      </c>
      <c r="U113" s="13">
        <v>3.6</v>
      </c>
      <c r="V113" s="13">
        <v>2.2000000000000002</v>
      </c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BL113" s="6">
        <f t="shared" si="1"/>
        <v>12</v>
      </c>
    </row>
    <row r="114" spans="1:64" s="6" customFormat="1" x14ac:dyDescent="0.3">
      <c r="A114" s="25">
        <v>107</v>
      </c>
      <c r="B114" s="25">
        <v>23</v>
      </c>
      <c r="C114" s="25">
        <v>32</v>
      </c>
      <c r="D114" s="24" t="s">
        <v>99</v>
      </c>
      <c r="E114" s="29" t="s">
        <v>100</v>
      </c>
      <c r="F114" s="25">
        <v>1993</v>
      </c>
      <c r="G114" s="19">
        <v>112</v>
      </c>
      <c r="H114" s="40">
        <v>1</v>
      </c>
      <c r="I114" s="24" t="s">
        <v>350</v>
      </c>
      <c r="J114" s="11" t="s">
        <v>10</v>
      </c>
      <c r="K114" s="13">
        <v>6.6</v>
      </c>
      <c r="L114" s="13">
        <v>4.2</v>
      </c>
      <c r="M114" s="13">
        <v>1.3</v>
      </c>
      <c r="N114" s="13">
        <v>1.1000000000000001</v>
      </c>
      <c r="O114" s="13">
        <v>0.8</v>
      </c>
      <c r="P114" s="13">
        <v>1</v>
      </c>
      <c r="Q114" s="13">
        <v>0.5</v>
      </c>
      <c r="R114" s="13">
        <v>1.1000000000000001</v>
      </c>
      <c r="S114" s="13">
        <v>1.6</v>
      </c>
      <c r="T114" s="13">
        <v>2.4</v>
      </c>
      <c r="U114" s="13">
        <v>4.4000000000000004</v>
      </c>
      <c r="V114" s="13">
        <v>9.4</v>
      </c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BL114" s="6">
        <f t="shared" si="1"/>
        <v>12</v>
      </c>
    </row>
    <row r="115" spans="1:64" s="6" customFormat="1" x14ac:dyDescent="0.3">
      <c r="A115" s="25">
        <v>107</v>
      </c>
      <c r="B115" s="25">
        <v>23</v>
      </c>
      <c r="C115" s="25">
        <v>32</v>
      </c>
      <c r="D115" s="24" t="s">
        <v>99</v>
      </c>
      <c r="E115" s="29" t="s">
        <v>100</v>
      </c>
      <c r="F115" s="25">
        <v>1993</v>
      </c>
      <c r="G115" s="19">
        <v>113</v>
      </c>
      <c r="H115" s="40">
        <v>1</v>
      </c>
      <c r="I115" s="24" t="s">
        <v>351</v>
      </c>
      <c r="J115" s="11" t="s">
        <v>10</v>
      </c>
      <c r="K115" s="13">
        <v>55.9</v>
      </c>
      <c r="L115" s="13">
        <v>69.599999999999994</v>
      </c>
      <c r="M115" s="13">
        <v>83.6</v>
      </c>
      <c r="N115" s="13">
        <v>116.7</v>
      </c>
      <c r="O115" s="13">
        <v>169.4</v>
      </c>
      <c r="P115" s="13">
        <v>280.7</v>
      </c>
      <c r="Q115" s="13">
        <v>338.1</v>
      </c>
      <c r="R115" s="13">
        <v>226</v>
      </c>
      <c r="S115" s="13">
        <v>112.9</v>
      </c>
      <c r="T115" s="13">
        <v>74.8</v>
      </c>
      <c r="U115" s="13">
        <v>96.4</v>
      </c>
      <c r="V115" s="13">
        <v>60.2</v>
      </c>
      <c r="BL115" s="6">
        <f t="shared" si="1"/>
        <v>12</v>
      </c>
    </row>
    <row r="116" spans="1:64" s="6" customFormat="1" x14ac:dyDescent="0.3">
      <c r="A116" s="25">
        <v>109</v>
      </c>
      <c r="B116" s="25">
        <v>24</v>
      </c>
      <c r="C116" s="25">
        <v>33</v>
      </c>
      <c r="D116" s="24" t="s">
        <v>104</v>
      </c>
      <c r="E116" s="29" t="s">
        <v>105</v>
      </c>
      <c r="F116" s="25">
        <v>1993</v>
      </c>
      <c r="G116" s="19">
        <v>114</v>
      </c>
      <c r="H116" s="41">
        <v>0</v>
      </c>
      <c r="I116" s="24" t="s">
        <v>246</v>
      </c>
      <c r="J116" s="11" t="s">
        <v>7</v>
      </c>
      <c r="K116" s="6">
        <v>0</v>
      </c>
      <c r="L116" s="6">
        <v>0</v>
      </c>
      <c r="M116" s="6">
        <v>0.84060000000000001</v>
      </c>
      <c r="N116" s="6">
        <v>1.0995999999999999</v>
      </c>
      <c r="O116" s="6">
        <v>0.88319999999999999</v>
      </c>
      <c r="P116" s="6">
        <v>0.42730000000000001</v>
      </c>
      <c r="Q116" s="6">
        <v>1.8327</v>
      </c>
      <c r="R116" s="6">
        <v>2.9996999999999998</v>
      </c>
      <c r="S116" s="6">
        <v>5.8795000000000002</v>
      </c>
      <c r="T116" s="6">
        <v>2.2326999999999999</v>
      </c>
      <c r="U116" s="6">
        <v>0.25219999999999998</v>
      </c>
      <c r="V116" s="6">
        <v>8.3400000000000002E-2</v>
      </c>
      <c r="BL116" s="6">
        <f t="shared" si="1"/>
        <v>12</v>
      </c>
    </row>
    <row r="117" spans="1:64" s="6" customFormat="1" x14ac:dyDescent="0.3">
      <c r="A117" s="25">
        <v>109</v>
      </c>
      <c r="B117" s="25">
        <v>24</v>
      </c>
      <c r="C117" s="25">
        <v>33</v>
      </c>
      <c r="D117" s="24" t="s">
        <v>104</v>
      </c>
      <c r="E117" s="29" t="s">
        <v>105</v>
      </c>
      <c r="F117" s="25">
        <v>1993</v>
      </c>
      <c r="G117" s="19">
        <v>115</v>
      </c>
      <c r="H117" s="41">
        <v>0</v>
      </c>
      <c r="I117" s="24" t="s">
        <v>246</v>
      </c>
      <c r="J117" s="11" t="s">
        <v>6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0.97470000000000001</v>
      </c>
      <c r="R117" s="6">
        <v>2.8561000000000001</v>
      </c>
      <c r="S117" s="6">
        <v>4.4985999999999997</v>
      </c>
      <c r="T117" s="6">
        <v>2.2302</v>
      </c>
      <c r="U117" s="6">
        <v>0</v>
      </c>
      <c r="V117" s="6">
        <v>0</v>
      </c>
      <c r="BL117" s="6">
        <f t="shared" si="1"/>
        <v>12</v>
      </c>
    </row>
    <row r="118" spans="1:64" s="6" customFormat="1" x14ac:dyDescent="0.3">
      <c r="A118" s="25">
        <v>109</v>
      </c>
      <c r="B118" s="25">
        <v>24</v>
      </c>
      <c r="C118" s="25">
        <v>33</v>
      </c>
      <c r="D118" s="24" t="s">
        <v>104</v>
      </c>
      <c r="E118" s="29" t="s">
        <v>105</v>
      </c>
      <c r="F118" s="25">
        <v>1993</v>
      </c>
      <c r="G118" s="19">
        <v>116</v>
      </c>
      <c r="H118" s="41">
        <v>0</v>
      </c>
      <c r="I118" s="24" t="s">
        <v>246</v>
      </c>
      <c r="J118" s="11" t="s">
        <v>11</v>
      </c>
      <c r="K118" s="6">
        <v>0.27429999999999999</v>
      </c>
      <c r="L118" s="6">
        <v>0.62929999999999997</v>
      </c>
      <c r="M118" s="6">
        <v>4.7977999999999996</v>
      </c>
      <c r="N118" s="6">
        <v>10.064500000000001</v>
      </c>
      <c r="O118" s="6">
        <v>4.2685000000000004</v>
      </c>
      <c r="P118" s="6">
        <v>2.0026000000000002</v>
      </c>
      <c r="Q118" s="6">
        <v>2.5011000000000001</v>
      </c>
      <c r="R118" s="6">
        <v>3.9058999999999999</v>
      </c>
      <c r="S118" s="6">
        <v>7.9314999999999998</v>
      </c>
      <c r="T118" s="6">
        <v>3.9956</v>
      </c>
      <c r="U118" s="6">
        <v>2.5882000000000001</v>
      </c>
      <c r="V118" s="6">
        <v>1.2768999999999999</v>
      </c>
      <c r="BL118" s="6">
        <f t="shared" si="1"/>
        <v>12</v>
      </c>
    </row>
    <row r="119" spans="1:64" s="6" customFormat="1" x14ac:dyDescent="0.3">
      <c r="A119" s="25">
        <v>109</v>
      </c>
      <c r="B119" s="25">
        <v>24</v>
      </c>
      <c r="C119" s="25">
        <v>33</v>
      </c>
      <c r="D119" s="24" t="s">
        <v>104</v>
      </c>
      <c r="E119" s="29" t="s">
        <v>105</v>
      </c>
      <c r="F119" s="25">
        <v>1993</v>
      </c>
      <c r="G119" s="19">
        <v>117</v>
      </c>
      <c r="H119" s="41">
        <v>0</v>
      </c>
      <c r="I119" s="24" t="s">
        <v>246</v>
      </c>
      <c r="J119" s="11" t="s">
        <v>12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6.6025999999999998</v>
      </c>
      <c r="R119" s="6">
        <v>10.485200000000001</v>
      </c>
      <c r="S119" s="6">
        <v>36.0623</v>
      </c>
      <c r="T119" s="6">
        <v>19.921700000000001</v>
      </c>
      <c r="U119" s="6">
        <v>4.1647999999999996</v>
      </c>
      <c r="V119" s="6">
        <v>0</v>
      </c>
      <c r="BL119" s="6">
        <f t="shared" si="1"/>
        <v>12</v>
      </c>
    </row>
    <row r="120" spans="1:64" s="6" customFormat="1" x14ac:dyDescent="0.3">
      <c r="A120" s="25">
        <v>112</v>
      </c>
      <c r="B120" s="25">
        <v>25</v>
      </c>
      <c r="C120" s="25">
        <v>34</v>
      </c>
      <c r="D120" s="24" t="s">
        <v>107</v>
      </c>
      <c r="E120" s="29" t="s">
        <v>72</v>
      </c>
      <c r="F120" s="25">
        <v>1993</v>
      </c>
      <c r="G120" s="19">
        <v>118</v>
      </c>
      <c r="H120" s="40">
        <v>1</v>
      </c>
      <c r="I120" s="24" t="s">
        <v>352</v>
      </c>
      <c r="J120" s="11" t="s">
        <v>7</v>
      </c>
      <c r="Q120" s="6">
        <v>0.78139999999999998</v>
      </c>
      <c r="R120" s="6">
        <v>1.4450000000000001</v>
      </c>
      <c r="S120" s="6">
        <v>1.1897</v>
      </c>
      <c r="T120" s="6">
        <v>0.15379999999999999</v>
      </c>
      <c r="U120" s="6">
        <v>0.51119999999999999</v>
      </c>
      <c r="V120" s="6">
        <v>0.19670000000000001</v>
      </c>
      <c r="W120" s="6">
        <v>0.36620000000000003</v>
      </c>
      <c r="X120" s="6">
        <v>0.49630000000000002</v>
      </c>
      <c r="Y120" s="6">
        <v>0.7944</v>
      </c>
      <c r="Z120" s="6">
        <v>0.83560000000000001</v>
      </c>
      <c r="AA120" s="6">
        <v>0.50129999999999997</v>
      </c>
      <c r="AB120" s="6">
        <v>1.4317</v>
      </c>
      <c r="AC120" s="6">
        <v>1.2556</v>
      </c>
      <c r="AD120" s="6">
        <v>1.0003</v>
      </c>
      <c r="AE120" s="6">
        <v>0.38929999999999998</v>
      </c>
      <c r="AF120" s="6">
        <v>0.12429999999999999</v>
      </c>
      <c r="AG120" s="6">
        <v>0.34320000000000001</v>
      </c>
      <c r="AH120" s="6">
        <v>0.43359999999999999</v>
      </c>
      <c r="AI120" s="6">
        <v>0.79110000000000003</v>
      </c>
      <c r="AJ120" s="6">
        <v>0.72389999999999999</v>
      </c>
      <c r="AK120" s="6">
        <v>1.5257000000000001</v>
      </c>
      <c r="AL120" s="6">
        <v>2.16</v>
      </c>
      <c r="AM120" s="6">
        <v>1.83</v>
      </c>
      <c r="AN120" s="6">
        <v>1.4713000000000001</v>
      </c>
      <c r="BL120" s="6">
        <f t="shared" si="1"/>
        <v>24</v>
      </c>
    </row>
    <row r="121" spans="1:64" s="6" customFormat="1" x14ac:dyDescent="0.3">
      <c r="A121" s="25">
        <v>112</v>
      </c>
      <c r="B121" s="25">
        <v>25</v>
      </c>
      <c r="C121" s="25">
        <v>34</v>
      </c>
      <c r="D121" s="24" t="s">
        <v>107</v>
      </c>
      <c r="E121" s="29" t="s">
        <v>72</v>
      </c>
      <c r="F121" s="25">
        <v>1993</v>
      </c>
      <c r="G121" s="19">
        <v>119</v>
      </c>
      <c r="H121" s="40">
        <v>1</v>
      </c>
      <c r="I121" s="24" t="s">
        <v>352</v>
      </c>
      <c r="J121" s="11" t="s">
        <v>9</v>
      </c>
      <c r="Q121" s="6">
        <v>0.51437074069204813</v>
      </c>
      <c r="R121" s="6">
        <v>0.42575286425690773</v>
      </c>
      <c r="S121" s="6">
        <v>0.42675124065285908</v>
      </c>
      <c r="T121" s="6">
        <v>0.28736822654082261</v>
      </c>
      <c r="U121" s="6">
        <v>1.4890472332417648</v>
      </c>
      <c r="V121" s="6">
        <v>1.2732260727514277</v>
      </c>
      <c r="W121" s="6">
        <v>1.5077852672842851</v>
      </c>
      <c r="X121" s="6">
        <v>1.6190194709608976</v>
      </c>
      <c r="Y121" s="6">
        <v>2.1670482415159733</v>
      </c>
      <c r="Z121" s="6">
        <v>0.26985154507985909</v>
      </c>
      <c r="AA121" s="6">
        <v>0.3099644507332473</v>
      </c>
      <c r="AB121" s="6">
        <v>0.28736822654082261</v>
      </c>
      <c r="AC121" s="6">
        <v>0.68455258440103606</v>
      </c>
      <c r="AD121" s="6">
        <v>0.19112709794672944</v>
      </c>
      <c r="AE121" s="6">
        <v>3.2626882250321625</v>
      </c>
      <c r="AF121" s="6">
        <v>3.7322463253894647</v>
      </c>
      <c r="AG121" s="6">
        <v>1.3205401921063222</v>
      </c>
      <c r="AH121" s="6">
        <v>1.2248733663532474</v>
      </c>
      <c r="AI121" s="6">
        <v>1.7068889864951142</v>
      </c>
      <c r="AJ121" s="6">
        <v>0.28736822654082261</v>
      </c>
      <c r="AK121" s="6">
        <v>0.80164475416770498</v>
      </c>
      <c r="AL121" s="6">
        <v>0</v>
      </c>
      <c r="AM121" s="6">
        <v>0</v>
      </c>
      <c r="AN121" s="6">
        <v>0</v>
      </c>
      <c r="BL121" s="6">
        <f t="shared" si="1"/>
        <v>24</v>
      </c>
    </row>
    <row r="122" spans="1:64" s="6" customFormat="1" x14ac:dyDescent="0.3">
      <c r="A122" s="25">
        <v>117</v>
      </c>
      <c r="B122" s="25">
        <v>26</v>
      </c>
      <c r="C122" s="25">
        <v>35</v>
      </c>
      <c r="D122" s="24" t="s">
        <v>109</v>
      </c>
      <c r="E122" s="29" t="s">
        <v>110</v>
      </c>
      <c r="F122" s="25">
        <v>1994</v>
      </c>
      <c r="G122" s="19">
        <v>120</v>
      </c>
      <c r="H122" s="41" t="s">
        <v>246</v>
      </c>
      <c r="I122" s="24" t="s">
        <v>335</v>
      </c>
      <c r="J122" s="11" t="s">
        <v>7</v>
      </c>
      <c r="O122" s="6">
        <v>75.849999999999994</v>
      </c>
      <c r="P122" s="6">
        <v>70.12</v>
      </c>
      <c r="Q122" s="6">
        <v>46</v>
      </c>
      <c r="R122" s="6">
        <v>45.3</v>
      </c>
      <c r="S122" s="6">
        <v>34</v>
      </c>
      <c r="T122" s="6">
        <v>28</v>
      </c>
      <c r="U122" s="6">
        <v>35.6</v>
      </c>
      <c r="V122" s="6">
        <v>59.6</v>
      </c>
      <c r="W122" s="6">
        <v>20.2</v>
      </c>
      <c r="X122" s="6">
        <v>39</v>
      </c>
      <c r="Y122" s="6">
        <v>59.4</v>
      </c>
      <c r="BL122" s="6">
        <f t="shared" si="1"/>
        <v>11</v>
      </c>
    </row>
    <row r="123" spans="1:64" s="6" customFormat="1" x14ac:dyDescent="0.3">
      <c r="A123" s="25">
        <v>117</v>
      </c>
      <c r="B123" s="25">
        <v>26</v>
      </c>
      <c r="C123" s="25">
        <v>35</v>
      </c>
      <c r="D123" s="24" t="s">
        <v>109</v>
      </c>
      <c r="E123" s="29" t="s">
        <v>110</v>
      </c>
      <c r="F123" s="25">
        <v>1994</v>
      </c>
      <c r="G123" s="19">
        <v>121</v>
      </c>
      <c r="H123" s="41" t="s">
        <v>246</v>
      </c>
      <c r="I123" s="24" t="s">
        <v>335</v>
      </c>
      <c r="J123" s="11" t="s">
        <v>7</v>
      </c>
      <c r="O123" s="6">
        <v>93.7</v>
      </c>
      <c r="P123" s="6">
        <v>166.7</v>
      </c>
      <c r="Q123" s="6">
        <v>86.5</v>
      </c>
      <c r="R123" s="6">
        <v>63.2</v>
      </c>
      <c r="S123" s="6">
        <v>53</v>
      </c>
      <c r="T123" s="6">
        <v>56.5</v>
      </c>
      <c r="U123" s="6">
        <v>66.7</v>
      </c>
      <c r="V123" s="6">
        <v>105.5</v>
      </c>
      <c r="W123" s="6">
        <v>39.659999999999997</v>
      </c>
      <c r="X123" s="6">
        <v>87.25</v>
      </c>
      <c r="Y123" s="6">
        <v>76.489999999999995</v>
      </c>
      <c r="BL123" s="6">
        <f t="shared" si="1"/>
        <v>11</v>
      </c>
    </row>
    <row r="124" spans="1:64" s="6" customFormat="1" x14ac:dyDescent="0.3">
      <c r="A124" s="25">
        <v>117</v>
      </c>
      <c r="B124" s="25">
        <v>26</v>
      </c>
      <c r="C124" s="25">
        <v>35</v>
      </c>
      <c r="D124" s="24" t="s">
        <v>109</v>
      </c>
      <c r="E124" s="29" t="s">
        <v>110</v>
      </c>
      <c r="F124" s="25">
        <v>1994</v>
      </c>
      <c r="G124" s="19">
        <v>122</v>
      </c>
      <c r="H124" s="41" t="s">
        <v>246</v>
      </c>
      <c r="I124" s="24" t="s">
        <v>335</v>
      </c>
      <c r="J124" s="11" t="s">
        <v>7</v>
      </c>
      <c r="Q124" s="6">
        <v>20</v>
      </c>
      <c r="R124" s="6">
        <v>15.2</v>
      </c>
      <c r="S124" s="6">
        <v>7.2</v>
      </c>
      <c r="T124" s="6">
        <v>9.5</v>
      </c>
      <c r="U124" s="6">
        <v>7.5</v>
      </c>
      <c r="V124" s="6">
        <v>19.5</v>
      </c>
      <c r="W124" s="6">
        <v>8.5</v>
      </c>
      <c r="X124" s="6">
        <v>4.7</v>
      </c>
      <c r="Y124" s="6">
        <v>5.7</v>
      </c>
      <c r="Z124" s="13"/>
      <c r="AA124" s="13"/>
      <c r="AB124" s="13"/>
      <c r="BL124" s="6">
        <f t="shared" si="1"/>
        <v>9</v>
      </c>
    </row>
    <row r="125" spans="1:64" s="6" customFormat="1" x14ac:dyDescent="0.3">
      <c r="A125" s="25">
        <v>117</v>
      </c>
      <c r="B125" s="25">
        <v>26</v>
      </c>
      <c r="C125" s="25">
        <v>35</v>
      </c>
      <c r="D125" s="24" t="s">
        <v>109</v>
      </c>
      <c r="E125" s="29" t="s">
        <v>110</v>
      </c>
      <c r="F125" s="25">
        <v>1994</v>
      </c>
      <c r="G125" s="19">
        <v>123</v>
      </c>
      <c r="H125" s="41" t="s">
        <v>246</v>
      </c>
      <c r="I125" s="24" t="s">
        <v>335</v>
      </c>
      <c r="J125" s="11" t="s">
        <v>6</v>
      </c>
      <c r="Q125" s="6">
        <v>0.5</v>
      </c>
      <c r="R125" s="6">
        <v>2.2000000000000002</v>
      </c>
      <c r="S125" s="6">
        <v>2.5</v>
      </c>
      <c r="T125" s="6">
        <v>1.2</v>
      </c>
      <c r="U125" s="6">
        <v>9.1999999999999993</v>
      </c>
      <c r="V125" s="6">
        <v>8.6999999999999993</v>
      </c>
      <c r="W125" s="6">
        <v>0.7</v>
      </c>
      <c r="X125" s="6">
        <v>0.7</v>
      </c>
      <c r="Y125" s="6">
        <v>0.5</v>
      </c>
      <c r="Z125" s="13"/>
      <c r="AA125" s="13"/>
      <c r="AB125" s="13"/>
      <c r="BL125" s="6">
        <f t="shared" si="1"/>
        <v>9</v>
      </c>
    </row>
    <row r="126" spans="1:64" s="6" customFormat="1" x14ac:dyDescent="0.3">
      <c r="A126" s="25">
        <v>117</v>
      </c>
      <c r="B126" s="25">
        <v>26</v>
      </c>
      <c r="C126" s="25">
        <v>35</v>
      </c>
      <c r="D126" s="24" t="s">
        <v>109</v>
      </c>
      <c r="E126" s="29" t="s">
        <v>110</v>
      </c>
      <c r="F126" s="25">
        <v>1994</v>
      </c>
      <c r="G126" s="19">
        <v>124</v>
      </c>
      <c r="H126" s="41" t="s">
        <v>246</v>
      </c>
      <c r="I126" s="24" t="s">
        <v>335</v>
      </c>
      <c r="J126" s="11" t="s">
        <v>12</v>
      </c>
      <c r="Q126" s="6">
        <v>27</v>
      </c>
      <c r="R126" s="6">
        <v>1.5</v>
      </c>
      <c r="S126" s="6">
        <v>2.2000000000000002</v>
      </c>
      <c r="T126" s="6">
        <v>16</v>
      </c>
      <c r="U126" s="6">
        <v>2.7</v>
      </c>
      <c r="V126" s="6">
        <v>5.2</v>
      </c>
      <c r="W126" s="6">
        <v>2.2000000000000002</v>
      </c>
      <c r="X126" s="6">
        <v>1</v>
      </c>
      <c r="Y126" s="6">
        <v>0.5</v>
      </c>
      <c r="BL126" s="6">
        <f t="shared" si="1"/>
        <v>9</v>
      </c>
    </row>
    <row r="127" spans="1:64" s="6" customFormat="1" x14ac:dyDescent="0.3">
      <c r="A127" s="25">
        <v>124</v>
      </c>
      <c r="B127" s="25">
        <v>27</v>
      </c>
      <c r="C127" s="25">
        <v>36</v>
      </c>
      <c r="D127" s="24" t="s">
        <v>114</v>
      </c>
      <c r="E127" s="29" t="s">
        <v>115</v>
      </c>
      <c r="F127" s="25">
        <v>1994</v>
      </c>
      <c r="G127" s="19">
        <v>125</v>
      </c>
      <c r="H127" s="40">
        <v>1</v>
      </c>
      <c r="I127" s="24" t="s">
        <v>353</v>
      </c>
      <c r="J127" s="11" t="s">
        <v>9</v>
      </c>
      <c r="V127" s="6">
        <v>4.5</v>
      </c>
      <c r="W127" s="6">
        <v>1.7</v>
      </c>
      <c r="X127" s="6">
        <v>1.5</v>
      </c>
      <c r="Y127" s="6">
        <v>2.7</v>
      </c>
      <c r="Z127" s="6">
        <v>16</v>
      </c>
      <c r="AA127" s="6">
        <v>2.5</v>
      </c>
      <c r="AB127" s="6">
        <v>5.5</v>
      </c>
      <c r="AC127" s="6">
        <v>7</v>
      </c>
      <c r="AD127" s="6">
        <v>3</v>
      </c>
      <c r="AE127" s="6">
        <v>11.5</v>
      </c>
      <c r="AF127" s="6">
        <v>8</v>
      </c>
      <c r="AG127" s="6">
        <v>9</v>
      </c>
      <c r="AH127" s="6">
        <v>7.5</v>
      </c>
      <c r="AI127" s="6">
        <v>2.5</v>
      </c>
      <c r="AJ127" s="6">
        <v>4</v>
      </c>
      <c r="AK127" s="6">
        <v>3</v>
      </c>
      <c r="AL127" s="6">
        <v>1</v>
      </c>
      <c r="AM127" s="6">
        <v>2.5</v>
      </c>
      <c r="BL127" s="6">
        <f t="shared" si="1"/>
        <v>18</v>
      </c>
    </row>
    <row r="128" spans="1:64" s="6" customFormat="1" x14ac:dyDescent="0.3">
      <c r="A128" s="25">
        <v>124</v>
      </c>
      <c r="B128" s="25">
        <v>27</v>
      </c>
      <c r="C128" s="25">
        <v>37</v>
      </c>
      <c r="D128" s="24" t="s">
        <v>114</v>
      </c>
      <c r="E128" s="29" t="s">
        <v>115</v>
      </c>
      <c r="F128" s="25">
        <v>1994</v>
      </c>
      <c r="G128" s="19">
        <v>126</v>
      </c>
      <c r="H128" s="40">
        <v>1</v>
      </c>
      <c r="I128" s="24" t="s">
        <v>353</v>
      </c>
      <c r="J128" s="11" t="s">
        <v>7</v>
      </c>
      <c r="V128" s="6">
        <v>0</v>
      </c>
      <c r="W128" s="6">
        <v>0</v>
      </c>
      <c r="X128" s="6">
        <v>0</v>
      </c>
      <c r="Y128" s="6">
        <v>26</v>
      </c>
      <c r="Z128" s="6">
        <v>0</v>
      </c>
      <c r="AA128" s="6">
        <v>3</v>
      </c>
      <c r="AB128" s="6">
        <v>0</v>
      </c>
      <c r="AC128" s="6">
        <v>0</v>
      </c>
      <c r="AD128" s="6">
        <v>3</v>
      </c>
      <c r="AE128" s="6">
        <v>0</v>
      </c>
      <c r="AF128" s="6">
        <v>0</v>
      </c>
      <c r="AG128" s="6">
        <v>1</v>
      </c>
      <c r="AH128" s="6">
        <v>2</v>
      </c>
      <c r="AI128" s="6">
        <v>0</v>
      </c>
      <c r="AJ128" s="6">
        <v>0</v>
      </c>
      <c r="AK128" s="6">
        <v>0</v>
      </c>
      <c r="AL128" s="6">
        <v>1</v>
      </c>
      <c r="AM128" s="6">
        <v>0</v>
      </c>
      <c r="BL128" s="6">
        <f t="shared" si="1"/>
        <v>18</v>
      </c>
    </row>
    <row r="129" spans="1:64" s="6" customFormat="1" x14ac:dyDescent="0.3">
      <c r="A129" s="25">
        <v>124</v>
      </c>
      <c r="B129" s="25">
        <v>27</v>
      </c>
      <c r="C129" s="25">
        <v>37</v>
      </c>
      <c r="D129" s="24" t="s">
        <v>114</v>
      </c>
      <c r="E129" s="29" t="s">
        <v>115</v>
      </c>
      <c r="F129" s="25">
        <v>1994</v>
      </c>
      <c r="G129" s="19">
        <v>127</v>
      </c>
      <c r="H129" s="40">
        <v>1</v>
      </c>
      <c r="I129" s="24" t="s">
        <v>353</v>
      </c>
      <c r="J129" s="11" t="s">
        <v>6</v>
      </c>
      <c r="V129" s="6">
        <v>11.5</v>
      </c>
      <c r="W129" s="6">
        <v>2.5</v>
      </c>
      <c r="X129" s="6">
        <v>0</v>
      </c>
      <c r="Y129" s="6">
        <v>0.5</v>
      </c>
      <c r="Z129" s="6">
        <v>0.5</v>
      </c>
      <c r="AA129" s="6">
        <v>0</v>
      </c>
      <c r="AB129" s="6">
        <v>0.5</v>
      </c>
      <c r="AC129" s="6">
        <v>0</v>
      </c>
      <c r="AD129" s="6">
        <v>0.5</v>
      </c>
      <c r="AE129" s="6">
        <v>1</v>
      </c>
      <c r="AF129" s="6">
        <v>2</v>
      </c>
      <c r="AG129" s="6">
        <v>4.5</v>
      </c>
      <c r="AH129" s="6">
        <v>1</v>
      </c>
      <c r="BL129" s="6">
        <f t="shared" si="1"/>
        <v>13</v>
      </c>
    </row>
    <row r="130" spans="1:64" s="6" customFormat="1" x14ac:dyDescent="0.3">
      <c r="A130" s="25">
        <v>124</v>
      </c>
      <c r="B130" s="25">
        <v>27</v>
      </c>
      <c r="C130" s="25">
        <v>38</v>
      </c>
      <c r="D130" s="24" t="s">
        <v>114</v>
      </c>
      <c r="E130" s="29" t="s">
        <v>115</v>
      </c>
      <c r="F130" s="25">
        <v>1994</v>
      </c>
      <c r="G130" s="19">
        <v>128</v>
      </c>
      <c r="H130" s="40">
        <v>1</v>
      </c>
      <c r="I130" s="24" t="s">
        <v>353</v>
      </c>
      <c r="J130" s="11" t="s">
        <v>9</v>
      </c>
      <c r="V130" s="6">
        <v>53</v>
      </c>
      <c r="W130" s="6">
        <v>20</v>
      </c>
      <c r="X130" s="6">
        <v>2</v>
      </c>
      <c r="Y130" s="6">
        <v>3</v>
      </c>
      <c r="Z130" s="6">
        <v>7</v>
      </c>
      <c r="AA130" s="6">
        <v>10</v>
      </c>
      <c r="AB130" s="6">
        <v>1</v>
      </c>
      <c r="AC130" s="6">
        <v>9</v>
      </c>
      <c r="AD130" s="6">
        <v>11</v>
      </c>
      <c r="AE130" s="6">
        <v>3</v>
      </c>
      <c r="AF130" s="6">
        <v>27</v>
      </c>
      <c r="AG130" s="6">
        <v>28</v>
      </c>
      <c r="AH130" s="6">
        <v>7</v>
      </c>
      <c r="AI130" s="6">
        <v>22</v>
      </c>
      <c r="AJ130" s="6">
        <v>3</v>
      </c>
      <c r="AK130" s="6">
        <v>13</v>
      </c>
      <c r="AL130" s="6">
        <v>4</v>
      </c>
      <c r="AM130" s="6">
        <v>2</v>
      </c>
      <c r="BL130" s="6">
        <f t="shared" si="1"/>
        <v>18</v>
      </c>
    </row>
    <row r="131" spans="1:64" s="6" customFormat="1" x14ac:dyDescent="0.3">
      <c r="A131" s="25">
        <v>126</v>
      </c>
      <c r="B131" s="25">
        <v>28</v>
      </c>
      <c r="C131" s="25">
        <v>39</v>
      </c>
      <c r="D131" s="24" t="s">
        <v>117</v>
      </c>
      <c r="E131" s="29" t="s">
        <v>118</v>
      </c>
      <c r="F131" s="25">
        <v>1994</v>
      </c>
      <c r="G131" s="19">
        <v>129</v>
      </c>
      <c r="H131" s="40">
        <v>1</v>
      </c>
      <c r="I131" s="24" t="s">
        <v>354</v>
      </c>
      <c r="J131" s="11" t="s">
        <v>9</v>
      </c>
      <c r="N131" s="6">
        <v>3.2300000000000002E-2</v>
      </c>
      <c r="O131" s="6">
        <v>5.9200000000000003E-2</v>
      </c>
      <c r="P131" s="6">
        <v>1.0389999999999999</v>
      </c>
      <c r="Q131" s="6">
        <v>1.0668</v>
      </c>
      <c r="R131" s="6">
        <v>9.7850000000000001</v>
      </c>
      <c r="S131" s="6">
        <v>12.550599999999999</v>
      </c>
      <c r="T131" s="6">
        <v>12.7767</v>
      </c>
      <c r="U131" s="6">
        <v>38.638500000000001</v>
      </c>
      <c r="V131" s="6">
        <v>31.959299999999999</v>
      </c>
      <c r="W131" s="6">
        <v>6.2317999999999998</v>
      </c>
      <c r="X131" s="6">
        <v>4.5133000000000001</v>
      </c>
      <c r="Y131" s="6">
        <v>1.4458</v>
      </c>
      <c r="Z131" s="6">
        <v>0.40139999999999998</v>
      </c>
      <c r="AA131" s="6">
        <v>0.8256</v>
      </c>
      <c r="AB131" s="6">
        <v>2.7582</v>
      </c>
      <c r="AC131" s="6">
        <v>0.88129999999999997</v>
      </c>
      <c r="AD131" s="6">
        <v>5.9481999999999999</v>
      </c>
      <c r="AE131" s="6">
        <v>8.0787999999999993</v>
      </c>
      <c r="AF131" s="6">
        <v>6.9961000000000002</v>
      </c>
      <c r="AG131" s="6">
        <v>12.3406</v>
      </c>
      <c r="AH131" s="6">
        <v>1.5742</v>
      </c>
      <c r="AI131" s="6">
        <v>5.3720999999999997</v>
      </c>
      <c r="AJ131" s="6">
        <v>8.7324999999999999</v>
      </c>
      <c r="AK131" s="6">
        <v>1.8942000000000001</v>
      </c>
      <c r="AL131" s="6">
        <v>1.6440999999999999</v>
      </c>
      <c r="AM131" s="6">
        <v>2.0682999999999998</v>
      </c>
      <c r="BL131" s="6">
        <f t="shared" si="1"/>
        <v>26</v>
      </c>
    </row>
    <row r="132" spans="1:64" s="6" customFormat="1" x14ac:dyDescent="0.3">
      <c r="A132" s="25">
        <v>126</v>
      </c>
      <c r="B132" s="25">
        <v>28</v>
      </c>
      <c r="C132" s="25">
        <v>39</v>
      </c>
      <c r="D132" s="24" t="s">
        <v>117</v>
      </c>
      <c r="E132" s="29" t="s">
        <v>118</v>
      </c>
      <c r="F132" s="25">
        <v>1994</v>
      </c>
      <c r="G132" s="19">
        <v>130</v>
      </c>
      <c r="H132" s="40">
        <v>1</v>
      </c>
      <c r="I132" s="24" t="s">
        <v>354</v>
      </c>
      <c r="J132" s="11" t="s">
        <v>9</v>
      </c>
      <c r="N132" s="6">
        <v>0.23039999999999999</v>
      </c>
      <c r="O132" s="6">
        <v>5.1391999999999998</v>
      </c>
      <c r="P132" s="6">
        <v>0.1265</v>
      </c>
      <c r="Q132" s="6">
        <v>0.1144</v>
      </c>
      <c r="R132" s="6">
        <v>0.85609999999999997</v>
      </c>
      <c r="S132" s="6">
        <v>0.84389999999999998</v>
      </c>
      <c r="T132" s="6">
        <v>0.1179</v>
      </c>
      <c r="U132" s="6">
        <v>1.6928000000000001</v>
      </c>
      <c r="V132" s="6">
        <v>2.871</v>
      </c>
      <c r="W132" s="6">
        <v>0.51749999999999996</v>
      </c>
      <c r="X132" s="6">
        <v>0.50560000000000005</v>
      </c>
      <c r="Y132" s="6">
        <v>0.73170000000000002</v>
      </c>
      <c r="Z132" s="6">
        <v>0.28239999999999998</v>
      </c>
      <c r="AA132" s="6">
        <v>0.27039999999999997</v>
      </c>
      <c r="AB132" s="6">
        <v>5.9900000000000002E-2</v>
      </c>
      <c r="AC132" s="6">
        <v>0.2064</v>
      </c>
      <c r="AD132" s="6">
        <v>0.15459999999999999</v>
      </c>
      <c r="AE132" s="6">
        <v>0.45989999999999998</v>
      </c>
      <c r="AF132" s="6">
        <v>2.1541999999999999</v>
      </c>
      <c r="AG132" s="6">
        <v>2.8561000000000001</v>
      </c>
      <c r="AH132" s="6">
        <v>1.0983000000000001</v>
      </c>
      <c r="AI132" s="6">
        <v>0.37159999999999999</v>
      </c>
      <c r="AJ132" s="6">
        <v>0.59740000000000004</v>
      </c>
      <c r="AK132" s="6">
        <v>0</v>
      </c>
      <c r="AL132" s="6">
        <v>0</v>
      </c>
      <c r="AM132" s="6">
        <v>0</v>
      </c>
      <c r="BL132" s="6">
        <f t="shared" ref="BL132:BL195" si="2">COUNT(K132:BK132)</f>
        <v>26</v>
      </c>
    </row>
    <row r="133" spans="1:64" s="6" customFormat="1" x14ac:dyDescent="0.3">
      <c r="A133" s="25">
        <v>126</v>
      </c>
      <c r="B133" s="25">
        <v>28</v>
      </c>
      <c r="C133" s="25">
        <v>39</v>
      </c>
      <c r="D133" s="24" t="s">
        <v>117</v>
      </c>
      <c r="E133" s="29" t="s">
        <v>118</v>
      </c>
      <c r="F133" s="25">
        <v>1994</v>
      </c>
      <c r="G133" s="19">
        <v>131</v>
      </c>
      <c r="H133" s="40">
        <v>1</v>
      </c>
      <c r="I133" s="24" t="s">
        <v>355</v>
      </c>
      <c r="J133" s="11" t="s">
        <v>9</v>
      </c>
      <c r="N133" s="6">
        <v>0.19963499999999998</v>
      </c>
      <c r="O133" s="6">
        <v>0.12669</v>
      </c>
      <c r="P133" s="6">
        <v>4.0755E-2</v>
      </c>
      <c r="Q133" s="6">
        <v>5.8950000000000001E-3</v>
      </c>
      <c r="R133" s="6">
        <v>2.8604999999999998E-2</v>
      </c>
      <c r="S133" s="6">
        <v>3.2069999999999994E-2</v>
      </c>
      <c r="T133" s="6">
        <v>1.3761300000000001</v>
      </c>
      <c r="U133" s="6">
        <v>5.33697</v>
      </c>
      <c r="V133" s="6">
        <v>1.5424800000000001</v>
      </c>
      <c r="W133" s="6">
        <v>1.035255</v>
      </c>
      <c r="X133" s="6">
        <v>0.52810500000000005</v>
      </c>
      <c r="Y133" s="6">
        <v>2.7435000000000001E-2</v>
      </c>
      <c r="Z133" s="6">
        <v>2.4480000000000002E-2</v>
      </c>
      <c r="AA133" s="6">
        <v>1.5195E-2</v>
      </c>
      <c r="AB133" s="6">
        <v>2.5049999999999999E-2</v>
      </c>
      <c r="AC133" s="6">
        <v>0.35407499999999997</v>
      </c>
      <c r="AD133" s="6">
        <v>6.3449999999999991E-3</v>
      </c>
      <c r="AE133" s="6">
        <v>0.70557000000000003</v>
      </c>
      <c r="AF133" s="6">
        <v>2.036775</v>
      </c>
      <c r="AG133" s="6">
        <v>2.0274899999999998</v>
      </c>
      <c r="AH133" s="6">
        <v>1.3798799999999998</v>
      </c>
      <c r="AI133" s="6">
        <v>4.9410000000000003E-2</v>
      </c>
      <c r="BL133" s="6">
        <f t="shared" si="2"/>
        <v>22</v>
      </c>
    </row>
    <row r="134" spans="1:64" s="6" customFormat="1" x14ac:dyDescent="0.3">
      <c r="A134" s="25">
        <v>126</v>
      </c>
      <c r="B134" s="25">
        <v>28</v>
      </c>
      <c r="C134" s="25">
        <v>39</v>
      </c>
      <c r="D134" s="24" t="s">
        <v>117</v>
      </c>
      <c r="E134" s="29" t="s">
        <v>118</v>
      </c>
      <c r="F134" s="25">
        <v>1994</v>
      </c>
      <c r="G134" s="19">
        <v>132</v>
      </c>
      <c r="H134" s="40">
        <v>1</v>
      </c>
      <c r="I134" s="24" t="s">
        <v>355</v>
      </c>
      <c r="J134" s="11" t="s">
        <v>9</v>
      </c>
      <c r="N134" s="6">
        <v>7.8405000000000002E-2</v>
      </c>
      <c r="O134" s="6">
        <v>0.14579999999999999</v>
      </c>
      <c r="P134" s="6">
        <v>7.9020000000000007E-2</v>
      </c>
      <c r="Q134" s="6">
        <v>0.12715499999999999</v>
      </c>
      <c r="R134" s="6">
        <v>0.22008</v>
      </c>
      <c r="S134" s="6">
        <v>0.54268499999999997</v>
      </c>
      <c r="T134" s="6">
        <v>1.3631549999999999</v>
      </c>
      <c r="U134" s="6">
        <v>1.8709049999999998</v>
      </c>
      <c r="V134" s="6">
        <v>1.6893149999999999</v>
      </c>
      <c r="W134" s="6">
        <v>5.8740000000000001E-2</v>
      </c>
      <c r="X134" s="6">
        <v>0.36220499999999994</v>
      </c>
      <c r="Y134" s="6">
        <v>0.37843499999999997</v>
      </c>
      <c r="Z134" s="6">
        <v>0.54143999999999992</v>
      </c>
      <c r="AA134" s="6">
        <v>0.36624000000000001</v>
      </c>
      <c r="AB134" s="6">
        <v>5.6924999999999996E-2</v>
      </c>
      <c r="AC134" s="6">
        <v>4.7670000000000004E-2</v>
      </c>
      <c r="AD134" s="6">
        <v>3.8220000000000004E-2</v>
      </c>
      <c r="AE134" s="6">
        <v>0.36740999999999996</v>
      </c>
      <c r="AF134" s="6">
        <v>1.041075</v>
      </c>
      <c r="AG134" s="6">
        <v>3.3614700000000002</v>
      </c>
      <c r="AH134" s="6">
        <v>1.3671599999999999</v>
      </c>
      <c r="AI134" s="6">
        <v>6.2084999999999994E-2</v>
      </c>
      <c r="BL134" s="6">
        <f t="shared" si="2"/>
        <v>22</v>
      </c>
    </row>
    <row r="135" spans="1:64" s="6" customFormat="1" x14ac:dyDescent="0.3">
      <c r="A135" s="25">
        <v>134</v>
      </c>
      <c r="B135" s="25">
        <v>29</v>
      </c>
      <c r="C135" s="25">
        <v>40</v>
      </c>
      <c r="D135" s="24" t="s">
        <v>123</v>
      </c>
      <c r="E135" s="29" t="s">
        <v>82</v>
      </c>
      <c r="F135" s="25">
        <v>1995</v>
      </c>
      <c r="G135" s="19">
        <v>133</v>
      </c>
      <c r="H135" s="40">
        <v>1</v>
      </c>
      <c r="I135" s="24" t="s">
        <v>356</v>
      </c>
      <c r="J135" s="11" t="s">
        <v>7</v>
      </c>
      <c r="K135" s="13">
        <v>5.1690703443509997E-2</v>
      </c>
      <c r="L135" s="13">
        <v>0.34871933031070002</v>
      </c>
      <c r="M135" s="13">
        <v>0.59174275229289997</v>
      </c>
      <c r="N135" s="13">
        <v>0.83476617427510003</v>
      </c>
      <c r="O135" s="13">
        <v>0.67275055962029995</v>
      </c>
      <c r="P135" s="13">
        <v>0.86176877671759999</v>
      </c>
      <c r="Q135" s="13">
        <v>1.4558260304520001</v>
      </c>
      <c r="R135" s="13">
        <v>1.428823428009</v>
      </c>
      <c r="S135" s="13">
        <v>0.61874535473540004</v>
      </c>
      <c r="T135" s="13">
        <v>0.59174275229289997</v>
      </c>
      <c r="U135" s="13">
        <v>0.37572193275310001</v>
      </c>
      <c r="V135" s="13">
        <v>0.32171672786819999</v>
      </c>
      <c r="BL135" s="6">
        <f t="shared" si="2"/>
        <v>12</v>
      </c>
    </row>
    <row r="136" spans="1:64" s="6" customFormat="1" x14ac:dyDescent="0.3">
      <c r="A136" s="25">
        <v>134</v>
      </c>
      <c r="B136" s="25">
        <v>29</v>
      </c>
      <c r="C136" s="25">
        <v>40</v>
      </c>
      <c r="D136" s="24" t="s">
        <v>123</v>
      </c>
      <c r="E136" s="29" t="s">
        <v>82</v>
      </c>
      <c r="F136" s="25">
        <v>1995</v>
      </c>
      <c r="G136" s="19">
        <v>134</v>
      </c>
      <c r="H136" s="40">
        <v>1</v>
      </c>
      <c r="I136" s="24" t="s">
        <v>356</v>
      </c>
      <c r="J136" s="11" t="s">
        <v>11</v>
      </c>
      <c r="K136" s="13">
        <v>1.428823428009</v>
      </c>
      <c r="L136" s="13">
        <v>1.4828286328939999</v>
      </c>
      <c r="M136" s="13">
        <v>1.590839042664</v>
      </c>
      <c r="N136" s="13">
        <v>2.4009171159379998</v>
      </c>
      <c r="O136" s="13">
        <v>3.4000134063099998</v>
      </c>
      <c r="P136" s="13">
        <v>2.8869639599029999</v>
      </c>
      <c r="Q136" s="13">
        <v>3.0489795745579999</v>
      </c>
      <c r="R136" s="13">
        <v>4.4261122991240001</v>
      </c>
      <c r="S136" s="13">
        <v>2.616937935478</v>
      </c>
      <c r="T136" s="13">
        <v>2.1848962963990002</v>
      </c>
      <c r="U136" s="13">
        <v>1.9148702719740001</v>
      </c>
      <c r="V136" s="13">
        <v>0.75375836694770004</v>
      </c>
      <c r="W136" s="13"/>
      <c r="X136" s="13"/>
      <c r="BL136" s="6">
        <f t="shared" si="2"/>
        <v>12</v>
      </c>
    </row>
    <row r="137" spans="1:64" s="6" customFormat="1" x14ac:dyDescent="0.3">
      <c r="A137" s="25">
        <v>140</v>
      </c>
      <c r="B137" s="25">
        <v>30</v>
      </c>
      <c r="C137" s="25">
        <v>41</v>
      </c>
      <c r="D137" s="24" t="s">
        <v>125</v>
      </c>
      <c r="E137" s="29" t="s">
        <v>126</v>
      </c>
      <c r="F137" s="25">
        <v>1995</v>
      </c>
      <c r="G137" s="19">
        <v>135</v>
      </c>
      <c r="H137" s="40">
        <v>1</v>
      </c>
      <c r="I137" s="24" t="s">
        <v>337</v>
      </c>
      <c r="J137" s="11" t="s">
        <v>7</v>
      </c>
      <c r="K137" s="13">
        <v>0.2</v>
      </c>
      <c r="L137" s="13">
        <v>0.05</v>
      </c>
      <c r="M137" s="13">
        <v>0.05</v>
      </c>
      <c r="N137" s="13">
        <v>0.7</v>
      </c>
      <c r="O137" s="13">
        <v>1.2</v>
      </c>
      <c r="P137" s="13">
        <v>1.3</v>
      </c>
      <c r="Q137" s="13">
        <v>11.3</v>
      </c>
      <c r="R137" s="13">
        <v>48.3</v>
      </c>
      <c r="S137" s="13">
        <v>6.8</v>
      </c>
      <c r="T137" s="13">
        <v>1.2</v>
      </c>
      <c r="U137" s="13">
        <v>0.7</v>
      </c>
      <c r="V137" s="13">
        <v>0.6</v>
      </c>
      <c r="BL137" s="6">
        <f t="shared" si="2"/>
        <v>12</v>
      </c>
    </row>
    <row r="138" spans="1:64" s="6" customFormat="1" x14ac:dyDescent="0.3">
      <c r="A138" s="25">
        <v>140</v>
      </c>
      <c r="B138" s="25">
        <v>30</v>
      </c>
      <c r="C138" s="25">
        <v>41</v>
      </c>
      <c r="D138" s="24" t="s">
        <v>125</v>
      </c>
      <c r="E138" s="29" t="s">
        <v>126</v>
      </c>
      <c r="F138" s="25">
        <v>1995</v>
      </c>
      <c r="G138" s="19">
        <v>136</v>
      </c>
      <c r="H138" s="40">
        <v>1</v>
      </c>
      <c r="I138" s="24" t="s">
        <v>337</v>
      </c>
      <c r="J138" s="11" t="s">
        <v>9</v>
      </c>
      <c r="K138" s="13">
        <v>0.1</v>
      </c>
      <c r="L138" s="13">
        <v>0.1</v>
      </c>
      <c r="M138" s="13">
        <v>1</v>
      </c>
      <c r="N138" s="13">
        <v>0.4</v>
      </c>
      <c r="O138" s="13">
        <v>0.3</v>
      </c>
      <c r="P138" s="13">
        <v>0.05</v>
      </c>
      <c r="Q138" s="13">
        <v>0</v>
      </c>
      <c r="R138" s="13">
        <v>0.05</v>
      </c>
      <c r="S138" s="13">
        <v>0.4</v>
      </c>
      <c r="T138" s="13">
        <v>1.7</v>
      </c>
      <c r="U138" s="13">
        <v>2.2999999999999998</v>
      </c>
      <c r="V138" s="13">
        <v>1</v>
      </c>
      <c r="BL138" s="6">
        <f t="shared" si="2"/>
        <v>12</v>
      </c>
    </row>
    <row r="139" spans="1:64" s="6" customFormat="1" x14ac:dyDescent="0.3">
      <c r="A139" s="25">
        <v>140</v>
      </c>
      <c r="B139" s="25">
        <v>30</v>
      </c>
      <c r="C139" s="25">
        <v>42</v>
      </c>
      <c r="D139" s="24" t="s">
        <v>125</v>
      </c>
      <c r="E139" s="29" t="s">
        <v>126</v>
      </c>
      <c r="F139" s="25">
        <v>1995</v>
      </c>
      <c r="G139" s="19">
        <v>137</v>
      </c>
      <c r="H139" s="40">
        <v>1</v>
      </c>
      <c r="I139" s="24" t="s">
        <v>337</v>
      </c>
      <c r="J139" s="11" t="s">
        <v>7</v>
      </c>
      <c r="K139" s="13">
        <v>1.1000000000000001</v>
      </c>
      <c r="L139" s="13">
        <v>1.6</v>
      </c>
      <c r="M139" s="13">
        <v>4.9000000000000004</v>
      </c>
      <c r="N139" s="13">
        <v>18.2</v>
      </c>
      <c r="O139" s="13">
        <v>19.899999999999999</v>
      </c>
      <c r="P139" s="13">
        <v>22.9</v>
      </c>
      <c r="Q139" s="13">
        <v>22.6</v>
      </c>
      <c r="R139" s="13">
        <v>12</v>
      </c>
      <c r="S139" s="13">
        <v>5.9</v>
      </c>
      <c r="T139" s="13">
        <v>4.9000000000000004</v>
      </c>
      <c r="U139" s="13">
        <v>8.9</v>
      </c>
      <c r="V139" s="13">
        <v>5.7</v>
      </c>
      <c r="BL139" s="6">
        <f t="shared" si="2"/>
        <v>12</v>
      </c>
    </row>
    <row r="140" spans="1:64" s="6" customFormat="1" x14ac:dyDescent="0.3">
      <c r="A140" s="25">
        <v>140</v>
      </c>
      <c r="B140" s="25">
        <v>30</v>
      </c>
      <c r="C140" s="25">
        <v>42</v>
      </c>
      <c r="D140" s="24" t="s">
        <v>125</v>
      </c>
      <c r="E140" s="29" t="s">
        <v>126</v>
      </c>
      <c r="F140" s="25">
        <v>1995</v>
      </c>
      <c r="G140" s="19">
        <v>138</v>
      </c>
      <c r="H140" s="40">
        <v>1</v>
      </c>
      <c r="I140" s="24" t="s">
        <v>337</v>
      </c>
      <c r="J140" s="11" t="s">
        <v>9</v>
      </c>
      <c r="K140" s="13">
        <v>1.8</v>
      </c>
      <c r="L140" s="13">
        <v>4.8</v>
      </c>
      <c r="M140" s="13">
        <v>9.6999999999999993</v>
      </c>
      <c r="N140" s="13">
        <v>5</v>
      </c>
      <c r="O140" s="13">
        <v>0.6</v>
      </c>
      <c r="P140" s="13">
        <v>0.3</v>
      </c>
      <c r="Q140" s="13">
        <v>0.3</v>
      </c>
      <c r="R140" s="13">
        <v>0.4</v>
      </c>
      <c r="S140" s="13">
        <v>2.2999999999999998</v>
      </c>
      <c r="T140" s="13">
        <v>10.7</v>
      </c>
      <c r="U140" s="13">
        <v>5.6</v>
      </c>
      <c r="V140" s="13">
        <v>2.5</v>
      </c>
      <c r="BL140" s="6">
        <f t="shared" si="2"/>
        <v>12</v>
      </c>
    </row>
    <row r="141" spans="1:64" s="6" customFormat="1" x14ac:dyDescent="0.3">
      <c r="A141" s="25">
        <v>141</v>
      </c>
      <c r="B141" s="25">
        <v>31</v>
      </c>
      <c r="C141" s="25">
        <v>43</v>
      </c>
      <c r="D141" s="24" t="s">
        <v>128</v>
      </c>
      <c r="E141" s="29" t="s">
        <v>129</v>
      </c>
      <c r="F141" s="25">
        <v>1995</v>
      </c>
      <c r="G141" s="19">
        <v>139</v>
      </c>
      <c r="H141" s="40">
        <v>1</v>
      </c>
      <c r="I141" s="24" t="s">
        <v>357</v>
      </c>
      <c r="J141" s="11" t="s">
        <v>7</v>
      </c>
      <c r="N141" s="13">
        <v>11.25</v>
      </c>
      <c r="O141" s="13">
        <v>9.8502735259000005</v>
      </c>
      <c r="P141" s="13">
        <v>9.4784074912240008</v>
      </c>
      <c r="Q141" s="13">
        <v>2.279776011689</v>
      </c>
      <c r="R141" s="13">
        <v>0.1973262175021</v>
      </c>
      <c r="S141" s="13">
        <v>0.34106095974630002</v>
      </c>
      <c r="T141" s="13">
        <v>1.360434968549</v>
      </c>
      <c r="U141" s="13">
        <v>0.34954739036690002</v>
      </c>
      <c r="V141" s="13">
        <v>0</v>
      </c>
      <c r="W141" s="13">
        <v>0</v>
      </c>
      <c r="X141" s="13">
        <v>0.23601632245759999</v>
      </c>
      <c r="Y141" s="13">
        <v>0</v>
      </c>
      <c r="BL141" s="6">
        <f t="shared" si="2"/>
        <v>12</v>
      </c>
    </row>
    <row r="142" spans="1:64" s="6" customFormat="1" x14ac:dyDescent="0.3">
      <c r="A142" s="25">
        <v>141</v>
      </c>
      <c r="B142" s="25">
        <v>31</v>
      </c>
      <c r="C142" s="25">
        <v>43</v>
      </c>
      <c r="D142" s="24" t="s">
        <v>128</v>
      </c>
      <c r="E142" s="29" t="s">
        <v>129</v>
      </c>
      <c r="F142" s="25">
        <v>1995</v>
      </c>
      <c r="G142" s="19">
        <v>140</v>
      </c>
      <c r="H142" s="40">
        <v>1</v>
      </c>
      <c r="I142" s="24" t="s">
        <v>357</v>
      </c>
      <c r="J142" s="11" t="s">
        <v>6</v>
      </c>
      <c r="N142" s="13">
        <v>6.1602799408399997</v>
      </c>
      <c r="O142" s="13">
        <v>2.7438568042910001</v>
      </c>
      <c r="P142" s="13">
        <v>5.5711078244439998</v>
      </c>
      <c r="Q142" s="13">
        <v>2.8926700404500001</v>
      </c>
      <c r="R142" s="13">
        <v>0.2251242894563</v>
      </c>
      <c r="S142" s="13">
        <v>2.3153922913809999</v>
      </c>
      <c r="T142" s="13">
        <v>1.2207763858939999</v>
      </c>
      <c r="U142" s="13">
        <v>1.5035014879099999</v>
      </c>
      <c r="V142" s="13">
        <v>0.22853222616230001</v>
      </c>
      <c r="W142" s="13">
        <v>0.7740025659759</v>
      </c>
      <c r="X142" s="13">
        <v>1.0421604091309999</v>
      </c>
      <c r="Y142" s="13">
        <v>1.256392665586</v>
      </c>
      <c r="BL142" s="6">
        <f t="shared" si="2"/>
        <v>12</v>
      </c>
    </row>
    <row r="143" spans="1:64" s="6" customFormat="1" x14ac:dyDescent="0.3">
      <c r="A143" s="25">
        <v>141</v>
      </c>
      <c r="B143" s="25">
        <v>31</v>
      </c>
      <c r="C143" s="25">
        <v>43</v>
      </c>
      <c r="D143" s="24" t="s">
        <v>128</v>
      </c>
      <c r="E143" s="29" t="s">
        <v>129</v>
      </c>
      <c r="F143" s="25">
        <v>1995</v>
      </c>
      <c r="G143" s="19">
        <v>141</v>
      </c>
      <c r="H143" s="40">
        <v>1</v>
      </c>
      <c r="I143" s="24" t="s">
        <v>357</v>
      </c>
      <c r="J143" s="11" t="s">
        <v>12</v>
      </c>
      <c r="N143" s="13">
        <v>3.9215328141980001</v>
      </c>
      <c r="O143" s="13">
        <v>2.71672695522</v>
      </c>
      <c r="P143" s="13">
        <v>3.0404809422830001</v>
      </c>
      <c r="Q143" s="13">
        <v>0.97193018407309995</v>
      </c>
      <c r="R143" s="13">
        <v>0.62752810990929997</v>
      </c>
      <c r="S143" s="13">
        <v>0</v>
      </c>
      <c r="T143" s="13">
        <v>0.48312514478160001</v>
      </c>
      <c r="U143" s="13">
        <v>0.32141520697089998</v>
      </c>
      <c r="V143" s="13">
        <v>0</v>
      </c>
      <c r="W143" s="13">
        <v>9.361802598051E-2</v>
      </c>
      <c r="X143" s="13">
        <v>6.9896113615710007E-2</v>
      </c>
      <c r="Y143" s="13">
        <v>0</v>
      </c>
      <c r="BL143" s="6">
        <f t="shared" si="2"/>
        <v>12</v>
      </c>
    </row>
    <row r="144" spans="1:64" s="6" customFormat="1" x14ac:dyDescent="0.3">
      <c r="A144" s="25">
        <v>143</v>
      </c>
      <c r="B144" s="25">
        <v>32</v>
      </c>
      <c r="C144" s="25">
        <v>44</v>
      </c>
      <c r="D144" s="24" t="s">
        <v>131</v>
      </c>
      <c r="E144" s="29" t="s">
        <v>129</v>
      </c>
      <c r="F144" s="25">
        <v>1995</v>
      </c>
      <c r="G144" s="19">
        <v>142</v>
      </c>
      <c r="H144" s="41">
        <v>0</v>
      </c>
      <c r="I144" s="24" t="s">
        <v>246</v>
      </c>
      <c r="J144" s="11" t="s">
        <v>7</v>
      </c>
      <c r="N144" s="6">
        <v>11</v>
      </c>
      <c r="O144" s="6">
        <v>5</v>
      </c>
      <c r="P144" s="6">
        <v>0</v>
      </c>
      <c r="Q144" s="6">
        <v>2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2</v>
      </c>
      <c r="Y144" s="6">
        <v>1</v>
      </c>
      <c r="BL144" s="6">
        <f t="shared" si="2"/>
        <v>12</v>
      </c>
    </row>
    <row r="145" spans="1:64" s="6" customFormat="1" x14ac:dyDescent="0.3">
      <c r="A145" s="25">
        <v>143</v>
      </c>
      <c r="B145" s="25">
        <v>32</v>
      </c>
      <c r="C145" s="25">
        <v>44</v>
      </c>
      <c r="D145" s="24" t="s">
        <v>131</v>
      </c>
      <c r="E145" s="29" t="s">
        <v>129</v>
      </c>
      <c r="F145" s="25">
        <v>1995</v>
      </c>
      <c r="G145" s="19">
        <v>143</v>
      </c>
      <c r="H145" s="41">
        <v>0</v>
      </c>
      <c r="I145" s="24" t="s">
        <v>246</v>
      </c>
      <c r="J145" s="11" t="s">
        <v>6</v>
      </c>
      <c r="N145" s="6">
        <v>0</v>
      </c>
      <c r="O145" s="6">
        <v>2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2</v>
      </c>
      <c r="Y145" s="6">
        <v>0</v>
      </c>
      <c r="BL145" s="6">
        <f t="shared" si="2"/>
        <v>12</v>
      </c>
    </row>
    <row r="146" spans="1:64" s="6" customFormat="1" x14ac:dyDescent="0.3">
      <c r="A146" s="25">
        <v>143</v>
      </c>
      <c r="B146" s="25">
        <v>32</v>
      </c>
      <c r="C146" s="25">
        <v>44</v>
      </c>
      <c r="D146" s="24" t="s">
        <v>131</v>
      </c>
      <c r="E146" s="29" t="s">
        <v>129</v>
      </c>
      <c r="F146" s="25">
        <v>1995</v>
      </c>
      <c r="G146" s="19">
        <v>144</v>
      </c>
      <c r="H146" s="41">
        <v>0</v>
      </c>
      <c r="I146" s="24" t="s">
        <v>246</v>
      </c>
      <c r="J146" s="11" t="s">
        <v>12</v>
      </c>
      <c r="N146" s="6">
        <v>7</v>
      </c>
      <c r="O146" s="6">
        <v>1</v>
      </c>
      <c r="P146" s="6">
        <v>1</v>
      </c>
      <c r="Q146" s="6">
        <v>0</v>
      </c>
      <c r="R146" s="6">
        <v>1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BL146" s="6">
        <f t="shared" si="2"/>
        <v>12</v>
      </c>
    </row>
    <row r="147" spans="1:64" s="6" customFormat="1" x14ac:dyDescent="0.3">
      <c r="A147" s="25">
        <v>143</v>
      </c>
      <c r="B147" s="25">
        <v>32</v>
      </c>
      <c r="C147" s="25">
        <v>44</v>
      </c>
      <c r="D147" s="24" t="s">
        <v>131</v>
      </c>
      <c r="E147" s="29" t="s">
        <v>129</v>
      </c>
      <c r="F147" s="25">
        <v>1995</v>
      </c>
      <c r="G147" s="19">
        <v>145</v>
      </c>
      <c r="H147" s="41">
        <v>0</v>
      </c>
      <c r="I147" s="24" t="s">
        <v>246</v>
      </c>
      <c r="J147" s="11" t="s">
        <v>12</v>
      </c>
      <c r="N147" s="6">
        <v>41</v>
      </c>
      <c r="O147" s="6">
        <v>18</v>
      </c>
      <c r="P147" s="6">
        <v>0</v>
      </c>
      <c r="Q147" s="6">
        <v>0</v>
      </c>
      <c r="R147" s="6">
        <v>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BL147" s="6">
        <f t="shared" si="2"/>
        <v>12</v>
      </c>
    </row>
    <row r="148" spans="1:64" s="6" customFormat="1" x14ac:dyDescent="0.3">
      <c r="A148" s="25">
        <v>143</v>
      </c>
      <c r="B148" s="25">
        <v>32</v>
      </c>
      <c r="C148" s="25">
        <v>45</v>
      </c>
      <c r="D148" s="24" t="s">
        <v>131</v>
      </c>
      <c r="E148" s="29" t="s">
        <v>129</v>
      </c>
      <c r="F148" s="25">
        <v>1995</v>
      </c>
      <c r="G148" s="19">
        <v>146</v>
      </c>
      <c r="H148" s="41">
        <v>0</v>
      </c>
      <c r="I148" s="24" t="s">
        <v>246</v>
      </c>
      <c r="J148" s="11" t="s">
        <v>7</v>
      </c>
      <c r="N148" s="6">
        <v>20</v>
      </c>
      <c r="O148" s="6">
        <v>25</v>
      </c>
      <c r="P148" s="6">
        <v>4</v>
      </c>
      <c r="Q148" s="6">
        <v>1</v>
      </c>
      <c r="R148" s="6">
        <v>1</v>
      </c>
      <c r="S148" s="6">
        <v>2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BL148" s="6">
        <f t="shared" si="2"/>
        <v>12</v>
      </c>
    </row>
    <row r="149" spans="1:64" s="6" customFormat="1" x14ac:dyDescent="0.3">
      <c r="A149" s="25">
        <v>143</v>
      </c>
      <c r="B149" s="25">
        <v>32</v>
      </c>
      <c r="C149" s="25">
        <v>45</v>
      </c>
      <c r="D149" s="24" t="s">
        <v>131</v>
      </c>
      <c r="E149" s="29" t="s">
        <v>129</v>
      </c>
      <c r="F149" s="25">
        <v>1995</v>
      </c>
      <c r="G149" s="19">
        <v>147</v>
      </c>
      <c r="H149" s="41">
        <v>0</v>
      </c>
      <c r="I149" s="24" t="s">
        <v>246</v>
      </c>
      <c r="J149" s="11" t="s">
        <v>6</v>
      </c>
      <c r="N149" s="6">
        <v>1</v>
      </c>
      <c r="O149" s="6">
        <v>4</v>
      </c>
      <c r="P149" s="6">
        <v>1</v>
      </c>
      <c r="Q149" s="6">
        <v>3</v>
      </c>
      <c r="R149" s="6">
        <v>3</v>
      </c>
      <c r="S149" s="6">
        <v>0</v>
      </c>
      <c r="T149" s="6">
        <v>2</v>
      </c>
      <c r="U149" s="6">
        <v>0</v>
      </c>
      <c r="V149" s="6">
        <v>0</v>
      </c>
      <c r="W149" s="6">
        <v>1</v>
      </c>
      <c r="X149" s="6">
        <v>2</v>
      </c>
      <c r="Y149" s="6">
        <v>0</v>
      </c>
      <c r="BL149" s="6">
        <f t="shared" si="2"/>
        <v>12</v>
      </c>
    </row>
    <row r="150" spans="1:64" s="6" customFormat="1" x14ac:dyDescent="0.3">
      <c r="A150" s="25">
        <v>143</v>
      </c>
      <c r="B150" s="25">
        <v>32</v>
      </c>
      <c r="C150" s="25">
        <v>45</v>
      </c>
      <c r="D150" s="24" t="s">
        <v>131</v>
      </c>
      <c r="E150" s="29" t="s">
        <v>129</v>
      </c>
      <c r="F150" s="25">
        <v>1995</v>
      </c>
      <c r="G150" s="19">
        <v>148</v>
      </c>
      <c r="H150" s="41">
        <v>0</v>
      </c>
      <c r="I150" s="24" t="s">
        <v>246</v>
      </c>
      <c r="J150" s="11" t="s">
        <v>9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6">
        <v>1</v>
      </c>
      <c r="X150" s="6">
        <v>0</v>
      </c>
      <c r="Y150" s="6">
        <v>0</v>
      </c>
      <c r="BL150" s="6">
        <f t="shared" si="2"/>
        <v>12</v>
      </c>
    </row>
    <row r="151" spans="1:64" s="6" customFormat="1" x14ac:dyDescent="0.3">
      <c r="A151" s="25">
        <v>153</v>
      </c>
      <c r="B151" s="25">
        <v>33</v>
      </c>
      <c r="C151" s="25">
        <v>46</v>
      </c>
      <c r="D151" s="24" t="s">
        <v>132</v>
      </c>
      <c r="E151" s="29" t="s">
        <v>57</v>
      </c>
      <c r="F151" s="25">
        <v>1996</v>
      </c>
      <c r="G151" s="19">
        <v>149</v>
      </c>
      <c r="H151" s="40">
        <v>1</v>
      </c>
      <c r="I151" s="24" t="s">
        <v>358</v>
      </c>
      <c r="J151" s="11" t="s">
        <v>7</v>
      </c>
      <c r="K151" s="6">
        <v>26.5</v>
      </c>
      <c r="L151" s="6">
        <v>22.5</v>
      </c>
      <c r="M151" s="6">
        <v>12</v>
      </c>
      <c r="N151" s="6">
        <v>9.3000000000000007</v>
      </c>
      <c r="O151" s="6">
        <v>4</v>
      </c>
      <c r="P151" s="6">
        <v>5.5</v>
      </c>
      <c r="Q151" s="6">
        <v>31.5</v>
      </c>
      <c r="R151" s="6">
        <v>34.299999999999997</v>
      </c>
      <c r="S151" s="6">
        <v>31.5</v>
      </c>
      <c r="T151" s="6">
        <v>28.8</v>
      </c>
      <c r="U151" s="6">
        <v>26.5</v>
      </c>
      <c r="V151" s="6">
        <v>15.5</v>
      </c>
      <c r="BL151" s="6">
        <f t="shared" si="2"/>
        <v>12</v>
      </c>
    </row>
    <row r="152" spans="1:64" s="6" customFormat="1" x14ac:dyDescent="0.3">
      <c r="A152" s="25">
        <v>153</v>
      </c>
      <c r="B152" s="25">
        <v>33</v>
      </c>
      <c r="C152" s="25">
        <v>46</v>
      </c>
      <c r="D152" s="24" t="s">
        <v>132</v>
      </c>
      <c r="E152" s="29" t="s">
        <v>57</v>
      </c>
      <c r="F152" s="25">
        <v>1996</v>
      </c>
      <c r="G152" s="19">
        <v>150</v>
      </c>
      <c r="H152" s="40">
        <v>1</v>
      </c>
      <c r="I152" s="24" t="s">
        <v>358</v>
      </c>
      <c r="J152" s="11" t="s">
        <v>9</v>
      </c>
      <c r="K152" s="6">
        <v>0.5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1.5</v>
      </c>
      <c r="T152" s="6">
        <v>2</v>
      </c>
      <c r="U152" s="6">
        <v>2</v>
      </c>
      <c r="V152" s="6">
        <v>2</v>
      </c>
      <c r="BL152" s="6">
        <f t="shared" si="2"/>
        <v>12</v>
      </c>
    </row>
    <row r="153" spans="1:64" s="6" customFormat="1" x14ac:dyDescent="0.3">
      <c r="A153" s="25">
        <v>153</v>
      </c>
      <c r="B153" s="25">
        <v>33</v>
      </c>
      <c r="C153" s="25">
        <v>47</v>
      </c>
      <c r="D153" s="24" t="s">
        <v>132</v>
      </c>
      <c r="E153" s="29" t="s">
        <v>57</v>
      </c>
      <c r="F153" s="25">
        <v>1996</v>
      </c>
      <c r="G153" s="19">
        <v>151</v>
      </c>
      <c r="H153" s="40">
        <v>1</v>
      </c>
      <c r="I153" s="24" t="s">
        <v>359</v>
      </c>
      <c r="J153" s="11" t="s">
        <v>7</v>
      </c>
      <c r="K153" s="6">
        <v>9.5</v>
      </c>
      <c r="L153" s="6">
        <v>2</v>
      </c>
      <c r="M153" s="6">
        <v>2</v>
      </c>
      <c r="N153" s="6">
        <v>1</v>
      </c>
      <c r="O153" s="6">
        <v>0</v>
      </c>
      <c r="P153" s="6">
        <v>1</v>
      </c>
      <c r="Q153" s="6">
        <v>36</v>
      </c>
      <c r="R153" s="6">
        <v>70.5</v>
      </c>
      <c r="S153" s="6">
        <v>42.5</v>
      </c>
      <c r="T153" s="6">
        <v>36.5</v>
      </c>
      <c r="U153" s="6">
        <v>21.5</v>
      </c>
      <c r="V153" s="6">
        <v>15</v>
      </c>
      <c r="BL153" s="6">
        <f t="shared" si="2"/>
        <v>12</v>
      </c>
    </row>
    <row r="154" spans="1:64" s="6" customFormat="1" x14ac:dyDescent="0.3">
      <c r="A154" s="25">
        <v>153</v>
      </c>
      <c r="B154" s="25">
        <v>33</v>
      </c>
      <c r="C154" s="25">
        <v>47</v>
      </c>
      <c r="D154" s="24" t="s">
        <v>132</v>
      </c>
      <c r="E154" s="29" t="s">
        <v>57</v>
      </c>
      <c r="F154" s="25">
        <v>1996</v>
      </c>
      <c r="G154" s="19">
        <v>152</v>
      </c>
      <c r="H154" s="40">
        <v>1</v>
      </c>
      <c r="I154" s="24" t="s">
        <v>359</v>
      </c>
      <c r="J154" s="11" t="s">
        <v>9</v>
      </c>
      <c r="K154" s="6">
        <v>1.4</v>
      </c>
      <c r="L154" s="6">
        <v>1</v>
      </c>
      <c r="M154" s="6">
        <v>0.8</v>
      </c>
      <c r="N154" s="6">
        <v>0</v>
      </c>
      <c r="O154" s="6">
        <v>0</v>
      </c>
      <c r="P154" s="6">
        <v>0</v>
      </c>
      <c r="Q154" s="6">
        <v>0.8</v>
      </c>
      <c r="R154" s="6">
        <v>0.5</v>
      </c>
      <c r="S154" s="6">
        <v>0.5</v>
      </c>
      <c r="T154" s="6">
        <v>3.5</v>
      </c>
      <c r="U154" s="6">
        <v>2.5</v>
      </c>
      <c r="V154" s="6">
        <v>1</v>
      </c>
      <c r="W154" s="14"/>
      <c r="X154" s="14"/>
      <c r="Y154" s="14"/>
      <c r="Z154" s="14"/>
      <c r="AA154" s="14"/>
      <c r="BL154" s="6">
        <f t="shared" si="2"/>
        <v>12</v>
      </c>
    </row>
    <row r="155" spans="1:64" s="6" customFormat="1" x14ac:dyDescent="0.3">
      <c r="A155" s="25">
        <v>156</v>
      </c>
      <c r="B155" s="25">
        <v>34</v>
      </c>
      <c r="C155" s="25">
        <v>48</v>
      </c>
      <c r="D155" s="24" t="s">
        <v>134</v>
      </c>
      <c r="E155" s="29" t="s">
        <v>135</v>
      </c>
      <c r="F155" s="25">
        <v>1996</v>
      </c>
      <c r="G155" s="19">
        <v>153</v>
      </c>
      <c r="H155" s="41" t="s">
        <v>246</v>
      </c>
      <c r="I155" s="24" t="s">
        <v>335</v>
      </c>
      <c r="J155" s="11" t="s">
        <v>7</v>
      </c>
      <c r="Q155" s="6">
        <v>9.0097000000000005</v>
      </c>
      <c r="R155" s="6">
        <v>9.8979999999999997</v>
      </c>
      <c r="S155" s="6">
        <v>8.032</v>
      </c>
      <c r="T155" s="6">
        <v>9.4171999999999993</v>
      </c>
      <c r="U155" s="6">
        <v>2.9177</v>
      </c>
      <c r="V155" s="6">
        <v>0</v>
      </c>
      <c r="BL155" s="6">
        <f t="shared" si="2"/>
        <v>6</v>
      </c>
    </row>
    <row r="156" spans="1:64" s="6" customFormat="1" x14ac:dyDescent="0.3">
      <c r="A156" s="25">
        <v>156</v>
      </c>
      <c r="B156" s="25">
        <v>34</v>
      </c>
      <c r="C156" s="25">
        <v>48</v>
      </c>
      <c r="D156" s="24" t="s">
        <v>134</v>
      </c>
      <c r="E156" s="29" t="s">
        <v>135</v>
      </c>
      <c r="F156" s="25">
        <v>1996</v>
      </c>
      <c r="G156" s="19">
        <v>154</v>
      </c>
      <c r="H156" s="41" t="s">
        <v>246</v>
      </c>
      <c r="I156" s="24" t="s">
        <v>335</v>
      </c>
      <c r="J156" s="11" t="s">
        <v>9</v>
      </c>
      <c r="Q156" s="6">
        <v>8.9200000000000002E-2</v>
      </c>
      <c r="R156" s="6">
        <v>1.3479000000000001</v>
      </c>
      <c r="S156" s="6">
        <v>1.4219999999999999</v>
      </c>
      <c r="T156" s="6">
        <v>5.8114999999999997</v>
      </c>
      <c r="U156" s="6">
        <v>7.7380000000000004</v>
      </c>
      <c r="V156" s="6">
        <v>5.8010999999999999</v>
      </c>
      <c r="BL156" s="6">
        <f t="shared" si="2"/>
        <v>6</v>
      </c>
    </row>
    <row r="157" spans="1:64" s="6" customFormat="1" x14ac:dyDescent="0.3">
      <c r="A157" s="25">
        <v>159</v>
      </c>
      <c r="B157" s="25">
        <v>35</v>
      </c>
      <c r="C157" s="25">
        <v>49</v>
      </c>
      <c r="D157" s="24" t="s">
        <v>137</v>
      </c>
      <c r="E157" s="29" t="s">
        <v>100</v>
      </c>
      <c r="F157" s="25">
        <v>1996</v>
      </c>
      <c r="G157" s="19">
        <v>155</v>
      </c>
      <c r="H157" s="41" t="s">
        <v>246</v>
      </c>
      <c r="I157" s="24" t="s">
        <v>335</v>
      </c>
      <c r="J157" s="11" t="s">
        <v>7</v>
      </c>
      <c r="R157" s="6">
        <v>1.1000000000000001</v>
      </c>
      <c r="S157" s="6">
        <v>0.98</v>
      </c>
      <c r="T157" s="6">
        <v>0.14000000000000001</v>
      </c>
      <c r="U157" s="6">
        <v>0.2</v>
      </c>
      <c r="V157" s="6">
        <v>0.3</v>
      </c>
      <c r="W157" s="6">
        <v>0.5</v>
      </c>
      <c r="X157" s="6">
        <v>0.35</v>
      </c>
      <c r="Y157" s="6">
        <v>1.89</v>
      </c>
      <c r="Z157" s="6">
        <v>1.61</v>
      </c>
      <c r="BL157" s="6">
        <f t="shared" si="2"/>
        <v>9</v>
      </c>
    </row>
    <row r="158" spans="1:64" s="6" customFormat="1" x14ac:dyDescent="0.3">
      <c r="A158" s="25">
        <v>159</v>
      </c>
      <c r="B158" s="25">
        <v>35</v>
      </c>
      <c r="C158" s="25">
        <v>49</v>
      </c>
      <c r="D158" s="24" t="s">
        <v>137</v>
      </c>
      <c r="E158" s="29" t="s">
        <v>100</v>
      </c>
      <c r="F158" s="25">
        <v>1996</v>
      </c>
      <c r="G158" s="19">
        <v>156</v>
      </c>
      <c r="H158" s="41" t="s">
        <v>246</v>
      </c>
      <c r="I158" s="24" t="s">
        <v>335</v>
      </c>
      <c r="J158" s="11" t="s">
        <v>6</v>
      </c>
      <c r="R158" s="6">
        <v>6.89</v>
      </c>
      <c r="S158" s="6">
        <v>4.54</v>
      </c>
      <c r="T158" s="6">
        <v>4.6900000000000004</v>
      </c>
      <c r="U158" s="6">
        <v>1.48</v>
      </c>
      <c r="V158" s="6">
        <v>1.85</v>
      </c>
      <c r="W158" s="6">
        <v>2.5499999999999998</v>
      </c>
      <c r="X158" s="6">
        <v>2.35</v>
      </c>
      <c r="Y158" s="6">
        <v>4.78</v>
      </c>
      <c r="Z158" s="6">
        <v>4.53</v>
      </c>
      <c r="BL158" s="6">
        <f t="shared" si="2"/>
        <v>9</v>
      </c>
    </row>
    <row r="159" spans="1:64" s="6" customFormat="1" x14ac:dyDescent="0.3">
      <c r="A159" s="25">
        <v>159</v>
      </c>
      <c r="B159" s="25">
        <v>35</v>
      </c>
      <c r="C159" s="25">
        <v>49</v>
      </c>
      <c r="D159" s="24" t="s">
        <v>137</v>
      </c>
      <c r="E159" s="29" t="s">
        <v>100</v>
      </c>
      <c r="F159" s="25">
        <v>1996</v>
      </c>
      <c r="G159" s="19">
        <v>157</v>
      </c>
      <c r="H159" s="41" t="s">
        <v>246</v>
      </c>
      <c r="I159" s="24" t="s">
        <v>335</v>
      </c>
      <c r="J159" s="11" t="s">
        <v>8</v>
      </c>
      <c r="R159" s="6">
        <v>0.2</v>
      </c>
      <c r="S159" s="6">
        <v>0.16</v>
      </c>
      <c r="T159" s="6">
        <v>0.03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BL159" s="6">
        <f t="shared" si="2"/>
        <v>9</v>
      </c>
    </row>
    <row r="160" spans="1:64" s="6" customFormat="1" x14ac:dyDescent="0.3">
      <c r="A160" s="25">
        <v>159</v>
      </c>
      <c r="B160" s="25">
        <v>35</v>
      </c>
      <c r="C160" s="25">
        <v>49</v>
      </c>
      <c r="D160" s="24" t="s">
        <v>137</v>
      </c>
      <c r="E160" s="29" t="s">
        <v>100</v>
      </c>
      <c r="F160" s="25">
        <v>1996</v>
      </c>
      <c r="G160" s="19">
        <v>158</v>
      </c>
      <c r="H160" s="41" t="s">
        <v>246</v>
      </c>
      <c r="I160" s="24" t="s">
        <v>335</v>
      </c>
      <c r="J160" s="11" t="s">
        <v>9</v>
      </c>
      <c r="R160" s="6">
        <v>0.02</v>
      </c>
      <c r="S160" s="6">
        <v>0.01</v>
      </c>
      <c r="T160" s="6">
        <v>0</v>
      </c>
      <c r="U160" s="6">
        <v>0.03</v>
      </c>
      <c r="V160" s="6">
        <v>0.05</v>
      </c>
      <c r="W160" s="6">
        <v>0.28000000000000003</v>
      </c>
      <c r="X160" s="6">
        <v>0.38</v>
      </c>
      <c r="Y160" s="6">
        <v>0.91</v>
      </c>
      <c r="Z160" s="6">
        <v>0.35</v>
      </c>
      <c r="BL160" s="6">
        <f t="shared" si="2"/>
        <v>9</v>
      </c>
    </row>
    <row r="161" spans="1:64" s="6" customFormat="1" x14ac:dyDescent="0.3">
      <c r="A161" s="25">
        <v>159</v>
      </c>
      <c r="B161" s="25">
        <v>35</v>
      </c>
      <c r="C161" s="25">
        <v>49</v>
      </c>
      <c r="D161" s="24" t="s">
        <v>137</v>
      </c>
      <c r="E161" s="29" t="s">
        <v>100</v>
      </c>
      <c r="F161" s="25">
        <v>1996</v>
      </c>
      <c r="G161" s="19">
        <v>159</v>
      </c>
      <c r="H161" s="41" t="s">
        <v>246</v>
      </c>
      <c r="I161" s="24" t="s">
        <v>335</v>
      </c>
      <c r="J161" s="11" t="s">
        <v>10</v>
      </c>
      <c r="R161" s="6">
        <v>0.44</v>
      </c>
      <c r="S161" s="6">
        <v>1.91</v>
      </c>
      <c r="T161" s="6">
        <v>1.1000000000000001</v>
      </c>
      <c r="U161" s="6">
        <v>0.72</v>
      </c>
      <c r="V161" s="6">
        <v>0.2</v>
      </c>
      <c r="W161" s="6">
        <v>0.09</v>
      </c>
      <c r="X161" s="6">
        <v>0.61</v>
      </c>
      <c r="Y161" s="6">
        <v>1.3</v>
      </c>
      <c r="Z161" s="6">
        <v>1.39</v>
      </c>
      <c r="BL161" s="6">
        <f t="shared" si="2"/>
        <v>9</v>
      </c>
    </row>
    <row r="162" spans="1:64" s="6" customFormat="1" x14ac:dyDescent="0.3">
      <c r="A162" s="25">
        <v>159</v>
      </c>
      <c r="B162" s="25">
        <v>35</v>
      </c>
      <c r="C162" s="25">
        <v>49</v>
      </c>
      <c r="D162" s="24" t="s">
        <v>137</v>
      </c>
      <c r="E162" s="29" t="s">
        <v>100</v>
      </c>
      <c r="F162" s="25">
        <v>1996</v>
      </c>
      <c r="G162" s="19">
        <v>160</v>
      </c>
      <c r="H162" s="41" t="s">
        <v>246</v>
      </c>
      <c r="I162" s="24" t="s">
        <v>335</v>
      </c>
      <c r="J162" s="11" t="s">
        <v>12</v>
      </c>
      <c r="R162" s="6">
        <v>0.01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0.02</v>
      </c>
      <c r="BL162" s="6">
        <f t="shared" si="2"/>
        <v>9</v>
      </c>
    </row>
    <row r="163" spans="1:64" s="6" customFormat="1" x14ac:dyDescent="0.3">
      <c r="A163" s="25">
        <v>161</v>
      </c>
      <c r="B163" s="25">
        <v>36</v>
      </c>
      <c r="C163" s="25">
        <v>50</v>
      </c>
      <c r="D163" s="24" t="s">
        <v>139</v>
      </c>
      <c r="E163" s="29" t="s">
        <v>140</v>
      </c>
      <c r="F163" s="25">
        <v>1996</v>
      </c>
      <c r="G163" s="19">
        <v>161</v>
      </c>
      <c r="H163" s="41">
        <v>0</v>
      </c>
      <c r="I163" s="24" t="s">
        <v>246</v>
      </c>
      <c r="J163" s="11" t="s">
        <v>10</v>
      </c>
      <c r="T163" s="6">
        <v>2.1707000000000001</v>
      </c>
      <c r="U163" s="6">
        <v>1.0878000000000001</v>
      </c>
      <c r="V163" s="6">
        <v>1.1266</v>
      </c>
      <c r="W163" s="6">
        <v>2.6606000000000001</v>
      </c>
      <c r="X163" s="6">
        <v>6.2972999999999999</v>
      </c>
      <c r="Y163" s="6">
        <v>9.7472999999999992</v>
      </c>
      <c r="Z163" s="6">
        <v>17.1219</v>
      </c>
      <c r="AA163" s="6">
        <v>13.6561</v>
      </c>
      <c r="AB163" s="6">
        <v>14.349299999999999</v>
      </c>
      <c r="AC163" s="6">
        <v>6.0232000000000001</v>
      </c>
      <c r="AD163" s="6">
        <v>12.9308</v>
      </c>
      <c r="AE163" s="6">
        <v>1.1943999999999999</v>
      </c>
      <c r="BL163" s="6">
        <f t="shared" si="2"/>
        <v>12</v>
      </c>
    </row>
    <row r="164" spans="1:64" s="6" customFormat="1" x14ac:dyDescent="0.3">
      <c r="A164" s="25">
        <v>166</v>
      </c>
      <c r="B164" s="25">
        <v>37</v>
      </c>
      <c r="C164" s="25">
        <v>51</v>
      </c>
      <c r="D164" s="24" t="s">
        <v>141</v>
      </c>
      <c r="E164" s="29" t="s">
        <v>142</v>
      </c>
      <c r="F164" s="25">
        <v>1996</v>
      </c>
      <c r="G164" s="19">
        <v>162</v>
      </c>
      <c r="H164" s="41">
        <v>0</v>
      </c>
      <c r="I164" s="24" t="s">
        <v>246</v>
      </c>
      <c r="J164" s="11" t="s">
        <v>7</v>
      </c>
      <c r="K164" s="6">
        <v>6.6</v>
      </c>
      <c r="L164" s="6">
        <v>4.8</v>
      </c>
      <c r="M164" s="6">
        <v>8.9</v>
      </c>
      <c r="N164" s="6">
        <v>20</v>
      </c>
      <c r="O164" s="6">
        <v>0.5</v>
      </c>
      <c r="P164" s="6">
        <v>0.1</v>
      </c>
      <c r="Q164" s="6">
        <v>0.5</v>
      </c>
      <c r="R164" s="6">
        <v>1</v>
      </c>
      <c r="S164" s="6">
        <v>0.6</v>
      </c>
      <c r="T164" s="6">
        <v>0.5</v>
      </c>
      <c r="U164" s="6">
        <v>3.2</v>
      </c>
      <c r="V164" s="6">
        <v>4.2</v>
      </c>
      <c r="W164" s="6">
        <v>0.2</v>
      </c>
      <c r="X164" s="6">
        <v>1</v>
      </c>
      <c r="Y164" s="6">
        <v>2</v>
      </c>
      <c r="Z164" s="6">
        <v>1</v>
      </c>
      <c r="AA164" s="6">
        <v>2</v>
      </c>
      <c r="AB164" s="6">
        <v>3</v>
      </c>
      <c r="AC164" s="6">
        <v>14.1</v>
      </c>
      <c r="AD164" s="6">
        <v>11.2</v>
      </c>
      <c r="AE164" s="6">
        <v>10</v>
      </c>
      <c r="AF164" s="6">
        <v>22.1</v>
      </c>
      <c r="AG164" s="6">
        <v>32</v>
      </c>
      <c r="AH164" s="6">
        <v>48.5</v>
      </c>
      <c r="AI164" s="6">
        <v>59.9</v>
      </c>
      <c r="AJ164" s="6">
        <v>49.8</v>
      </c>
      <c r="AK164" s="6">
        <v>80</v>
      </c>
      <c r="AL164" s="6">
        <v>58.2</v>
      </c>
      <c r="AM164" s="6">
        <v>9.1</v>
      </c>
      <c r="AN164" s="6">
        <v>2</v>
      </c>
      <c r="AO164" s="6">
        <v>9</v>
      </c>
      <c r="AP164" s="6">
        <v>7.5</v>
      </c>
      <c r="AQ164" s="6">
        <v>5</v>
      </c>
      <c r="AR164" s="6">
        <v>2.7</v>
      </c>
      <c r="AS164" s="6">
        <v>18.100000000000001</v>
      </c>
      <c r="AT164" s="6">
        <v>25</v>
      </c>
      <c r="BL164" s="6">
        <f t="shared" si="2"/>
        <v>36</v>
      </c>
    </row>
    <row r="165" spans="1:64" s="6" customFormat="1" x14ac:dyDescent="0.3">
      <c r="A165" s="25">
        <v>175</v>
      </c>
      <c r="B165" s="25">
        <v>38</v>
      </c>
      <c r="C165" s="25">
        <v>52</v>
      </c>
      <c r="D165" s="24" t="s">
        <v>143</v>
      </c>
      <c r="E165" s="29" t="s">
        <v>144</v>
      </c>
      <c r="F165" s="25">
        <v>1997</v>
      </c>
      <c r="G165" s="19">
        <v>163</v>
      </c>
      <c r="H165" s="40">
        <v>1</v>
      </c>
      <c r="I165" s="24" t="s">
        <v>360</v>
      </c>
      <c r="J165" s="11" t="s">
        <v>7</v>
      </c>
      <c r="Q165" s="13">
        <v>15.4</v>
      </c>
      <c r="R165" s="13">
        <v>23.5</v>
      </c>
      <c r="S165" s="13">
        <v>85.9</v>
      </c>
      <c r="T165" s="13">
        <v>68.599999999999994</v>
      </c>
      <c r="U165" s="13">
        <v>12.4</v>
      </c>
      <c r="V165" s="13">
        <v>9.9</v>
      </c>
      <c r="W165" s="13">
        <v>7.7</v>
      </c>
      <c r="X165" s="13">
        <v>8.4</v>
      </c>
      <c r="Y165" s="13">
        <v>10.1</v>
      </c>
      <c r="Z165" s="13">
        <v>18.2</v>
      </c>
      <c r="AA165" s="13">
        <v>6.6</v>
      </c>
      <c r="AB165" s="13">
        <v>8.5</v>
      </c>
      <c r="BL165" s="6">
        <f t="shared" si="2"/>
        <v>12</v>
      </c>
    </row>
    <row r="166" spans="1:64" s="6" customFormat="1" x14ac:dyDescent="0.3">
      <c r="A166" s="25">
        <v>175</v>
      </c>
      <c r="B166" s="25">
        <v>38</v>
      </c>
      <c r="C166" s="25">
        <v>52</v>
      </c>
      <c r="D166" s="24" t="s">
        <v>143</v>
      </c>
      <c r="E166" s="29" t="s">
        <v>144</v>
      </c>
      <c r="F166" s="25">
        <v>1997</v>
      </c>
      <c r="G166" s="19">
        <v>164</v>
      </c>
      <c r="H166" s="40">
        <v>1</v>
      </c>
      <c r="I166" s="24" t="s">
        <v>360</v>
      </c>
      <c r="J166" s="11" t="s">
        <v>7</v>
      </c>
      <c r="Q166" s="13">
        <v>32.5</v>
      </c>
      <c r="R166" s="13">
        <v>60.5</v>
      </c>
      <c r="S166" s="13">
        <v>155</v>
      </c>
      <c r="T166" s="13">
        <v>156.1</v>
      </c>
      <c r="U166" s="13">
        <v>100.1</v>
      </c>
      <c r="V166" s="13">
        <v>85.2</v>
      </c>
      <c r="W166" s="13">
        <v>70.900000000000006</v>
      </c>
      <c r="X166" s="13">
        <v>57</v>
      </c>
      <c r="Y166" s="13">
        <v>84.2</v>
      </c>
      <c r="Z166" s="13">
        <v>54.7</v>
      </c>
      <c r="AA166" s="13">
        <v>7.6</v>
      </c>
      <c r="AB166" s="13">
        <v>9.9</v>
      </c>
      <c r="BL166" s="6">
        <f t="shared" si="2"/>
        <v>12</v>
      </c>
    </row>
    <row r="167" spans="1:64" s="6" customFormat="1" x14ac:dyDescent="0.3">
      <c r="A167" s="25">
        <v>175</v>
      </c>
      <c r="B167" s="25">
        <v>38</v>
      </c>
      <c r="C167" s="25">
        <v>52</v>
      </c>
      <c r="D167" s="24" t="s">
        <v>143</v>
      </c>
      <c r="E167" s="29" t="s">
        <v>144</v>
      </c>
      <c r="F167" s="25">
        <v>1997</v>
      </c>
      <c r="G167" s="19">
        <v>165</v>
      </c>
      <c r="H167" s="40">
        <v>1</v>
      </c>
      <c r="I167" s="24" t="s">
        <v>360</v>
      </c>
      <c r="J167" s="11" t="s">
        <v>6</v>
      </c>
      <c r="Q167" s="13">
        <v>6.2</v>
      </c>
      <c r="R167" s="13">
        <v>5.7</v>
      </c>
      <c r="S167" s="13">
        <v>7</v>
      </c>
      <c r="T167" s="13">
        <v>9.6999999999999993</v>
      </c>
      <c r="U167" s="13">
        <v>8.5</v>
      </c>
      <c r="V167" s="13">
        <v>4.0999999999999996</v>
      </c>
      <c r="W167" s="13">
        <v>4.0999999999999996</v>
      </c>
      <c r="X167" s="13">
        <v>2.5</v>
      </c>
      <c r="Y167" s="13">
        <v>3.6</v>
      </c>
      <c r="Z167" s="13">
        <v>1.4</v>
      </c>
      <c r="AA167" s="13">
        <v>0.1</v>
      </c>
      <c r="AB167" s="13">
        <v>0.7</v>
      </c>
      <c r="BL167" s="6">
        <f t="shared" si="2"/>
        <v>12</v>
      </c>
    </row>
    <row r="168" spans="1:64" s="6" customFormat="1" x14ac:dyDescent="0.3">
      <c r="A168" s="25">
        <v>175</v>
      </c>
      <c r="B168" s="25">
        <v>38</v>
      </c>
      <c r="C168" s="25">
        <v>52</v>
      </c>
      <c r="D168" s="24" t="s">
        <v>143</v>
      </c>
      <c r="E168" s="29" t="s">
        <v>144</v>
      </c>
      <c r="F168" s="25">
        <v>1997</v>
      </c>
      <c r="G168" s="19">
        <v>166</v>
      </c>
      <c r="H168" s="40">
        <v>1</v>
      </c>
      <c r="I168" s="24" t="s">
        <v>360</v>
      </c>
      <c r="J168" s="11" t="s">
        <v>6</v>
      </c>
      <c r="Q168" s="13">
        <v>19.399999999999999</v>
      </c>
      <c r="R168" s="13">
        <v>15.1</v>
      </c>
      <c r="S168" s="13">
        <v>19.899999999999999</v>
      </c>
      <c r="T168" s="13">
        <v>64.2</v>
      </c>
      <c r="U168" s="13">
        <v>99.7</v>
      </c>
      <c r="V168" s="13">
        <v>101.9</v>
      </c>
      <c r="W168" s="13">
        <v>37</v>
      </c>
      <c r="X168" s="13">
        <v>46.2</v>
      </c>
      <c r="Y168" s="13">
        <v>42.9</v>
      </c>
      <c r="Z168" s="13">
        <v>22</v>
      </c>
      <c r="AA168" s="13">
        <v>4.0999999999999996</v>
      </c>
      <c r="AB168" s="13">
        <v>6.6</v>
      </c>
      <c r="BL168" s="6">
        <f t="shared" si="2"/>
        <v>12</v>
      </c>
    </row>
    <row r="169" spans="1:64" s="6" customFormat="1" x14ac:dyDescent="0.3">
      <c r="A169" s="25">
        <v>175</v>
      </c>
      <c r="B169" s="25">
        <v>38</v>
      </c>
      <c r="C169" s="25">
        <v>52</v>
      </c>
      <c r="D169" s="24" t="s">
        <v>143</v>
      </c>
      <c r="E169" s="29" t="s">
        <v>144</v>
      </c>
      <c r="F169" s="25">
        <v>1997</v>
      </c>
      <c r="G169" s="19">
        <v>167</v>
      </c>
      <c r="H169" s="40">
        <v>1</v>
      </c>
      <c r="I169" s="24" t="s">
        <v>360</v>
      </c>
      <c r="J169" s="11" t="s">
        <v>9</v>
      </c>
      <c r="Q169" s="13">
        <v>0</v>
      </c>
      <c r="R169" s="13">
        <v>0</v>
      </c>
      <c r="S169" s="13">
        <v>0</v>
      </c>
      <c r="T169" s="13">
        <v>0.1</v>
      </c>
      <c r="U169" s="13">
        <v>0</v>
      </c>
      <c r="V169" s="13">
        <v>0</v>
      </c>
      <c r="W169" s="13">
        <v>0.1</v>
      </c>
      <c r="X169" s="13">
        <v>0.1</v>
      </c>
      <c r="Y169" s="13">
        <v>0</v>
      </c>
      <c r="Z169" s="13">
        <v>0.1</v>
      </c>
      <c r="AA169" s="13">
        <v>0</v>
      </c>
      <c r="AB169" s="13">
        <v>0</v>
      </c>
      <c r="BL169" s="6">
        <f t="shared" si="2"/>
        <v>12</v>
      </c>
    </row>
    <row r="170" spans="1:64" s="6" customFormat="1" x14ac:dyDescent="0.3">
      <c r="A170" s="25">
        <v>175</v>
      </c>
      <c r="B170" s="25">
        <v>38</v>
      </c>
      <c r="C170" s="25">
        <v>52</v>
      </c>
      <c r="D170" s="24" t="s">
        <v>143</v>
      </c>
      <c r="E170" s="29" t="s">
        <v>144</v>
      </c>
      <c r="F170" s="25">
        <v>1997</v>
      </c>
      <c r="G170" s="19">
        <v>168</v>
      </c>
      <c r="H170" s="40">
        <v>1</v>
      </c>
      <c r="I170" s="24" t="s">
        <v>360</v>
      </c>
      <c r="J170" s="11" t="s">
        <v>9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0.2</v>
      </c>
      <c r="W170" s="13">
        <v>0.6</v>
      </c>
      <c r="X170" s="13">
        <v>2</v>
      </c>
      <c r="Y170" s="13">
        <v>0.4</v>
      </c>
      <c r="Z170" s="13">
        <v>0.2</v>
      </c>
      <c r="AA170" s="13">
        <v>0</v>
      </c>
      <c r="AB170" s="13">
        <v>0</v>
      </c>
      <c r="BL170" s="6">
        <f t="shared" si="2"/>
        <v>12</v>
      </c>
    </row>
    <row r="171" spans="1:64" s="6" customFormat="1" x14ac:dyDescent="0.3">
      <c r="A171" s="25">
        <v>175</v>
      </c>
      <c r="B171" s="25">
        <v>38</v>
      </c>
      <c r="C171" s="25">
        <v>52</v>
      </c>
      <c r="D171" s="24" t="s">
        <v>143</v>
      </c>
      <c r="E171" s="29" t="s">
        <v>144</v>
      </c>
      <c r="F171" s="25">
        <v>1997</v>
      </c>
      <c r="G171" s="19">
        <v>169</v>
      </c>
      <c r="H171" s="40">
        <v>1</v>
      </c>
      <c r="I171" s="24" t="s">
        <v>360</v>
      </c>
      <c r="J171" s="11" t="s">
        <v>11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0.2</v>
      </c>
      <c r="W171" s="13">
        <v>0</v>
      </c>
      <c r="X171" s="13">
        <v>0</v>
      </c>
      <c r="Y171" s="13">
        <v>0.1</v>
      </c>
      <c r="Z171" s="13">
        <v>0</v>
      </c>
      <c r="AA171" s="13">
        <v>0</v>
      </c>
      <c r="AB171" s="13">
        <v>0</v>
      </c>
      <c r="BL171" s="6">
        <f t="shared" si="2"/>
        <v>12</v>
      </c>
    </row>
    <row r="172" spans="1:64" s="6" customFormat="1" x14ac:dyDescent="0.3">
      <c r="A172" s="25">
        <v>175</v>
      </c>
      <c r="B172" s="25">
        <v>38</v>
      </c>
      <c r="C172" s="25">
        <v>52</v>
      </c>
      <c r="D172" s="24" t="s">
        <v>143</v>
      </c>
      <c r="E172" s="29" t="s">
        <v>144</v>
      </c>
      <c r="F172" s="25">
        <v>1997</v>
      </c>
      <c r="G172" s="19">
        <v>170</v>
      </c>
      <c r="H172" s="40">
        <v>1</v>
      </c>
      <c r="I172" s="24" t="s">
        <v>360</v>
      </c>
      <c r="J172" s="11" t="s">
        <v>12</v>
      </c>
      <c r="Q172" s="13">
        <v>24.7</v>
      </c>
      <c r="R172" s="13">
        <v>213.4</v>
      </c>
      <c r="S172" s="13">
        <v>188.7</v>
      </c>
      <c r="T172" s="13">
        <v>37.4</v>
      </c>
      <c r="U172" s="13">
        <v>6.6</v>
      </c>
      <c r="V172" s="13">
        <v>2.6</v>
      </c>
      <c r="W172" s="13">
        <v>1.4</v>
      </c>
      <c r="X172" s="13">
        <v>1.2</v>
      </c>
      <c r="Y172" s="13">
        <v>2.5</v>
      </c>
      <c r="Z172" s="6">
        <v>10.199999999999999</v>
      </c>
      <c r="AA172" s="13">
        <v>6.9</v>
      </c>
      <c r="AB172" s="13">
        <v>13.9</v>
      </c>
      <c r="BL172" s="6">
        <f t="shared" si="2"/>
        <v>12</v>
      </c>
    </row>
    <row r="173" spans="1:64" s="6" customFormat="1" x14ac:dyDescent="0.3">
      <c r="A173" s="25">
        <v>175</v>
      </c>
      <c r="B173" s="25">
        <v>38</v>
      </c>
      <c r="C173" s="25">
        <v>52</v>
      </c>
      <c r="D173" s="24" t="s">
        <v>143</v>
      </c>
      <c r="E173" s="29" t="s">
        <v>144</v>
      </c>
      <c r="F173" s="25">
        <v>1997</v>
      </c>
      <c r="G173" s="19">
        <v>171</v>
      </c>
      <c r="H173" s="40">
        <v>1</v>
      </c>
      <c r="I173" s="24" t="s">
        <v>360</v>
      </c>
      <c r="J173" s="11" t="s">
        <v>12</v>
      </c>
      <c r="Q173" s="13">
        <v>51.7</v>
      </c>
      <c r="R173" s="13">
        <v>296</v>
      </c>
      <c r="S173" s="13">
        <v>249.4</v>
      </c>
      <c r="T173" s="13">
        <v>59.1</v>
      </c>
      <c r="U173" s="13">
        <v>31.2</v>
      </c>
      <c r="V173" s="13">
        <v>12.7</v>
      </c>
      <c r="W173" s="13">
        <v>7</v>
      </c>
      <c r="X173" s="13">
        <v>3.1</v>
      </c>
      <c r="Y173" s="13">
        <v>2.4</v>
      </c>
      <c r="Z173" s="13">
        <v>14.9</v>
      </c>
      <c r="AA173" s="13">
        <v>8</v>
      </c>
      <c r="AB173" s="13">
        <v>31.9</v>
      </c>
      <c r="BL173" s="6">
        <f t="shared" si="2"/>
        <v>12</v>
      </c>
    </row>
    <row r="174" spans="1:64" s="6" customFormat="1" x14ac:dyDescent="0.3">
      <c r="A174" s="25">
        <v>176</v>
      </c>
      <c r="B174" s="25">
        <v>39</v>
      </c>
      <c r="C174" s="25">
        <v>53</v>
      </c>
      <c r="D174" s="24" t="s">
        <v>145</v>
      </c>
      <c r="E174" s="29" t="s">
        <v>146</v>
      </c>
      <c r="F174" s="25">
        <v>1997</v>
      </c>
      <c r="G174" s="19">
        <v>172</v>
      </c>
      <c r="H174" s="40">
        <v>0</v>
      </c>
      <c r="I174" s="24" t="s">
        <v>246</v>
      </c>
      <c r="J174" s="11" t="s">
        <v>8</v>
      </c>
      <c r="R174" s="6">
        <v>3.5</v>
      </c>
      <c r="S174" s="6">
        <v>12.7</v>
      </c>
      <c r="T174" s="6">
        <v>10</v>
      </c>
      <c r="U174" s="6">
        <v>2</v>
      </c>
      <c r="V174" s="6">
        <v>0</v>
      </c>
      <c r="W174" s="6">
        <v>0</v>
      </c>
      <c r="X174" s="6">
        <v>0</v>
      </c>
      <c r="Y174" s="6">
        <v>1</v>
      </c>
      <c r="Z174" s="6">
        <v>2</v>
      </c>
      <c r="AA174" s="6">
        <v>8</v>
      </c>
      <c r="AB174" s="6">
        <v>10</v>
      </c>
      <c r="AC174" s="6">
        <v>39</v>
      </c>
      <c r="BL174" s="6">
        <f t="shared" si="2"/>
        <v>12</v>
      </c>
    </row>
    <row r="175" spans="1:64" s="6" customFormat="1" x14ac:dyDescent="0.3">
      <c r="A175" s="25">
        <v>195</v>
      </c>
      <c r="B175" s="25">
        <v>40</v>
      </c>
      <c r="C175" s="25">
        <v>54</v>
      </c>
      <c r="D175" s="24" t="s">
        <v>148</v>
      </c>
      <c r="E175" s="29" t="s">
        <v>126</v>
      </c>
      <c r="F175" s="25">
        <v>1998</v>
      </c>
      <c r="G175" s="19">
        <v>173</v>
      </c>
      <c r="H175" s="41">
        <v>0</v>
      </c>
      <c r="I175" s="24" t="s">
        <v>246</v>
      </c>
      <c r="J175" s="11" t="s">
        <v>7</v>
      </c>
      <c r="N175" s="6">
        <v>28.471499999999999</v>
      </c>
      <c r="O175" s="6">
        <v>40.543100000000003</v>
      </c>
      <c r="P175" s="6">
        <v>30.475300000000001</v>
      </c>
      <c r="Q175" s="6">
        <v>7.6028000000000002</v>
      </c>
      <c r="R175" s="6">
        <v>14.4421</v>
      </c>
      <c r="S175" s="6">
        <v>31.183599999999998</v>
      </c>
      <c r="T175" s="6">
        <v>20.5383</v>
      </c>
      <c r="U175" s="6">
        <v>22.1252</v>
      </c>
      <c r="V175" s="6">
        <v>5.0876000000000001</v>
      </c>
      <c r="W175" s="6">
        <v>0</v>
      </c>
      <c r="X175" s="6">
        <v>0</v>
      </c>
      <c r="Y175" s="6">
        <v>0</v>
      </c>
      <c r="Z175" s="6">
        <v>0.96540000000000004</v>
      </c>
      <c r="AA175" s="6">
        <v>5.4747000000000003</v>
      </c>
      <c r="AB175" s="6">
        <v>12.876300000000001</v>
      </c>
      <c r="AC175" s="6">
        <v>13.9009</v>
      </c>
      <c r="AD175" s="6">
        <v>37.044800000000002</v>
      </c>
      <c r="AE175" s="6">
        <v>7.1824000000000003</v>
      </c>
      <c r="AF175" s="6">
        <v>13.4292</v>
      </c>
      <c r="AG175" s="6">
        <v>9.7787000000000006</v>
      </c>
      <c r="AH175" s="6">
        <v>2.0457999999999998</v>
      </c>
      <c r="AI175" s="6">
        <v>0</v>
      </c>
      <c r="AJ175" s="6">
        <v>0</v>
      </c>
      <c r="AK175" s="6">
        <v>0</v>
      </c>
      <c r="BL175" s="6">
        <f t="shared" si="2"/>
        <v>24</v>
      </c>
    </row>
    <row r="176" spans="1:64" s="6" customFormat="1" x14ac:dyDescent="0.3">
      <c r="A176" s="25">
        <v>195</v>
      </c>
      <c r="B176" s="25">
        <v>40</v>
      </c>
      <c r="C176" s="25">
        <v>54</v>
      </c>
      <c r="D176" s="24" t="s">
        <v>148</v>
      </c>
      <c r="E176" s="29" t="s">
        <v>126</v>
      </c>
      <c r="F176" s="25">
        <v>1998</v>
      </c>
      <c r="G176" s="19">
        <v>174</v>
      </c>
      <c r="H176" s="41">
        <v>0</v>
      </c>
      <c r="I176" s="24" t="s">
        <v>246</v>
      </c>
      <c r="J176" s="11" t="s">
        <v>9</v>
      </c>
      <c r="N176" s="6">
        <v>45.885899999999999</v>
      </c>
      <c r="O176" s="6">
        <v>3.7964000000000002</v>
      </c>
      <c r="P176" s="6">
        <v>9.4657</v>
      </c>
      <c r="Q176" s="6">
        <v>2.8978000000000002</v>
      </c>
      <c r="R176" s="6">
        <v>8.5570000000000004</v>
      </c>
      <c r="S176" s="6">
        <v>30.5459</v>
      </c>
      <c r="T176" s="6">
        <v>50.767299999999999</v>
      </c>
      <c r="U176" s="6">
        <v>44.214500000000001</v>
      </c>
      <c r="V176" s="6">
        <v>28.3218</v>
      </c>
      <c r="W176" s="6">
        <v>14.774100000000001</v>
      </c>
      <c r="X176" s="6">
        <v>12.871</v>
      </c>
      <c r="Y176" s="6">
        <v>12.143000000000001</v>
      </c>
      <c r="Z176" s="6">
        <v>5.5701000000000001</v>
      </c>
      <c r="AA176" s="6">
        <v>0.74960000000000004</v>
      </c>
      <c r="AB176" s="6">
        <v>3.5165000000000002</v>
      </c>
      <c r="AC176" s="6">
        <v>0</v>
      </c>
      <c r="AD176" s="6">
        <v>1.4479</v>
      </c>
      <c r="AE176" s="6">
        <v>5.9573</v>
      </c>
      <c r="AF176" s="6">
        <v>15.703900000000001</v>
      </c>
      <c r="AG176" s="6">
        <v>7.3936000000000002</v>
      </c>
      <c r="AH176" s="6">
        <v>17.135300000000001</v>
      </c>
      <c r="AI176" s="6">
        <v>5.34</v>
      </c>
      <c r="AJ176" s="6">
        <v>6.3494000000000002</v>
      </c>
      <c r="AK176" s="6">
        <v>10.848699999999999</v>
      </c>
      <c r="BL176" s="6">
        <f t="shared" si="2"/>
        <v>24</v>
      </c>
    </row>
    <row r="177" spans="1:64" s="6" customFormat="1" x14ac:dyDescent="0.3">
      <c r="A177" s="25">
        <v>195</v>
      </c>
      <c r="B177" s="25">
        <v>40</v>
      </c>
      <c r="C177" s="25">
        <v>55</v>
      </c>
      <c r="D177" s="24" t="s">
        <v>148</v>
      </c>
      <c r="E177" s="29" t="s">
        <v>126</v>
      </c>
      <c r="F177" s="25">
        <v>1998</v>
      </c>
      <c r="G177" s="19">
        <v>175</v>
      </c>
      <c r="H177" s="41">
        <v>0</v>
      </c>
      <c r="I177" s="24" t="s">
        <v>246</v>
      </c>
      <c r="J177" s="11" t="s">
        <v>7</v>
      </c>
      <c r="N177" s="6">
        <v>133.08920000000001</v>
      </c>
      <c r="O177" s="6">
        <v>60.119700000000002</v>
      </c>
      <c r="P177" s="6">
        <v>120.5278</v>
      </c>
      <c r="Q177" s="6">
        <v>113.0706</v>
      </c>
      <c r="S177" s="6">
        <v>46.720599999999997</v>
      </c>
      <c r="T177" s="6">
        <v>65.022499999999994</v>
      </c>
      <c r="U177" s="6">
        <v>38.837699999999998</v>
      </c>
      <c r="V177" s="6">
        <v>71.174999999999997</v>
      </c>
      <c r="W177" s="6">
        <v>14.6214</v>
      </c>
      <c r="X177" s="6">
        <v>11.856400000000001</v>
      </c>
      <c r="Y177" s="6">
        <v>6.7385000000000002</v>
      </c>
      <c r="Z177" s="6">
        <v>3.9460000000000002</v>
      </c>
      <c r="AA177" s="6">
        <v>90.058300000000003</v>
      </c>
      <c r="AB177" s="6">
        <v>117.6759</v>
      </c>
      <c r="AC177" s="6">
        <v>49.453499999999998</v>
      </c>
      <c r="AD177" s="6">
        <v>98.124300000000005</v>
      </c>
      <c r="AE177" s="6">
        <v>15.839</v>
      </c>
      <c r="AF177" s="6">
        <v>24.770299999999999</v>
      </c>
      <c r="AG177" s="6">
        <v>68.762500000000003</v>
      </c>
      <c r="AH177" s="6">
        <v>164.27289999999999</v>
      </c>
      <c r="AI177" s="6">
        <v>84.313199999999995</v>
      </c>
      <c r="AJ177" s="6">
        <v>9.0182000000000002</v>
      </c>
      <c r="AK177" s="6">
        <v>22.6004</v>
      </c>
      <c r="BL177" s="6">
        <f t="shared" si="2"/>
        <v>23</v>
      </c>
    </row>
    <row r="178" spans="1:64" s="6" customFormat="1" x14ac:dyDescent="0.3">
      <c r="A178" s="25">
        <v>195</v>
      </c>
      <c r="B178" s="25">
        <v>40</v>
      </c>
      <c r="C178" s="25">
        <v>55</v>
      </c>
      <c r="D178" s="24" t="s">
        <v>148</v>
      </c>
      <c r="E178" s="29" t="s">
        <v>126</v>
      </c>
      <c r="F178" s="25">
        <v>1998</v>
      </c>
      <c r="G178" s="19">
        <v>176</v>
      </c>
      <c r="H178" s="41">
        <v>0</v>
      </c>
      <c r="I178" s="24" t="s">
        <v>246</v>
      </c>
      <c r="J178" s="11" t="s">
        <v>9</v>
      </c>
      <c r="N178" s="6">
        <v>242.90960000000001</v>
      </c>
      <c r="O178" s="6">
        <v>13.170199999999999</v>
      </c>
      <c r="P178" s="6">
        <v>0</v>
      </c>
      <c r="Q178" s="6">
        <v>0</v>
      </c>
      <c r="S178" s="6">
        <v>25.516400000000001</v>
      </c>
      <c r="T178" s="6">
        <v>67.183199999999999</v>
      </c>
      <c r="U178" s="6">
        <v>94.841999999999999</v>
      </c>
      <c r="V178" s="6">
        <v>108.4242</v>
      </c>
      <c r="W178" s="6">
        <v>159.46170000000001</v>
      </c>
      <c r="X178" s="6">
        <v>184.76750000000001</v>
      </c>
      <c r="Y178" s="6">
        <v>144.58850000000001</v>
      </c>
      <c r="Z178" s="6">
        <v>207.32210000000001</v>
      </c>
      <c r="AA178" s="6">
        <v>10.359500000000001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141.114</v>
      </c>
      <c r="AH178" s="6">
        <v>117.3096</v>
      </c>
      <c r="AI178" s="6">
        <v>196.4179</v>
      </c>
      <c r="AJ178" s="6">
        <v>238.04349999999999</v>
      </c>
      <c r="AK178" s="6">
        <v>202.584</v>
      </c>
      <c r="BL178" s="6">
        <f t="shared" si="2"/>
        <v>23</v>
      </c>
    </row>
    <row r="179" spans="1:64" s="6" customFormat="1" x14ac:dyDescent="0.3">
      <c r="A179" s="25">
        <v>210</v>
      </c>
      <c r="B179" s="25">
        <v>41</v>
      </c>
      <c r="C179" s="25">
        <v>56</v>
      </c>
      <c r="D179" s="24" t="s">
        <v>149</v>
      </c>
      <c r="E179" s="29" t="s">
        <v>57</v>
      </c>
      <c r="F179" s="25">
        <v>1999</v>
      </c>
      <c r="G179" s="19">
        <v>177</v>
      </c>
      <c r="H179" s="41">
        <v>0</v>
      </c>
      <c r="I179" s="24" t="s">
        <v>246</v>
      </c>
      <c r="J179" s="11" t="s">
        <v>7</v>
      </c>
      <c r="K179" s="6">
        <v>46.2</v>
      </c>
      <c r="L179" s="6">
        <v>52.8</v>
      </c>
      <c r="M179" s="6">
        <v>54.3</v>
      </c>
      <c r="N179" s="6">
        <v>39.1</v>
      </c>
      <c r="O179" s="6">
        <v>38.299999999999997</v>
      </c>
      <c r="P179" s="6">
        <v>30.5</v>
      </c>
      <c r="Q179" s="6">
        <v>48</v>
      </c>
      <c r="R179" s="6">
        <v>111.5</v>
      </c>
      <c r="S179" s="6">
        <v>84.3</v>
      </c>
      <c r="T179" s="6">
        <v>57.6</v>
      </c>
      <c r="U179" s="6">
        <v>43.7</v>
      </c>
      <c r="V179" s="6">
        <v>35.1</v>
      </c>
      <c r="BL179" s="6">
        <f t="shared" si="2"/>
        <v>12</v>
      </c>
    </row>
    <row r="180" spans="1:64" s="6" customFormat="1" x14ac:dyDescent="0.3">
      <c r="A180" s="25">
        <v>210</v>
      </c>
      <c r="B180" s="25">
        <v>41</v>
      </c>
      <c r="C180" s="25">
        <v>56</v>
      </c>
      <c r="D180" s="24" t="s">
        <v>149</v>
      </c>
      <c r="E180" s="29" t="s">
        <v>57</v>
      </c>
      <c r="F180" s="25">
        <v>1999</v>
      </c>
      <c r="G180" s="19">
        <v>178</v>
      </c>
      <c r="H180" s="41">
        <v>0</v>
      </c>
      <c r="I180" s="24" t="s">
        <v>246</v>
      </c>
      <c r="J180" s="11" t="s">
        <v>6</v>
      </c>
      <c r="K180" s="6">
        <v>0</v>
      </c>
      <c r="L180" s="6">
        <v>8</v>
      </c>
      <c r="M180" s="6">
        <v>11</v>
      </c>
      <c r="N180" s="6">
        <v>0</v>
      </c>
      <c r="O180" s="6">
        <v>0</v>
      </c>
      <c r="P180" s="6">
        <v>0</v>
      </c>
      <c r="Q180" s="6">
        <v>5</v>
      </c>
      <c r="R180" s="6">
        <v>16</v>
      </c>
      <c r="S180" s="6">
        <v>16</v>
      </c>
      <c r="T180" s="6">
        <v>36</v>
      </c>
      <c r="U180" s="6">
        <v>0</v>
      </c>
      <c r="V180" s="6">
        <v>4</v>
      </c>
      <c r="BL180" s="6">
        <f t="shared" si="2"/>
        <v>12</v>
      </c>
    </row>
    <row r="181" spans="1:64" s="6" customFormat="1" x14ac:dyDescent="0.3">
      <c r="A181" s="25">
        <v>210</v>
      </c>
      <c r="B181" s="25">
        <v>41</v>
      </c>
      <c r="C181" s="25">
        <v>56</v>
      </c>
      <c r="D181" s="24" t="s">
        <v>149</v>
      </c>
      <c r="E181" s="29" t="s">
        <v>57</v>
      </c>
      <c r="F181" s="25">
        <v>1999</v>
      </c>
      <c r="G181" s="19">
        <v>179</v>
      </c>
      <c r="H181" s="41">
        <v>0</v>
      </c>
      <c r="I181" s="24" t="s">
        <v>246</v>
      </c>
      <c r="J181" s="11" t="s">
        <v>9</v>
      </c>
      <c r="K181" s="6">
        <v>6.5</v>
      </c>
      <c r="L181" s="6">
        <v>2.1</v>
      </c>
      <c r="M181" s="6">
        <v>0.8</v>
      </c>
      <c r="N181" s="6">
        <v>0.5</v>
      </c>
      <c r="O181" s="6">
        <v>0</v>
      </c>
      <c r="P181" s="6">
        <v>0</v>
      </c>
      <c r="Q181" s="6">
        <v>0</v>
      </c>
      <c r="R181" s="6">
        <v>3</v>
      </c>
      <c r="S181" s="6">
        <v>1</v>
      </c>
      <c r="T181" s="6">
        <v>8</v>
      </c>
      <c r="U181" s="6">
        <v>2</v>
      </c>
      <c r="V181" s="6">
        <v>34</v>
      </c>
      <c r="BL181" s="6">
        <f t="shared" si="2"/>
        <v>12</v>
      </c>
    </row>
    <row r="182" spans="1:64" s="6" customFormat="1" x14ac:dyDescent="0.3">
      <c r="A182" s="25">
        <v>210</v>
      </c>
      <c r="B182" s="25">
        <v>41</v>
      </c>
      <c r="C182" s="25">
        <v>56</v>
      </c>
      <c r="D182" s="24" t="s">
        <v>149</v>
      </c>
      <c r="E182" s="29" t="s">
        <v>57</v>
      </c>
      <c r="F182" s="25">
        <v>1999</v>
      </c>
      <c r="G182" s="19">
        <v>180</v>
      </c>
      <c r="H182" s="41">
        <v>0</v>
      </c>
      <c r="I182" s="24" t="s">
        <v>246</v>
      </c>
      <c r="J182" s="11" t="s">
        <v>12</v>
      </c>
      <c r="K182" s="6">
        <v>0</v>
      </c>
      <c r="L182" s="6">
        <v>0</v>
      </c>
      <c r="M182" s="6">
        <v>0</v>
      </c>
      <c r="N182" s="6">
        <v>13</v>
      </c>
      <c r="O182" s="6">
        <v>10</v>
      </c>
      <c r="P182" s="6">
        <v>11</v>
      </c>
      <c r="Q182" s="6">
        <v>28</v>
      </c>
      <c r="R182" s="6">
        <v>134</v>
      </c>
      <c r="S182" s="6">
        <v>93</v>
      </c>
      <c r="T182" s="6">
        <v>12</v>
      </c>
      <c r="U182" s="6">
        <v>0</v>
      </c>
      <c r="V182" s="6">
        <v>0</v>
      </c>
      <c r="W182" s="13"/>
      <c r="X182" s="13"/>
      <c r="Y182" s="13"/>
      <c r="Z182" s="13"/>
      <c r="AA182" s="13"/>
      <c r="AB182" s="13"/>
      <c r="BL182" s="6">
        <f t="shared" si="2"/>
        <v>12</v>
      </c>
    </row>
    <row r="183" spans="1:64" s="6" customFormat="1" x14ac:dyDescent="0.3">
      <c r="A183" s="25">
        <v>221</v>
      </c>
      <c r="B183" s="25">
        <v>42</v>
      </c>
      <c r="C183" s="25">
        <v>57</v>
      </c>
      <c r="D183" s="24" t="s">
        <v>151</v>
      </c>
      <c r="E183" s="29" t="s">
        <v>152</v>
      </c>
      <c r="F183" s="25">
        <v>2000</v>
      </c>
      <c r="G183" s="19">
        <v>181</v>
      </c>
      <c r="H183" s="41">
        <v>0</v>
      </c>
      <c r="I183" s="24" t="s">
        <v>246</v>
      </c>
      <c r="J183" s="11" t="s">
        <v>7</v>
      </c>
      <c r="K183" s="6">
        <v>10</v>
      </c>
      <c r="L183" s="6">
        <v>19.5</v>
      </c>
      <c r="M183" s="6">
        <v>48.5</v>
      </c>
      <c r="N183" s="6">
        <v>62.5</v>
      </c>
      <c r="O183" s="6">
        <v>39.5</v>
      </c>
      <c r="P183" s="6">
        <v>73</v>
      </c>
      <c r="Q183" s="6">
        <v>72</v>
      </c>
      <c r="R183" s="6">
        <v>61.5</v>
      </c>
      <c r="S183" s="6">
        <v>42</v>
      </c>
      <c r="T183" s="6">
        <v>43.5</v>
      </c>
      <c r="U183" s="6">
        <v>34</v>
      </c>
      <c r="V183" s="6">
        <v>31</v>
      </c>
      <c r="BL183" s="6">
        <f t="shared" si="2"/>
        <v>12</v>
      </c>
    </row>
    <row r="184" spans="1:64" s="6" customFormat="1" x14ac:dyDescent="0.3">
      <c r="A184" s="25">
        <v>221</v>
      </c>
      <c r="B184" s="25">
        <v>42</v>
      </c>
      <c r="C184" s="25">
        <v>57</v>
      </c>
      <c r="D184" s="24" t="s">
        <v>151</v>
      </c>
      <c r="E184" s="29" t="s">
        <v>152</v>
      </c>
      <c r="F184" s="25">
        <v>2000</v>
      </c>
      <c r="G184" s="19">
        <v>182</v>
      </c>
      <c r="H184" s="41">
        <v>0</v>
      </c>
      <c r="I184" s="24" t="s">
        <v>246</v>
      </c>
      <c r="J184" s="11" t="s">
        <v>9</v>
      </c>
      <c r="K184" s="6">
        <v>20</v>
      </c>
      <c r="L184" s="6">
        <v>10</v>
      </c>
      <c r="M184" s="6">
        <v>4</v>
      </c>
      <c r="N184" s="6">
        <v>0.5</v>
      </c>
      <c r="O184" s="6">
        <v>0</v>
      </c>
      <c r="P184" s="6">
        <v>0</v>
      </c>
      <c r="Q184" s="6">
        <v>2.5</v>
      </c>
      <c r="R184" s="6">
        <v>0.5</v>
      </c>
      <c r="S184" s="6">
        <v>1</v>
      </c>
      <c r="T184" s="6">
        <v>19</v>
      </c>
      <c r="U184" s="6">
        <v>36</v>
      </c>
      <c r="V184" s="6">
        <v>9.5</v>
      </c>
      <c r="BL184" s="6">
        <f t="shared" si="2"/>
        <v>12</v>
      </c>
    </row>
    <row r="185" spans="1:64" s="6" customFormat="1" x14ac:dyDescent="0.3">
      <c r="A185" s="25">
        <v>221</v>
      </c>
      <c r="B185" s="25">
        <v>42</v>
      </c>
      <c r="C185" s="25">
        <v>58</v>
      </c>
      <c r="D185" s="24" t="s">
        <v>151</v>
      </c>
      <c r="E185" s="29" t="s">
        <v>152</v>
      </c>
      <c r="F185" s="25">
        <v>2000</v>
      </c>
      <c r="G185" s="19">
        <v>183</v>
      </c>
      <c r="H185" s="41">
        <v>0</v>
      </c>
      <c r="I185" s="24" t="s">
        <v>246</v>
      </c>
      <c r="J185" s="11" t="s">
        <v>7</v>
      </c>
      <c r="K185" s="6">
        <v>133</v>
      </c>
      <c r="L185" s="6">
        <v>142</v>
      </c>
      <c r="M185" s="6">
        <v>197.5</v>
      </c>
      <c r="N185" s="6">
        <v>202</v>
      </c>
      <c r="O185" s="6">
        <v>101.5</v>
      </c>
      <c r="P185" s="6">
        <v>142.5</v>
      </c>
      <c r="Q185" s="6">
        <v>21.5</v>
      </c>
      <c r="R185" s="6">
        <v>31</v>
      </c>
      <c r="S185" s="6">
        <v>45</v>
      </c>
      <c r="T185" s="6">
        <v>194</v>
      </c>
      <c r="U185" s="6">
        <v>302</v>
      </c>
      <c r="V185" s="6">
        <v>185</v>
      </c>
      <c r="BL185" s="6">
        <f t="shared" si="2"/>
        <v>12</v>
      </c>
    </row>
    <row r="186" spans="1:64" s="6" customFormat="1" x14ac:dyDescent="0.3">
      <c r="A186" s="25">
        <v>221</v>
      </c>
      <c r="B186" s="25">
        <v>42</v>
      </c>
      <c r="C186" s="25">
        <v>59</v>
      </c>
      <c r="D186" s="24" t="s">
        <v>151</v>
      </c>
      <c r="E186" s="29" t="s">
        <v>152</v>
      </c>
      <c r="F186" s="25">
        <v>2000</v>
      </c>
      <c r="G186" s="19">
        <v>184</v>
      </c>
      <c r="H186" s="41">
        <v>0</v>
      </c>
      <c r="I186" s="24" t="s">
        <v>246</v>
      </c>
      <c r="J186" s="11" t="s">
        <v>7</v>
      </c>
      <c r="K186" s="6">
        <v>90</v>
      </c>
      <c r="L186" s="6">
        <v>120</v>
      </c>
      <c r="M186" s="6">
        <v>257</v>
      </c>
      <c r="N186" s="6">
        <v>124.5</v>
      </c>
      <c r="O186" s="6">
        <v>39.5</v>
      </c>
      <c r="P186" s="6">
        <v>63</v>
      </c>
      <c r="Q186" s="6">
        <v>8</v>
      </c>
      <c r="R186" s="6">
        <v>37.5</v>
      </c>
      <c r="S186" s="6">
        <v>21.5</v>
      </c>
      <c r="T186" s="6">
        <v>100</v>
      </c>
      <c r="U186" s="6">
        <v>182.5</v>
      </c>
      <c r="V186" s="6">
        <v>72.5</v>
      </c>
      <c r="BL186" s="6">
        <f t="shared" si="2"/>
        <v>12</v>
      </c>
    </row>
    <row r="187" spans="1:64" s="6" customFormat="1" x14ac:dyDescent="0.3">
      <c r="A187" s="25">
        <v>225</v>
      </c>
      <c r="B187" s="25">
        <v>43</v>
      </c>
      <c r="C187" s="25">
        <v>60</v>
      </c>
      <c r="D187" s="24" t="s">
        <v>153</v>
      </c>
      <c r="E187" s="29" t="s">
        <v>146</v>
      </c>
      <c r="F187" s="25">
        <v>2000</v>
      </c>
      <c r="G187" s="19">
        <v>185</v>
      </c>
      <c r="H187" s="41">
        <v>0</v>
      </c>
      <c r="I187" s="24" t="s">
        <v>246</v>
      </c>
      <c r="J187" s="11" t="s">
        <v>8</v>
      </c>
      <c r="R187" s="6">
        <v>36</v>
      </c>
      <c r="S187" s="6">
        <v>52</v>
      </c>
      <c r="T187" s="6">
        <v>60</v>
      </c>
      <c r="U187" s="6">
        <v>9</v>
      </c>
      <c r="V187" s="6">
        <v>0</v>
      </c>
      <c r="W187" s="6">
        <v>0</v>
      </c>
      <c r="X187" s="6">
        <v>0</v>
      </c>
      <c r="Y187" s="6">
        <v>0</v>
      </c>
      <c r="Z187" s="6">
        <v>19</v>
      </c>
      <c r="AA187" s="6">
        <v>30</v>
      </c>
      <c r="AB187" s="6">
        <v>40</v>
      </c>
      <c r="AC187" s="6">
        <v>119</v>
      </c>
      <c r="AD187" s="6">
        <v>23</v>
      </c>
      <c r="BL187" s="6">
        <f t="shared" si="2"/>
        <v>13</v>
      </c>
    </row>
    <row r="188" spans="1:64" s="6" customFormat="1" x14ac:dyDescent="0.3">
      <c r="A188" s="25">
        <v>226</v>
      </c>
      <c r="B188" s="25">
        <v>44</v>
      </c>
      <c r="C188" s="25">
        <v>61</v>
      </c>
      <c r="D188" s="24" t="s">
        <v>155</v>
      </c>
      <c r="E188" s="29" t="s">
        <v>57</v>
      </c>
      <c r="F188" s="25">
        <v>2000</v>
      </c>
      <c r="G188" s="19">
        <v>186</v>
      </c>
      <c r="H188" s="41">
        <v>0</v>
      </c>
      <c r="I188" s="24" t="s">
        <v>246</v>
      </c>
      <c r="J188" s="11" t="s">
        <v>7</v>
      </c>
      <c r="K188" s="6">
        <v>22</v>
      </c>
      <c r="L188" s="6">
        <v>47</v>
      </c>
      <c r="M188" s="6">
        <v>73</v>
      </c>
      <c r="N188" s="6">
        <v>30</v>
      </c>
      <c r="O188" s="6">
        <v>20</v>
      </c>
      <c r="P188" s="6">
        <v>35</v>
      </c>
      <c r="Q188" s="6">
        <v>66</v>
      </c>
      <c r="R188" s="6">
        <v>143</v>
      </c>
      <c r="S188" s="6">
        <v>75</v>
      </c>
      <c r="T188" s="6">
        <v>40</v>
      </c>
      <c r="U188" s="6">
        <v>12</v>
      </c>
      <c r="V188" s="6">
        <v>17</v>
      </c>
      <c r="BL188" s="6">
        <f t="shared" si="2"/>
        <v>12</v>
      </c>
    </row>
    <row r="189" spans="1:64" s="6" customFormat="1" x14ac:dyDescent="0.3">
      <c r="A189" s="25">
        <v>226</v>
      </c>
      <c r="B189" s="25">
        <v>44</v>
      </c>
      <c r="C189" s="25">
        <v>61</v>
      </c>
      <c r="D189" s="24" t="s">
        <v>155</v>
      </c>
      <c r="E189" s="29" t="s">
        <v>57</v>
      </c>
      <c r="F189" s="25">
        <v>2000</v>
      </c>
      <c r="G189" s="19">
        <v>187</v>
      </c>
      <c r="H189" s="41">
        <v>0</v>
      </c>
      <c r="I189" s="24" t="s">
        <v>246</v>
      </c>
      <c r="J189" s="11" t="s">
        <v>6</v>
      </c>
      <c r="K189" s="6">
        <v>59</v>
      </c>
      <c r="L189" s="6">
        <v>120</v>
      </c>
      <c r="M189" s="6">
        <v>64</v>
      </c>
      <c r="N189" s="6">
        <v>60</v>
      </c>
      <c r="O189" s="6">
        <v>29</v>
      </c>
      <c r="P189" s="6">
        <v>22</v>
      </c>
      <c r="Q189" s="6">
        <v>17</v>
      </c>
      <c r="R189" s="6">
        <v>6</v>
      </c>
      <c r="S189" s="6">
        <v>51</v>
      </c>
      <c r="T189" s="6">
        <v>84</v>
      </c>
      <c r="U189" s="6">
        <v>91</v>
      </c>
      <c r="V189" s="6">
        <v>65</v>
      </c>
      <c r="BL189" s="6">
        <f t="shared" si="2"/>
        <v>12</v>
      </c>
    </row>
    <row r="190" spans="1:64" s="6" customFormat="1" x14ac:dyDescent="0.3">
      <c r="A190" s="25">
        <v>226</v>
      </c>
      <c r="B190" s="25">
        <v>44</v>
      </c>
      <c r="C190" s="25">
        <v>61</v>
      </c>
      <c r="D190" s="24" t="s">
        <v>155</v>
      </c>
      <c r="E190" s="29" t="s">
        <v>57</v>
      </c>
      <c r="F190" s="25">
        <v>2000</v>
      </c>
      <c r="G190" s="19">
        <v>188</v>
      </c>
      <c r="H190" s="41">
        <v>0</v>
      </c>
      <c r="I190" s="24" t="s">
        <v>246</v>
      </c>
      <c r="J190" s="11" t="s">
        <v>12</v>
      </c>
      <c r="K190" s="6">
        <v>8</v>
      </c>
      <c r="L190" s="6">
        <v>2</v>
      </c>
      <c r="M190" s="6">
        <v>2</v>
      </c>
      <c r="N190" s="6">
        <v>2</v>
      </c>
      <c r="O190" s="6">
        <v>5</v>
      </c>
      <c r="P190" s="6">
        <v>10</v>
      </c>
      <c r="Q190" s="6">
        <v>22</v>
      </c>
      <c r="R190" s="6">
        <v>39</v>
      </c>
      <c r="S190" s="6">
        <v>73</v>
      </c>
      <c r="T190" s="6">
        <v>15</v>
      </c>
      <c r="U190" s="6">
        <v>3</v>
      </c>
      <c r="V190" s="6">
        <v>3</v>
      </c>
      <c r="BL190" s="6">
        <f t="shared" si="2"/>
        <v>12</v>
      </c>
    </row>
    <row r="191" spans="1:64" s="6" customFormat="1" x14ac:dyDescent="0.3">
      <c r="A191" s="25">
        <v>226</v>
      </c>
      <c r="B191" s="25">
        <v>44</v>
      </c>
      <c r="C191" s="25">
        <v>62</v>
      </c>
      <c r="D191" s="24" t="s">
        <v>155</v>
      </c>
      <c r="E191" s="29" t="s">
        <v>57</v>
      </c>
      <c r="F191" s="25">
        <v>2000</v>
      </c>
      <c r="G191" s="19">
        <v>189</v>
      </c>
      <c r="H191" s="41">
        <v>0</v>
      </c>
      <c r="I191" s="24" t="s">
        <v>246</v>
      </c>
      <c r="J191" s="11" t="s">
        <v>7</v>
      </c>
      <c r="K191" s="6">
        <v>25</v>
      </c>
      <c r="L191" s="6">
        <v>37</v>
      </c>
      <c r="M191" s="6">
        <v>49</v>
      </c>
      <c r="N191" s="6">
        <v>50</v>
      </c>
      <c r="O191" s="6">
        <v>12</v>
      </c>
      <c r="P191" s="6">
        <v>8</v>
      </c>
      <c r="Q191" s="6">
        <v>25</v>
      </c>
      <c r="R191" s="6">
        <v>72</v>
      </c>
      <c r="S191" s="6">
        <v>99</v>
      </c>
      <c r="T191" s="6">
        <v>67</v>
      </c>
      <c r="U191" s="6">
        <v>19</v>
      </c>
      <c r="V191" s="6">
        <v>17</v>
      </c>
      <c r="BL191" s="6">
        <f t="shared" si="2"/>
        <v>12</v>
      </c>
    </row>
    <row r="192" spans="1:64" s="6" customFormat="1" x14ac:dyDescent="0.3">
      <c r="A192" s="25">
        <v>226</v>
      </c>
      <c r="B192" s="25">
        <v>44</v>
      </c>
      <c r="C192" s="25">
        <v>62</v>
      </c>
      <c r="D192" s="24" t="s">
        <v>155</v>
      </c>
      <c r="E192" s="29" t="s">
        <v>57</v>
      </c>
      <c r="F192" s="25">
        <v>2000</v>
      </c>
      <c r="G192" s="19">
        <v>190</v>
      </c>
      <c r="H192" s="41">
        <v>0</v>
      </c>
      <c r="I192" s="24" t="s">
        <v>246</v>
      </c>
      <c r="J192" s="11" t="s">
        <v>6</v>
      </c>
      <c r="K192" s="6">
        <v>3</v>
      </c>
      <c r="L192" s="6">
        <v>4</v>
      </c>
      <c r="M192" s="6">
        <v>12</v>
      </c>
      <c r="N192" s="6">
        <v>0</v>
      </c>
      <c r="O192" s="6">
        <v>0</v>
      </c>
      <c r="P192" s="6">
        <v>1</v>
      </c>
      <c r="Q192" s="6">
        <v>1</v>
      </c>
      <c r="R192" s="6">
        <v>0</v>
      </c>
      <c r="S192" s="6">
        <v>10</v>
      </c>
      <c r="T192" s="6">
        <v>11</v>
      </c>
      <c r="U192" s="6">
        <v>0</v>
      </c>
      <c r="V192" s="6">
        <v>4</v>
      </c>
      <c r="BL192" s="6">
        <f t="shared" si="2"/>
        <v>12</v>
      </c>
    </row>
    <row r="193" spans="1:64" s="6" customFormat="1" x14ac:dyDescent="0.3">
      <c r="A193" s="25">
        <v>226</v>
      </c>
      <c r="B193" s="25">
        <v>44</v>
      </c>
      <c r="C193" s="25">
        <v>62</v>
      </c>
      <c r="D193" s="24" t="s">
        <v>155</v>
      </c>
      <c r="E193" s="29" t="s">
        <v>57</v>
      </c>
      <c r="F193" s="25">
        <v>2000</v>
      </c>
      <c r="G193" s="19">
        <v>191</v>
      </c>
      <c r="H193" s="41">
        <v>0</v>
      </c>
      <c r="I193" s="24" t="s">
        <v>246</v>
      </c>
      <c r="J193" s="11" t="s">
        <v>12</v>
      </c>
      <c r="K193" s="6">
        <v>21</v>
      </c>
      <c r="L193" s="6">
        <v>20</v>
      </c>
      <c r="M193" s="6">
        <v>19</v>
      </c>
      <c r="N193" s="6">
        <v>13</v>
      </c>
      <c r="O193" s="6">
        <v>10</v>
      </c>
      <c r="P193" s="6">
        <v>5</v>
      </c>
      <c r="Q193" s="6">
        <v>16</v>
      </c>
      <c r="R193" s="6">
        <v>40</v>
      </c>
      <c r="S193" s="6">
        <v>69</v>
      </c>
      <c r="T193" s="6">
        <v>15</v>
      </c>
      <c r="U193" s="6">
        <v>6</v>
      </c>
      <c r="V193" s="6">
        <v>15</v>
      </c>
      <c r="BL193" s="6">
        <f t="shared" si="2"/>
        <v>12</v>
      </c>
    </row>
    <row r="194" spans="1:64" s="6" customFormat="1" x14ac:dyDescent="0.3">
      <c r="A194" s="25">
        <v>236</v>
      </c>
      <c r="B194" s="25">
        <v>45</v>
      </c>
      <c r="C194" s="25">
        <v>63</v>
      </c>
      <c r="D194" s="24" t="s">
        <v>157</v>
      </c>
      <c r="E194" s="29" t="s">
        <v>110</v>
      </c>
      <c r="F194" s="25">
        <v>2001</v>
      </c>
      <c r="G194" s="19">
        <v>192</v>
      </c>
      <c r="H194" s="41">
        <v>0</v>
      </c>
      <c r="I194" s="24" t="s">
        <v>246</v>
      </c>
      <c r="J194" s="11" t="s">
        <v>11</v>
      </c>
      <c r="P194" s="6">
        <v>91.2072</v>
      </c>
      <c r="Q194" s="6">
        <v>207.4083</v>
      </c>
      <c r="R194" s="6">
        <v>354.66480000000001</v>
      </c>
      <c r="S194" s="6">
        <v>306.6585</v>
      </c>
      <c r="T194" s="6">
        <v>154.36429999999999</v>
      </c>
      <c r="U194" s="6">
        <v>22.030799999999999</v>
      </c>
      <c r="V194" s="6">
        <v>13.955299999999999</v>
      </c>
      <c r="W194" s="6">
        <v>3.6981999999999999</v>
      </c>
      <c r="X194" s="6">
        <v>0</v>
      </c>
      <c r="Y194" s="6">
        <v>16.392800000000001</v>
      </c>
      <c r="Z194" s="6">
        <v>61.58</v>
      </c>
      <c r="AA194" s="6">
        <v>13.6669</v>
      </c>
      <c r="AB194" s="6">
        <v>25.477699999999999</v>
      </c>
      <c r="AC194" s="6">
        <v>103.9391</v>
      </c>
      <c r="AD194" s="6">
        <v>87.006699999999995</v>
      </c>
      <c r="AE194" s="6">
        <v>94.4542</v>
      </c>
      <c r="AF194" s="6">
        <v>42.019399999999997</v>
      </c>
      <c r="AG194" s="6">
        <v>22.896000000000001</v>
      </c>
      <c r="AH194" s="6">
        <v>17.076599999999999</v>
      </c>
      <c r="AI194" s="6">
        <v>26.677900000000001</v>
      </c>
      <c r="AJ194" s="6">
        <v>12.029500000000001</v>
      </c>
      <c r="AK194" s="6">
        <v>3.9540000000000002</v>
      </c>
      <c r="BL194" s="6">
        <f t="shared" si="2"/>
        <v>22</v>
      </c>
    </row>
    <row r="195" spans="1:64" s="6" customFormat="1" x14ac:dyDescent="0.3">
      <c r="A195" s="25">
        <v>237</v>
      </c>
      <c r="B195" s="25">
        <v>46</v>
      </c>
      <c r="C195" s="25">
        <v>64</v>
      </c>
      <c r="D195" s="24" t="s">
        <v>159</v>
      </c>
      <c r="E195" s="29" t="s">
        <v>31</v>
      </c>
      <c r="F195" s="25">
        <v>2001</v>
      </c>
      <c r="G195" s="19">
        <v>193</v>
      </c>
      <c r="H195" s="41">
        <v>0</v>
      </c>
      <c r="I195" s="24" t="s">
        <v>246</v>
      </c>
      <c r="J195" s="11" t="s">
        <v>7</v>
      </c>
      <c r="K195" s="6">
        <v>0</v>
      </c>
      <c r="L195" s="6">
        <v>2.5899999999999999E-2</v>
      </c>
      <c r="M195" s="6">
        <v>0.47139999999999999</v>
      </c>
      <c r="N195" s="6">
        <v>6.5496999999999996</v>
      </c>
      <c r="O195" s="6">
        <v>3.3555999999999999</v>
      </c>
      <c r="P195" s="6">
        <v>0.66859999999999997</v>
      </c>
      <c r="Q195" s="6">
        <v>0.48070000000000002</v>
      </c>
      <c r="R195" s="6">
        <v>1.8683000000000001</v>
      </c>
      <c r="S195" s="6">
        <v>2.1334</v>
      </c>
      <c r="T195" s="6">
        <v>3.1225000000000001</v>
      </c>
      <c r="U195" s="6">
        <v>1.5763</v>
      </c>
      <c r="V195" s="6">
        <v>0.3382</v>
      </c>
      <c r="BL195" s="6">
        <f t="shared" si="2"/>
        <v>12</v>
      </c>
    </row>
    <row r="196" spans="1:64" s="6" customFormat="1" x14ac:dyDescent="0.3">
      <c r="A196" s="25">
        <v>237</v>
      </c>
      <c r="B196" s="25">
        <v>46</v>
      </c>
      <c r="C196" s="25">
        <v>64</v>
      </c>
      <c r="D196" s="24" t="s">
        <v>159</v>
      </c>
      <c r="E196" s="29" t="s">
        <v>31</v>
      </c>
      <c r="F196" s="25">
        <v>2001</v>
      </c>
      <c r="G196" s="19">
        <v>194</v>
      </c>
      <c r="H196" s="41">
        <v>0</v>
      </c>
      <c r="I196" s="24" t="s">
        <v>246</v>
      </c>
      <c r="J196" s="11" t="s">
        <v>11</v>
      </c>
      <c r="K196" s="6">
        <v>0.39019999999999999</v>
      </c>
      <c r="L196" s="6">
        <v>1.4967999999999999</v>
      </c>
      <c r="M196" s="6">
        <v>3.3426999999999998</v>
      </c>
      <c r="N196" s="6">
        <v>15.3352</v>
      </c>
      <c r="O196" s="6">
        <v>25.7455</v>
      </c>
      <c r="P196" s="6">
        <v>6.0262000000000002</v>
      </c>
      <c r="Q196" s="6">
        <v>9.3513000000000002</v>
      </c>
      <c r="R196" s="6">
        <v>7.2880000000000003</v>
      </c>
      <c r="S196" s="6">
        <v>3.6356000000000002</v>
      </c>
      <c r="T196" s="6">
        <v>5.3757999999999999</v>
      </c>
      <c r="U196" s="6">
        <v>1.8298000000000001</v>
      </c>
      <c r="V196" s="6">
        <v>3.2528999999999999</v>
      </c>
      <c r="BL196" s="6">
        <f t="shared" ref="BL196:BL259" si="3">COUNT(K196:BK196)</f>
        <v>12</v>
      </c>
    </row>
    <row r="197" spans="1:64" s="6" customFormat="1" x14ac:dyDescent="0.3">
      <c r="A197" s="25">
        <v>237</v>
      </c>
      <c r="B197" s="25">
        <v>46</v>
      </c>
      <c r="C197" s="25">
        <v>65</v>
      </c>
      <c r="D197" s="24" t="s">
        <v>159</v>
      </c>
      <c r="E197" s="29" t="s">
        <v>31</v>
      </c>
      <c r="F197" s="25">
        <v>2001</v>
      </c>
      <c r="G197" s="19">
        <v>195</v>
      </c>
      <c r="H197" s="41">
        <v>0</v>
      </c>
      <c r="I197" s="24" t="s">
        <v>246</v>
      </c>
      <c r="J197" s="11" t="s">
        <v>7</v>
      </c>
      <c r="K197" s="6">
        <v>0.32240000000000002</v>
      </c>
      <c r="L197" s="6">
        <v>4.3799999999999999E-2</v>
      </c>
      <c r="M197" s="6">
        <v>1.3954</v>
      </c>
      <c r="N197" s="6">
        <v>4.2499000000000002</v>
      </c>
      <c r="O197" s="6">
        <v>8.1729000000000003</v>
      </c>
      <c r="P197" s="6">
        <v>1.6286</v>
      </c>
      <c r="Q197" s="6">
        <v>4.6281999999999996</v>
      </c>
      <c r="R197" s="6">
        <v>6.9029999999999996</v>
      </c>
      <c r="S197" s="6">
        <v>3.7995000000000001</v>
      </c>
      <c r="T197" s="6">
        <v>3.1225000000000001</v>
      </c>
      <c r="U197" s="6">
        <v>1.758</v>
      </c>
      <c r="V197" s="6">
        <v>1.6242000000000001</v>
      </c>
      <c r="BL197" s="6">
        <f t="shared" si="3"/>
        <v>12</v>
      </c>
    </row>
    <row r="198" spans="1:64" s="6" customFormat="1" x14ac:dyDescent="0.3">
      <c r="A198" s="25">
        <v>237</v>
      </c>
      <c r="B198" s="25">
        <v>46</v>
      </c>
      <c r="C198" s="25">
        <v>65</v>
      </c>
      <c r="D198" s="24" t="s">
        <v>159</v>
      </c>
      <c r="E198" s="29" t="s">
        <v>31</v>
      </c>
      <c r="F198" s="25">
        <v>2001</v>
      </c>
      <c r="G198" s="19">
        <v>196</v>
      </c>
      <c r="H198" s="41">
        <v>0</v>
      </c>
      <c r="I198" s="24" t="s">
        <v>246</v>
      </c>
      <c r="J198" s="11" t="s">
        <v>11</v>
      </c>
      <c r="K198" s="6">
        <v>0.81720000000000004</v>
      </c>
      <c r="L198" s="6">
        <v>0</v>
      </c>
      <c r="M198" s="6">
        <v>1.1263000000000001</v>
      </c>
      <c r="N198" s="6">
        <v>11.529</v>
      </c>
      <c r="O198" s="6">
        <v>34.200800000000001</v>
      </c>
      <c r="P198" s="6">
        <v>44.506100000000004</v>
      </c>
      <c r="Q198" s="6">
        <v>26.373799999999999</v>
      </c>
      <c r="R198" s="6">
        <v>10.142099999999999</v>
      </c>
      <c r="S198" s="6">
        <v>4.0578000000000003</v>
      </c>
      <c r="T198" s="6">
        <v>4.2144000000000004</v>
      </c>
      <c r="U198" s="6">
        <v>3.4161999999999999</v>
      </c>
      <c r="V198" s="6">
        <v>5.5797999999999996</v>
      </c>
      <c r="BL198" s="6">
        <f t="shared" si="3"/>
        <v>12</v>
      </c>
    </row>
    <row r="199" spans="1:64" s="6" customFormat="1" x14ac:dyDescent="0.3">
      <c r="A199" s="25">
        <v>238</v>
      </c>
      <c r="B199" s="25">
        <v>47</v>
      </c>
      <c r="C199" s="25">
        <v>66</v>
      </c>
      <c r="D199" s="24" t="s">
        <v>161</v>
      </c>
      <c r="E199" s="29" t="s">
        <v>146</v>
      </c>
      <c r="F199" s="25">
        <v>2001</v>
      </c>
      <c r="G199" s="19">
        <v>197</v>
      </c>
      <c r="H199" s="41">
        <v>0</v>
      </c>
      <c r="I199" s="24" t="s">
        <v>246</v>
      </c>
      <c r="J199" s="11" t="s">
        <v>8</v>
      </c>
      <c r="P199" s="6">
        <v>80</v>
      </c>
      <c r="Q199" s="6">
        <v>45</v>
      </c>
      <c r="R199" s="6">
        <v>38</v>
      </c>
      <c r="S199" s="6">
        <v>27.5</v>
      </c>
      <c r="T199" s="6">
        <v>27.5</v>
      </c>
      <c r="U199" s="6">
        <v>1</v>
      </c>
      <c r="V199" s="14">
        <v>0</v>
      </c>
      <c r="W199" s="14">
        <v>0</v>
      </c>
      <c r="X199" s="14">
        <v>0</v>
      </c>
      <c r="Y199" s="14">
        <v>1.5</v>
      </c>
      <c r="Z199" s="14">
        <v>1.7</v>
      </c>
      <c r="AA199" s="14">
        <v>45</v>
      </c>
      <c r="BL199" s="6">
        <f t="shared" si="3"/>
        <v>12</v>
      </c>
    </row>
    <row r="200" spans="1:64" s="6" customFormat="1" x14ac:dyDescent="0.3">
      <c r="A200" s="25">
        <v>242</v>
      </c>
      <c r="B200" s="25">
        <v>48</v>
      </c>
      <c r="C200" s="25">
        <v>67</v>
      </c>
      <c r="D200" s="24" t="s">
        <v>163</v>
      </c>
      <c r="E200" s="29" t="s">
        <v>164</v>
      </c>
      <c r="F200" s="25">
        <v>2001</v>
      </c>
      <c r="G200" s="19">
        <v>198</v>
      </c>
      <c r="H200" s="41">
        <v>0</v>
      </c>
      <c r="I200" s="24" t="s">
        <v>246</v>
      </c>
      <c r="J200" s="11" t="s">
        <v>7</v>
      </c>
      <c r="N200" s="6">
        <v>11.236499999999999</v>
      </c>
      <c r="O200" s="6">
        <v>8.8501999999999992</v>
      </c>
      <c r="P200" s="6">
        <v>4.0903999999999998</v>
      </c>
      <c r="Q200" s="6">
        <v>4.9166999999999996</v>
      </c>
      <c r="R200" s="6">
        <v>14.402200000000001</v>
      </c>
      <c r="S200" s="6">
        <v>13.692500000000001</v>
      </c>
      <c r="T200" s="6">
        <v>8.2341999999999995</v>
      </c>
      <c r="U200" s="6">
        <v>5.4291</v>
      </c>
      <c r="V200" s="6">
        <v>10.3058</v>
      </c>
      <c r="W200" s="6">
        <v>0.65739999999999998</v>
      </c>
      <c r="X200" s="6">
        <v>0.50619999999999998</v>
      </c>
      <c r="Y200" s="6">
        <v>9.7125000000000004</v>
      </c>
      <c r="BL200" s="6">
        <f t="shared" si="3"/>
        <v>12</v>
      </c>
    </row>
    <row r="201" spans="1:64" s="6" customFormat="1" x14ac:dyDescent="0.3">
      <c r="A201" s="25">
        <v>242</v>
      </c>
      <c r="B201" s="25">
        <v>48</v>
      </c>
      <c r="C201" s="25">
        <v>67</v>
      </c>
      <c r="D201" s="24" t="s">
        <v>163</v>
      </c>
      <c r="E201" s="29" t="s">
        <v>164</v>
      </c>
      <c r="F201" s="25">
        <v>2001</v>
      </c>
      <c r="G201" s="19">
        <v>199</v>
      </c>
      <c r="H201" s="41">
        <v>0</v>
      </c>
      <c r="I201" s="24" t="s">
        <v>246</v>
      </c>
      <c r="J201" s="11" t="s">
        <v>11</v>
      </c>
      <c r="N201" s="6">
        <v>47.269500000000001</v>
      </c>
      <c r="O201" s="6">
        <v>29.3809</v>
      </c>
      <c r="P201" s="6">
        <v>5.4866999999999999</v>
      </c>
      <c r="Q201" s="6">
        <v>8.6875</v>
      </c>
      <c r="R201" s="6">
        <v>3.3687</v>
      </c>
      <c r="S201" s="6">
        <v>24.8658</v>
      </c>
      <c r="T201" s="6">
        <v>16.754100000000001</v>
      </c>
      <c r="U201" s="6">
        <v>15.624599999999999</v>
      </c>
      <c r="V201" s="6">
        <v>10.3058</v>
      </c>
      <c r="W201" s="6">
        <v>0.79690000000000005</v>
      </c>
      <c r="X201" s="6">
        <v>6.6510999999999996</v>
      </c>
      <c r="Y201" s="6">
        <v>14.6006</v>
      </c>
      <c r="BL201" s="6">
        <f t="shared" si="3"/>
        <v>12</v>
      </c>
    </row>
    <row r="202" spans="1:64" s="6" customFormat="1" x14ac:dyDescent="0.3">
      <c r="A202" s="25">
        <v>242</v>
      </c>
      <c r="B202" s="25">
        <v>48</v>
      </c>
      <c r="C202" s="25">
        <v>67</v>
      </c>
      <c r="D202" s="24" t="s">
        <v>163</v>
      </c>
      <c r="E202" s="29" t="s">
        <v>164</v>
      </c>
      <c r="F202" s="25">
        <v>2001</v>
      </c>
      <c r="G202" s="19">
        <v>200</v>
      </c>
      <c r="H202" s="41">
        <v>0</v>
      </c>
      <c r="I202" s="24" t="s">
        <v>246</v>
      </c>
      <c r="J202" s="11" t="s">
        <v>12</v>
      </c>
      <c r="N202" s="6">
        <v>0.9012</v>
      </c>
      <c r="O202" s="6">
        <v>0.61050000000000004</v>
      </c>
      <c r="P202" s="6">
        <v>10.2356</v>
      </c>
      <c r="Q202" s="6">
        <v>17.9053</v>
      </c>
      <c r="R202" s="6">
        <v>32.279200000000003</v>
      </c>
      <c r="S202" s="6">
        <v>33.384999999999998</v>
      </c>
      <c r="T202" s="6">
        <v>16.614100000000001</v>
      </c>
      <c r="U202" s="6">
        <v>18.8369</v>
      </c>
      <c r="V202" s="6">
        <v>12.6799</v>
      </c>
      <c r="W202" s="6">
        <v>0.65710000000000002</v>
      </c>
      <c r="X202" s="6">
        <v>0.50600000000000001</v>
      </c>
      <c r="Y202" s="6">
        <v>0.4945</v>
      </c>
      <c r="BL202" s="6">
        <f t="shared" si="3"/>
        <v>12</v>
      </c>
    </row>
    <row r="203" spans="1:64" s="6" customFormat="1" x14ac:dyDescent="0.3">
      <c r="A203" s="25">
        <v>242</v>
      </c>
      <c r="B203" s="25">
        <v>48</v>
      </c>
      <c r="C203" s="25">
        <v>68</v>
      </c>
      <c r="D203" s="24" t="s">
        <v>163</v>
      </c>
      <c r="E203" s="29" t="s">
        <v>164</v>
      </c>
      <c r="F203" s="25">
        <v>2001</v>
      </c>
      <c r="G203" s="19">
        <v>201</v>
      </c>
      <c r="H203" s="41">
        <v>0</v>
      </c>
      <c r="I203" s="24" t="s">
        <v>246</v>
      </c>
      <c r="J203" s="11" t="s">
        <v>11</v>
      </c>
      <c r="N203" s="6">
        <v>15.708600000000001</v>
      </c>
      <c r="O203" s="6">
        <v>5.6414999999999997</v>
      </c>
      <c r="P203" s="6">
        <v>4.0936000000000003</v>
      </c>
      <c r="Q203" s="6">
        <v>6.0373999999999999</v>
      </c>
      <c r="R203" s="6">
        <v>18.4559</v>
      </c>
      <c r="S203" s="6">
        <v>15.7905</v>
      </c>
      <c r="T203" s="6">
        <v>13.404999999999999</v>
      </c>
      <c r="U203" s="6">
        <v>6.4100999999999999</v>
      </c>
      <c r="V203" s="6">
        <v>6.6779000000000002</v>
      </c>
      <c r="W203" s="6">
        <v>3.8727999999999998</v>
      </c>
      <c r="X203" s="6">
        <v>4.5590999999999999</v>
      </c>
      <c r="Y203" s="6">
        <v>9.7155000000000005</v>
      </c>
      <c r="BL203" s="6">
        <f t="shared" si="3"/>
        <v>12</v>
      </c>
    </row>
    <row r="204" spans="1:64" s="6" customFormat="1" x14ac:dyDescent="0.3">
      <c r="A204" s="25">
        <v>242</v>
      </c>
      <c r="B204" s="25">
        <v>48</v>
      </c>
      <c r="C204" s="25">
        <v>68</v>
      </c>
      <c r="D204" s="24" t="s">
        <v>163</v>
      </c>
      <c r="E204" s="29" t="s">
        <v>164</v>
      </c>
      <c r="F204" s="25">
        <v>2001</v>
      </c>
      <c r="G204" s="19">
        <v>202</v>
      </c>
      <c r="H204" s="41">
        <v>0</v>
      </c>
      <c r="I204" s="24" t="s">
        <v>246</v>
      </c>
      <c r="J204" s="11" t="s">
        <v>12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2.0977000000000001</v>
      </c>
      <c r="T204" s="6">
        <v>3.0636999999999999</v>
      </c>
      <c r="U204" s="6">
        <v>0</v>
      </c>
      <c r="V204" s="6">
        <v>1.923</v>
      </c>
      <c r="W204" s="6">
        <v>7.0787000000000004</v>
      </c>
      <c r="X204" s="6">
        <v>0</v>
      </c>
      <c r="Y204" s="6">
        <v>0</v>
      </c>
      <c r="BL204" s="6">
        <f t="shared" si="3"/>
        <v>12</v>
      </c>
    </row>
    <row r="205" spans="1:64" s="6" customFormat="1" x14ac:dyDescent="0.3">
      <c r="A205" s="25">
        <v>260</v>
      </c>
      <c r="B205" s="25">
        <v>49</v>
      </c>
      <c r="C205" s="25">
        <v>69</v>
      </c>
      <c r="D205" s="24" t="s">
        <v>166</v>
      </c>
      <c r="E205" s="29" t="s">
        <v>167</v>
      </c>
      <c r="F205" s="25">
        <v>2003</v>
      </c>
      <c r="G205" s="19">
        <v>203</v>
      </c>
      <c r="H205" s="41" t="s">
        <v>246</v>
      </c>
      <c r="I205" s="24" t="s">
        <v>335</v>
      </c>
      <c r="J205" s="11" t="s">
        <v>7</v>
      </c>
      <c r="Q205" s="6">
        <v>1.1397666666666666</v>
      </c>
      <c r="R205" s="6">
        <v>1.4556000000000002</v>
      </c>
      <c r="S205" s="6">
        <v>0.91715000000000002</v>
      </c>
      <c r="T205" s="6">
        <v>0.88277499999999998</v>
      </c>
      <c r="U205" s="6">
        <v>0.34834999999999999</v>
      </c>
      <c r="V205" s="6">
        <v>0.189975</v>
      </c>
      <c r="W205" s="6">
        <v>0.27434999999999998</v>
      </c>
      <c r="X205" s="6">
        <v>0.55512499999999998</v>
      </c>
      <c r="Y205" s="6">
        <v>0.73603333333333332</v>
      </c>
      <c r="BL205" s="6">
        <f t="shared" si="3"/>
        <v>9</v>
      </c>
    </row>
    <row r="206" spans="1:64" s="6" customFormat="1" x14ac:dyDescent="0.3">
      <c r="A206" s="25">
        <v>262</v>
      </c>
      <c r="B206" s="25">
        <v>50</v>
      </c>
      <c r="C206" s="25">
        <v>70</v>
      </c>
      <c r="D206" s="24" t="s">
        <v>169</v>
      </c>
      <c r="E206" s="29" t="s">
        <v>135</v>
      </c>
      <c r="F206" s="25">
        <v>2003</v>
      </c>
      <c r="G206" s="19">
        <v>204</v>
      </c>
      <c r="H206" s="41">
        <v>0</v>
      </c>
      <c r="I206" s="24" t="s">
        <v>246</v>
      </c>
      <c r="J206" s="11" t="s">
        <v>7</v>
      </c>
      <c r="O206" s="6">
        <v>2.4777</v>
      </c>
      <c r="P206" s="6">
        <v>1.7783</v>
      </c>
      <c r="Q206" s="6">
        <v>25.283100000000001</v>
      </c>
      <c r="R206" s="6">
        <v>22.817399999999999</v>
      </c>
      <c r="S206" s="6">
        <v>1.3586</v>
      </c>
      <c r="T206" s="6">
        <v>4.0399999999999998E-2</v>
      </c>
      <c r="U206" s="6">
        <v>0</v>
      </c>
      <c r="V206" s="6">
        <v>5.5800000000000002E-2</v>
      </c>
      <c r="W206" s="6">
        <v>6.2799999999999995E-2</v>
      </c>
      <c r="X206" s="6">
        <v>0.33539999999999998</v>
      </c>
      <c r="Y206" s="6">
        <v>2.9923999999999999</v>
      </c>
      <c r="Z206" s="6">
        <v>5.1203000000000003</v>
      </c>
      <c r="AA206" s="6">
        <v>6.4523000000000001</v>
      </c>
      <c r="AB206" s="6">
        <v>7.6078000000000001</v>
      </c>
      <c r="AC206" s="6">
        <v>17.244700000000002</v>
      </c>
      <c r="AD206" s="6">
        <v>17.6938</v>
      </c>
      <c r="AE206" s="6">
        <v>5.8639000000000001</v>
      </c>
      <c r="AF206" s="6">
        <v>0.74750000000000005</v>
      </c>
      <c r="AG206" s="6">
        <v>0.13650000000000001</v>
      </c>
      <c r="AH206" s="6">
        <v>1.0270999999999999</v>
      </c>
      <c r="AI206" s="6">
        <v>0.2397</v>
      </c>
      <c r="AJ206" s="6">
        <v>1.0419</v>
      </c>
      <c r="AK206" s="6">
        <v>2.1977000000000002</v>
      </c>
      <c r="AL206" s="6">
        <v>3.4418000000000002</v>
      </c>
      <c r="BL206" s="6">
        <f t="shared" si="3"/>
        <v>24</v>
      </c>
    </row>
    <row r="207" spans="1:64" s="6" customFormat="1" x14ac:dyDescent="0.3">
      <c r="A207" s="25">
        <v>262</v>
      </c>
      <c r="B207" s="25">
        <v>50</v>
      </c>
      <c r="C207" s="25">
        <v>70</v>
      </c>
      <c r="D207" s="24" t="s">
        <v>169</v>
      </c>
      <c r="E207" s="29" t="s">
        <v>135</v>
      </c>
      <c r="F207" s="25">
        <v>2003</v>
      </c>
      <c r="G207" s="19">
        <v>205</v>
      </c>
      <c r="H207" s="41">
        <v>0</v>
      </c>
      <c r="I207" s="24" t="s">
        <v>246</v>
      </c>
      <c r="J207" s="11" t="s">
        <v>9</v>
      </c>
      <c r="O207" s="6">
        <v>0.1852</v>
      </c>
      <c r="P207" s="6">
        <v>2.24E-2</v>
      </c>
      <c r="Q207" s="6">
        <v>3.73E-2</v>
      </c>
      <c r="R207" s="6">
        <v>1.1169</v>
      </c>
      <c r="S207" s="6">
        <v>13.985099999999999</v>
      </c>
      <c r="T207" s="6">
        <v>19.142900000000001</v>
      </c>
      <c r="U207" s="6">
        <v>38.395000000000003</v>
      </c>
      <c r="V207" s="6">
        <v>31.7605</v>
      </c>
      <c r="W207" s="6">
        <v>20.782599999999999</v>
      </c>
      <c r="X207" s="6">
        <v>8.2972000000000001</v>
      </c>
      <c r="Y207" s="6">
        <v>7.3361999999999998</v>
      </c>
      <c r="Z207" s="6">
        <v>0.4365</v>
      </c>
      <c r="AA207" s="6">
        <v>0.2742</v>
      </c>
      <c r="AB207" s="6">
        <v>1.2646999999999999</v>
      </c>
      <c r="AC207" s="6">
        <v>2.7858999999999998</v>
      </c>
      <c r="AD207" s="6">
        <v>2.6234999999999999</v>
      </c>
      <c r="AE207" s="6">
        <v>13.099399999999999</v>
      </c>
      <c r="AF207" s="6">
        <v>22.511900000000001</v>
      </c>
      <c r="AG207" s="6">
        <v>27.4908</v>
      </c>
      <c r="AH207" s="6">
        <v>18.728999999999999</v>
      </c>
      <c r="AI207" s="6">
        <v>16.172799999999999</v>
      </c>
      <c r="AJ207" s="6">
        <v>13.8833</v>
      </c>
      <c r="AK207" s="6">
        <v>8.5785</v>
      </c>
      <c r="AL207" s="6">
        <v>1.5019</v>
      </c>
      <c r="BL207" s="6">
        <f t="shared" si="3"/>
        <v>24</v>
      </c>
    </row>
    <row r="208" spans="1:64" s="6" customFormat="1" x14ac:dyDescent="0.3">
      <c r="A208" s="25">
        <v>264</v>
      </c>
      <c r="B208" s="25">
        <v>51</v>
      </c>
      <c r="C208" s="25">
        <v>71</v>
      </c>
      <c r="D208" s="24" t="s">
        <v>171</v>
      </c>
      <c r="E208" s="29" t="s">
        <v>146</v>
      </c>
      <c r="F208" s="25">
        <v>2003</v>
      </c>
      <c r="G208" s="19">
        <v>206</v>
      </c>
      <c r="H208" s="41">
        <v>0</v>
      </c>
      <c r="I208" s="24" t="s">
        <v>246</v>
      </c>
      <c r="J208" s="11" t="s">
        <v>8</v>
      </c>
      <c r="P208" s="6">
        <v>19.666666666666668</v>
      </c>
      <c r="Q208" s="6">
        <v>14</v>
      </c>
      <c r="R208" s="6">
        <v>50.5</v>
      </c>
      <c r="S208" s="6">
        <v>50</v>
      </c>
      <c r="T208" s="6">
        <v>46</v>
      </c>
      <c r="U208" s="6">
        <v>1.5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0.5</v>
      </c>
      <c r="AB208" s="13"/>
      <c r="AC208" s="13"/>
      <c r="BL208" s="6">
        <f t="shared" si="3"/>
        <v>12</v>
      </c>
    </row>
    <row r="209" spans="1:64" s="6" customFormat="1" x14ac:dyDescent="0.3">
      <c r="A209" s="25">
        <v>270</v>
      </c>
      <c r="B209" s="25">
        <v>52</v>
      </c>
      <c r="C209" s="25">
        <v>72</v>
      </c>
      <c r="D209" s="24" t="s">
        <v>173</v>
      </c>
      <c r="E209" s="29" t="s">
        <v>82</v>
      </c>
      <c r="F209" s="25">
        <v>2004</v>
      </c>
      <c r="G209" s="19">
        <v>207</v>
      </c>
      <c r="H209" s="41">
        <v>0</v>
      </c>
      <c r="I209" s="24" t="s">
        <v>246</v>
      </c>
      <c r="J209" s="11" t="s">
        <v>7</v>
      </c>
      <c r="K209" s="6">
        <v>23.5791</v>
      </c>
      <c r="L209" s="6">
        <v>45.939799999999998</v>
      </c>
      <c r="M209" s="6">
        <v>122.13500000000001</v>
      </c>
      <c r="N209" s="6">
        <v>106.6313</v>
      </c>
      <c r="O209" s="6">
        <v>58.500999999999998</v>
      </c>
      <c r="P209" s="6">
        <v>83.461100000000002</v>
      </c>
      <c r="Q209" s="6">
        <v>78.084500000000006</v>
      </c>
      <c r="R209" s="6">
        <v>80.854699999999994</v>
      </c>
      <c r="S209" s="6">
        <v>16.085000000000001</v>
      </c>
      <c r="T209" s="6">
        <v>25.707899999999999</v>
      </c>
      <c r="U209" s="6">
        <v>29.1252</v>
      </c>
      <c r="V209" s="6">
        <v>8.4002999999999997</v>
      </c>
      <c r="BL209" s="6">
        <f t="shared" si="3"/>
        <v>12</v>
      </c>
    </row>
    <row r="210" spans="1:64" s="6" customFormat="1" x14ac:dyDescent="0.3">
      <c r="A210" s="25">
        <v>270</v>
      </c>
      <c r="B210" s="25">
        <v>52</v>
      </c>
      <c r="C210" s="25">
        <v>72</v>
      </c>
      <c r="D210" s="24" t="s">
        <v>173</v>
      </c>
      <c r="E210" s="29" t="s">
        <v>82</v>
      </c>
      <c r="F210" s="25">
        <v>2004</v>
      </c>
      <c r="G210" s="19">
        <v>208</v>
      </c>
      <c r="H210" s="41">
        <v>0</v>
      </c>
      <c r="I210" s="24" t="s">
        <v>246</v>
      </c>
      <c r="J210" s="11" t="s">
        <v>9</v>
      </c>
      <c r="K210" s="6">
        <v>4.5457000000000001</v>
      </c>
      <c r="L210" s="6">
        <v>2.5724999999999998</v>
      </c>
      <c r="M210" s="6">
        <v>3.258</v>
      </c>
      <c r="N210" s="6">
        <v>1.6559999999999999</v>
      </c>
      <c r="O210" s="6">
        <v>0.11600000000000001</v>
      </c>
      <c r="P210" s="6">
        <v>0.30659999999999998</v>
      </c>
      <c r="Q210" s="6">
        <v>1.2388999999999999</v>
      </c>
      <c r="R210" s="6">
        <v>1.5529999999999999</v>
      </c>
      <c r="S210" s="6">
        <v>11.447800000000001</v>
      </c>
      <c r="T210" s="6">
        <v>10.958299999999999</v>
      </c>
      <c r="U210" s="6">
        <v>9.6037999999999997</v>
      </c>
      <c r="V210" s="6">
        <v>2.2536</v>
      </c>
      <c r="BL210" s="6">
        <f t="shared" si="3"/>
        <v>12</v>
      </c>
    </row>
    <row r="211" spans="1:64" s="6" customFormat="1" x14ac:dyDescent="0.3">
      <c r="A211" s="25">
        <v>273</v>
      </c>
      <c r="B211" s="25">
        <v>53</v>
      </c>
      <c r="C211" s="25">
        <v>73</v>
      </c>
      <c r="D211" s="24" t="s">
        <v>174</v>
      </c>
      <c r="E211" s="29" t="s">
        <v>140</v>
      </c>
      <c r="F211" s="25">
        <v>2004</v>
      </c>
      <c r="G211" s="19">
        <v>209</v>
      </c>
      <c r="H211" s="41" t="s">
        <v>246</v>
      </c>
      <c r="I211" s="24" t="s">
        <v>335</v>
      </c>
      <c r="J211" s="11" t="s">
        <v>7</v>
      </c>
      <c r="N211" s="6">
        <v>0</v>
      </c>
      <c r="O211" s="6">
        <v>0</v>
      </c>
      <c r="P211" s="6">
        <v>0.17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BL211" s="6">
        <f t="shared" si="3"/>
        <v>9</v>
      </c>
    </row>
    <row r="212" spans="1:64" s="6" customFormat="1" x14ac:dyDescent="0.3">
      <c r="A212" s="25">
        <v>273</v>
      </c>
      <c r="B212" s="25">
        <v>53</v>
      </c>
      <c r="C212" s="25">
        <v>73</v>
      </c>
      <c r="D212" s="24" t="s">
        <v>174</v>
      </c>
      <c r="E212" s="29" t="s">
        <v>140</v>
      </c>
      <c r="F212" s="25">
        <v>2004</v>
      </c>
      <c r="G212" s="19">
        <v>210</v>
      </c>
      <c r="H212" s="41" t="s">
        <v>246</v>
      </c>
      <c r="I212" s="24" t="s">
        <v>335</v>
      </c>
      <c r="J212" s="11" t="s">
        <v>6</v>
      </c>
      <c r="N212" s="6">
        <v>0</v>
      </c>
      <c r="O212" s="6">
        <v>0.25</v>
      </c>
      <c r="P212" s="6">
        <v>2.67</v>
      </c>
      <c r="Q212" s="6">
        <v>1</v>
      </c>
      <c r="R212" s="6">
        <v>1.5</v>
      </c>
      <c r="S212" s="6">
        <v>1.33</v>
      </c>
      <c r="T212" s="6">
        <v>0.67</v>
      </c>
      <c r="U212" s="6">
        <v>0</v>
      </c>
      <c r="BL212" s="6">
        <f t="shared" si="3"/>
        <v>8</v>
      </c>
    </row>
    <row r="213" spans="1:64" s="6" customFormat="1" x14ac:dyDescent="0.3">
      <c r="A213" s="25">
        <v>273</v>
      </c>
      <c r="B213" s="25">
        <v>53</v>
      </c>
      <c r="C213" s="25">
        <v>73</v>
      </c>
      <c r="D213" s="24" t="s">
        <v>174</v>
      </c>
      <c r="E213" s="29" t="s">
        <v>140</v>
      </c>
      <c r="F213" s="25">
        <v>2004</v>
      </c>
      <c r="G213" s="19">
        <v>211</v>
      </c>
      <c r="H213" s="41" t="s">
        <v>246</v>
      </c>
      <c r="I213" s="24" t="s">
        <v>335</v>
      </c>
      <c r="J213" s="11" t="s">
        <v>8</v>
      </c>
      <c r="N213" s="6">
        <v>0</v>
      </c>
      <c r="O213" s="6">
        <v>0</v>
      </c>
      <c r="P213" s="6">
        <v>0.67</v>
      </c>
      <c r="Q213" s="6">
        <v>0</v>
      </c>
      <c r="R213" s="6">
        <v>2</v>
      </c>
      <c r="S213" s="6">
        <v>0.83</v>
      </c>
      <c r="T213" s="6">
        <v>0.17</v>
      </c>
      <c r="U213" s="6">
        <v>0</v>
      </c>
      <c r="BL213" s="6">
        <f t="shared" si="3"/>
        <v>8</v>
      </c>
    </row>
    <row r="214" spans="1:64" s="6" customFormat="1" x14ac:dyDescent="0.3">
      <c r="A214" s="25">
        <v>273</v>
      </c>
      <c r="B214" s="25">
        <v>53</v>
      </c>
      <c r="C214" s="25">
        <v>73</v>
      </c>
      <c r="D214" s="24" t="s">
        <v>174</v>
      </c>
      <c r="E214" s="29" t="s">
        <v>140</v>
      </c>
      <c r="F214" s="25">
        <v>2004</v>
      </c>
      <c r="G214" s="19">
        <v>212</v>
      </c>
      <c r="H214" s="41" t="s">
        <v>246</v>
      </c>
      <c r="I214" s="24" t="s">
        <v>335</v>
      </c>
      <c r="J214" s="11" t="s">
        <v>10</v>
      </c>
      <c r="N214" s="6">
        <v>1</v>
      </c>
      <c r="O214" s="6">
        <v>11.25</v>
      </c>
      <c r="P214" s="6">
        <v>15.83</v>
      </c>
      <c r="Q214" s="6">
        <v>5</v>
      </c>
      <c r="R214" s="6">
        <v>2.25</v>
      </c>
      <c r="S214" s="6">
        <v>2.5</v>
      </c>
      <c r="T214" s="6">
        <v>1.5</v>
      </c>
      <c r="U214" s="6">
        <v>1.5</v>
      </c>
      <c r="BL214" s="6">
        <f t="shared" si="3"/>
        <v>8</v>
      </c>
    </row>
    <row r="215" spans="1:64" s="6" customFormat="1" x14ac:dyDescent="0.3">
      <c r="A215" s="25">
        <v>273</v>
      </c>
      <c r="B215" s="25">
        <v>53</v>
      </c>
      <c r="C215" s="25">
        <v>73</v>
      </c>
      <c r="D215" s="24" t="s">
        <v>174</v>
      </c>
      <c r="E215" s="29" t="s">
        <v>140</v>
      </c>
      <c r="F215" s="25">
        <v>2004</v>
      </c>
      <c r="G215" s="19">
        <v>213</v>
      </c>
      <c r="H215" s="41" t="s">
        <v>246</v>
      </c>
      <c r="I215" s="24" t="s">
        <v>335</v>
      </c>
      <c r="J215" s="11" t="s">
        <v>12</v>
      </c>
      <c r="N215" s="6">
        <v>0.5</v>
      </c>
      <c r="O215" s="6">
        <v>0</v>
      </c>
      <c r="P215" s="6">
        <v>0</v>
      </c>
      <c r="Q215" s="6">
        <v>0.25</v>
      </c>
      <c r="R215" s="6">
        <v>0</v>
      </c>
      <c r="S215" s="6">
        <v>0</v>
      </c>
      <c r="T215" s="6">
        <v>0</v>
      </c>
      <c r="U215" s="6">
        <v>0</v>
      </c>
      <c r="BL215" s="6">
        <f t="shared" si="3"/>
        <v>8</v>
      </c>
    </row>
    <row r="216" spans="1:64" s="6" customFormat="1" x14ac:dyDescent="0.3">
      <c r="A216" s="25">
        <v>281</v>
      </c>
      <c r="B216" s="25">
        <v>54</v>
      </c>
      <c r="C216" s="25">
        <v>74</v>
      </c>
      <c r="D216" s="24" t="s">
        <v>176</v>
      </c>
      <c r="E216" s="29" t="s">
        <v>177</v>
      </c>
      <c r="F216" s="25">
        <v>2004</v>
      </c>
      <c r="G216" s="19">
        <v>214</v>
      </c>
      <c r="H216" s="40">
        <v>1</v>
      </c>
      <c r="I216" s="24" t="s">
        <v>361</v>
      </c>
      <c r="J216" s="11" t="s">
        <v>7</v>
      </c>
      <c r="U216" s="6">
        <v>0.7389</v>
      </c>
      <c r="V216" s="6">
        <v>0.28029999999999999</v>
      </c>
      <c r="W216" s="6">
        <v>0.11899999999999999</v>
      </c>
      <c r="X216" s="6">
        <v>6.88E-2</v>
      </c>
      <c r="Y216" s="6">
        <v>0.13100000000000001</v>
      </c>
      <c r="Z216" s="6">
        <v>0.23</v>
      </c>
      <c r="AA216" s="6">
        <v>0.21779999999999999</v>
      </c>
      <c r="AB216" s="6">
        <v>2.3271000000000002</v>
      </c>
      <c r="AC216" s="6">
        <v>1.8308</v>
      </c>
      <c r="AD216" s="6">
        <v>2.0044</v>
      </c>
      <c r="AE216" s="6">
        <v>0.65210000000000001</v>
      </c>
      <c r="AF216" s="6">
        <v>0.193</v>
      </c>
      <c r="BL216" s="6">
        <f t="shared" si="3"/>
        <v>12</v>
      </c>
    </row>
    <row r="217" spans="1:64" s="6" customFormat="1" x14ac:dyDescent="0.3">
      <c r="A217" s="25">
        <v>281</v>
      </c>
      <c r="B217" s="25">
        <v>54</v>
      </c>
      <c r="C217" s="25">
        <v>74</v>
      </c>
      <c r="D217" s="24" t="s">
        <v>176</v>
      </c>
      <c r="E217" s="29" t="s">
        <v>177</v>
      </c>
      <c r="F217" s="25">
        <v>2004</v>
      </c>
      <c r="G217" s="19">
        <v>215</v>
      </c>
      <c r="H217" s="40">
        <v>1</v>
      </c>
      <c r="I217" s="24" t="s">
        <v>362</v>
      </c>
      <c r="J217" s="11" t="s">
        <v>7</v>
      </c>
      <c r="U217" s="6">
        <v>5.2051999999999996</v>
      </c>
      <c r="V217" s="6">
        <v>2.9965999999999999</v>
      </c>
      <c r="W217" s="6">
        <v>0.86309999999999998</v>
      </c>
      <c r="X217" s="6">
        <v>1.5577000000000001</v>
      </c>
      <c r="Y217" s="6">
        <v>2.6993999999999998</v>
      </c>
      <c r="Z217" s="6">
        <v>8.0839999999999996</v>
      </c>
      <c r="AA217" s="6">
        <v>5.2054</v>
      </c>
      <c r="AB217" s="6">
        <v>23.9146</v>
      </c>
      <c r="AC217" s="6">
        <v>20.4038</v>
      </c>
      <c r="AD217" s="6">
        <v>9.4489999999999998</v>
      </c>
      <c r="AE217" s="6">
        <v>15.6143</v>
      </c>
      <c r="AF217" s="6">
        <v>1.8309</v>
      </c>
      <c r="BL217" s="6">
        <f t="shared" si="3"/>
        <v>12</v>
      </c>
    </row>
    <row r="218" spans="1:64" s="6" customFormat="1" x14ac:dyDescent="0.3">
      <c r="A218" s="25">
        <v>281</v>
      </c>
      <c r="B218" s="25">
        <v>54</v>
      </c>
      <c r="C218" s="25">
        <v>74</v>
      </c>
      <c r="D218" s="24" t="s">
        <v>176</v>
      </c>
      <c r="E218" s="29" t="s">
        <v>177</v>
      </c>
      <c r="F218" s="25">
        <v>2004</v>
      </c>
      <c r="G218" s="19">
        <v>216</v>
      </c>
      <c r="H218" s="40">
        <v>1</v>
      </c>
      <c r="I218" s="24" t="s">
        <v>361</v>
      </c>
      <c r="J218" s="11" t="s">
        <v>6</v>
      </c>
      <c r="U218" s="6">
        <v>1.3143</v>
      </c>
      <c r="V218" s="6">
        <v>1.0005999999999999</v>
      </c>
      <c r="W218" s="6">
        <v>1.3041</v>
      </c>
      <c r="X218" s="6">
        <v>0.79710000000000003</v>
      </c>
      <c r="Y218" s="6">
        <v>0.80130000000000001</v>
      </c>
      <c r="Z218" s="6">
        <v>1.9029</v>
      </c>
      <c r="AA218" s="6">
        <v>3.2101999999999999</v>
      </c>
      <c r="AB218" s="6">
        <v>2.1918000000000002</v>
      </c>
      <c r="AC218" s="6">
        <v>4.3284000000000002</v>
      </c>
      <c r="AD218" s="6">
        <v>1.6954</v>
      </c>
      <c r="AE218" s="6">
        <v>1.9053</v>
      </c>
      <c r="AF218" s="6">
        <v>1.4855</v>
      </c>
      <c r="BL218" s="6">
        <f t="shared" si="3"/>
        <v>12</v>
      </c>
    </row>
    <row r="219" spans="1:64" s="6" customFormat="1" x14ac:dyDescent="0.3">
      <c r="A219" s="25">
        <v>281</v>
      </c>
      <c r="B219" s="25">
        <v>54</v>
      </c>
      <c r="C219" s="25">
        <v>74</v>
      </c>
      <c r="D219" s="24" t="s">
        <v>176</v>
      </c>
      <c r="E219" s="29" t="s">
        <v>177</v>
      </c>
      <c r="F219" s="25">
        <v>2004</v>
      </c>
      <c r="G219" s="19">
        <v>217</v>
      </c>
      <c r="H219" s="40">
        <v>1</v>
      </c>
      <c r="I219" s="24" t="s">
        <v>362</v>
      </c>
      <c r="J219" s="11" t="s">
        <v>6</v>
      </c>
      <c r="U219" s="6">
        <v>0.32300000000000001</v>
      </c>
      <c r="V219" s="6">
        <v>0.215</v>
      </c>
      <c r="W219" s="6">
        <v>0.51849999999999996</v>
      </c>
      <c r="X219" s="6">
        <v>0.59750000000000003</v>
      </c>
      <c r="Y219" s="6">
        <v>0.29630000000000001</v>
      </c>
      <c r="Z219" s="6">
        <v>0.10730000000000001</v>
      </c>
      <c r="AA219" s="6">
        <v>9.2899999999999996E-2</v>
      </c>
      <c r="AB219" s="6">
        <v>0.1905</v>
      </c>
      <c r="AC219" s="6">
        <v>0</v>
      </c>
      <c r="AD219" s="6">
        <v>8.6800000000000002E-2</v>
      </c>
      <c r="AE219" s="6">
        <v>7.8600000000000003E-2</v>
      </c>
      <c r="AF219" s="6">
        <v>0.59389999999999998</v>
      </c>
      <c r="BL219" s="6">
        <f t="shared" si="3"/>
        <v>12</v>
      </c>
    </row>
    <row r="220" spans="1:64" s="6" customFormat="1" x14ac:dyDescent="0.3">
      <c r="A220" s="25">
        <v>281</v>
      </c>
      <c r="B220" s="25">
        <v>54</v>
      </c>
      <c r="C220" s="25">
        <v>74</v>
      </c>
      <c r="D220" s="24" t="s">
        <v>176</v>
      </c>
      <c r="E220" s="29" t="s">
        <v>177</v>
      </c>
      <c r="F220" s="25">
        <v>2004</v>
      </c>
      <c r="G220" s="19">
        <v>218</v>
      </c>
      <c r="H220" s="40">
        <v>1</v>
      </c>
      <c r="I220" s="24" t="s">
        <v>363</v>
      </c>
      <c r="J220" s="11" t="s">
        <v>6</v>
      </c>
      <c r="U220" s="6">
        <v>0.29199999999999998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0.83209999999999995</v>
      </c>
      <c r="AB220" s="6">
        <v>0</v>
      </c>
      <c r="AC220" s="6">
        <v>0.30690000000000001</v>
      </c>
      <c r="AD220" s="6">
        <v>0.30690000000000001</v>
      </c>
      <c r="AE220" s="6">
        <v>0.30690000000000001</v>
      </c>
      <c r="AF220" s="6">
        <v>0.30690000000000001</v>
      </c>
      <c r="BL220" s="6">
        <f t="shared" si="3"/>
        <v>12</v>
      </c>
    </row>
    <row r="221" spans="1:64" s="6" customFormat="1" x14ac:dyDescent="0.3">
      <c r="A221" s="25">
        <v>281</v>
      </c>
      <c r="B221" s="25">
        <v>54</v>
      </c>
      <c r="C221" s="25">
        <v>74</v>
      </c>
      <c r="D221" s="24" t="s">
        <v>176</v>
      </c>
      <c r="E221" s="29" t="s">
        <v>177</v>
      </c>
      <c r="F221" s="25">
        <v>2004</v>
      </c>
      <c r="G221" s="19">
        <v>219</v>
      </c>
      <c r="H221" s="40">
        <v>1</v>
      </c>
      <c r="I221" s="24" t="s">
        <v>361</v>
      </c>
      <c r="J221" s="11" t="s">
        <v>9</v>
      </c>
      <c r="U221" s="6">
        <v>14.2469</v>
      </c>
      <c r="V221" s="6">
        <v>2.5926</v>
      </c>
      <c r="W221" s="6">
        <v>4.9135999999999997</v>
      </c>
      <c r="X221" s="6">
        <v>0.66669999999999996</v>
      </c>
      <c r="Y221" s="6">
        <v>0.37040000000000001</v>
      </c>
      <c r="Z221" s="6">
        <v>7.4099999999999999E-2</v>
      </c>
      <c r="AA221" s="6">
        <v>0.81479999999999997</v>
      </c>
      <c r="AB221" s="6">
        <v>1.6295999999999999</v>
      </c>
      <c r="AC221" s="6">
        <v>0.79010000000000002</v>
      </c>
      <c r="AD221" s="6">
        <v>0.32100000000000001</v>
      </c>
      <c r="AE221" s="6">
        <v>2.1234999999999999</v>
      </c>
      <c r="AF221" s="6">
        <v>9.8271999999999995</v>
      </c>
      <c r="BL221" s="6">
        <f t="shared" si="3"/>
        <v>12</v>
      </c>
    </row>
    <row r="222" spans="1:64" s="6" customFormat="1" x14ac:dyDescent="0.3">
      <c r="A222" s="25">
        <v>281</v>
      </c>
      <c r="B222" s="25">
        <v>54</v>
      </c>
      <c r="C222" s="25">
        <v>74</v>
      </c>
      <c r="D222" s="24" t="s">
        <v>176</v>
      </c>
      <c r="E222" s="29" t="s">
        <v>177</v>
      </c>
      <c r="F222" s="25">
        <v>2004</v>
      </c>
      <c r="G222" s="19">
        <v>220</v>
      </c>
      <c r="H222" s="40">
        <v>1</v>
      </c>
      <c r="I222" s="24" t="s">
        <v>362</v>
      </c>
      <c r="J222" s="11" t="s">
        <v>9</v>
      </c>
      <c r="U222" s="6">
        <v>1.3332999999999999</v>
      </c>
      <c r="V222" s="6">
        <v>5.3579999999999997</v>
      </c>
      <c r="W222" s="6">
        <v>2.4691000000000001</v>
      </c>
      <c r="X222" s="6">
        <v>0.74070000000000003</v>
      </c>
      <c r="Y222" s="6">
        <v>0.79010000000000002</v>
      </c>
      <c r="Z222" s="6">
        <v>0.19750000000000001</v>
      </c>
      <c r="AA222" s="6">
        <v>0</v>
      </c>
      <c r="AB222" s="6">
        <v>0.32100000000000001</v>
      </c>
      <c r="AC222" s="6">
        <v>4.9299999999999997E-2</v>
      </c>
      <c r="AD222" s="6">
        <v>0</v>
      </c>
      <c r="AE222" s="6">
        <v>0.27160000000000001</v>
      </c>
      <c r="AF222" s="6">
        <v>3.2345999999999999</v>
      </c>
      <c r="BL222" s="6">
        <f t="shared" si="3"/>
        <v>12</v>
      </c>
    </row>
    <row r="223" spans="1:64" s="6" customFormat="1" x14ac:dyDescent="0.3">
      <c r="A223" s="25">
        <v>281</v>
      </c>
      <c r="B223" s="25">
        <v>54</v>
      </c>
      <c r="C223" s="25">
        <v>74</v>
      </c>
      <c r="D223" s="24" t="s">
        <v>176</v>
      </c>
      <c r="E223" s="29" t="s">
        <v>177</v>
      </c>
      <c r="F223" s="25">
        <v>2004</v>
      </c>
      <c r="G223" s="19">
        <v>221</v>
      </c>
      <c r="H223" s="40">
        <v>1</v>
      </c>
      <c r="I223" s="24" t="s">
        <v>364</v>
      </c>
      <c r="J223" s="11" t="s">
        <v>9</v>
      </c>
      <c r="U223" s="6">
        <v>11.885899999999999</v>
      </c>
      <c r="V223" s="6">
        <v>6.8486000000000002</v>
      </c>
      <c r="W223" s="6">
        <v>5.9303999999999997</v>
      </c>
      <c r="X223" s="6">
        <v>5.8808999999999996</v>
      </c>
      <c r="Y223" s="6">
        <v>4.9379999999999997</v>
      </c>
      <c r="Z223" s="6">
        <v>1.9106000000000001</v>
      </c>
      <c r="AA223" s="6">
        <v>0.91810000000000003</v>
      </c>
      <c r="AB223" s="6">
        <v>0</v>
      </c>
      <c r="AC223" s="6">
        <v>1.9355</v>
      </c>
      <c r="AD223" s="6">
        <v>0.99260000000000004</v>
      </c>
      <c r="AE223" s="6">
        <v>0.89329999999999998</v>
      </c>
      <c r="AF223" s="6">
        <v>1.9106000000000001</v>
      </c>
      <c r="BL223" s="6">
        <f t="shared" si="3"/>
        <v>12</v>
      </c>
    </row>
    <row r="224" spans="1:64" s="6" customFormat="1" x14ac:dyDescent="0.3">
      <c r="A224" s="25">
        <v>281</v>
      </c>
      <c r="B224" s="25">
        <v>54</v>
      </c>
      <c r="C224" s="25">
        <v>74</v>
      </c>
      <c r="D224" s="24" t="s">
        <v>176</v>
      </c>
      <c r="E224" s="29" t="s">
        <v>177</v>
      </c>
      <c r="F224" s="25">
        <v>2004</v>
      </c>
      <c r="G224" s="19">
        <v>222</v>
      </c>
      <c r="H224" s="40">
        <v>1</v>
      </c>
      <c r="I224" s="24" t="s">
        <v>365</v>
      </c>
      <c r="J224" s="11" t="s">
        <v>9</v>
      </c>
      <c r="U224" s="6">
        <v>15.434200000000001</v>
      </c>
      <c r="V224" s="6">
        <v>5.8064999999999998</v>
      </c>
      <c r="W224" s="6">
        <v>2.8536000000000001</v>
      </c>
      <c r="X224" s="6">
        <v>3.3746999999999998</v>
      </c>
      <c r="Y224" s="6">
        <v>3.4491000000000001</v>
      </c>
      <c r="Z224" s="6">
        <v>3.871</v>
      </c>
      <c r="AA224" s="6">
        <v>2.3325</v>
      </c>
      <c r="AB224" s="6">
        <v>2.9529000000000001</v>
      </c>
      <c r="AC224" s="6">
        <v>2.4318</v>
      </c>
      <c r="AD224" s="6">
        <v>3.8212000000000002</v>
      </c>
      <c r="AE224" s="6">
        <v>8.8834</v>
      </c>
      <c r="AF224" s="6">
        <v>9.4541000000000004</v>
      </c>
      <c r="BL224" s="6">
        <f t="shared" si="3"/>
        <v>12</v>
      </c>
    </row>
    <row r="225" spans="1:64" s="6" customFormat="1" x14ac:dyDescent="0.3">
      <c r="A225" s="25">
        <v>281</v>
      </c>
      <c r="B225" s="25">
        <v>54</v>
      </c>
      <c r="C225" s="25">
        <v>74</v>
      </c>
      <c r="D225" s="24" t="s">
        <v>176</v>
      </c>
      <c r="E225" s="29" t="s">
        <v>177</v>
      </c>
      <c r="F225" s="25">
        <v>2004</v>
      </c>
      <c r="G225" s="19">
        <v>223</v>
      </c>
      <c r="H225" s="40">
        <v>1</v>
      </c>
      <c r="I225" s="24" t="s">
        <v>365</v>
      </c>
      <c r="J225" s="11" t="s">
        <v>9</v>
      </c>
      <c r="U225" s="6">
        <v>6.4020000000000001</v>
      </c>
      <c r="V225" s="6">
        <v>1.6625000000000001</v>
      </c>
      <c r="W225" s="6">
        <v>0.2233</v>
      </c>
      <c r="X225" s="6">
        <v>0.6452</v>
      </c>
      <c r="Y225" s="6">
        <v>0.29780000000000001</v>
      </c>
      <c r="Z225" s="6">
        <v>0.1489</v>
      </c>
      <c r="AA225" s="6">
        <v>4.9599999999999998E-2</v>
      </c>
      <c r="AB225" s="6">
        <v>0.29780000000000001</v>
      </c>
      <c r="AC225" s="6">
        <v>4.9599999999999998E-2</v>
      </c>
      <c r="AD225" s="6">
        <v>0.39700000000000002</v>
      </c>
      <c r="AE225" s="6">
        <v>0.37209999999999999</v>
      </c>
      <c r="AF225" s="6">
        <v>2.4068999999999998</v>
      </c>
      <c r="BL225" s="6">
        <f t="shared" si="3"/>
        <v>12</v>
      </c>
    </row>
    <row r="226" spans="1:64" s="6" customFormat="1" x14ac:dyDescent="0.3">
      <c r="A226" s="25">
        <v>288</v>
      </c>
      <c r="B226" s="25">
        <v>55</v>
      </c>
      <c r="C226" s="25">
        <v>75</v>
      </c>
      <c r="D226" s="24" t="s">
        <v>180</v>
      </c>
      <c r="E226" s="29" t="s">
        <v>57</v>
      </c>
      <c r="F226" s="25">
        <v>2004</v>
      </c>
      <c r="G226" s="19">
        <v>224</v>
      </c>
      <c r="H226" s="40">
        <v>1</v>
      </c>
      <c r="I226" s="24" t="s">
        <v>366</v>
      </c>
      <c r="J226" s="11" t="s">
        <v>7</v>
      </c>
      <c r="K226">
        <v>62.384399999999999</v>
      </c>
      <c r="L226" s="6">
        <v>46.832500000000003</v>
      </c>
      <c r="M226" s="6">
        <v>39.166200000000003</v>
      </c>
      <c r="N226" s="6">
        <v>38.373899999999999</v>
      </c>
      <c r="O226" s="6">
        <v>26.4618</v>
      </c>
      <c r="P226" s="6">
        <v>28.7029</v>
      </c>
      <c r="Q226" s="6">
        <v>63.294400000000003</v>
      </c>
      <c r="R226" s="6">
        <v>97.2791</v>
      </c>
      <c r="S226" s="6">
        <v>113.26909999999999</v>
      </c>
      <c r="T226" s="6">
        <v>63.749400000000001</v>
      </c>
      <c r="U226" s="6">
        <v>49.006100000000004</v>
      </c>
      <c r="V226" s="6">
        <v>41.542099999999998</v>
      </c>
      <c r="BL226" s="6">
        <f t="shared" si="3"/>
        <v>12</v>
      </c>
    </row>
    <row r="227" spans="1:64" s="6" customFormat="1" x14ac:dyDescent="0.3">
      <c r="A227" s="25">
        <v>288</v>
      </c>
      <c r="B227" s="25">
        <v>55</v>
      </c>
      <c r="C227" s="25">
        <v>75</v>
      </c>
      <c r="D227" s="24" t="s">
        <v>180</v>
      </c>
      <c r="E227" s="29" t="s">
        <v>57</v>
      </c>
      <c r="F227" s="25">
        <v>2004</v>
      </c>
      <c r="G227" s="19">
        <v>225</v>
      </c>
      <c r="H227" s="40">
        <v>1</v>
      </c>
      <c r="I227" s="24" t="s">
        <v>366</v>
      </c>
      <c r="J227" s="11" t="s">
        <v>7</v>
      </c>
      <c r="K227">
        <v>39.132300000000001</v>
      </c>
      <c r="L227" s="6">
        <v>46.630099999999999</v>
      </c>
      <c r="M227" s="6">
        <v>48.264600000000002</v>
      </c>
      <c r="N227" s="6">
        <v>35.138800000000003</v>
      </c>
      <c r="O227" s="6">
        <v>35.155999999999999</v>
      </c>
      <c r="P227" s="6">
        <v>30.522600000000001</v>
      </c>
      <c r="Q227" s="6">
        <v>48.7363</v>
      </c>
      <c r="R227" s="6">
        <v>97.2791</v>
      </c>
      <c r="S227" s="6">
        <v>77.683400000000006</v>
      </c>
      <c r="T227" s="6">
        <v>53.235500000000002</v>
      </c>
      <c r="U227" s="6">
        <v>36.470399999999998</v>
      </c>
      <c r="V227" s="6">
        <v>27.995699999999999</v>
      </c>
      <c r="BL227" s="6">
        <f t="shared" si="3"/>
        <v>12</v>
      </c>
    </row>
    <row r="228" spans="1:64" s="6" customFormat="1" x14ac:dyDescent="0.3">
      <c r="A228" s="25">
        <v>288</v>
      </c>
      <c r="B228" s="25">
        <v>55</v>
      </c>
      <c r="C228" s="25">
        <v>75</v>
      </c>
      <c r="D228" s="24" t="s">
        <v>180</v>
      </c>
      <c r="E228" s="29" t="s">
        <v>57</v>
      </c>
      <c r="F228" s="25">
        <v>2004</v>
      </c>
      <c r="G228" s="19">
        <v>226</v>
      </c>
      <c r="H228" s="40">
        <v>1</v>
      </c>
      <c r="I228" s="24" t="s">
        <v>366</v>
      </c>
      <c r="J228" s="11" t="s">
        <v>9</v>
      </c>
      <c r="K228">
        <v>0.76670000000000005</v>
      </c>
      <c r="L228" s="6">
        <v>0.17710000000000001</v>
      </c>
      <c r="M228" s="6">
        <v>4.2299999999999997E-2</v>
      </c>
      <c r="N228" s="6">
        <v>0</v>
      </c>
      <c r="O228" s="6">
        <v>7.5999999999999998E-2</v>
      </c>
      <c r="P228" s="6">
        <v>0.29499999999999998</v>
      </c>
      <c r="Q228" s="6">
        <v>0.36249999999999999</v>
      </c>
      <c r="R228" s="6">
        <v>0.58169999999999999</v>
      </c>
      <c r="S228" s="6">
        <v>0.54800000000000004</v>
      </c>
      <c r="T228" s="6">
        <v>0.8175</v>
      </c>
      <c r="U228" s="6">
        <v>0.88500000000000001</v>
      </c>
      <c r="V228" s="6">
        <v>1.1547000000000001</v>
      </c>
      <c r="BL228" s="6">
        <f t="shared" si="3"/>
        <v>12</v>
      </c>
    </row>
    <row r="229" spans="1:64" s="6" customFormat="1" x14ac:dyDescent="0.3">
      <c r="A229" s="25">
        <v>288</v>
      </c>
      <c r="B229" s="25">
        <v>55</v>
      </c>
      <c r="C229" s="25">
        <v>75</v>
      </c>
      <c r="D229" s="24" t="s">
        <v>180</v>
      </c>
      <c r="E229" s="29" t="s">
        <v>57</v>
      </c>
      <c r="F229" s="25">
        <v>2004</v>
      </c>
      <c r="G229" s="19">
        <v>227</v>
      </c>
      <c r="H229" s="40">
        <v>1</v>
      </c>
      <c r="I229" s="24" t="s">
        <v>366</v>
      </c>
      <c r="J229" s="11" t="s">
        <v>9</v>
      </c>
      <c r="K229">
        <v>3.8498000000000001</v>
      </c>
      <c r="L229" s="6">
        <v>1.4407000000000001</v>
      </c>
      <c r="M229" s="6">
        <v>0.74980000000000002</v>
      </c>
      <c r="N229" s="6">
        <v>0.36230000000000001</v>
      </c>
      <c r="O229" s="6">
        <v>0.27810000000000001</v>
      </c>
      <c r="P229" s="6">
        <v>0.24460000000000001</v>
      </c>
      <c r="Q229" s="6">
        <v>0.312</v>
      </c>
      <c r="R229" s="6">
        <v>1.087</v>
      </c>
      <c r="S229" s="6">
        <v>0.44690000000000002</v>
      </c>
      <c r="T229" s="6">
        <v>0.8175</v>
      </c>
      <c r="U229" s="6">
        <v>1.744</v>
      </c>
      <c r="V229" s="6">
        <v>2.6709000000000001</v>
      </c>
      <c r="BL229" s="6">
        <f t="shared" si="3"/>
        <v>12</v>
      </c>
    </row>
    <row r="230" spans="1:64" s="6" customFormat="1" x14ac:dyDescent="0.3">
      <c r="A230" s="25">
        <v>301</v>
      </c>
      <c r="B230" s="25">
        <v>56</v>
      </c>
      <c r="C230" s="25">
        <v>76</v>
      </c>
      <c r="D230" s="24" t="s">
        <v>182</v>
      </c>
      <c r="E230" s="29" t="s">
        <v>115</v>
      </c>
      <c r="F230" s="25">
        <v>2005</v>
      </c>
      <c r="G230" s="19">
        <v>228</v>
      </c>
      <c r="H230" s="41" t="s">
        <v>246</v>
      </c>
      <c r="I230" s="24" t="s">
        <v>335</v>
      </c>
      <c r="J230" s="11" t="s">
        <v>9</v>
      </c>
      <c r="R230" s="6">
        <v>3.2618999999999998</v>
      </c>
      <c r="S230" s="6">
        <v>3.4379</v>
      </c>
      <c r="T230" s="6">
        <v>8.5518000000000001</v>
      </c>
      <c r="U230" s="6">
        <v>17.294899999999998</v>
      </c>
      <c r="V230" s="6">
        <v>19.684200000000001</v>
      </c>
      <c r="W230" s="6">
        <v>10.384399999999999</v>
      </c>
      <c r="X230" s="6">
        <v>4.6054000000000004</v>
      </c>
      <c r="BL230" s="6">
        <f t="shared" si="3"/>
        <v>7</v>
      </c>
    </row>
    <row r="231" spans="1:64" s="6" customFormat="1" x14ac:dyDescent="0.3">
      <c r="A231" s="25">
        <v>301</v>
      </c>
      <c r="B231" s="25">
        <v>56</v>
      </c>
      <c r="C231" s="25">
        <v>76</v>
      </c>
      <c r="D231" s="24" t="s">
        <v>182</v>
      </c>
      <c r="E231" s="29" t="s">
        <v>115</v>
      </c>
      <c r="F231" s="25">
        <v>2005</v>
      </c>
      <c r="G231" s="19">
        <v>229</v>
      </c>
      <c r="H231" s="41" t="s">
        <v>246</v>
      </c>
      <c r="I231" s="24" t="s">
        <v>335</v>
      </c>
      <c r="J231" s="11" t="s">
        <v>9</v>
      </c>
      <c r="R231" s="6">
        <v>10.823499999999999</v>
      </c>
      <c r="S231" s="6">
        <v>20.9024</v>
      </c>
      <c r="T231" s="6">
        <v>34.288899999999998</v>
      </c>
      <c r="U231" s="6">
        <v>44.991199999999999</v>
      </c>
      <c r="V231" s="6">
        <v>25.110700000000001</v>
      </c>
      <c r="W231" s="6">
        <v>8.7444000000000006</v>
      </c>
      <c r="X231" s="6">
        <v>5.1874000000000002</v>
      </c>
      <c r="BL231" s="6">
        <f t="shared" si="3"/>
        <v>7</v>
      </c>
    </row>
    <row r="232" spans="1:64" s="6" customFormat="1" x14ac:dyDescent="0.3">
      <c r="A232" s="25">
        <v>301</v>
      </c>
      <c r="B232" s="25">
        <v>56</v>
      </c>
      <c r="C232" s="25">
        <v>77</v>
      </c>
      <c r="D232" s="24" t="s">
        <v>182</v>
      </c>
      <c r="E232" s="29" t="s">
        <v>115</v>
      </c>
      <c r="F232" s="25">
        <v>2005</v>
      </c>
      <c r="G232" s="19">
        <v>230</v>
      </c>
      <c r="H232" s="41" t="s">
        <v>246</v>
      </c>
      <c r="I232" s="24" t="s">
        <v>335</v>
      </c>
      <c r="J232" s="11" t="s">
        <v>9</v>
      </c>
      <c r="R232" s="6">
        <v>3.7699999999999997E-2</v>
      </c>
      <c r="S232" s="6">
        <v>0.68179999999999996</v>
      </c>
      <c r="T232" s="6">
        <v>4.2599999999999999E-2</v>
      </c>
      <c r="U232" s="6">
        <v>0</v>
      </c>
      <c r="V232" s="6">
        <v>2.3018000000000001</v>
      </c>
      <c r="W232" s="6">
        <v>4.6430999999999996</v>
      </c>
      <c r="X232" s="6">
        <v>1.0567</v>
      </c>
      <c r="BL232" s="6">
        <f t="shared" si="3"/>
        <v>7</v>
      </c>
    </row>
    <row r="233" spans="1:64" s="6" customFormat="1" x14ac:dyDescent="0.3">
      <c r="A233" s="25">
        <v>301</v>
      </c>
      <c r="B233" s="25">
        <v>56</v>
      </c>
      <c r="C233" s="25">
        <v>77</v>
      </c>
      <c r="D233" s="24" t="s">
        <v>182</v>
      </c>
      <c r="E233" s="29" t="s">
        <v>115</v>
      </c>
      <c r="F233" s="25">
        <v>2005</v>
      </c>
      <c r="G233" s="19">
        <v>231</v>
      </c>
      <c r="H233" s="41" t="s">
        <v>246</v>
      </c>
      <c r="I233" s="24" t="s">
        <v>335</v>
      </c>
      <c r="J233" s="11" t="s">
        <v>9</v>
      </c>
      <c r="R233" s="6">
        <v>2.7120000000000002</v>
      </c>
      <c r="S233" s="6">
        <v>1.6357999999999999</v>
      </c>
      <c r="T233" s="6">
        <v>0.96850000000000003</v>
      </c>
      <c r="U233" s="6">
        <v>2.8299999999999999E-2</v>
      </c>
      <c r="V233" s="6">
        <v>0</v>
      </c>
      <c r="W233" s="6">
        <v>0</v>
      </c>
      <c r="X233" s="6">
        <v>0</v>
      </c>
      <c r="BL233" s="6">
        <f t="shared" si="3"/>
        <v>7</v>
      </c>
    </row>
    <row r="234" spans="1:64" s="6" customFormat="1" x14ac:dyDescent="0.3">
      <c r="A234" s="25">
        <v>319</v>
      </c>
      <c r="B234" s="25">
        <v>57</v>
      </c>
      <c r="C234" s="25">
        <v>78</v>
      </c>
      <c r="D234" s="24" t="s">
        <v>185</v>
      </c>
      <c r="E234" s="29" t="s">
        <v>186</v>
      </c>
      <c r="F234" s="25">
        <v>2006</v>
      </c>
      <c r="G234" s="19">
        <v>232</v>
      </c>
      <c r="H234" s="41">
        <v>0</v>
      </c>
      <c r="I234" s="24" t="s">
        <v>246</v>
      </c>
      <c r="J234" s="11" t="s">
        <v>7</v>
      </c>
      <c r="K234" s="6">
        <v>0</v>
      </c>
      <c r="L234" s="6">
        <v>0</v>
      </c>
      <c r="M234" s="6">
        <v>2</v>
      </c>
      <c r="N234" s="6">
        <v>5</v>
      </c>
      <c r="O234" s="6">
        <v>10</v>
      </c>
      <c r="P234" s="6">
        <v>8</v>
      </c>
      <c r="Q234" s="6">
        <v>7</v>
      </c>
      <c r="R234" s="6">
        <v>13</v>
      </c>
      <c r="S234" s="6">
        <v>8</v>
      </c>
      <c r="T234" s="6">
        <v>3</v>
      </c>
      <c r="U234" s="6">
        <v>0</v>
      </c>
      <c r="V234" s="6">
        <v>0</v>
      </c>
      <c r="W234" s="6">
        <v>0</v>
      </c>
      <c r="X234" s="6">
        <v>0</v>
      </c>
      <c r="Y234" s="6">
        <v>2</v>
      </c>
      <c r="Z234" s="6">
        <v>7</v>
      </c>
      <c r="AA234" s="6">
        <v>8</v>
      </c>
      <c r="AB234" s="6">
        <v>12</v>
      </c>
      <c r="AC234" s="6">
        <v>2</v>
      </c>
      <c r="AD234" s="6">
        <v>10</v>
      </c>
      <c r="AE234" s="6">
        <v>11</v>
      </c>
      <c r="AF234" s="6">
        <v>2</v>
      </c>
      <c r="AG234" s="6">
        <v>0</v>
      </c>
      <c r="AH234" s="6">
        <v>0</v>
      </c>
      <c r="AI234" s="6">
        <v>0</v>
      </c>
      <c r="AJ234" s="6">
        <v>0</v>
      </c>
      <c r="AK234" s="6">
        <v>1</v>
      </c>
      <c r="AL234" s="6">
        <v>6</v>
      </c>
      <c r="AM234" s="6">
        <v>10</v>
      </c>
      <c r="AN234" s="6">
        <v>11</v>
      </c>
      <c r="AO234" s="6">
        <v>2</v>
      </c>
      <c r="AP234" s="6">
        <v>9</v>
      </c>
      <c r="AQ234" s="6">
        <v>3</v>
      </c>
      <c r="AR234" s="6">
        <v>0</v>
      </c>
      <c r="AS234" s="6">
        <v>0</v>
      </c>
      <c r="AT234" s="6">
        <v>0</v>
      </c>
      <c r="BL234" s="6">
        <f t="shared" si="3"/>
        <v>36</v>
      </c>
    </row>
    <row r="235" spans="1:64" s="6" customFormat="1" x14ac:dyDescent="0.3">
      <c r="A235" s="25">
        <v>319</v>
      </c>
      <c r="B235" s="25">
        <v>57</v>
      </c>
      <c r="C235" s="25">
        <v>78</v>
      </c>
      <c r="D235" s="24" t="s">
        <v>185</v>
      </c>
      <c r="E235" s="29" t="s">
        <v>186</v>
      </c>
      <c r="F235" s="25">
        <v>2006</v>
      </c>
      <c r="G235" s="19">
        <v>233</v>
      </c>
      <c r="H235" s="41">
        <v>0</v>
      </c>
      <c r="I235" s="24" t="s">
        <v>246</v>
      </c>
      <c r="J235" s="11" t="s">
        <v>6</v>
      </c>
      <c r="K235" s="6">
        <v>0</v>
      </c>
      <c r="L235" s="6">
        <v>0</v>
      </c>
      <c r="M235" s="6">
        <v>5</v>
      </c>
      <c r="N235" s="6">
        <v>3</v>
      </c>
      <c r="O235" s="6">
        <v>5</v>
      </c>
      <c r="P235" s="6">
        <v>2</v>
      </c>
      <c r="Q235" s="6">
        <v>1</v>
      </c>
      <c r="R235" s="6">
        <v>4</v>
      </c>
      <c r="S235" s="6">
        <v>10</v>
      </c>
      <c r="T235" s="6">
        <v>7</v>
      </c>
      <c r="U235" s="6">
        <v>3</v>
      </c>
      <c r="V235" s="6">
        <v>0</v>
      </c>
      <c r="W235" s="6">
        <v>0</v>
      </c>
      <c r="X235" s="6">
        <v>2</v>
      </c>
      <c r="Y235" s="6">
        <v>2</v>
      </c>
      <c r="Z235" s="6">
        <v>6</v>
      </c>
      <c r="AA235" s="6">
        <v>1</v>
      </c>
      <c r="AB235" s="6">
        <v>2</v>
      </c>
      <c r="AC235" s="6">
        <v>0</v>
      </c>
      <c r="AD235" s="6">
        <v>2</v>
      </c>
      <c r="AE235" s="6">
        <v>2</v>
      </c>
      <c r="AF235" s="6">
        <v>3</v>
      </c>
      <c r="AG235" s="6">
        <v>1</v>
      </c>
      <c r="AH235" s="6">
        <v>0</v>
      </c>
      <c r="AI235" s="6">
        <v>0</v>
      </c>
      <c r="AJ235" s="6">
        <v>0</v>
      </c>
      <c r="AK235" s="6">
        <v>3</v>
      </c>
      <c r="AL235" s="6">
        <v>10</v>
      </c>
      <c r="AM235" s="6">
        <v>10</v>
      </c>
      <c r="AN235" s="6">
        <v>3</v>
      </c>
      <c r="AO235" s="6">
        <v>2</v>
      </c>
      <c r="AP235" s="6">
        <v>7</v>
      </c>
      <c r="AQ235" s="6">
        <v>5</v>
      </c>
      <c r="AR235" s="6">
        <v>2</v>
      </c>
      <c r="AS235" s="6">
        <v>2</v>
      </c>
      <c r="AT235" s="6">
        <v>0</v>
      </c>
      <c r="BL235" s="6">
        <f t="shared" si="3"/>
        <v>36</v>
      </c>
    </row>
    <row r="236" spans="1:64" s="6" customFormat="1" x14ac:dyDescent="0.3">
      <c r="A236" s="25">
        <v>319</v>
      </c>
      <c r="B236" s="25">
        <v>57</v>
      </c>
      <c r="C236" s="25">
        <v>78</v>
      </c>
      <c r="D236" s="24" t="s">
        <v>185</v>
      </c>
      <c r="E236" s="29" t="s">
        <v>186</v>
      </c>
      <c r="F236" s="25">
        <v>2006</v>
      </c>
      <c r="G236" s="19">
        <v>234</v>
      </c>
      <c r="H236" s="41">
        <v>0</v>
      </c>
      <c r="I236" s="24" t="s">
        <v>246</v>
      </c>
      <c r="J236" s="11" t="s">
        <v>9</v>
      </c>
      <c r="K236" s="6">
        <v>0</v>
      </c>
      <c r="L236" s="6">
        <v>2</v>
      </c>
      <c r="M236" s="6">
        <v>12</v>
      </c>
      <c r="N236" s="6">
        <v>16</v>
      </c>
      <c r="O236" s="6">
        <v>23</v>
      </c>
      <c r="P236" s="6">
        <v>8</v>
      </c>
      <c r="Q236" s="6">
        <v>2</v>
      </c>
      <c r="R236" s="6">
        <v>2</v>
      </c>
      <c r="S236" s="6">
        <v>8</v>
      </c>
      <c r="T236" s="6">
        <v>2</v>
      </c>
      <c r="U236" s="6">
        <v>0</v>
      </c>
      <c r="V236" s="6">
        <v>0</v>
      </c>
      <c r="W236" s="6">
        <v>0</v>
      </c>
      <c r="X236" s="6">
        <v>4</v>
      </c>
      <c r="Y236" s="6">
        <v>11</v>
      </c>
      <c r="Z236" s="6">
        <v>17</v>
      </c>
      <c r="AA236" s="6">
        <v>19</v>
      </c>
      <c r="AB236" s="6">
        <v>5</v>
      </c>
      <c r="AC236" s="6">
        <v>0</v>
      </c>
      <c r="AD236" s="6">
        <v>6</v>
      </c>
      <c r="AE236" s="6">
        <v>12</v>
      </c>
      <c r="AF236" s="6">
        <v>7</v>
      </c>
      <c r="AG236" s="6">
        <v>2</v>
      </c>
      <c r="AH236" s="6">
        <v>0</v>
      </c>
      <c r="AI236" s="6">
        <v>0</v>
      </c>
      <c r="AJ236" s="6">
        <v>0</v>
      </c>
      <c r="AK236" s="6">
        <v>5</v>
      </c>
      <c r="AL236" s="6">
        <v>11</v>
      </c>
      <c r="AM236" s="6">
        <v>31</v>
      </c>
      <c r="AN236" s="6">
        <v>11</v>
      </c>
      <c r="AO236" s="6">
        <v>9</v>
      </c>
      <c r="AP236" s="6">
        <v>18</v>
      </c>
      <c r="AQ236" s="6">
        <v>7</v>
      </c>
      <c r="AR236" s="6">
        <v>3</v>
      </c>
      <c r="AS236" s="6">
        <v>2</v>
      </c>
      <c r="AT236" s="6">
        <v>0</v>
      </c>
      <c r="BL236" s="6">
        <f t="shared" si="3"/>
        <v>36</v>
      </c>
    </row>
    <row r="237" spans="1:64" s="6" customFormat="1" x14ac:dyDescent="0.3">
      <c r="A237" s="25">
        <v>319</v>
      </c>
      <c r="B237" s="25">
        <v>57</v>
      </c>
      <c r="C237" s="25">
        <v>78</v>
      </c>
      <c r="D237" s="24" t="s">
        <v>185</v>
      </c>
      <c r="E237" s="29" t="s">
        <v>186</v>
      </c>
      <c r="F237" s="25">
        <v>2006</v>
      </c>
      <c r="G237" s="19">
        <v>235</v>
      </c>
      <c r="H237" s="41">
        <v>0</v>
      </c>
      <c r="I237" s="24" t="s">
        <v>246</v>
      </c>
      <c r="J237" s="11" t="s">
        <v>11</v>
      </c>
      <c r="K237" s="6">
        <v>0</v>
      </c>
      <c r="L237" s="6">
        <v>0</v>
      </c>
      <c r="M237" s="6">
        <v>1</v>
      </c>
      <c r="N237" s="6">
        <v>3</v>
      </c>
      <c r="O237" s="6">
        <v>7</v>
      </c>
      <c r="P237" s="6">
        <v>10</v>
      </c>
      <c r="Q237" s="6">
        <v>22</v>
      </c>
      <c r="R237" s="6">
        <v>27</v>
      </c>
      <c r="S237" s="6">
        <v>20</v>
      </c>
      <c r="T237" s="6">
        <v>18</v>
      </c>
      <c r="U237" s="6">
        <v>12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 s="6">
        <v>3</v>
      </c>
      <c r="AB237" s="6">
        <v>9</v>
      </c>
      <c r="AC237" s="6">
        <v>17</v>
      </c>
      <c r="AD237" s="6">
        <v>23</v>
      </c>
      <c r="AE237" s="6">
        <v>13</v>
      </c>
      <c r="AF237" s="6">
        <v>29</v>
      </c>
      <c r="AG237" s="6">
        <v>8</v>
      </c>
      <c r="AH237" s="6">
        <v>1</v>
      </c>
      <c r="AI237" s="6">
        <v>0</v>
      </c>
      <c r="AJ237" s="6">
        <v>0</v>
      </c>
      <c r="AK237" s="6">
        <v>3</v>
      </c>
      <c r="AL237" s="6">
        <v>5</v>
      </c>
      <c r="AM237" s="6">
        <v>18</v>
      </c>
      <c r="AN237" s="6">
        <v>31</v>
      </c>
      <c r="AO237" s="6">
        <v>47</v>
      </c>
      <c r="AP237" s="6">
        <v>52</v>
      </c>
      <c r="AQ237" s="6">
        <v>38</v>
      </c>
      <c r="AR237" s="6">
        <v>35</v>
      </c>
      <c r="AS237" s="6">
        <v>12</v>
      </c>
      <c r="AT237" s="6">
        <v>3</v>
      </c>
      <c r="BL237" s="6">
        <f t="shared" si="3"/>
        <v>36</v>
      </c>
    </row>
    <row r="238" spans="1:64" s="6" customFormat="1" x14ac:dyDescent="0.3">
      <c r="A238" s="25">
        <v>319</v>
      </c>
      <c r="B238" s="25">
        <v>57</v>
      </c>
      <c r="C238" s="25">
        <v>78</v>
      </c>
      <c r="D238" s="24" t="s">
        <v>185</v>
      </c>
      <c r="E238" s="29" t="s">
        <v>186</v>
      </c>
      <c r="F238" s="25">
        <v>2006</v>
      </c>
      <c r="G238" s="19">
        <v>236</v>
      </c>
      <c r="H238" s="41">
        <v>0</v>
      </c>
      <c r="I238" s="24" t="s">
        <v>246</v>
      </c>
      <c r="J238" s="11" t="s">
        <v>12</v>
      </c>
      <c r="K238" s="6">
        <v>0</v>
      </c>
      <c r="L238" s="6">
        <v>0</v>
      </c>
      <c r="M238" s="6">
        <v>0</v>
      </c>
      <c r="N238" s="6">
        <v>0</v>
      </c>
      <c r="O238" s="6">
        <v>2</v>
      </c>
      <c r="P238" s="6">
        <v>11</v>
      </c>
      <c r="Q238" s="6">
        <v>21</v>
      </c>
      <c r="R238" s="6">
        <v>37</v>
      </c>
      <c r="S238" s="6">
        <v>12</v>
      </c>
      <c r="T238" s="6">
        <v>3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2</v>
      </c>
      <c r="AA238" s="6">
        <v>4</v>
      </c>
      <c r="AB238" s="6">
        <v>9</v>
      </c>
      <c r="AC238" s="6">
        <v>13</v>
      </c>
      <c r="AD238" s="6">
        <v>15</v>
      </c>
      <c r="AE238" s="6">
        <v>7</v>
      </c>
      <c r="AF238" s="6">
        <v>2</v>
      </c>
      <c r="AG238" s="6">
        <v>0</v>
      </c>
      <c r="AH238" s="6">
        <v>0</v>
      </c>
      <c r="AI238" s="6">
        <v>0</v>
      </c>
      <c r="AJ238" s="6">
        <v>0</v>
      </c>
      <c r="AK238" s="6">
        <v>1</v>
      </c>
      <c r="AL238" s="6">
        <v>0</v>
      </c>
      <c r="AM238" s="6">
        <v>5</v>
      </c>
      <c r="AN238" s="6">
        <v>16</v>
      </c>
      <c r="AO238" s="6">
        <v>33</v>
      </c>
      <c r="AP238" s="6">
        <v>25</v>
      </c>
      <c r="AQ238" s="6">
        <v>15</v>
      </c>
      <c r="AR238" s="6">
        <v>7</v>
      </c>
      <c r="AS238" s="6">
        <v>0</v>
      </c>
      <c r="AT238" s="6">
        <v>0</v>
      </c>
      <c r="BL238" s="6">
        <f t="shared" si="3"/>
        <v>36</v>
      </c>
    </row>
    <row r="239" spans="1:64" s="6" customFormat="1" x14ac:dyDescent="0.3">
      <c r="A239" s="25">
        <v>332</v>
      </c>
      <c r="B239" s="25">
        <v>58</v>
      </c>
      <c r="C239" s="25">
        <v>79</v>
      </c>
      <c r="D239" s="24" t="s">
        <v>188</v>
      </c>
      <c r="E239" s="29" t="s">
        <v>126</v>
      </c>
      <c r="F239" s="25">
        <v>2007</v>
      </c>
      <c r="G239" s="19">
        <v>237</v>
      </c>
      <c r="H239" s="40">
        <v>1</v>
      </c>
      <c r="I239" s="24" t="s">
        <v>367</v>
      </c>
      <c r="J239" s="11" t="s">
        <v>7</v>
      </c>
      <c r="N239" s="6">
        <v>0</v>
      </c>
      <c r="O239" s="6">
        <v>0</v>
      </c>
      <c r="P239" s="6">
        <v>0</v>
      </c>
      <c r="Q239" s="6">
        <v>0</v>
      </c>
      <c r="R239" s="6">
        <v>32.304099999999998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13"/>
      <c r="AA239" s="13"/>
      <c r="AB239" s="13"/>
      <c r="AC239" s="13"/>
      <c r="AD239" s="13"/>
      <c r="AE239" s="13"/>
      <c r="AF239" s="13"/>
      <c r="BL239" s="6">
        <f t="shared" si="3"/>
        <v>12</v>
      </c>
    </row>
    <row r="240" spans="1:64" s="6" customFormat="1" x14ac:dyDescent="0.3">
      <c r="A240" s="25">
        <v>332</v>
      </c>
      <c r="B240" s="25">
        <v>58</v>
      </c>
      <c r="C240" s="25">
        <v>79</v>
      </c>
      <c r="D240" s="24" t="s">
        <v>188</v>
      </c>
      <c r="E240" s="29" t="s">
        <v>126</v>
      </c>
      <c r="F240" s="25">
        <v>2007</v>
      </c>
      <c r="G240" s="19">
        <v>238</v>
      </c>
      <c r="H240" s="40">
        <v>1</v>
      </c>
      <c r="I240" s="24" t="s">
        <v>368</v>
      </c>
      <c r="J240" s="11" t="s">
        <v>9</v>
      </c>
      <c r="N240" s="6">
        <v>33.271000000000001</v>
      </c>
      <c r="O240" s="6">
        <v>0</v>
      </c>
      <c r="P240" s="6">
        <v>6.992</v>
      </c>
      <c r="Q240" s="6">
        <v>2.0831</v>
      </c>
      <c r="R240" s="6">
        <v>3.883</v>
      </c>
      <c r="S240" s="6">
        <v>2.0226999999999999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1.4745999999999999</v>
      </c>
      <c r="BL240" s="6">
        <f t="shared" si="3"/>
        <v>12</v>
      </c>
    </row>
    <row r="241" spans="1:64" s="6" customFormat="1" x14ac:dyDescent="0.3">
      <c r="A241" s="25">
        <v>332</v>
      </c>
      <c r="B241" s="25">
        <v>58</v>
      </c>
      <c r="C241" s="25">
        <v>80</v>
      </c>
      <c r="D241" s="24" t="s">
        <v>188</v>
      </c>
      <c r="E241" s="29" t="s">
        <v>126</v>
      </c>
      <c r="F241" s="25">
        <v>2007</v>
      </c>
      <c r="G241" s="19">
        <v>239</v>
      </c>
      <c r="H241" s="40">
        <v>1</v>
      </c>
      <c r="I241" s="24" t="s">
        <v>368</v>
      </c>
      <c r="J241" s="11" t="s">
        <v>7</v>
      </c>
      <c r="N241" s="6">
        <v>0</v>
      </c>
      <c r="O241" s="6">
        <v>4.3563999999999998</v>
      </c>
      <c r="P241" s="6">
        <v>2.7723</v>
      </c>
      <c r="Q241" s="6">
        <v>8.7127999999999997</v>
      </c>
      <c r="R241" s="6">
        <v>108.5149</v>
      </c>
      <c r="S241" s="6">
        <v>112.87130000000001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13"/>
      <c r="AA241" s="13"/>
      <c r="AB241" s="13"/>
      <c r="AC241" s="13"/>
      <c r="AD241" s="13"/>
      <c r="AE241" s="13"/>
      <c r="AF241" s="13"/>
      <c r="BL241" s="6">
        <f t="shared" si="3"/>
        <v>12</v>
      </c>
    </row>
    <row r="242" spans="1:64" s="6" customFormat="1" x14ac:dyDescent="0.3">
      <c r="A242" s="25">
        <v>332</v>
      </c>
      <c r="B242" s="25">
        <v>58</v>
      </c>
      <c r="C242" s="25">
        <v>80</v>
      </c>
      <c r="D242" s="24" t="s">
        <v>188</v>
      </c>
      <c r="E242" s="29" t="s">
        <v>126</v>
      </c>
      <c r="F242" s="25">
        <v>2007</v>
      </c>
      <c r="G242" s="19">
        <v>240</v>
      </c>
      <c r="H242" s="40">
        <v>1</v>
      </c>
      <c r="I242" s="24" t="s">
        <v>367</v>
      </c>
      <c r="J242" s="11" t="s">
        <v>9</v>
      </c>
      <c r="N242" s="6">
        <v>9.5050000000000008</v>
      </c>
      <c r="O242" s="6">
        <v>2.3761000000000001</v>
      </c>
      <c r="P242" s="6">
        <v>0</v>
      </c>
      <c r="Q242" s="6">
        <v>1.5842000000000001</v>
      </c>
      <c r="R242" s="6">
        <v>0</v>
      </c>
      <c r="S242" s="6">
        <v>7.5247999999999999</v>
      </c>
      <c r="T242" s="6">
        <v>30.495000000000001</v>
      </c>
      <c r="U242" s="6">
        <v>0</v>
      </c>
      <c r="V242" s="6">
        <v>3.9603999999999999</v>
      </c>
      <c r="W242" s="6">
        <v>0</v>
      </c>
      <c r="X242" s="6">
        <v>12.277200000000001</v>
      </c>
      <c r="Y242" s="6">
        <v>5.9405000000000001</v>
      </c>
      <c r="BL242" s="6">
        <f t="shared" si="3"/>
        <v>12</v>
      </c>
    </row>
    <row r="243" spans="1:64" s="6" customFormat="1" x14ac:dyDescent="0.3">
      <c r="A243" s="25">
        <v>332</v>
      </c>
      <c r="B243" s="25">
        <v>58</v>
      </c>
      <c r="C243" s="25">
        <v>81</v>
      </c>
      <c r="D243" s="24" t="s">
        <v>188</v>
      </c>
      <c r="E243" s="29" t="s">
        <v>126</v>
      </c>
      <c r="F243" s="25">
        <v>2007</v>
      </c>
      <c r="G243" s="19">
        <v>241</v>
      </c>
      <c r="H243" s="40">
        <v>1</v>
      </c>
      <c r="I243" s="24" t="s">
        <v>368</v>
      </c>
      <c r="J243" s="11" t="s">
        <v>7</v>
      </c>
      <c r="N243" s="6">
        <v>14.841200000000001</v>
      </c>
      <c r="O243" s="6">
        <v>4.2619999999999996</v>
      </c>
      <c r="P243" s="6">
        <v>3.5922999999999998</v>
      </c>
      <c r="Q243" s="6">
        <v>65.460099999999997</v>
      </c>
      <c r="R243" s="6">
        <v>73.148799999999994</v>
      </c>
      <c r="S243" s="6">
        <v>86.412499999999994</v>
      </c>
      <c r="T243" s="6">
        <v>17.316500000000001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BL243" s="6">
        <f t="shared" si="3"/>
        <v>12</v>
      </c>
    </row>
    <row r="244" spans="1:64" s="6" customFormat="1" x14ac:dyDescent="0.3">
      <c r="A244" s="25">
        <v>332</v>
      </c>
      <c r="B244" s="25">
        <v>58</v>
      </c>
      <c r="C244" s="25">
        <v>81</v>
      </c>
      <c r="D244" s="24" t="s">
        <v>188</v>
      </c>
      <c r="E244" s="29" t="s">
        <v>126</v>
      </c>
      <c r="F244" s="25">
        <v>2007</v>
      </c>
      <c r="G244" s="19">
        <v>242</v>
      </c>
      <c r="H244" s="40">
        <v>1</v>
      </c>
      <c r="I244" s="24" t="s">
        <v>368</v>
      </c>
      <c r="J244" s="11" t="s">
        <v>9</v>
      </c>
      <c r="N244" s="6">
        <v>2.7496999999999998</v>
      </c>
      <c r="O244" s="6">
        <v>0</v>
      </c>
      <c r="P244" s="6">
        <v>0</v>
      </c>
      <c r="Q244" s="6">
        <v>0</v>
      </c>
      <c r="R244" s="6">
        <v>0</v>
      </c>
      <c r="S244" s="6">
        <v>2.4931999999999999</v>
      </c>
      <c r="T244" s="6">
        <v>3.3715000000000002</v>
      </c>
      <c r="U244" s="6">
        <v>5.7957000000000001</v>
      </c>
      <c r="V244" s="6">
        <v>38.561500000000002</v>
      </c>
      <c r="W244" s="6">
        <v>2.286</v>
      </c>
      <c r="X244" s="6">
        <v>2.5461999999999998</v>
      </c>
      <c r="Y244" s="6">
        <v>5.8982000000000001</v>
      </c>
      <c r="BL244" s="6">
        <f t="shared" si="3"/>
        <v>12</v>
      </c>
    </row>
    <row r="245" spans="1:64" s="6" customFormat="1" x14ac:dyDescent="0.3">
      <c r="A245" s="25">
        <v>342</v>
      </c>
      <c r="B245" s="25">
        <v>59</v>
      </c>
      <c r="C245" s="25">
        <v>82</v>
      </c>
      <c r="D245" s="24" t="s">
        <v>189</v>
      </c>
      <c r="E245" s="29" t="s">
        <v>135</v>
      </c>
      <c r="F245" s="25">
        <v>2008</v>
      </c>
      <c r="G245" s="19">
        <v>243</v>
      </c>
      <c r="H245" s="41">
        <v>0</v>
      </c>
      <c r="I245" s="24" t="s">
        <v>246</v>
      </c>
      <c r="J245" s="11" t="s">
        <v>7</v>
      </c>
      <c r="T245" s="6">
        <v>0</v>
      </c>
      <c r="U245" s="6">
        <v>0</v>
      </c>
      <c r="V245" s="6">
        <v>0</v>
      </c>
      <c r="W245" s="6">
        <v>0</v>
      </c>
      <c r="X245" s="6">
        <v>2.2422</v>
      </c>
      <c r="Y245" s="6">
        <v>13.672599999999999</v>
      </c>
      <c r="Z245" s="6">
        <v>5.7794999999999996</v>
      </c>
      <c r="AA245" s="6">
        <v>6.3403</v>
      </c>
      <c r="AB245" s="6">
        <v>18.737200000000001</v>
      </c>
      <c r="AC245" s="6">
        <v>31.777999999999999</v>
      </c>
      <c r="AD245" s="6">
        <v>26.058700000000002</v>
      </c>
      <c r="AE245" s="6">
        <v>5.2026000000000003</v>
      </c>
      <c r="AF245" s="6">
        <v>0.52980000000000005</v>
      </c>
      <c r="AG245" s="6">
        <v>0.44650000000000001</v>
      </c>
      <c r="AH245" s="6">
        <v>4.1500000000000002E-2</v>
      </c>
      <c r="AI245" s="6">
        <v>1.1660999999999999</v>
      </c>
      <c r="AJ245" s="6">
        <v>1.4854000000000001</v>
      </c>
      <c r="AK245" s="6">
        <v>9.7759</v>
      </c>
      <c r="AL245" s="6">
        <v>15.4091</v>
      </c>
      <c r="AM245" s="6">
        <v>14.7623</v>
      </c>
      <c r="AN245" s="6">
        <v>13.3104</v>
      </c>
      <c r="AO245" s="6">
        <v>24.499400000000001</v>
      </c>
      <c r="AP245" s="6">
        <v>34.802599999999998</v>
      </c>
      <c r="AQ245" s="6">
        <v>37.698500000000003</v>
      </c>
      <c r="AR245" s="6">
        <v>12.4139</v>
      </c>
      <c r="AS245" s="6">
        <v>0.65600000000000003</v>
      </c>
      <c r="AT245" s="6">
        <v>0.25090000000000001</v>
      </c>
      <c r="AU245" s="6">
        <v>0.16769999999999999</v>
      </c>
      <c r="AV245" s="6">
        <v>1.6143000000000001</v>
      </c>
      <c r="AW245" s="6">
        <v>2.9803000000000002</v>
      </c>
      <c r="BL245" s="6">
        <f t="shared" si="3"/>
        <v>30</v>
      </c>
    </row>
    <row r="246" spans="1:64" s="6" customFormat="1" x14ac:dyDescent="0.3">
      <c r="A246" s="25">
        <v>342</v>
      </c>
      <c r="B246" s="25">
        <v>59</v>
      </c>
      <c r="C246" s="25">
        <v>82</v>
      </c>
      <c r="D246" s="24" t="s">
        <v>189</v>
      </c>
      <c r="E246" s="29" t="s">
        <v>135</v>
      </c>
      <c r="F246" s="25">
        <v>2008</v>
      </c>
      <c r="G246" s="19">
        <v>244</v>
      </c>
      <c r="H246" s="41">
        <v>0</v>
      </c>
      <c r="I246" s="24" t="s">
        <v>246</v>
      </c>
      <c r="J246" s="11" t="s">
        <v>9</v>
      </c>
      <c r="T246" s="6">
        <v>11.4922</v>
      </c>
      <c r="U246" s="6">
        <v>11.555300000000001</v>
      </c>
      <c r="V246" s="6">
        <v>11.714700000000001</v>
      </c>
      <c r="W246" s="6">
        <v>5.3574000000000002</v>
      </c>
      <c r="X246" s="6">
        <v>8.3097999999999992</v>
      </c>
      <c r="Y246" s="6">
        <v>0.70040000000000002</v>
      </c>
      <c r="Z246" s="6">
        <v>2.5100000000000001E-2</v>
      </c>
      <c r="AA246" s="6">
        <v>0</v>
      </c>
      <c r="AB246" s="6">
        <v>0.53669999999999995</v>
      </c>
      <c r="AC246" s="6">
        <v>2.2048000000000001</v>
      </c>
      <c r="AD246" s="6">
        <v>2.4285000000000001</v>
      </c>
      <c r="AE246" s="6">
        <v>4.2893999999999997</v>
      </c>
      <c r="AF246" s="6">
        <v>5.7651000000000003</v>
      </c>
      <c r="AG246" s="6">
        <v>9.0706000000000007</v>
      </c>
      <c r="AH246" s="6">
        <v>13.018000000000001</v>
      </c>
      <c r="AI246" s="6">
        <v>7.8163999999999998</v>
      </c>
      <c r="AJ246" s="6">
        <v>3.5137</v>
      </c>
      <c r="AK246" s="6">
        <v>0.75170000000000003</v>
      </c>
      <c r="AL246" s="6">
        <v>0.23680000000000001</v>
      </c>
      <c r="AM246" s="6">
        <v>7.5499999999999998E-2</v>
      </c>
      <c r="AN246" s="6">
        <v>0</v>
      </c>
      <c r="AO246" s="6">
        <v>0.20180000000000001</v>
      </c>
      <c r="AP246" s="6">
        <v>1.1315999999999999</v>
      </c>
      <c r="AQ246" s="6">
        <v>6.4916999999999998</v>
      </c>
      <c r="AR246" s="6">
        <v>6.9722</v>
      </c>
      <c r="AS246" s="6">
        <v>15.9277</v>
      </c>
      <c r="AT246" s="6">
        <v>12.7164</v>
      </c>
      <c r="AU246" s="6">
        <v>5.2995000000000001</v>
      </c>
      <c r="AV246" s="6">
        <v>1.7029000000000001</v>
      </c>
      <c r="AW246" s="6">
        <v>0.70669999999999999</v>
      </c>
      <c r="BL246" s="6">
        <f t="shared" si="3"/>
        <v>30</v>
      </c>
    </row>
    <row r="247" spans="1:64" s="6" customFormat="1" x14ac:dyDescent="0.3">
      <c r="A247" s="25">
        <v>347</v>
      </c>
      <c r="B247" s="25">
        <v>60</v>
      </c>
      <c r="C247" s="25">
        <v>83</v>
      </c>
      <c r="D247" s="24" t="s">
        <v>191</v>
      </c>
      <c r="E247" s="29" t="s">
        <v>126</v>
      </c>
      <c r="F247" s="25">
        <v>2008</v>
      </c>
      <c r="G247" s="19">
        <v>245</v>
      </c>
      <c r="H247" s="41">
        <v>0</v>
      </c>
      <c r="I247" s="24" t="s">
        <v>246</v>
      </c>
      <c r="J247" s="11" t="s">
        <v>7</v>
      </c>
      <c r="N247" s="6">
        <v>7.9421999999999997</v>
      </c>
      <c r="O247" s="6">
        <v>2.2627000000000002</v>
      </c>
      <c r="P247" s="6">
        <v>18.460999999999999</v>
      </c>
      <c r="Q247" s="6">
        <v>47.785200000000003</v>
      </c>
      <c r="R247" s="6">
        <v>18.9817</v>
      </c>
      <c r="S247" s="6">
        <v>5.8032000000000004</v>
      </c>
      <c r="T247" s="6">
        <v>24.5015</v>
      </c>
      <c r="U247" s="6">
        <v>3.8248000000000002</v>
      </c>
      <c r="V247" s="6">
        <v>0</v>
      </c>
      <c r="W247" s="6">
        <v>2.4731999999999998</v>
      </c>
      <c r="X247" s="6">
        <v>1.7947</v>
      </c>
      <c r="Y247" s="6">
        <v>0.49480000000000002</v>
      </c>
      <c r="Z247" s="6">
        <v>2.3172000000000001</v>
      </c>
      <c r="AA247" s="6">
        <v>32.262700000000002</v>
      </c>
      <c r="AB247" s="6">
        <v>12.213800000000001</v>
      </c>
      <c r="AC247" s="6">
        <v>128.4102</v>
      </c>
      <c r="AD247" s="6">
        <v>93.356700000000004</v>
      </c>
      <c r="AE247" s="6">
        <v>78.305899999999994</v>
      </c>
      <c r="AF247" s="6">
        <v>59.5015</v>
      </c>
      <c r="AG247" s="6">
        <v>30.0748</v>
      </c>
      <c r="AH247" s="6">
        <v>18.149000000000001</v>
      </c>
      <c r="AI247" s="6">
        <v>12.475099999999999</v>
      </c>
      <c r="AJ247" s="6">
        <v>0</v>
      </c>
      <c r="AK247" s="6">
        <v>0</v>
      </c>
      <c r="AL247" s="6">
        <v>0</v>
      </c>
      <c r="AM247" s="6">
        <v>39.140500000000003</v>
      </c>
      <c r="AN247" s="6">
        <v>25.334199999999999</v>
      </c>
      <c r="AO247" s="6">
        <v>84.658299999999997</v>
      </c>
      <c r="AP247" s="6">
        <v>76.483599999999996</v>
      </c>
      <c r="AQ247" s="6">
        <v>136.43</v>
      </c>
      <c r="AR247" s="6">
        <v>18.2515</v>
      </c>
      <c r="AS247" s="6">
        <v>12.5748</v>
      </c>
      <c r="AT247" s="6">
        <v>9.3971999999999998</v>
      </c>
      <c r="BL247" s="6">
        <f t="shared" si="3"/>
        <v>33</v>
      </c>
    </row>
    <row r="248" spans="1:64" s="6" customFormat="1" x14ac:dyDescent="0.3">
      <c r="A248" s="25">
        <v>347</v>
      </c>
      <c r="B248" s="25">
        <v>60</v>
      </c>
      <c r="C248" s="25">
        <v>83</v>
      </c>
      <c r="D248" s="24" t="s">
        <v>191</v>
      </c>
      <c r="E248" s="29" t="s">
        <v>126</v>
      </c>
      <c r="F248" s="25">
        <v>2008</v>
      </c>
      <c r="G248" s="19">
        <v>246</v>
      </c>
      <c r="H248" s="41">
        <v>0</v>
      </c>
      <c r="I248" s="24" t="s">
        <v>246</v>
      </c>
      <c r="J248" s="11" t="s">
        <v>9</v>
      </c>
      <c r="P248" s="6">
        <v>0.48199999999999998</v>
      </c>
      <c r="Q248" s="6">
        <v>0.17780000000000001</v>
      </c>
      <c r="R248" s="6">
        <v>0.86499999999999999</v>
      </c>
      <c r="S248" s="6">
        <v>1.8786</v>
      </c>
      <c r="T248" s="6">
        <v>12.4411</v>
      </c>
      <c r="U248" s="6">
        <v>4.2393000000000001</v>
      </c>
      <c r="V248" s="6">
        <v>7.2297000000000002</v>
      </c>
      <c r="W248" s="6">
        <v>7.2546999999999997</v>
      </c>
      <c r="X248" s="6">
        <v>2.0167999999999999</v>
      </c>
      <c r="Y248" s="6">
        <v>62.2913</v>
      </c>
      <c r="Z248" s="6">
        <v>0.4254</v>
      </c>
      <c r="AA248" s="6">
        <v>0.78200000000000003</v>
      </c>
      <c r="AB248" s="6">
        <v>9.6983999999999995</v>
      </c>
      <c r="AC248" s="6">
        <v>0.17879999999999999</v>
      </c>
      <c r="AD248" s="6">
        <v>0.20610000000000001</v>
      </c>
      <c r="AE248" s="6">
        <v>6.1589999999999998</v>
      </c>
      <c r="AF248" s="6">
        <v>22.319199999999999</v>
      </c>
      <c r="AG248" s="6">
        <v>52.306699999999999</v>
      </c>
      <c r="AH248" s="6">
        <v>32.2515</v>
      </c>
      <c r="AI248" s="6">
        <v>43.800199999999997</v>
      </c>
      <c r="AJ248" s="6">
        <v>61.2759</v>
      </c>
      <c r="AK248" s="6">
        <v>69.534199999999998</v>
      </c>
      <c r="AL248" s="6">
        <v>4.0468999999999999</v>
      </c>
      <c r="AM248" s="6">
        <v>0.78200000000000003</v>
      </c>
      <c r="AN248" s="6">
        <v>1.1391</v>
      </c>
      <c r="AO248" s="6">
        <v>2.4832999999999998</v>
      </c>
      <c r="AP248" s="6">
        <v>1.1947000000000001</v>
      </c>
      <c r="AQ248" s="6">
        <v>0.56320000000000003</v>
      </c>
      <c r="AR248" s="6">
        <v>22.978100000000001</v>
      </c>
      <c r="AS248" s="6">
        <v>11.810499999999999</v>
      </c>
      <c r="AT248" s="6">
        <v>20.3995</v>
      </c>
      <c r="BL248" s="6">
        <f t="shared" si="3"/>
        <v>31</v>
      </c>
    </row>
    <row r="249" spans="1:64" s="6" customFormat="1" x14ac:dyDescent="0.3">
      <c r="A249" s="25">
        <v>349</v>
      </c>
      <c r="B249" s="25">
        <v>61</v>
      </c>
      <c r="C249" s="25">
        <v>84</v>
      </c>
      <c r="D249" s="24" t="s">
        <v>193</v>
      </c>
      <c r="E249" s="29" t="s">
        <v>61</v>
      </c>
      <c r="F249" s="25">
        <v>2008</v>
      </c>
      <c r="G249" s="19">
        <v>247</v>
      </c>
      <c r="H249" s="41">
        <v>0</v>
      </c>
      <c r="I249" s="24" t="s">
        <v>246</v>
      </c>
      <c r="J249" s="11" t="s">
        <v>7</v>
      </c>
      <c r="R249" s="6">
        <v>61.706200000000003</v>
      </c>
      <c r="S249" s="6">
        <v>81.906099999999995</v>
      </c>
      <c r="T249" s="6">
        <v>12.2324</v>
      </c>
      <c r="U249" s="6">
        <v>50.031100000000002</v>
      </c>
      <c r="V249" s="6">
        <v>9.5197000000000003</v>
      </c>
      <c r="W249" s="6">
        <v>21.1724</v>
      </c>
      <c r="X249" s="6">
        <v>13.2156</v>
      </c>
      <c r="Y249" s="6">
        <v>34.422899999999998</v>
      </c>
      <c r="Z249" s="6">
        <v>24.2043</v>
      </c>
      <c r="AA249" s="6">
        <v>32.212600000000002</v>
      </c>
      <c r="AB249" s="6">
        <v>20.864899999999999</v>
      </c>
      <c r="AC249" s="6">
        <v>22.9635</v>
      </c>
      <c r="BL249" s="6">
        <f t="shared" si="3"/>
        <v>12</v>
      </c>
    </row>
    <row r="250" spans="1:64" s="6" customFormat="1" x14ac:dyDescent="0.3">
      <c r="A250" s="25">
        <v>349</v>
      </c>
      <c r="B250" s="25">
        <v>61</v>
      </c>
      <c r="C250" s="25">
        <v>84</v>
      </c>
      <c r="D250" s="24" t="s">
        <v>193</v>
      </c>
      <c r="E250" s="29" t="s">
        <v>61</v>
      </c>
      <c r="F250" s="25">
        <v>2008</v>
      </c>
      <c r="G250" s="19">
        <v>248</v>
      </c>
      <c r="H250" s="41">
        <v>0</v>
      </c>
      <c r="I250" s="24" t="s">
        <v>246</v>
      </c>
      <c r="J250" s="11" t="s">
        <v>7</v>
      </c>
      <c r="R250" s="6">
        <v>27.253299999999999</v>
      </c>
      <c r="S250" s="6">
        <v>20.427</v>
      </c>
      <c r="T250" s="6">
        <v>20.141100000000002</v>
      </c>
      <c r="U250" s="6">
        <v>40.465200000000003</v>
      </c>
      <c r="V250" s="6">
        <v>19.5641</v>
      </c>
      <c r="W250" s="6">
        <v>26.438199999999998</v>
      </c>
      <c r="X250" s="6">
        <v>49.406199999999998</v>
      </c>
      <c r="Y250" s="6">
        <v>18.572500000000002</v>
      </c>
      <c r="Z250" s="6">
        <v>16.400300000000001</v>
      </c>
      <c r="AA250" s="6">
        <v>14.6038</v>
      </c>
      <c r="AB250" s="6">
        <v>30.6557</v>
      </c>
      <c r="AC250" s="6">
        <v>58.903199999999998</v>
      </c>
      <c r="BL250" s="6">
        <f t="shared" si="3"/>
        <v>12</v>
      </c>
    </row>
    <row r="251" spans="1:64" s="6" customFormat="1" x14ac:dyDescent="0.3">
      <c r="A251" s="25">
        <v>349</v>
      </c>
      <c r="B251" s="25">
        <v>61</v>
      </c>
      <c r="C251" s="25">
        <v>84</v>
      </c>
      <c r="D251" s="24" t="s">
        <v>193</v>
      </c>
      <c r="E251" s="29" t="s">
        <v>61</v>
      </c>
      <c r="F251" s="25">
        <v>2008</v>
      </c>
      <c r="G251" s="19">
        <v>249</v>
      </c>
      <c r="H251" s="41">
        <v>0</v>
      </c>
      <c r="I251" s="24" t="s">
        <v>246</v>
      </c>
      <c r="J251" s="11" t="s">
        <v>7</v>
      </c>
      <c r="R251" s="6">
        <v>18.862200000000001</v>
      </c>
      <c r="S251" s="6">
        <v>32.387500000000003</v>
      </c>
      <c r="T251" s="6">
        <v>23.428000000000001</v>
      </c>
      <c r="U251" s="6">
        <v>22.924700000000001</v>
      </c>
      <c r="V251" s="6">
        <v>2.2328000000000001</v>
      </c>
      <c r="W251" s="6">
        <v>9.0136000000000003</v>
      </c>
      <c r="X251" s="6">
        <v>10.954599999999999</v>
      </c>
      <c r="Y251" s="6">
        <v>18.614599999999999</v>
      </c>
      <c r="Z251" s="6">
        <v>14.7385</v>
      </c>
      <c r="AA251" s="6">
        <v>28.2164</v>
      </c>
      <c r="AB251" s="6">
        <v>17.985800000000001</v>
      </c>
      <c r="AC251" s="6">
        <v>14.207599999999999</v>
      </c>
      <c r="BL251" s="6">
        <f t="shared" si="3"/>
        <v>12</v>
      </c>
    </row>
    <row r="252" spans="1:64" s="6" customFormat="1" x14ac:dyDescent="0.3">
      <c r="A252" s="25">
        <v>349</v>
      </c>
      <c r="B252" s="25">
        <v>61</v>
      </c>
      <c r="C252" s="25">
        <v>84</v>
      </c>
      <c r="D252" s="24" t="s">
        <v>193</v>
      </c>
      <c r="E252" s="29" t="s">
        <v>61</v>
      </c>
      <c r="F252" s="25">
        <v>2008</v>
      </c>
      <c r="G252" s="19">
        <v>250</v>
      </c>
      <c r="H252" s="41">
        <v>0</v>
      </c>
      <c r="I252" s="24" t="s">
        <v>246</v>
      </c>
      <c r="J252" s="11" t="s">
        <v>7</v>
      </c>
      <c r="R252" s="6">
        <v>11.8712</v>
      </c>
      <c r="S252" s="6">
        <v>12.9809</v>
      </c>
      <c r="T252" s="6">
        <v>8.7632999999999992</v>
      </c>
      <c r="U252" s="6">
        <v>24.733799999999999</v>
      </c>
      <c r="V252" s="6">
        <v>30.5855</v>
      </c>
      <c r="W252" s="6">
        <v>28.371600000000001</v>
      </c>
      <c r="X252" s="6">
        <v>21.953299999999999</v>
      </c>
      <c r="Y252" s="6">
        <v>25.262899999999998</v>
      </c>
      <c r="Z252" s="6">
        <v>11.2683</v>
      </c>
      <c r="AA252" s="6">
        <v>2.8946000000000001</v>
      </c>
      <c r="AB252" s="6">
        <v>8.0624000000000002</v>
      </c>
      <c r="AC252" s="6">
        <v>17.677800000000001</v>
      </c>
      <c r="BL252" s="6">
        <f t="shared" si="3"/>
        <v>12</v>
      </c>
    </row>
    <row r="253" spans="1:64" s="6" customFormat="1" x14ac:dyDescent="0.3">
      <c r="A253" s="25">
        <v>350</v>
      </c>
      <c r="B253" s="25">
        <v>62</v>
      </c>
      <c r="C253" s="25">
        <v>85</v>
      </c>
      <c r="D253" s="24" t="s">
        <v>195</v>
      </c>
      <c r="E253" s="29" t="s">
        <v>196</v>
      </c>
      <c r="F253" s="25">
        <v>2008</v>
      </c>
      <c r="G253" s="19">
        <v>251</v>
      </c>
      <c r="H253" s="41">
        <v>0</v>
      </c>
      <c r="I253" s="24" t="s">
        <v>246</v>
      </c>
      <c r="J253" s="11" t="s">
        <v>7</v>
      </c>
      <c r="T253" s="6">
        <v>1.08</v>
      </c>
      <c r="U253" s="6">
        <v>1.31</v>
      </c>
      <c r="V253" s="6">
        <v>4.3</v>
      </c>
      <c r="W253" s="6">
        <v>5.68</v>
      </c>
      <c r="X253" s="6">
        <v>2.2000000000000002</v>
      </c>
      <c r="Y253" s="6">
        <v>1.65</v>
      </c>
      <c r="Z253" s="6">
        <v>0.68</v>
      </c>
      <c r="AA253" s="6">
        <v>2.95</v>
      </c>
      <c r="AB253" s="6">
        <v>2.65</v>
      </c>
      <c r="AC253" s="6">
        <v>6.82</v>
      </c>
      <c r="AD253" s="6">
        <v>12.65</v>
      </c>
      <c r="AE253" s="6">
        <v>14.3</v>
      </c>
      <c r="AF253" s="6">
        <v>6.6</v>
      </c>
      <c r="AG253" s="6">
        <v>3.2</v>
      </c>
      <c r="AH253" s="6">
        <v>5.35</v>
      </c>
      <c r="AI253" s="6">
        <v>4.3</v>
      </c>
      <c r="AJ253" s="6">
        <v>4.3499999999999996</v>
      </c>
      <c r="AK253" s="6">
        <v>8.3000000000000007</v>
      </c>
      <c r="BL253" s="6">
        <f t="shared" si="3"/>
        <v>18</v>
      </c>
    </row>
    <row r="254" spans="1:64" s="6" customFormat="1" x14ac:dyDescent="0.3">
      <c r="A254" s="25">
        <v>350</v>
      </c>
      <c r="B254" s="25">
        <v>62</v>
      </c>
      <c r="C254" s="25">
        <v>85</v>
      </c>
      <c r="D254" s="24" t="s">
        <v>195</v>
      </c>
      <c r="E254" s="29" t="s">
        <v>196</v>
      </c>
      <c r="F254" s="25">
        <v>2008</v>
      </c>
      <c r="G254" s="19">
        <v>252</v>
      </c>
      <c r="H254" s="41">
        <v>0</v>
      </c>
      <c r="I254" s="24" t="s">
        <v>246</v>
      </c>
      <c r="J254" s="11" t="s">
        <v>6</v>
      </c>
      <c r="T254" s="6">
        <v>9</v>
      </c>
      <c r="U254" s="6">
        <v>5.05</v>
      </c>
      <c r="V254" s="6">
        <v>6.26</v>
      </c>
      <c r="W254" s="6">
        <v>8.31</v>
      </c>
      <c r="X254" s="6">
        <v>6.95</v>
      </c>
      <c r="Y254" s="6">
        <v>9.25</v>
      </c>
      <c r="Z254" s="6">
        <v>3.32</v>
      </c>
      <c r="AA254" s="6">
        <v>4.1500000000000004</v>
      </c>
      <c r="AB254" s="6">
        <v>2.2999999999999998</v>
      </c>
      <c r="AC254" s="6">
        <v>6.52</v>
      </c>
      <c r="AD254" s="6">
        <v>10.6</v>
      </c>
      <c r="AE254" s="6">
        <v>11.95</v>
      </c>
      <c r="AF254" s="6">
        <v>6.13</v>
      </c>
      <c r="AG254" s="6">
        <v>5.5</v>
      </c>
      <c r="AH254" s="6">
        <v>4.55</v>
      </c>
      <c r="AI254" s="6">
        <v>4.8499999999999996</v>
      </c>
      <c r="AJ254" s="6">
        <v>4.5</v>
      </c>
      <c r="AK254" s="6">
        <v>3.65</v>
      </c>
      <c r="BL254" s="6">
        <f t="shared" si="3"/>
        <v>18</v>
      </c>
    </row>
    <row r="255" spans="1:64" s="6" customFormat="1" x14ac:dyDescent="0.3">
      <c r="A255" s="25">
        <v>350</v>
      </c>
      <c r="B255" s="25">
        <v>62</v>
      </c>
      <c r="C255" s="25">
        <v>85</v>
      </c>
      <c r="D255" s="24" t="s">
        <v>195</v>
      </c>
      <c r="E255" s="29" t="s">
        <v>196</v>
      </c>
      <c r="F255" s="25">
        <v>2008</v>
      </c>
      <c r="G255" s="19">
        <v>253</v>
      </c>
      <c r="H255" s="41">
        <v>0</v>
      </c>
      <c r="I255" s="24" t="s">
        <v>246</v>
      </c>
      <c r="J255" s="11" t="s">
        <v>12</v>
      </c>
      <c r="T255" s="6">
        <v>8.56</v>
      </c>
      <c r="U255" s="6">
        <v>3.52</v>
      </c>
      <c r="V255" s="6">
        <v>1.45</v>
      </c>
      <c r="W255" s="6">
        <v>1.31</v>
      </c>
      <c r="X255" s="6">
        <v>20.7</v>
      </c>
      <c r="Y255" s="6">
        <v>23.6</v>
      </c>
      <c r="Z255" s="6">
        <v>13.88</v>
      </c>
      <c r="AA255" s="6">
        <v>7.65</v>
      </c>
      <c r="AB255" s="6">
        <v>5.35</v>
      </c>
      <c r="AC255" s="6">
        <v>15.17</v>
      </c>
      <c r="AD255" s="6">
        <v>35.4</v>
      </c>
      <c r="AE255" s="6">
        <v>23.4</v>
      </c>
      <c r="AF255" s="6">
        <v>10.199999999999999</v>
      </c>
      <c r="AG255" s="6">
        <v>7.65</v>
      </c>
      <c r="AH255" s="6">
        <v>6.8</v>
      </c>
      <c r="AI255" s="6">
        <v>4.5999999999999996</v>
      </c>
      <c r="AJ255" s="6">
        <v>4.5999999999999996</v>
      </c>
      <c r="AK255" s="6">
        <v>9.4</v>
      </c>
      <c r="BL255" s="6">
        <f t="shared" si="3"/>
        <v>18</v>
      </c>
    </row>
    <row r="256" spans="1:64" s="6" customFormat="1" x14ac:dyDescent="0.3">
      <c r="A256" s="25">
        <v>365</v>
      </c>
      <c r="B256" s="25">
        <v>63</v>
      </c>
      <c r="C256" s="25">
        <v>86</v>
      </c>
      <c r="D256" s="24" t="s">
        <v>198</v>
      </c>
      <c r="E256" s="29" t="s">
        <v>199</v>
      </c>
      <c r="F256" s="25">
        <v>2009</v>
      </c>
      <c r="G256" s="19">
        <v>254</v>
      </c>
      <c r="H256" s="40">
        <v>0</v>
      </c>
      <c r="I256" s="24" t="s">
        <v>246</v>
      </c>
      <c r="J256" s="11" t="s">
        <v>7</v>
      </c>
      <c r="K256" s="6">
        <v>7.24</v>
      </c>
      <c r="L256" s="6">
        <v>6.39</v>
      </c>
      <c r="M256" s="6">
        <v>1.3</v>
      </c>
      <c r="N256" s="6">
        <v>0.35</v>
      </c>
      <c r="O256" s="6">
        <v>0</v>
      </c>
      <c r="P256" s="6">
        <v>0.1</v>
      </c>
      <c r="Q256" s="6">
        <v>2.1</v>
      </c>
      <c r="R256" s="6">
        <v>4.45</v>
      </c>
      <c r="S256" s="6">
        <v>3.31</v>
      </c>
      <c r="T256" s="6">
        <v>6.73</v>
      </c>
      <c r="U256" s="6">
        <v>2</v>
      </c>
      <c r="V256" s="6">
        <v>4.2</v>
      </c>
      <c r="W256" s="6">
        <v>1.1499999999999999</v>
      </c>
      <c r="X256" s="6">
        <v>1.65</v>
      </c>
      <c r="Y256" s="6">
        <v>0.85</v>
      </c>
      <c r="BL256" s="6">
        <f t="shared" si="3"/>
        <v>15</v>
      </c>
    </row>
    <row r="257" spans="1:64" s="6" customFormat="1" x14ac:dyDescent="0.3">
      <c r="A257" s="25">
        <v>365</v>
      </c>
      <c r="B257" s="25">
        <v>63</v>
      </c>
      <c r="C257" s="25">
        <v>86</v>
      </c>
      <c r="D257" s="24" t="s">
        <v>198</v>
      </c>
      <c r="E257" s="29" t="s">
        <v>199</v>
      </c>
      <c r="F257" s="25">
        <v>2009</v>
      </c>
      <c r="G257" s="19">
        <v>255</v>
      </c>
      <c r="H257" s="40">
        <v>0</v>
      </c>
      <c r="I257" s="24" t="s">
        <v>246</v>
      </c>
      <c r="J257" s="11" t="s">
        <v>6</v>
      </c>
      <c r="K257" s="6">
        <v>7.47</v>
      </c>
      <c r="L257" s="6">
        <v>6.83</v>
      </c>
      <c r="M257" s="6">
        <v>4.8</v>
      </c>
      <c r="N257" s="6">
        <v>1.45</v>
      </c>
      <c r="O257" s="6">
        <v>0.4</v>
      </c>
      <c r="P257" s="6">
        <v>0.75</v>
      </c>
      <c r="Q257" s="6">
        <v>3.5</v>
      </c>
      <c r="R257" s="6">
        <v>5.5</v>
      </c>
      <c r="S257" s="6">
        <v>3</v>
      </c>
      <c r="T257" s="6">
        <v>5.4</v>
      </c>
      <c r="U257" s="6">
        <v>4.6500000000000004</v>
      </c>
      <c r="V257" s="6">
        <v>7.2</v>
      </c>
      <c r="W257" s="6">
        <v>4.49</v>
      </c>
      <c r="X257" s="6">
        <v>3.35</v>
      </c>
      <c r="Y257" s="6">
        <v>2.5</v>
      </c>
      <c r="Z257" s="13"/>
      <c r="AA257" s="13"/>
      <c r="AB257" s="13"/>
      <c r="BL257" s="6">
        <f t="shared" si="3"/>
        <v>15</v>
      </c>
    </row>
    <row r="258" spans="1:64" s="6" customFormat="1" x14ac:dyDescent="0.3">
      <c r="A258" s="25">
        <v>365</v>
      </c>
      <c r="B258" s="25">
        <v>63</v>
      </c>
      <c r="C258" s="25">
        <v>86</v>
      </c>
      <c r="D258" s="24" t="s">
        <v>198</v>
      </c>
      <c r="E258" s="29" t="s">
        <v>199</v>
      </c>
      <c r="F258" s="25">
        <v>2009</v>
      </c>
      <c r="G258" s="19">
        <v>256</v>
      </c>
      <c r="H258" s="40">
        <v>0</v>
      </c>
      <c r="I258" s="24" t="s">
        <v>246</v>
      </c>
      <c r="J258" s="11" t="s">
        <v>12</v>
      </c>
      <c r="K258" s="6">
        <v>4.41</v>
      </c>
      <c r="L258" s="6">
        <v>7.72</v>
      </c>
      <c r="M258" s="6">
        <v>16.100000000000001</v>
      </c>
      <c r="N258" s="6">
        <v>11.6</v>
      </c>
      <c r="O258" s="6">
        <v>4.25</v>
      </c>
      <c r="P258" s="6">
        <v>3.15</v>
      </c>
      <c r="Q258" s="6">
        <v>2.85</v>
      </c>
      <c r="R258" s="6">
        <v>20.65</v>
      </c>
      <c r="S258" s="6">
        <v>12.25</v>
      </c>
      <c r="T258" s="6">
        <v>15.93</v>
      </c>
      <c r="U258" s="6">
        <v>19.3</v>
      </c>
      <c r="V258" s="6">
        <v>14.95</v>
      </c>
      <c r="W258" s="6">
        <v>14.3</v>
      </c>
      <c r="X258" s="6">
        <v>13.35</v>
      </c>
      <c r="Y258" s="6">
        <v>17.05</v>
      </c>
      <c r="BL258" s="6">
        <f t="shared" si="3"/>
        <v>15</v>
      </c>
    </row>
    <row r="259" spans="1:64" s="6" customFormat="1" x14ac:dyDescent="0.3">
      <c r="A259" s="25">
        <v>366</v>
      </c>
      <c r="B259" s="25">
        <v>64</v>
      </c>
      <c r="C259" s="25">
        <v>87</v>
      </c>
      <c r="D259" s="24" t="s">
        <v>201</v>
      </c>
      <c r="E259" s="29" t="s">
        <v>202</v>
      </c>
      <c r="F259" s="25">
        <v>2009</v>
      </c>
      <c r="G259" s="19">
        <v>257</v>
      </c>
      <c r="H259" s="40">
        <v>0</v>
      </c>
      <c r="I259" s="24" t="s">
        <v>246</v>
      </c>
      <c r="J259" s="11" t="s">
        <v>9</v>
      </c>
      <c r="O259" s="13">
        <v>0.70222230839040001</v>
      </c>
      <c r="P259" s="13">
        <v>0.68634027281349996</v>
      </c>
      <c r="Q259" s="13">
        <v>1.3533857670410001</v>
      </c>
      <c r="R259" s="13">
        <v>3.306876142993</v>
      </c>
      <c r="S259" s="13">
        <v>3.7198090679910001</v>
      </c>
      <c r="T259" s="13">
        <v>3.0368815381859999</v>
      </c>
      <c r="U259" s="13">
        <v>3.32275817857</v>
      </c>
      <c r="V259" s="13">
        <v>4.2280342064500003</v>
      </c>
      <c r="W259" s="13">
        <v>0.36869956127670001</v>
      </c>
      <c r="X259" s="13">
        <v>1.972785154538</v>
      </c>
      <c r="Y259" s="13">
        <v>0.71810434396720002</v>
      </c>
      <c r="Z259" s="13">
        <v>0.68634027281349996</v>
      </c>
      <c r="AA259" s="13">
        <v>1.2898576247339999</v>
      </c>
      <c r="AB259" s="13">
        <v>1.321621695887</v>
      </c>
      <c r="AC259" s="13">
        <v>0</v>
      </c>
      <c r="BL259" s="6">
        <f t="shared" si="3"/>
        <v>15</v>
      </c>
    </row>
    <row r="260" spans="1:64" s="6" customFormat="1" x14ac:dyDescent="0.3">
      <c r="A260" s="25">
        <v>366</v>
      </c>
      <c r="B260" s="25">
        <v>64</v>
      </c>
      <c r="C260" s="25">
        <v>87</v>
      </c>
      <c r="D260" s="24" t="s">
        <v>201</v>
      </c>
      <c r="E260" s="29" t="s">
        <v>202</v>
      </c>
      <c r="F260" s="25">
        <v>2009</v>
      </c>
      <c r="G260" s="19">
        <v>258</v>
      </c>
      <c r="H260" s="40">
        <v>0</v>
      </c>
      <c r="I260" s="24" t="s">
        <v>246</v>
      </c>
      <c r="J260" s="11" t="s">
        <v>9</v>
      </c>
      <c r="O260" s="13">
        <v>1.6603384295479999</v>
      </c>
      <c r="P260" s="13">
        <v>1.6783241742349999</v>
      </c>
      <c r="Q260" s="13">
        <v>0</v>
      </c>
      <c r="R260" s="13">
        <v>1.068114271839</v>
      </c>
      <c r="S260" s="13">
        <v>3.1441140174269999</v>
      </c>
      <c r="T260" s="13">
        <v>4.278859791076</v>
      </c>
      <c r="U260" s="13">
        <v>2.7096519159349999</v>
      </c>
      <c r="V260" s="13">
        <v>2.6688938977340002</v>
      </c>
      <c r="W260" s="13">
        <v>0</v>
      </c>
      <c r="X260" s="13">
        <v>0.72097005987490004</v>
      </c>
      <c r="Y260" s="13">
        <v>0.26886065512879997</v>
      </c>
      <c r="Z260" s="13">
        <v>1.0810233950420001</v>
      </c>
      <c r="AA260" s="13">
        <v>1.8338621867539999</v>
      </c>
      <c r="AB260" s="13">
        <v>2.7039951091379999</v>
      </c>
      <c r="AC260" s="13">
        <v>0.19416179614769999</v>
      </c>
      <c r="BL260" s="6">
        <f t="shared" ref="BL260:BL307" si="4">COUNT(K260:BK260)</f>
        <v>15</v>
      </c>
    </row>
    <row r="261" spans="1:64" s="6" customFormat="1" x14ac:dyDescent="0.3">
      <c r="A261" s="25">
        <v>366</v>
      </c>
      <c r="B261" s="25">
        <v>64</v>
      </c>
      <c r="C261" s="25">
        <v>87</v>
      </c>
      <c r="D261" s="24" t="s">
        <v>201</v>
      </c>
      <c r="E261" s="29" t="s">
        <v>202</v>
      </c>
      <c r="F261" s="25">
        <v>2009</v>
      </c>
      <c r="G261" s="19">
        <v>259</v>
      </c>
      <c r="H261" s="40">
        <v>0</v>
      </c>
      <c r="I261" s="24" t="s">
        <v>246</v>
      </c>
      <c r="J261" s="11" t="s">
        <v>10</v>
      </c>
      <c r="O261" s="13">
        <v>0.28928938339249999</v>
      </c>
      <c r="P261" s="13">
        <v>0.70222230839040001</v>
      </c>
      <c r="Q261" s="13">
        <v>1.00398098435</v>
      </c>
      <c r="R261" s="13">
        <v>3.0051174670330001</v>
      </c>
      <c r="S261" s="13">
        <v>3.7039270324140001</v>
      </c>
      <c r="T261" s="13">
        <v>4.2597982776030001</v>
      </c>
      <c r="U261" s="13">
        <v>4.291562348757</v>
      </c>
      <c r="V261" s="13">
        <v>2.4016001151130002</v>
      </c>
      <c r="W261" s="13">
        <v>0.70222230839040001</v>
      </c>
      <c r="X261" s="13">
        <v>1.25809355358</v>
      </c>
      <c r="Y261" s="13">
        <v>2.6874767554960002</v>
      </c>
      <c r="Z261" s="13">
        <v>0.3051714189693</v>
      </c>
      <c r="AA261" s="13">
        <v>0.71810434396720002</v>
      </c>
      <c r="AB261" s="13">
        <v>0</v>
      </c>
      <c r="AC261" s="13">
        <v>0.97221691319670001</v>
      </c>
      <c r="BL261" s="6">
        <f t="shared" si="4"/>
        <v>15</v>
      </c>
    </row>
    <row r="262" spans="1:64" s="6" customFormat="1" x14ac:dyDescent="0.3">
      <c r="A262" s="25">
        <v>366</v>
      </c>
      <c r="B262" s="25">
        <v>64</v>
      </c>
      <c r="C262" s="25">
        <v>87</v>
      </c>
      <c r="D262" s="24" t="s">
        <v>201</v>
      </c>
      <c r="E262" s="29" t="s">
        <v>202</v>
      </c>
      <c r="F262" s="25">
        <v>2009</v>
      </c>
      <c r="G262" s="19">
        <v>260</v>
      </c>
      <c r="H262" s="40">
        <v>0</v>
      </c>
      <c r="I262" s="24" t="s">
        <v>246</v>
      </c>
      <c r="J262" s="11" t="s">
        <v>10</v>
      </c>
      <c r="K262" s="13"/>
      <c r="L262" s="13"/>
      <c r="M262" s="13"/>
      <c r="N262" s="13"/>
      <c r="O262" s="13">
        <v>1.9835983461490001</v>
      </c>
      <c r="P262" s="13">
        <v>1.281429071726</v>
      </c>
      <c r="Q262" s="13">
        <v>1.0205874249919999</v>
      </c>
      <c r="R262" s="13">
        <v>1.3177873513080001</v>
      </c>
      <c r="S262" s="13">
        <v>2.305891287228</v>
      </c>
      <c r="T262" s="13">
        <v>8.0563980118239993</v>
      </c>
      <c r="U262" s="13">
        <v>3.7532118979729998</v>
      </c>
      <c r="V262" s="13">
        <v>0.74350058950940001</v>
      </c>
      <c r="W262" s="13">
        <v>0</v>
      </c>
      <c r="X262" s="13">
        <v>0.94148882739149997</v>
      </c>
      <c r="Y262" s="13">
        <v>1.033013060434</v>
      </c>
      <c r="Z262" s="13">
        <v>1.727494879467</v>
      </c>
      <c r="AA262" s="13">
        <v>0.71652197247930005</v>
      </c>
      <c r="AB262" s="13">
        <v>0.72019647945830001</v>
      </c>
      <c r="AC262" s="13">
        <v>0.2236545495318</v>
      </c>
      <c r="BL262" s="6">
        <f t="shared" si="4"/>
        <v>15</v>
      </c>
    </row>
    <row r="263" spans="1:64" s="6" customFormat="1" x14ac:dyDescent="0.3">
      <c r="A263" s="25">
        <v>368</v>
      </c>
      <c r="B263" s="25">
        <v>65</v>
      </c>
      <c r="C263" s="25">
        <v>88</v>
      </c>
      <c r="D263" s="24" t="s">
        <v>205</v>
      </c>
      <c r="E263" s="29" t="s">
        <v>82</v>
      </c>
      <c r="F263" s="25">
        <v>2009</v>
      </c>
      <c r="G263" s="19">
        <v>261</v>
      </c>
      <c r="H263" s="41">
        <v>0</v>
      </c>
      <c r="I263" s="24" t="s">
        <v>246</v>
      </c>
      <c r="J263" s="11" t="s">
        <v>7</v>
      </c>
      <c r="U263" s="6">
        <v>13.3416</v>
      </c>
      <c r="V263" s="6">
        <v>8.4243000000000006</v>
      </c>
      <c r="W263" s="6">
        <v>7.8329000000000004</v>
      </c>
      <c r="X263" s="6">
        <v>7.3513999999999999</v>
      </c>
      <c r="Y263" s="6">
        <v>5.3667999999999996</v>
      </c>
      <c r="Z263" s="6">
        <v>4.3354999999999997</v>
      </c>
      <c r="AA263" s="6">
        <v>3.8540000000000001</v>
      </c>
      <c r="AB263" s="6">
        <v>5.9386000000000001</v>
      </c>
      <c r="AC263" s="6">
        <v>8.3901000000000003</v>
      </c>
      <c r="AD263" s="6">
        <v>10.2913</v>
      </c>
      <c r="AE263" s="6">
        <v>7.8304</v>
      </c>
      <c r="AF263" s="6">
        <v>6.9090999999999996</v>
      </c>
      <c r="AG263" s="6">
        <v>6.2805999999999997</v>
      </c>
      <c r="AH263" s="6">
        <v>8.3658000000000001</v>
      </c>
      <c r="AI263" s="6">
        <v>9.3504000000000005</v>
      </c>
      <c r="BL263" s="6">
        <f t="shared" si="4"/>
        <v>15</v>
      </c>
    </row>
    <row r="264" spans="1:64" s="6" customFormat="1" x14ac:dyDescent="0.3">
      <c r="A264" s="25">
        <v>368</v>
      </c>
      <c r="B264" s="25">
        <v>65</v>
      </c>
      <c r="C264" s="25">
        <v>88</v>
      </c>
      <c r="D264" s="24" t="s">
        <v>205</v>
      </c>
      <c r="E264" s="29" t="s">
        <v>82</v>
      </c>
      <c r="F264" s="25">
        <v>2009</v>
      </c>
      <c r="G264" s="19">
        <v>262</v>
      </c>
      <c r="H264" s="41">
        <v>0</v>
      </c>
      <c r="I264" s="24" t="s">
        <v>246</v>
      </c>
      <c r="J264" s="11" t="s">
        <v>9</v>
      </c>
      <c r="U264" s="6">
        <v>10.9078</v>
      </c>
      <c r="V264" s="6">
        <v>9.3995999999999995</v>
      </c>
      <c r="W264" s="6">
        <v>6.4938000000000002</v>
      </c>
      <c r="X264" s="6">
        <v>5.3616999999999999</v>
      </c>
      <c r="Y264" s="6">
        <v>2.456</v>
      </c>
      <c r="Z264" s="6">
        <v>1.4312</v>
      </c>
      <c r="AA264" s="6">
        <v>2.3954</v>
      </c>
      <c r="AB264" s="6">
        <v>2.9287000000000001</v>
      </c>
      <c r="AC264" s="6">
        <v>1.4202999999999999</v>
      </c>
      <c r="AD264" s="6">
        <v>1.417</v>
      </c>
      <c r="AE264" s="6">
        <v>6.8414999999999999</v>
      </c>
      <c r="AF264" s="6">
        <v>1.8935999999999999</v>
      </c>
      <c r="AG264" s="6">
        <v>4.9532999999999996</v>
      </c>
      <c r="AH264" s="6">
        <v>3.8748999999999998</v>
      </c>
      <c r="AI264" s="6">
        <v>2.9575999999999998</v>
      </c>
      <c r="BL264" s="6">
        <f t="shared" si="4"/>
        <v>15</v>
      </c>
    </row>
    <row r="265" spans="1:64" s="6" customFormat="1" x14ac:dyDescent="0.3">
      <c r="A265" s="25">
        <v>369</v>
      </c>
      <c r="B265" s="25">
        <v>66</v>
      </c>
      <c r="C265" s="25">
        <v>89</v>
      </c>
      <c r="D265" s="24" t="s">
        <v>207</v>
      </c>
      <c r="E265" s="29" t="s">
        <v>208</v>
      </c>
      <c r="F265" s="25">
        <v>2009</v>
      </c>
      <c r="G265" s="19">
        <v>263</v>
      </c>
      <c r="H265" s="41">
        <v>0</v>
      </c>
      <c r="I265" s="24" t="s">
        <v>246</v>
      </c>
      <c r="J265" s="11" t="s">
        <v>7</v>
      </c>
      <c r="M265" s="6">
        <v>15.898199999999999</v>
      </c>
      <c r="N265" s="6">
        <v>30.932500000000001</v>
      </c>
      <c r="O265" s="6">
        <v>28.1707</v>
      </c>
      <c r="P265" s="6">
        <v>17.369299999999999</v>
      </c>
      <c r="Q265" s="6">
        <v>71.415599999999998</v>
      </c>
      <c r="R265" s="6">
        <v>71.221299999999999</v>
      </c>
      <c r="S265" s="6">
        <v>80.438100000000006</v>
      </c>
      <c r="T265" s="6">
        <v>85.377300000000005</v>
      </c>
      <c r="U265" s="6">
        <v>44.974299999999999</v>
      </c>
      <c r="V265" s="6">
        <v>38.792000000000002</v>
      </c>
      <c r="W265" s="6">
        <v>15.8413</v>
      </c>
      <c r="X265" s="6">
        <v>10.8567</v>
      </c>
      <c r="Y265" s="6">
        <v>18.704999999999998</v>
      </c>
      <c r="Z265" s="6">
        <v>20.392900000000001</v>
      </c>
      <c r="AA265" s="6">
        <v>44.3249</v>
      </c>
      <c r="BL265" s="6">
        <f t="shared" si="4"/>
        <v>15</v>
      </c>
    </row>
    <row r="266" spans="1:64" s="6" customFormat="1" x14ac:dyDescent="0.3">
      <c r="A266" s="25">
        <v>383</v>
      </c>
      <c r="B266" s="25">
        <v>67</v>
      </c>
      <c r="C266" s="25">
        <v>90</v>
      </c>
      <c r="D266" s="24" t="s">
        <v>209</v>
      </c>
      <c r="E266" s="29" t="s">
        <v>72</v>
      </c>
      <c r="F266" s="25">
        <v>2011</v>
      </c>
      <c r="G266" s="19">
        <v>264</v>
      </c>
      <c r="H266" s="41">
        <v>0</v>
      </c>
      <c r="I266" s="24" t="s">
        <v>246</v>
      </c>
      <c r="J266" s="11" t="s">
        <v>7</v>
      </c>
      <c r="M266" s="13">
        <v>41.899138671519999</v>
      </c>
      <c r="N266" s="13">
        <v>58.528767425550001</v>
      </c>
      <c r="O266" s="13">
        <v>98.49129609053</v>
      </c>
      <c r="P266" s="13">
        <v>165.50233654070001</v>
      </c>
      <c r="Q266" s="13">
        <v>150.4192376494</v>
      </c>
      <c r="R266" s="13">
        <v>167.05280660689999</v>
      </c>
      <c r="S266" s="13">
        <v>92.263804502859998</v>
      </c>
      <c r="T266" s="13">
        <v>51.068977201979997</v>
      </c>
      <c r="U266" s="13">
        <v>30.386849176889999</v>
      </c>
      <c r="V266" s="13">
        <v>13.44594434857</v>
      </c>
      <c r="W266" s="13">
        <v>0</v>
      </c>
      <c r="X266" s="13">
        <v>3.8042664523199998</v>
      </c>
      <c r="Y266" s="13"/>
      <c r="Z266" s="13"/>
      <c r="AA266" s="13"/>
      <c r="AB266" s="13"/>
      <c r="AC266" s="13"/>
      <c r="AD266" s="13"/>
      <c r="AE266" s="13"/>
      <c r="AF266" s="13"/>
      <c r="BL266" s="6">
        <f t="shared" si="4"/>
        <v>12</v>
      </c>
    </row>
    <row r="267" spans="1:64" s="6" customFormat="1" x14ac:dyDescent="0.3">
      <c r="A267" s="25">
        <v>383</v>
      </c>
      <c r="B267" s="25">
        <v>67</v>
      </c>
      <c r="C267" s="25">
        <v>90</v>
      </c>
      <c r="D267" s="24" t="s">
        <v>209</v>
      </c>
      <c r="E267" s="29" t="s">
        <v>72</v>
      </c>
      <c r="F267" s="25">
        <v>2011</v>
      </c>
      <c r="G267" s="19">
        <v>265</v>
      </c>
      <c r="H267" s="41">
        <v>0</v>
      </c>
      <c r="I267" s="24" t="s">
        <v>246</v>
      </c>
      <c r="J267" s="11" t="s">
        <v>6</v>
      </c>
      <c r="M267" s="13">
        <v>97.869728992809996</v>
      </c>
      <c r="N267" s="13">
        <v>142.4866230092</v>
      </c>
      <c r="O267" s="13">
        <v>231.88392948609999</v>
      </c>
      <c r="P267" s="13">
        <v>321.28714626819999</v>
      </c>
      <c r="Q267" s="13">
        <v>282.88099797469999</v>
      </c>
      <c r="R267" s="13">
        <v>317.24252740409997</v>
      </c>
      <c r="S267" s="13">
        <v>212.60451389709999</v>
      </c>
      <c r="T267" s="13">
        <v>148.08269699050001</v>
      </c>
      <c r="U267" s="13">
        <v>102.2177435243</v>
      </c>
      <c r="V267" s="13">
        <v>40.494456133710003</v>
      </c>
      <c r="W267" s="13">
        <v>51.548696974709998</v>
      </c>
      <c r="X267" s="13">
        <v>33.649337651800003</v>
      </c>
      <c r="Y267" s="13"/>
      <c r="Z267" s="13"/>
      <c r="AA267" s="13"/>
      <c r="AB267" s="13"/>
      <c r="AC267" s="13"/>
      <c r="AD267" s="13"/>
      <c r="AE267" s="13"/>
      <c r="AF267" s="13"/>
      <c r="BL267" s="6">
        <f t="shared" si="4"/>
        <v>12</v>
      </c>
    </row>
    <row r="268" spans="1:64" s="6" customFormat="1" x14ac:dyDescent="0.3">
      <c r="A268" s="25">
        <v>383</v>
      </c>
      <c r="B268" s="25">
        <v>67</v>
      </c>
      <c r="C268" s="25">
        <v>90</v>
      </c>
      <c r="D268" s="24" t="s">
        <v>209</v>
      </c>
      <c r="E268" s="29" t="s">
        <v>72</v>
      </c>
      <c r="F268" s="25">
        <v>2011</v>
      </c>
      <c r="G268" s="19">
        <v>266</v>
      </c>
      <c r="H268" s="41">
        <v>0</v>
      </c>
      <c r="I268" s="24" t="s">
        <v>246</v>
      </c>
      <c r="J268" s="11" t="s">
        <v>8</v>
      </c>
      <c r="M268" s="13">
        <v>4.5814715871929996</v>
      </c>
      <c r="N268" s="13">
        <v>19.349354200650001</v>
      </c>
      <c r="O268" s="13">
        <v>72.365776968719999</v>
      </c>
      <c r="P268" s="13">
        <v>64.749363657139995</v>
      </c>
      <c r="Q268" s="13">
        <v>52.46873448545</v>
      </c>
      <c r="R268" s="13">
        <v>42.051821556070003</v>
      </c>
      <c r="S268" s="13">
        <v>12.04520201423</v>
      </c>
      <c r="T268" s="13">
        <v>4.422878397441</v>
      </c>
      <c r="U268" s="13">
        <v>3.3363672900069998</v>
      </c>
      <c r="V268" s="13">
        <v>0</v>
      </c>
      <c r="W268" s="13">
        <v>0</v>
      </c>
      <c r="X268" s="13">
        <v>0</v>
      </c>
      <c r="BL268" s="6">
        <f t="shared" si="4"/>
        <v>12</v>
      </c>
    </row>
    <row r="269" spans="1:64" s="6" customFormat="1" x14ac:dyDescent="0.3">
      <c r="A269" s="25">
        <v>383</v>
      </c>
      <c r="B269" s="25">
        <v>67</v>
      </c>
      <c r="C269" s="25">
        <v>90</v>
      </c>
      <c r="D269" s="24" t="s">
        <v>209</v>
      </c>
      <c r="E269" s="29" t="s">
        <v>72</v>
      </c>
      <c r="F269" s="25">
        <v>2011</v>
      </c>
      <c r="G269" s="19">
        <v>267</v>
      </c>
      <c r="H269" s="41">
        <v>0</v>
      </c>
      <c r="I269" s="24" t="s">
        <v>246</v>
      </c>
      <c r="J269" s="11" t="s">
        <v>9</v>
      </c>
      <c r="M269" s="13">
        <v>24.173148301379999</v>
      </c>
      <c r="N269" s="13">
        <v>22.157734225399999</v>
      </c>
      <c r="O269" s="13">
        <v>3.3373523408749999</v>
      </c>
      <c r="P269" s="13">
        <v>0</v>
      </c>
      <c r="Q269" s="13">
        <v>0</v>
      </c>
      <c r="R269" s="13">
        <v>0</v>
      </c>
      <c r="S269" s="13">
        <v>21.37166363271</v>
      </c>
      <c r="T269" s="13">
        <v>31.477300487800001</v>
      </c>
      <c r="U269" s="13">
        <v>50.911369063099997</v>
      </c>
      <c r="V269" s="13">
        <v>67.5449380206</v>
      </c>
      <c r="W269" s="13">
        <v>49.675130223719997</v>
      </c>
      <c r="X269" s="13">
        <v>33.649337651800003</v>
      </c>
      <c r="Y269" s="13"/>
      <c r="Z269" s="13"/>
      <c r="AA269" s="13"/>
      <c r="AB269" s="13"/>
      <c r="AC269" s="13"/>
      <c r="AD269" s="13"/>
      <c r="AE269" s="13"/>
      <c r="AF269" s="13"/>
      <c r="BL269" s="6">
        <f t="shared" si="4"/>
        <v>12</v>
      </c>
    </row>
    <row r="270" spans="1:64" s="6" customFormat="1" x14ac:dyDescent="0.3">
      <c r="A270" s="25">
        <v>383</v>
      </c>
      <c r="B270" s="25">
        <v>67</v>
      </c>
      <c r="C270" s="25">
        <v>90</v>
      </c>
      <c r="D270" s="24" t="s">
        <v>209</v>
      </c>
      <c r="E270" s="29" t="s">
        <v>72</v>
      </c>
      <c r="F270" s="25">
        <v>2011</v>
      </c>
      <c r="G270" s="19">
        <v>268</v>
      </c>
      <c r="H270" s="41">
        <v>0</v>
      </c>
      <c r="I270" s="24" t="s">
        <v>246</v>
      </c>
      <c r="J270" s="11" t="s">
        <v>10</v>
      </c>
      <c r="M270" s="13">
        <v>63.348621322809997</v>
      </c>
      <c r="N270" s="13">
        <v>96.777307580159999</v>
      </c>
      <c r="O270" s="13">
        <v>160.9878484125</v>
      </c>
      <c r="P270" s="13">
        <v>152.4425321324</v>
      </c>
      <c r="Q270" s="13">
        <v>169.07610108989999</v>
      </c>
      <c r="R270" s="13">
        <v>208.09790617589999</v>
      </c>
      <c r="S270" s="13">
        <v>136.11334389309999</v>
      </c>
      <c r="T270" s="13">
        <v>134.09201951189999</v>
      </c>
      <c r="U270" s="13">
        <v>53.707928477430002</v>
      </c>
      <c r="V270" s="13">
        <v>18.106220005200001</v>
      </c>
      <c r="W270" s="13">
        <v>14.21920927997</v>
      </c>
      <c r="X270" s="13">
        <v>28.0542487214</v>
      </c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BL270" s="6">
        <f t="shared" si="4"/>
        <v>12</v>
      </c>
    </row>
    <row r="271" spans="1:64" s="6" customFormat="1" x14ac:dyDescent="0.3">
      <c r="A271" s="25">
        <v>384</v>
      </c>
      <c r="B271" s="25">
        <v>68</v>
      </c>
      <c r="C271" s="25">
        <v>91</v>
      </c>
      <c r="D271" s="24" t="s">
        <v>211</v>
      </c>
      <c r="E271" s="29" t="s">
        <v>135</v>
      </c>
      <c r="F271" s="25">
        <v>2011</v>
      </c>
      <c r="G271" s="19">
        <v>269</v>
      </c>
      <c r="H271" s="41">
        <v>0</v>
      </c>
      <c r="I271" s="24" t="s">
        <v>246</v>
      </c>
      <c r="J271" s="11" t="s">
        <v>9</v>
      </c>
      <c r="R271" s="6">
        <v>4.8648999999999996</v>
      </c>
      <c r="T271" s="6">
        <v>7.3559000000000001</v>
      </c>
      <c r="V271" s="6">
        <v>1.6846000000000001</v>
      </c>
      <c r="X271" s="6">
        <v>6.7164999999999999</v>
      </c>
      <c r="Y271" s="6">
        <v>9.2050999999999998</v>
      </c>
      <c r="AA271" s="6">
        <v>1.3174999999999999</v>
      </c>
      <c r="AB271" s="6">
        <v>1.6982999999999999</v>
      </c>
      <c r="AC271" s="6">
        <v>3.3222</v>
      </c>
      <c r="AD271" s="6">
        <v>8.7841000000000005</v>
      </c>
      <c r="AE271" s="6">
        <v>12.245799999999999</v>
      </c>
      <c r="AF271" s="6">
        <v>9.7614000000000001</v>
      </c>
      <c r="AG271" s="6">
        <v>8.7368000000000006</v>
      </c>
      <c r="AH271" s="6">
        <v>9.4957999999999991</v>
      </c>
      <c r="AI271" s="6">
        <v>2.0381</v>
      </c>
      <c r="AJ271" s="6">
        <v>5.7161</v>
      </c>
      <c r="AK271" s="6">
        <v>2.6372</v>
      </c>
      <c r="AL271" s="6">
        <v>4.3150000000000004</v>
      </c>
      <c r="AM271" s="6">
        <v>6.6957000000000004</v>
      </c>
      <c r="AN271" s="6">
        <v>3.0764</v>
      </c>
      <c r="AO271" s="6">
        <v>0.64610000000000001</v>
      </c>
      <c r="BL271" s="6">
        <f t="shared" si="4"/>
        <v>20</v>
      </c>
    </row>
    <row r="272" spans="1:64" s="6" customFormat="1" x14ac:dyDescent="0.3">
      <c r="A272" s="25">
        <v>384</v>
      </c>
      <c r="B272" s="25">
        <v>68</v>
      </c>
      <c r="C272" s="25">
        <v>91</v>
      </c>
      <c r="D272" s="24" t="s">
        <v>211</v>
      </c>
      <c r="E272" s="29" t="s">
        <v>135</v>
      </c>
      <c r="F272" s="25">
        <v>2011</v>
      </c>
      <c r="G272" s="19">
        <v>270</v>
      </c>
      <c r="H272" s="41">
        <v>0</v>
      </c>
      <c r="I272" s="24" t="s">
        <v>246</v>
      </c>
      <c r="J272" s="11" t="s">
        <v>10</v>
      </c>
      <c r="R272" s="6">
        <v>1.6215999999999999</v>
      </c>
      <c r="T272" s="6">
        <v>5.1938000000000004</v>
      </c>
      <c r="V272" s="6">
        <v>0.98199999999999998</v>
      </c>
      <c r="X272" s="6">
        <v>2.1760000000000002</v>
      </c>
      <c r="Y272" s="6">
        <v>3.9619</v>
      </c>
      <c r="AA272" s="6">
        <v>2.3986999999999998</v>
      </c>
      <c r="AB272" s="6">
        <v>1.3199000000000001</v>
      </c>
      <c r="AC272" s="6">
        <v>5.1059999999999999</v>
      </c>
      <c r="AD272" s="6">
        <v>3.4325000000000001</v>
      </c>
      <c r="AE272" s="6">
        <v>4.4077999999999999</v>
      </c>
      <c r="AF272" s="6">
        <v>11.8155</v>
      </c>
      <c r="AG272" s="6">
        <v>11.8178</v>
      </c>
      <c r="AH272" s="6">
        <v>6.9551999999999996</v>
      </c>
      <c r="AI272" s="6">
        <v>0.90290000000000004</v>
      </c>
      <c r="AJ272" s="6">
        <v>0.90529999999999999</v>
      </c>
      <c r="AK272" s="6">
        <v>3.0154999999999998</v>
      </c>
      <c r="AL272" s="6">
        <v>3.4502000000000002</v>
      </c>
      <c r="AM272" s="6">
        <v>1.9928999999999999</v>
      </c>
      <c r="AN272" s="6">
        <v>0.96819999999999995</v>
      </c>
      <c r="AO272" s="6">
        <v>0.4299</v>
      </c>
      <c r="BL272" s="6">
        <f t="shared" si="4"/>
        <v>20</v>
      </c>
    </row>
    <row r="273" spans="1:64" s="6" customFormat="1" x14ac:dyDescent="0.3">
      <c r="A273" s="25">
        <v>411</v>
      </c>
      <c r="B273" s="25">
        <v>69</v>
      </c>
      <c r="C273" s="25">
        <v>92</v>
      </c>
      <c r="D273" s="24" t="s">
        <v>213</v>
      </c>
      <c r="E273" s="29" t="s">
        <v>214</v>
      </c>
      <c r="F273" s="25">
        <v>2013</v>
      </c>
      <c r="G273" s="19">
        <v>271</v>
      </c>
      <c r="H273" s="40">
        <v>1</v>
      </c>
      <c r="I273" s="24" t="s">
        <v>369</v>
      </c>
      <c r="J273" s="11" t="s">
        <v>7</v>
      </c>
      <c r="K273" s="6">
        <v>0</v>
      </c>
      <c r="L273" s="6">
        <v>0</v>
      </c>
      <c r="M273" s="6">
        <v>0</v>
      </c>
      <c r="N273" s="6">
        <v>4.5</v>
      </c>
      <c r="O273" s="6">
        <v>16</v>
      </c>
      <c r="P273" s="6">
        <v>4.5</v>
      </c>
      <c r="Q273" s="6">
        <v>8.5</v>
      </c>
      <c r="R273" s="6">
        <v>1.5</v>
      </c>
      <c r="S273" s="6">
        <v>2</v>
      </c>
      <c r="T273" s="6">
        <v>2</v>
      </c>
      <c r="U273" s="6">
        <v>0.5</v>
      </c>
      <c r="V273" s="6">
        <v>1</v>
      </c>
      <c r="BL273" s="6">
        <f t="shared" si="4"/>
        <v>12</v>
      </c>
    </row>
    <row r="274" spans="1:64" s="6" customFormat="1" x14ac:dyDescent="0.3">
      <c r="A274" s="25">
        <v>411</v>
      </c>
      <c r="B274" s="25">
        <v>69</v>
      </c>
      <c r="C274" s="25">
        <v>92</v>
      </c>
      <c r="D274" s="24" t="s">
        <v>213</v>
      </c>
      <c r="E274" s="29" t="s">
        <v>214</v>
      </c>
      <c r="F274" s="25">
        <v>2013</v>
      </c>
      <c r="G274" s="19">
        <v>272</v>
      </c>
      <c r="H274" s="40">
        <v>1</v>
      </c>
      <c r="I274" s="24" t="s">
        <v>369</v>
      </c>
      <c r="J274" s="11" t="s">
        <v>9</v>
      </c>
      <c r="K274" s="6">
        <v>0.5</v>
      </c>
      <c r="L274" s="6">
        <v>0</v>
      </c>
      <c r="M274" s="6">
        <v>1</v>
      </c>
      <c r="N274" s="6">
        <v>6.5</v>
      </c>
      <c r="O274" s="6">
        <v>7.5</v>
      </c>
      <c r="P274" s="6">
        <v>7</v>
      </c>
      <c r="Q274" s="6">
        <v>9</v>
      </c>
      <c r="R274" s="6">
        <v>2</v>
      </c>
      <c r="S274" s="6">
        <v>1</v>
      </c>
      <c r="T274" s="6">
        <v>1.5</v>
      </c>
      <c r="U274" s="6">
        <v>0</v>
      </c>
      <c r="V274" s="6">
        <v>0</v>
      </c>
      <c r="BL274" s="6">
        <f t="shared" si="4"/>
        <v>12</v>
      </c>
    </row>
    <row r="275" spans="1:64" s="6" customFormat="1" x14ac:dyDescent="0.3">
      <c r="A275" s="25">
        <v>411</v>
      </c>
      <c r="B275" s="25">
        <v>69</v>
      </c>
      <c r="C275" s="25">
        <v>93</v>
      </c>
      <c r="D275" s="24" t="s">
        <v>213</v>
      </c>
      <c r="E275" s="29" t="s">
        <v>214</v>
      </c>
      <c r="F275" s="25">
        <v>2013</v>
      </c>
      <c r="G275" s="19">
        <v>273</v>
      </c>
      <c r="H275" s="40">
        <v>1</v>
      </c>
      <c r="I275" s="24" t="s">
        <v>369</v>
      </c>
      <c r="J275" s="11" t="s">
        <v>7</v>
      </c>
      <c r="K275" s="6">
        <v>9</v>
      </c>
      <c r="L275" s="6">
        <v>0</v>
      </c>
      <c r="M275" s="6">
        <v>0.5</v>
      </c>
      <c r="N275" s="6">
        <v>59.5</v>
      </c>
      <c r="O275" s="6">
        <v>73</v>
      </c>
      <c r="P275" s="6">
        <v>28</v>
      </c>
      <c r="Q275" s="6">
        <v>8.5</v>
      </c>
      <c r="R275" s="6">
        <v>0</v>
      </c>
      <c r="S275" s="6">
        <v>4</v>
      </c>
      <c r="T275" s="6">
        <v>29.5</v>
      </c>
      <c r="U275" s="6">
        <v>26</v>
      </c>
      <c r="V275" s="6">
        <v>30</v>
      </c>
      <c r="BL275" s="6">
        <f t="shared" si="4"/>
        <v>12</v>
      </c>
    </row>
    <row r="276" spans="1:64" s="6" customFormat="1" x14ac:dyDescent="0.3">
      <c r="A276" s="25">
        <v>411</v>
      </c>
      <c r="B276" s="25">
        <v>69</v>
      </c>
      <c r="C276" s="25">
        <v>93</v>
      </c>
      <c r="D276" s="24" t="s">
        <v>213</v>
      </c>
      <c r="E276" s="29" t="s">
        <v>214</v>
      </c>
      <c r="F276" s="25">
        <v>2013</v>
      </c>
      <c r="G276" s="19">
        <v>274</v>
      </c>
      <c r="H276" s="40">
        <v>1</v>
      </c>
      <c r="I276" s="24" t="s">
        <v>369</v>
      </c>
      <c r="J276" s="11" t="s">
        <v>9</v>
      </c>
      <c r="K276" s="6">
        <v>30</v>
      </c>
      <c r="L276" s="6">
        <v>2.5</v>
      </c>
      <c r="M276" s="6">
        <v>10</v>
      </c>
      <c r="N276" s="6">
        <v>38.5</v>
      </c>
      <c r="O276" s="6">
        <v>18.5</v>
      </c>
      <c r="P276" s="6">
        <v>0.5</v>
      </c>
      <c r="Q276" s="6">
        <v>9</v>
      </c>
      <c r="R276" s="6">
        <v>5</v>
      </c>
      <c r="S276" s="6">
        <v>0</v>
      </c>
      <c r="T276" s="6">
        <v>30.5</v>
      </c>
      <c r="U276" s="6">
        <v>28.5</v>
      </c>
      <c r="V276" s="6">
        <v>34</v>
      </c>
      <c r="BL276" s="6">
        <f t="shared" si="4"/>
        <v>12</v>
      </c>
    </row>
    <row r="277" spans="1:64" s="6" customFormat="1" x14ac:dyDescent="0.3">
      <c r="A277" s="25">
        <v>411</v>
      </c>
      <c r="B277" s="25">
        <v>69</v>
      </c>
      <c r="C277" s="25">
        <v>94</v>
      </c>
      <c r="D277" s="24" t="s">
        <v>213</v>
      </c>
      <c r="E277" s="29" t="s">
        <v>214</v>
      </c>
      <c r="F277" s="25">
        <v>2013</v>
      </c>
      <c r="G277" s="19">
        <v>275</v>
      </c>
      <c r="H277" s="40">
        <v>1</v>
      </c>
      <c r="I277" s="24" t="s">
        <v>369</v>
      </c>
      <c r="J277" s="11" t="s">
        <v>7</v>
      </c>
      <c r="K277" s="6">
        <v>0</v>
      </c>
      <c r="L277" s="6">
        <v>0</v>
      </c>
      <c r="M277" s="6">
        <v>0</v>
      </c>
      <c r="N277" s="6">
        <v>62</v>
      </c>
      <c r="O277" s="6">
        <v>23.5</v>
      </c>
      <c r="P277" s="6">
        <v>4</v>
      </c>
      <c r="Q277" s="6">
        <v>0</v>
      </c>
      <c r="R277" s="6">
        <v>2</v>
      </c>
      <c r="S277" s="6">
        <v>0</v>
      </c>
      <c r="T277" s="6">
        <v>0</v>
      </c>
      <c r="U277" s="6">
        <v>0</v>
      </c>
      <c r="V277" s="6">
        <v>2</v>
      </c>
      <c r="BL277" s="6">
        <f t="shared" si="4"/>
        <v>12</v>
      </c>
    </row>
    <row r="278" spans="1:64" s="6" customFormat="1" x14ac:dyDescent="0.3">
      <c r="A278" s="25">
        <v>411</v>
      </c>
      <c r="B278" s="25">
        <v>69</v>
      </c>
      <c r="C278" s="25">
        <v>94</v>
      </c>
      <c r="D278" s="24" t="s">
        <v>213</v>
      </c>
      <c r="E278" s="29" t="s">
        <v>214</v>
      </c>
      <c r="F278" s="25">
        <v>2013</v>
      </c>
      <c r="G278" s="19">
        <v>276</v>
      </c>
      <c r="H278" s="40">
        <v>1</v>
      </c>
      <c r="I278" s="24" t="s">
        <v>369</v>
      </c>
      <c r="J278" s="11" t="s">
        <v>9</v>
      </c>
      <c r="K278" s="6">
        <v>0</v>
      </c>
      <c r="L278" s="6">
        <v>0</v>
      </c>
      <c r="M278" s="6">
        <v>0</v>
      </c>
      <c r="N278" s="6">
        <v>15</v>
      </c>
      <c r="O278" s="6">
        <v>0</v>
      </c>
      <c r="P278" s="6">
        <v>0.5</v>
      </c>
      <c r="Q278" s="6">
        <v>15</v>
      </c>
      <c r="R278" s="6">
        <v>1</v>
      </c>
      <c r="S278" s="6">
        <v>0</v>
      </c>
      <c r="T278" s="6">
        <v>0</v>
      </c>
      <c r="U278" s="6">
        <v>0</v>
      </c>
      <c r="V278" s="6">
        <v>0</v>
      </c>
      <c r="BL278" s="6">
        <f t="shared" si="4"/>
        <v>12</v>
      </c>
    </row>
    <row r="279" spans="1:64" s="6" customFormat="1" x14ac:dyDescent="0.3">
      <c r="A279" s="25">
        <v>413</v>
      </c>
      <c r="B279" s="25">
        <v>70</v>
      </c>
      <c r="C279" s="25">
        <v>95</v>
      </c>
      <c r="D279" s="24" t="s">
        <v>215</v>
      </c>
      <c r="E279" s="29" t="s">
        <v>216</v>
      </c>
      <c r="F279" s="25">
        <v>2013</v>
      </c>
      <c r="G279" s="19">
        <v>277</v>
      </c>
      <c r="H279" s="40">
        <v>0</v>
      </c>
      <c r="I279" s="24" t="s">
        <v>246</v>
      </c>
      <c r="J279" s="11" t="s">
        <v>7</v>
      </c>
      <c r="T279" s="6">
        <v>15.6701</v>
      </c>
      <c r="U279" s="6">
        <v>13.771000000000001</v>
      </c>
      <c r="V279" s="6">
        <v>16.5807</v>
      </c>
      <c r="W279" s="6">
        <v>9.4799999999999995E-2</v>
      </c>
      <c r="X279" s="6">
        <v>0.3538</v>
      </c>
      <c r="Y279" s="6">
        <v>1.0052000000000001</v>
      </c>
      <c r="Z279" s="6">
        <v>0.87150000000000005</v>
      </c>
      <c r="AB279" s="6">
        <v>2.3704999999999998</v>
      </c>
      <c r="AC279" s="6">
        <v>10.2165</v>
      </c>
      <c r="AD279" s="6">
        <v>19.501300000000001</v>
      </c>
      <c r="AE279" s="6">
        <v>27.870899999999999</v>
      </c>
      <c r="AF279" s="6">
        <v>12.954800000000001</v>
      </c>
      <c r="AG279" s="6">
        <v>10.466799999999999</v>
      </c>
      <c r="AH279" s="6">
        <v>3.0727000000000002</v>
      </c>
      <c r="AI279" s="6">
        <v>6.0100000000000001E-2</v>
      </c>
      <c r="AJ279" s="6">
        <v>0.31940000000000002</v>
      </c>
      <c r="AK279" s="6">
        <v>0.70930000000000004</v>
      </c>
      <c r="AL279" s="6">
        <v>1.0336000000000001</v>
      </c>
      <c r="AM279" s="6">
        <v>2.2086000000000001</v>
      </c>
      <c r="AN279" s="6">
        <v>6.5217999999999998</v>
      </c>
      <c r="AO279" s="6">
        <v>33.140099999999997</v>
      </c>
      <c r="AP279" s="6">
        <v>29.147600000000001</v>
      </c>
      <c r="AQ279" s="6">
        <v>15.0166</v>
      </c>
      <c r="AR279" s="6">
        <v>2.9135</v>
      </c>
      <c r="AS279" s="6">
        <v>2.1907999999999999</v>
      </c>
      <c r="AT279" s="6">
        <v>0.94530000000000003</v>
      </c>
      <c r="AU279" s="6">
        <v>9.2200000000000004E-2</v>
      </c>
      <c r="AV279" s="6">
        <v>0.3508</v>
      </c>
      <c r="AW279" s="6">
        <v>1.8526</v>
      </c>
      <c r="AX279" s="6">
        <v>1.7189000000000001</v>
      </c>
      <c r="AY279" s="6">
        <v>1.3234999999999999</v>
      </c>
      <c r="AZ279" s="6">
        <v>0.8629</v>
      </c>
      <c r="BA279" s="6">
        <v>11.717700000000001</v>
      </c>
      <c r="BB279" s="6">
        <v>29.178999999999998</v>
      </c>
      <c r="BC279" s="6">
        <v>28.913900000000002</v>
      </c>
      <c r="BL279" s="6">
        <f t="shared" si="4"/>
        <v>35</v>
      </c>
    </row>
    <row r="280" spans="1:64" s="6" customFormat="1" x14ac:dyDescent="0.3">
      <c r="A280" s="25">
        <v>428</v>
      </c>
      <c r="B280" s="25">
        <v>71</v>
      </c>
      <c r="C280" s="25">
        <v>96</v>
      </c>
      <c r="D280" s="24" t="s">
        <v>217</v>
      </c>
      <c r="E280" s="29" t="s">
        <v>115</v>
      </c>
      <c r="F280" s="25">
        <v>2014</v>
      </c>
      <c r="G280" s="19">
        <v>278</v>
      </c>
      <c r="H280" s="41">
        <v>0</v>
      </c>
      <c r="I280" s="24" t="s">
        <v>246</v>
      </c>
      <c r="J280" s="11" t="s">
        <v>9</v>
      </c>
      <c r="O280" s="6">
        <v>7</v>
      </c>
      <c r="P280" s="6">
        <v>7</v>
      </c>
      <c r="Q280" s="6">
        <v>4</v>
      </c>
      <c r="R280" s="6">
        <v>13</v>
      </c>
      <c r="S280" s="6">
        <v>20</v>
      </c>
      <c r="T280" s="6">
        <v>22</v>
      </c>
      <c r="U280" s="6">
        <v>18</v>
      </c>
      <c r="V280" s="6">
        <v>21</v>
      </c>
      <c r="W280" s="6">
        <v>1</v>
      </c>
      <c r="X280" s="6">
        <v>8</v>
      </c>
      <c r="Y280" s="6">
        <v>3</v>
      </c>
      <c r="Z280" s="6">
        <v>5</v>
      </c>
      <c r="AA280" s="6">
        <v>9</v>
      </c>
      <c r="AB280" s="6">
        <v>12</v>
      </c>
      <c r="AC280" s="6">
        <v>0</v>
      </c>
      <c r="BL280" s="6">
        <f t="shared" si="4"/>
        <v>15</v>
      </c>
    </row>
    <row r="281" spans="1:64" s="6" customFormat="1" x14ac:dyDescent="0.3">
      <c r="A281" s="25">
        <v>428</v>
      </c>
      <c r="B281" s="25">
        <v>71</v>
      </c>
      <c r="C281" s="25">
        <v>96</v>
      </c>
      <c r="D281" s="24" t="s">
        <v>217</v>
      </c>
      <c r="E281" s="29" t="s">
        <v>115</v>
      </c>
      <c r="F281" s="25">
        <v>2014</v>
      </c>
      <c r="G281" s="19">
        <v>279</v>
      </c>
      <c r="H281" s="41">
        <v>0</v>
      </c>
      <c r="I281" s="24" t="s">
        <v>246</v>
      </c>
      <c r="J281" s="11" t="s">
        <v>10</v>
      </c>
      <c r="O281" s="6">
        <v>7</v>
      </c>
      <c r="P281" s="6">
        <v>6</v>
      </c>
      <c r="Q281" s="6">
        <v>6</v>
      </c>
      <c r="R281" s="6">
        <v>13</v>
      </c>
      <c r="S281" s="6">
        <v>18</v>
      </c>
      <c r="T281" s="6">
        <v>37</v>
      </c>
      <c r="U281" s="6">
        <v>24</v>
      </c>
      <c r="V281" s="6">
        <v>9</v>
      </c>
      <c r="W281" s="6">
        <v>2</v>
      </c>
      <c r="X281" s="6">
        <v>7</v>
      </c>
      <c r="Y281" s="6">
        <v>11</v>
      </c>
      <c r="Z281" s="6">
        <v>6</v>
      </c>
      <c r="AA281" s="6">
        <v>4</v>
      </c>
      <c r="AB281" s="6">
        <v>2</v>
      </c>
      <c r="AC281" s="6">
        <v>4</v>
      </c>
      <c r="BL281" s="6">
        <f t="shared" si="4"/>
        <v>15</v>
      </c>
    </row>
    <row r="282" spans="1:64" s="6" customFormat="1" x14ac:dyDescent="0.3">
      <c r="A282" s="32">
        <v>430</v>
      </c>
      <c r="B282" s="32">
        <v>72</v>
      </c>
      <c r="C282" s="32">
        <v>97</v>
      </c>
      <c r="D282" s="31" t="s">
        <v>219</v>
      </c>
      <c r="E282" s="34" t="s">
        <v>220</v>
      </c>
      <c r="F282" s="32">
        <v>2014</v>
      </c>
      <c r="G282" s="33">
        <v>280</v>
      </c>
      <c r="H282" s="41" t="s">
        <v>246</v>
      </c>
      <c r="I282" s="24" t="s">
        <v>335</v>
      </c>
      <c r="J282" s="18" t="s">
        <v>6</v>
      </c>
      <c r="K282" s="6">
        <v>0</v>
      </c>
      <c r="L282" s="6">
        <v>2</v>
      </c>
      <c r="M282" s="6">
        <v>4</v>
      </c>
      <c r="N282" s="6">
        <v>6</v>
      </c>
      <c r="O282" s="6">
        <v>7</v>
      </c>
      <c r="P282" s="6">
        <v>9</v>
      </c>
      <c r="Q282" s="6">
        <v>9</v>
      </c>
      <c r="R282" s="6">
        <v>6</v>
      </c>
      <c r="S282" s="6">
        <v>6</v>
      </c>
      <c r="T282" s="6">
        <v>2</v>
      </c>
      <c r="U282" s="6">
        <v>0</v>
      </c>
      <c r="BL282" s="6">
        <f t="shared" si="4"/>
        <v>11</v>
      </c>
    </row>
    <row r="283" spans="1:64" s="6" customFormat="1" x14ac:dyDescent="0.3">
      <c r="A283" s="25">
        <v>441</v>
      </c>
      <c r="B283" s="25">
        <v>73</v>
      </c>
      <c r="C283" s="25">
        <v>98</v>
      </c>
      <c r="D283" s="24" t="s">
        <v>222</v>
      </c>
      <c r="E283" s="29" t="s">
        <v>57</v>
      </c>
      <c r="F283" s="25">
        <v>2015</v>
      </c>
      <c r="G283" s="19">
        <v>281</v>
      </c>
      <c r="H283" s="40">
        <v>1</v>
      </c>
      <c r="I283" s="24" t="s">
        <v>370</v>
      </c>
      <c r="J283" s="11" t="s">
        <v>7</v>
      </c>
      <c r="R283" s="13">
        <v>125.8654445996</v>
      </c>
      <c r="S283" s="13">
        <v>31.48804979969</v>
      </c>
      <c r="T283" s="13">
        <v>19.869184581020001</v>
      </c>
      <c r="U283" s="13">
        <v>17.181903131190001</v>
      </c>
      <c r="V283" s="13">
        <v>15.982591458550001</v>
      </c>
      <c r="W283" s="13">
        <v>13.889443689989999</v>
      </c>
      <c r="X283" s="13">
        <v>19.835047622560001</v>
      </c>
      <c r="Y283" s="13">
        <v>24.887066466269999</v>
      </c>
      <c r="Z283" s="13">
        <v>12.970757896389999</v>
      </c>
      <c r="AA283" s="13">
        <v>11.771446223750001</v>
      </c>
      <c r="AB283" s="13">
        <v>10.27494220694</v>
      </c>
      <c r="AC283" s="13">
        <v>14.731572334139999</v>
      </c>
      <c r="AD283" s="13">
        <v>62.652080780909998</v>
      </c>
      <c r="AE283" s="13">
        <v>20.965834371250001</v>
      </c>
      <c r="AF283" s="13">
        <v>13.81263553348</v>
      </c>
      <c r="AG283" s="13">
        <v>13.803850286819999</v>
      </c>
      <c r="AH283" s="13">
        <v>13.200429344790001</v>
      </c>
      <c r="AI283" s="13">
        <v>8.1308400077630001</v>
      </c>
      <c r="AJ283" s="13">
        <v>17.94647059767</v>
      </c>
      <c r="AK283" s="13">
        <v>19.426157142289998</v>
      </c>
      <c r="AL283" s="13">
        <v>11.975012939220001</v>
      </c>
      <c r="AM283" s="13">
        <v>3.035898958947</v>
      </c>
      <c r="AN283" s="13">
        <v>17.31644290861</v>
      </c>
      <c r="AO283" s="13">
        <v>84.885030007379996</v>
      </c>
      <c r="AP283" s="13">
        <v>73.564110154009995</v>
      </c>
      <c r="AQ283" s="13">
        <v>28.90117116883</v>
      </c>
      <c r="AR283" s="13">
        <v>15.198696449410001</v>
      </c>
      <c r="AS283" s="13">
        <v>10.129107112390001</v>
      </c>
      <c r="AT283" s="13">
        <v>13.3952108136</v>
      </c>
      <c r="AU283" s="13">
        <v>14.57695199292</v>
      </c>
      <c r="AV283" s="13">
        <v>18.439448438829999</v>
      </c>
      <c r="AW283" s="13">
        <v>13.66730245302</v>
      </c>
      <c r="AX283" s="13">
        <v>6.5138526081929999</v>
      </c>
      <c r="AY283" s="13">
        <v>4.1237635025269999</v>
      </c>
      <c r="AZ283" s="13">
        <v>3.2218951810959999</v>
      </c>
      <c r="BA283" s="13">
        <v>6.785693240564</v>
      </c>
      <c r="BB283" s="13">
        <v>93.109275916550004</v>
      </c>
      <c r="BC283" s="13">
        <v>55.888695887799997</v>
      </c>
      <c r="BD283" s="13">
        <v>29.384861749239999</v>
      </c>
      <c r="BE283" s="13">
        <v>23.422691351539999</v>
      </c>
      <c r="BF283" s="13">
        <v>15.07871508074</v>
      </c>
      <c r="BG283" s="13">
        <v>22.512790804590001</v>
      </c>
      <c r="BH283" s="13">
        <v>20.122450691880001</v>
      </c>
      <c r="BI283" s="13">
        <v>20.709807182870001</v>
      </c>
      <c r="BJ283" s="13">
        <v>6.7088850840500003</v>
      </c>
      <c r="BK283" s="13">
        <v>1.6395467540719999</v>
      </c>
      <c r="BL283" s="6">
        <f t="shared" si="4"/>
        <v>46</v>
      </c>
    </row>
    <row r="284" spans="1:64" s="6" customFormat="1" x14ac:dyDescent="0.3">
      <c r="A284" s="25">
        <v>441</v>
      </c>
      <c r="B284" s="25">
        <v>73</v>
      </c>
      <c r="C284" s="25">
        <v>98</v>
      </c>
      <c r="D284" s="24" t="s">
        <v>222</v>
      </c>
      <c r="E284" s="29" t="s">
        <v>57</v>
      </c>
      <c r="F284" s="25">
        <v>2015</v>
      </c>
      <c r="G284" s="19">
        <v>282</v>
      </c>
      <c r="H284" s="40">
        <v>1</v>
      </c>
      <c r="I284" s="24" t="s">
        <v>371</v>
      </c>
      <c r="J284" s="11" t="s">
        <v>7</v>
      </c>
      <c r="S284" s="13">
        <v>19.386589263960001</v>
      </c>
      <c r="T284" s="13">
        <v>4.2483448719919998</v>
      </c>
      <c r="U284" s="13">
        <v>4.7608144570870001</v>
      </c>
      <c r="V284" s="13">
        <v>2.0406910651539998</v>
      </c>
      <c r="W284" s="13">
        <v>3.4584834931300001</v>
      </c>
      <c r="X284" s="13">
        <v>3.713898246871</v>
      </c>
      <c r="Y284" s="13">
        <v>4.3559339634649996</v>
      </c>
      <c r="Z284" s="13">
        <v>8.2318747191780002</v>
      </c>
      <c r="AA284" s="13">
        <v>2.2775182726029999</v>
      </c>
      <c r="AB284" s="13">
        <v>1.6265167983860001</v>
      </c>
      <c r="AC284" s="13">
        <v>2.5277941164870001</v>
      </c>
      <c r="AD284" s="13">
        <v>10.28393982971</v>
      </c>
      <c r="AE284" s="13">
        <v>7.1753367202940002</v>
      </c>
      <c r="AF284" s="13">
        <v>7.4295487504509996</v>
      </c>
      <c r="AG284" s="13">
        <v>7.5541946491080001</v>
      </c>
      <c r="AH284" s="13">
        <v>3.1525543488809999</v>
      </c>
      <c r="AI284" s="13">
        <v>3.2778562785840002</v>
      </c>
      <c r="AJ284" s="13">
        <v>4.565973236554</v>
      </c>
      <c r="AK284" s="13">
        <v>6.8905099080100003</v>
      </c>
      <c r="AL284" s="13">
        <v>6.8859176906909996</v>
      </c>
      <c r="AM284" s="13">
        <v>1.5780798395219999</v>
      </c>
      <c r="AN284" s="13">
        <v>3.126094430043</v>
      </c>
      <c r="AO284" s="13">
        <v>22.911772087309998</v>
      </c>
      <c r="AP284" s="13">
        <v>24.977067157259999</v>
      </c>
      <c r="AQ284" s="13">
        <v>15.91826246456</v>
      </c>
      <c r="AR284" s="13">
        <v>12.680421239159999</v>
      </c>
      <c r="AS284" s="13">
        <v>7.7606257514469998</v>
      </c>
      <c r="AT284" s="13">
        <v>5.0400650054830001</v>
      </c>
      <c r="AU284" s="13">
        <v>6.1999278940440004</v>
      </c>
      <c r="AV284" s="13">
        <v>16.802045621440001</v>
      </c>
      <c r="AW284" s="13">
        <v>10.200951902450001</v>
      </c>
      <c r="AX284" s="13">
        <v>3.9880098854099999</v>
      </c>
      <c r="AY284" s="13">
        <v>1.2675584779539999</v>
      </c>
      <c r="AZ284" s="13">
        <v>0.61601031119909999</v>
      </c>
      <c r="BA284" s="13">
        <v>4.1036900264450002</v>
      </c>
      <c r="BB284" s="13">
        <v>28.287509151689999</v>
      </c>
      <c r="BC284" s="13">
        <v>44.839937800880001</v>
      </c>
      <c r="BD284" s="13">
        <v>21.941174155390001</v>
      </c>
      <c r="BE284" s="13">
        <v>17.409311692620001</v>
      </c>
      <c r="BF284" s="13">
        <v>5.6343197942590004</v>
      </c>
      <c r="BG284" s="13">
        <v>7.1825530617949997</v>
      </c>
      <c r="BH284" s="13">
        <v>6.4014387635409999</v>
      </c>
      <c r="BI284" s="13">
        <v>7.4322822131409998</v>
      </c>
      <c r="BJ284" s="13">
        <v>2.1244443619709998</v>
      </c>
      <c r="BK284" s="13">
        <v>5.0511549921000001E-2</v>
      </c>
      <c r="BL284" s="6">
        <f t="shared" si="4"/>
        <v>45</v>
      </c>
    </row>
    <row r="285" spans="1:64" s="6" customFormat="1" x14ac:dyDescent="0.3">
      <c r="A285" s="25">
        <v>441</v>
      </c>
      <c r="B285" s="25">
        <v>73</v>
      </c>
      <c r="C285" s="25">
        <v>98</v>
      </c>
      <c r="D285" s="24" t="s">
        <v>222</v>
      </c>
      <c r="E285" s="29" t="s">
        <v>57</v>
      </c>
      <c r="F285" s="25">
        <v>2015</v>
      </c>
      <c r="G285" s="19">
        <v>283</v>
      </c>
      <c r="H285" s="40">
        <v>1</v>
      </c>
      <c r="I285" s="24" t="s">
        <v>372</v>
      </c>
      <c r="J285" s="11" t="s">
        <v>7</v>
      </c>
      <c r="S285" s="13">
        <v>1.451353183078</v>
      </c>
      <c r="T285" s="13">
        <v>0.74253974896639996</v>
      </c>
      <c r="U285" s="13">
        <v>0.79575532044649999</v>
      </c>
      <c r="V285" s="13">
        <v>0.24696995236540001</v>
      </c>
      <c r="W285" s="13">
        <v>0.30779553102820001</v>
      </c>
      <c r="X285" s="13">
        <v>0.2047897425314</v>
      </c>
      <c r="Y285" s="13">
        <v>0.89430746715590004</v>
      </c>
      <c r="Z285" s="13">
        <v>5.2133338939290001E-2</v>
      </c>
      <c r="AA285" s="13">
        <v>9.3921982408209995E-2</v>
      </c>
      <c r="AB285" s="13">
        <v>0.50147446998360001</v>
      </c>
      <c r="AC285" s="13">
        <v>0.40227538754050002</v>
      </c>
      <c r="AD285" s="13">
        <v>0.99272341686870003</v>
      </c>
      <c r="AE285" s="13">
        <v>0.74113011005200002</v>
      </c>
      <c r="AF285" s="13">
        <v>0.79433546675739997</v>
      </c>
      <c r="AG285" s="13">
        <v>1.0913913310250001</v>
      </c>
      <c r="AH285" s="13">
        <v>0.52356221790040003</v>
      </c>
      <c r="AI285" s="13">
        <v>0.54628668677610004</v>
      </c>
      <c r="AJ285" s="13">
        <v>0.3404147117038</v>
      </c>
      <c r="AK285" s="13">
        <v>0.95372000197939999</v>
      </c>
      <c r="AL285" s="13">
        <v>0.9954984306736</v>
      </c>
      <c r="AM285" s="13">
        <v>0.40098832592299999</v>
      </c>
      <c r="AN285" s="13">
        <v>0.84283862215659999</v>
      </c>
      <c r="AO285" s="13">
        <v>1.2961124414759999</v>
      </c>
      <c r="AP285" s="13">
        <v>1.951315332818</v>
      </c>
      <c r="AQ285" s="13">
        <v>1.2425053036310001</v>
      </c>
      <c r="AR285" s="13">
        <v>1.192858093461</v>
      </c>
      <c r="AS285" s="13">
        <v>0.48784796047790002</v>
      </c>
      <c r="AT285" s="13">
        <v>0.25149509757600003</v>
      </c>
      <c r="AU285" s="13">
        <v>0.69714529001360004</v>
      </c>
      <c r="AV285" s="13">
        <v>1.2952067314489999</v>
      </c>
      <c r="AW285" s="13">
        <v>0.7921426951128</v>
      </c>
      <c r="AX285" s="13">
        <v>0.48721123951899997</v>
      </c>
      <c r="AY285" s="13">
        <v>0.14036515823449999</v>
      </c>
      <c r="AZ285" s="13">
        <v>4.497618677016E-2</v>
      </c>
      <c r="BA285" s="13">
        <v>1.08881720779</v>
      </c>
      <c r="BB285" s="13">
        <v>3.1956825967959999</v>
      </c>
      <c r="BC285" s="13">
        <v>3.4012957975739999</v>
      </c>
      <c r="BD285" s="13">
        <v>1.835214203102</v>
      </c>
      <c r="BE285" s="13">
        <v>1.3969186484789999</v>
      </c>
      <c r="BF285" s="13">
        <v>0.72240642795020005</v>
      </c>
      <c r="BG285" s="13">
        <v>0.6498849322079</v>
      </c>
      <c r="BH285" s="13">
        <v>0.84025768907179998</v>
      </c>
      <c r="BI285" s="13">
        <v>0.4857913858299</v>
      </c>
      <c r="BJ285" s="13">
        <v>0.33325755953469999</v>
      </c>
      <c r="BK285" s="13">
        <v>3.5932706198710002E-2</v>
      </c>
      <c r="BL285" s="6">
        <f t="shared" si="4"/>
        <v>45</v>
      </c>
    </row>
    <row r="286" spans="1:64" s="6" customFormat="1" x14ac:dyDescent="0.3">
      <c r="A286" s="25">
        <v>441</v>
      </c>
      <c r="B286" s="25">
        <v>73</v>
      </c>
      <c r="C286" s="25">
        <v>98</v>
      </c>
      <c r="D286" s="24" t="s">
        <v>222</v>
      </c>
      <c r="E286" s="29" t="s">
        <v>57</v>
      </c>
      <c r="F286" s="25">
        <v>2015</v>
      </c>
      <c r="G286" s="19">
        <v>284</v>
      </c>
      <c r="H286" s="40">
        <v>1</v>
      </c>
      <c r="I286" s="24" t="s">
        <v>370</v>
      </c>
      <c r="J286" s="11" t="s">
        <v>9</v>
      </c>
      <c r="R286" s="13">
        <v>0</v>
      </c>
      <c r="S286" s="13">
        <v>0.64794560279159996</v>
      </c>
      <c r="T286" s="13">
        <v>0.78746627654290002</v>
      </c>
      <c r="U286" s="13">
        <v>1.0751184706370001</v>
      </c>
      <c r="V286" s="13">
        <v>0.47435592731010001</v>
      </c>
      <c r="W286" s="13">
        <v>1.057771982577</v>
      </c>
      <c r="X286" s="13">
        <v>1.3454241766699999</v>
      </c>
      <c r="Y286" s="13">
        <v>0.89266835880810003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0.84100327926149998</v>
      </c>
      <c r="AF286" s="13">
        <v>0.98064874789099998</v>
      </c>
      <c r="AG286" s="13">
        <v>2.0079601846720001</v>
      </c>
      <c r="AH286" s="13">
        <v>0.96380143934319995</v>
      </c>
      <c r="AI286" s="13">
        <v>0.95494100299590001</v>
      </c>
      <c r="AJ286" s="13">
        <v>1.390599922554</v>
      </c>
      <c r="AK286" s="13">
        <v>0.64208024351930004</v>
      </c>
      <c r="AL286" s="13">
        <v>0.63346939692820003</v>
      </c>
      <c r="AM286" s="13">
        <v>0</v>
      </c>
      <c r="AN286" s="13">
        <v>0</v>
      </c>
      <c r="AO286" s="13">
        <v>0</v>
      </c>
      <c r="AP286" s="13">
        <v>0</v>
      </c>
      <c r="AQ286" s="13">
        <v>0.59066475372899996</v>
      </c>
      <c r="AR286" s="13">
        <v>0.58192911225980004</v>
      </c>
      <c r="AS286" s="13">
        <v>0.72144978601120002</v>
      </c>
      <c r="AT286" s="13">
        <v>1.1571087055689999</v>
      </c>
      <c r="AU286" s="13">
        <v>1.296379789565</v>
      </c>
      <c r="AV286" s="13">
        <v>1.2883929173640001</v>
      </c>
      <c r="AW286" s="13">
        <v>0.39099294871809998</v>
      </c>
      <c r="AX286" s="13">
        <v>0.82677666315450005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0.17497301467179999</v>
      </c>
      <c r="BF286" s="13">
        <v>0</v>
      </c>
      <c r="BG286" s="13">
        <v>0.75002781310340005</v>
      </c>
      <c r="BH286" s="13">
        <v>0.59291106153539996</v>
      </c>
      <c r="BI286" s="13">
        <v>0</v>
      </c>
      <c r="BJ286" s="13">
        <v>0</v>
      </c>
      <c r="BK286" s="13">
        <v>0</v>
      </c>
      <c r="BL286" s="6">
        <f t="shared" si="4"/>
        <v>46</v>
      </c>
    </row>
    <row r="287" spans="1:64" s="6" customFormat="1" x14ac:dyDescent="0.3">
      <c r="A287" s="25">
        <v>441</v>
      </c>
      <c r="B287" s="25">
        <v>73</v>
      </c>
      <c r="C287" s="25">
        <v>98</v>
      </c>
      <c r="D287" s="24" t="s">
        <v>222</v>
      </c>
      <c r="E287" s="29" t="s">
        <v>57</v>
      </c>
      <c r="F287" s="25">
        <v>2015</v>
      </c>
      <c r="G287" s="19">
        <v>285</v>
      </c>
      <c r="H287" s="40">
        <v>1</v>
      </c>
      <c r="I287" s="24" t="s">
        <v>372</v>
      </c>
      <c r="J287" s="11" t="s">
        <v>9</v>
      </c>
      <c r="S287" s="13">
        <v>5.3386857201769997</v>
      </c>
      <c r="T287" s="13">
        <v>1.488908415524</v>
      </c>
      <c r="U287" s="13">
        <v>1.3363101497859999</v>
      </c>
      <c r="V287" s="13">
        <v>1.1096320213290001</v>
      </c>
      <c r="W287" s="13">
        <v>1.105193481031</v>
      </c>
      <c r="X287" s="13">
        <v>0.13959216493730001</v>
      </c>
      <c r="Y287" s="13">
        <v>1.3927608806189999</v>
      </c>
      <c r="Z287" s="13">
        <v>0</v>
      </c>
      <c r="AA287" s="13">
        <v>0</v>
      </c>
      <c r="AB287" s="13">
        <v>0</v>
      </c>
      <c r="AC287" s="13">
        <v>0</v>
      </c>
      <c r="AD287" s="13">
        <v>0.77924208506350001</v>
      </c>
      <c r="AE287" s="13">
        <v>0.84863334887709996</v>
      </c>
      <c r="AF287" s="13">
        <v>2.027659687186</v>
      </c>
      <c r="AG287" s="13">
        <v>0.76580143486539998</v>
      </c>
      <c r="AH287" s="13">
        <v>0.9832899094666</v>
      </c>
      <c r="AI287" s="13">
        <v>0.75711189822570002</v>
      </c>
      <c r="AJ287" s="13">
        <v>0.30906938673779999</v>
      </c>
      <c r="AK287" s="13">
        <v>0</v>
      </c>
      <c r="AL287" s="13">
        <v>0</v>
      </c>
      <c r="AM287" s="13">
        <v>0</v>
      </c>
      <c r="AN287" s="13">
        <v>0</v>
      </c>
      <c r="AO287" s="13">
        <v>0.87907798444209995</v>
      </c>
      <c r="AP287" s="13">
        <v>0.43066038504170001</v>
      </c>
      <c r="AQ287" s="13">
        <v>2.1273080426090001</v>
      </c>
      <c r="AR287" s="13">
        <v>0.1260890000871</v>
      </c>
      <c r="AS287" s="13">
        <v>0.49167468547589999</v>
      </c>
      <c r="AT287" s="13">
        <v>0</v>
      </c>
      <c r="AU287" s="13">
        <v>0.92652660537410003</v>
      </c>
      <c r="AV287" s="13">
        <v>1.291862232155</v>
      </c>
      <c r="AW287" s="13">
        <v>0</v>
      </c>
      <c r="AX287" s="13">
        <v>0</v>
      </c>
      <c r="AY287" s="13">
        <v>0</v>
      </c>
      <c r="AZ287" s="13">
        <v>0</v>
      </c>
      <c r="BA287" s="13">
        <v>0</v>
      </c>
      <c r="BB287" s="13">
        <v>0</v>
      </c>
      <c r="BC287" s="13">
        <v>0</v>
      </c>
      <c r="BD287" s="13">
        <v>0</v>
      </c>
      <c r="BE287" s="13">
        <v>1.030738530399</v>
      </c>
      <c r="BF287" s="13">
        <v>0</v>
      </c>
      <c r="BG287" s="13">
        <v>0</v>
      </c>
      <c r="BH287" s="13">
        <v>0.4261593224604</v>
      </c>
      <c r="BI287" s="13">
        <v>0</v>
      </c>
      <c r="BJ287" s="13">
        <v>0</v>
      </c>
      <c r="BK287" s="13">
        <v>0</v>
      </c>
      <c r="BL287" s="6">
        <f t="shared" si="4"/>
        <v>45</v>
      </c>
    </row>
    <row r="288" spans="1:64" s="6" customFormat="1" x14ac:dyDescent="0.3">
      <c r="A288" s="25">
        <v>441</v>
      </c>
      <c r="B288" s="25">
        <v>73</v>
      </c>
      <c r="C288" s="25">
        <v>98</v>
      </c>
      <c r="D288" s="24" t="s">
        <v>222</v>
      </c>
      <c r="E288" s="29" t="s">
        <v>57</v>
      </c>
      <c r="F288" s="25">
        <v>2015</v>
      </c>
      <c r="G288" s="19">
        <v>286</v>
      </c>
      <c r="H288" s="40">
        <v>1</v>
      </c>
      <c r="I288" s="24" t="s">
        <v>371</v>
      </c>
      <c r="J288" s="11" t="s">
        <v>9</v>
      </c>
      <c r="S288" s="13">
        <v>0</v>
      </c>
      <c r="T288" s="13">
        <v>0</v>
      </c>
      <c r="U288" s="13">
        <v>6.3953002799200007E-2</v>
      </c>
      <c r="V288" s="13">
        <v>0</v>
      </c>
      <c r="W288" s="13">
        <v>0.18644858465710001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5.2904557282090002E-2</v>
      </c>
      <c r="AD288" s="13">
        <v>4.5252361379860002E-2</v>
      </c>
      <c r="AE288" s="13">
        <v>0</v>
      </c>
      <c r="AF288" s="13">
        <v>0</v>
      </c>
      <c r="AG288" s="13">
        <v>0</v>
      </c>
      <c r="AH288" s="13">
        <v>4.4741916480589998E-2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0</v>
      </c>
      <c r="AO288" s="13">
        <v>0</v>
      </c>
      <c r="AP288" s="13">
        <v>0</v>
      </c>
      <c r="AQ288" s="13">
        <v>5.6110509456459998E-2</v>
      </c>
      <c r="AR288" s="13">
        <v>0</v>
      </c>
      <c r="AS288" s="13">
        <v>0</v>
      </c>
      <c r="AT288" s="13">
        <v>0</v>
      </c>
      <c r="AU288" s="13">
        <v>0.1507890830975</v>
      </c>
      <c r="AV288" s="13">
        <v>9.5542377925120006E-2</v>
      </c>
      <c r="AW288" s="13">
        <v>5.282843830588E-2</v>
      </c>
      <c r="AX288" s="13">
        <v>0</v>
      </c>
      <c r="AY288" s="13">
        <v>0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0.15200474792339999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6">
        <f t="shared" si="4"/>
        <v>45</v>
      </c>
    </row>
    <row r="289" spans="1:64" s="6" customFormat="1" x14ac:dyDescent="0.3">
      <c r="A289" s="25">
        <v>445</v>
      </c>
      <c r="B289" s="25">
        <v>74</v>
      </c>
      <c r="C289" s="25">
        <v>99</v>
      </c>
      <c r="D289" s="24" t="s">
        <v>226</v>
      </c>
      <c r="E289" s="29" t="s">
        <v>227</v>
      </c>
      <c r="F289" s="25">
        <v>2015</v>
      </c>
      <c r="G289" s="19">
        <v>287</v>
      </c>
      <c r="H289" s="40">
        <v>0</v>
      </c>
      <c r="I289" s="24" t="s">
        <v>246</v>
      </c>
      <c r="J289" s="11" t="s">
        <v>7</v>
      </c>
      <c r="K289" s="13">
        <v>0</v>
      </c>
      <c r="L289" s="13">
        <v>43.72549294393</v>
      </c>
      <c r="M289" s="13">
        <v>10.37599674874</v>
      </c>
      <c r="N289" s="13">
        <v>27.52245750242</v>
      </c>
      <c r="O289" s="13">
        <v>27.810025645700001</v>
      </c>
      <c r="P289" s="13">
        <v>56.980534495560001</v>
      </c>
      <c r="Q289" s="13">
        <v>191.88699076469999</v>
      </c>
      <c r="R289" s="13">
        <v>287.25030480539999</v>
      </c>
      <c r="S289" s="13">
        <v>173.2993259246</v>
      </c>
      <c r="T289" s="13">
        <v>49.75433384251</v>
      </c>
      <c r="U289" s="13">
        <v>12.782488053030001</v>
      </c>
      <c r="V289" s="13">
        <v>11.88783160727</v>
      </c>
      <c r="BL289" s="6">
        <f t="shared" si="4"/>
        <v>12</v>
      </c>
    </row>
    <row r="290" spans="1:64" s="6" customFormat="1" x14ac:dyDescent="0.3">
      <c r="A290" s="25">
        <v>445</v>
      </c>
      <c r="B290" s="25">
        <v>74</v>
      </c>
      <c r="C290" s="25">
        <v>99</v>
      </c>
      <c r="D290" s="24" t="s">
        <v>226</v>
      </c>
      <c r="E290" s="29" t="s">
        <v>227</v>
      </c>
      <c r="F290" s="25">
        <v>2015</v>
      </c>
      <c r="G290" s="19">
        <v>288</v>
      </c>
      <c r="H290" s="40">
        <v>0</v>
      </c>
      <c r="I290" s="24" t="s">
        <v>246</v>
      </c>
      <c r="J290" s="11" t="s">
        <v>6</v>
      </c>
      <c r="K290" s="13">
        <v>145.66215923870001</v>
      </c>
      <c r="L290" s="13">
        <v>259.95620649469998</v>
      </c>
      <c r="M290" s="13">
        <v>332.6204857267</v>
      </c>
      <c r="N290" s="13">
        <v>131.16374369920001</v>
      </c>
      <c r="O290" s="13">
        <v>99.120737349310005</v>
      </c>
      <c r="P290" s="13">
        <v>41.339181860220002</v>
      </c>
      <c r="Q290" s="13">
        <v>156.73955191389999</v>
      </c>
      <c r="R290" s="13">
        <v>115.4352248502</v>
      </c>
      <c r="S290" s="13">
        <v>75.684145573039999</v>
      </c>
      <c r="T290" s="13">
        <v>79.809409027849995</v>
      </c>
      <c r="U290" s="13">
        <v>79.372301205080007</v>
      </c>
      <c r="V290" s="13">
        <v>121.2712141067</v>
      </c>
      <c r="BL290" s="6">
        <f t="shared" si="4"/>
        <v>12</v>
      </c>
    </row>
    <row r="291" spans="1:64" s="6" customFormat="1" x14ac:dyDescent="0.3">
      <c r="A291" s="25">
        <v>445</v>
      </c>
      <c r="B291" s="25">
        <v>74</v>
      </c>
      <c r="C291" s="25">
        <v>99</v>
      </c>
      <c r="D291" s="24" t="s">
        <v>226</v>
      </c>
      <c r="E291" s="29" t="s">
        <v>227</v>
      </c>
      <c r="F291" s="25">
        <v>2015</v>
      </c>
      <c r="G291" s="19">
        <v>289</v>
      </c>
      <c r="H291" s="40">
        <v>0</v>
      </c>
      <c r="I291" s="24" t="s">
        <v>246</v>
      </c>
      <c r="J291" s="11" t="s">
        <v>9</v>
      </c>
      <c r="K291" s="13">
        <v>78.718439443280005</v>
      </c>
      <c r="L291" s="13">
        <v>143.7027937894</v>
      </c>
      <c r="M291" s="13">
        <v>50.046907137890003</v>
      </c>
      <c r="N291" s="13">
        <v>5.6877876172380004</v>
      </c>
      <c r="O291" s="13">
        <v>6.1616940174049999</v>
      </c>
      <c r="P291" s="13">
        <v>6.2888363446550004</v>
      </c>
      <c r="Q291" s="13">
        <v>6.5861292635930004</v>
      </c>
      <c r="R291" s="13">
        <v>8.4302070796140001</v>
      </c>
      <c r="S291" s="13">
        <v>11.808144013630001</v>
      </c>
      <c r="T291" s="13">
        <v>31.72330675337</v>
      </c>
      <c r="U291" s="13">
        <v>306.61715907080003</v>
      </c>
      <c r="V291" s="13">
        <v>482.51116084940003</v>
      </c>
      <c r="BL291" s="6">
        <f t="shared" si="4"/>
        <v>12</v>
      </c>
    </row>
    <row r="292" spans="1:64" s="6" customFormat="1" x14ac:dyDescent="0.3">
      <c r="A292" s="25">
        <v>445</v>
      </c>
      <c r="B292" s="25">
        <v>74</v>
      </c>
      <c r="C292" s="25">
        <v>100</v>
      </c>
      <c r="D292" s="24" t="s">
        <v>226</v>
      </c>
      <c r="E292" s="29" t="s">
        <v>227</v>
      </c>
      <c r="F292" s="25">
        <v>2015</v>
      </c>
      <c r="G292" s="19">
        <v>290</v>
      </c>
      <c r="H292" s="40">
        <v>0</v>
      </c>
      <c r="I292" s="24" t="s">
        <v>246</v>
      </c>
      <c r="J292" s="11" t="s">
        <v>7</v>
      </c>
      <c r="K292" s="13">
        <v>12.003418626049999</v>
      </c>
      <c r="L292" s="13">
        <v>2.4891529616720001</v>
      </c>
      <c r="M292" s="13">
        <v>9.7392615003179994</v>
      </c>
      <c r="N292" s="13">
        <v>7.4150326708150001</v>
      </c>
      <c r="O292" s="13">
        <v>129.63801337410001</v>
      </c>
      <c r="P292" s="13">
        <v>92.182759967120006</v>
      </c>
      <c r="Q292" s="13">
        <v>154.52954299090001</v>
      </c>
      <c r="R292" s="13">
        <v>203.2891988346</v>
      </c>
      <c r="S292" s="13">
        <v>114.7314931368</v>
      </c>
      <c r="T292" s="13">
        <v>7.0141905747499997</v>
      </c>
      <c r="U292" s="13">
        <v>1.4963315302719999</v>
      </c>
      <c r="V292" s="13">
        <v>18.329515139430001</v>
      </c>
      <c r="BL292" s="6">
        <f t="shared" si="4"/>
        <v>12</v>
      </c>
    </row>
    <row r="293" spans="1:64" s="6" customFormat="1" x14ac:dyDescent="0.3">
      <c r="A293" s="25">
        <v>445</v>
      </c>
      <c r="B293" s="25">
        <v>74</v>
      </c>
      <c r="C293" s="25">
        <v>100</v>
      </c>
      <c r="D293" s="24" t="s">
        <v>226</v>
      </c>
      <c r="E293" s="29" t="s">
        <v>227</v>
      </c>
      <c r="F293" s="25">
        <v>2015</v>
      </c>
      <c r="G293" s="19">
        <v>291</v>
      </c>
      <c r="H293" s="40">
        <v>0</v>
      </c>
      <c r="I293" s="24" t="s">
        <v>246</v>
      </c>
      <c r="J293" s="11" t="s">
        <v>6</v>
      </c>
      <c r="K293" s="13">
        <v>141.34981118370001</v>
      </c>
      <c r="L293" s="13">
        <v>135.82430664969999</v>
      </c>
      <c r="M293" s="13">
        <v>189.38751436940001</v>
      </c>
      <c r="N293" s="13">
        <v>116.0006444055</v>
      </c>
      <c r="O293" s="13">
        <v>33.030699371159997</v>
      </c>
      <c r="P293" s="13">
        <v>54.65760494117</v>
      </c>
      <c r="Q293" s="13">
        <v>57.9156757111</v>
      </c>
      <c r="R293" s="13">
        <v>69.162190869650004</v>
      </c>
      <c r="S293" s="13">
        <v>119.52303067210001</v>
      </c>
      <c r="T293" s="13">
        <v>30.173470697300001</v>
      </c>
      <c r="U293" s="13">
        <v>29.441688124100001</v>
      </c>
      <c r="V293" s="13">
        <v>42.281741751749998</v>
      </c>
      <c r="BL293" s="6">
        <f t="shared" si="4"/>
        <v>12</v>
      </c>
    </row>
    <row r="294" spans="1:64" s="6" customFormat="1" x14ac:dyDescent="0.3">
      <c r="A294" s="25">
        <v>445</v>
      </c>
      <c r="B294" s="25">
        <v>74</v>
      </c>
      <c r="C294" s="25">
        <v>100</v>
      </c>
      <c r="D294" s="24" t="s">
        <v>226</v>
      </c>
      <c r="E294" s="29" t="s">
        <v>227</v>
      </c>
      <c r="F294" s="25">
        <v>2015</v>
      </c>
      <c r="G294" s="19">
        <v>292</v>
      </c>
      <c r="H294" s="40">
        <v>0</v>
      </c>
      <c r="I294" s="24" t="s">
        <v>246</v>
      </c>
      <c r="J294" s="11" t="s">
        <v>9</v>
      </c>
      <c r="K294" s="13">
        <v>273.88764953079999</v>
      </c>
      <c r="L294" s="13">
        <v>305.88511559710003</v>
      </c>
      <c r="M294" s="13">
        <v>20.920243891119998</v>
      </c>
      <c r="N294" s="13">
        <v>39.352427033360001</v>
      </c>
      <c r="O294" s="13">
        <v>0</v>
      </c>
      <c r="P294" s="13">
        <v>0.36152243541610002</v>
      </c>
      <c r="Q294" s="13">
        <v>3.6250542693229999</v>
      </c>
      <c r="R294" s="13">
        <v>3.6916792498679998</v>
      </c>
      <c r="S294" s="13">
        <v>8.5454729144880002</v>
      </c>
      <c r="T294" s="13">
        <v>28.565733461850002</v>
      </c>
      <c r="U294" s="13">
        <v>344.80830300169998</v>
      </c>
      <c r="V294" s="13">
        <v>280.20828498020001</v>
      </c>
      <c r="BL294" s="6">
        <f t="shared" si="4"/>
        <v>12</v>
      </c>
    </row>
    <row r="295" spans="1:64" s="6" customFormat="1" x14ac:dyDescent="0.3">
      <c r="A295" s="25">
        <v>445</v>
      </c>
      <c r="B295" s="25">
        <v>74</v>
      </c>
      <c r="C295" s="25">
        <v>101</v>
      </c>
      <c r="D295" s="24" t="s">
        <v>226</v>
      </c>
      <c r="E295" s="29" t="s">
        <v>227</v>
      </c>
      <c r="F295" s="25">
        <v>2015</v>
      </c>
      <c r="G295" s="19">
        <v>293</v>
      </c>
      <c r="H295" s="40">
        <v>0</v>
      </c>
      <c r="I295" s="24" t="s">
        <v>246</v>
      </c>
      <c r="J295" s="11" t="s">
        <v>7</v>
      </c>
      <c r="K295" s="13">
        <v>8.4337349397590007</v>
      </c>
      <c r="L295" s="13">
        <v>9.638554216867</v>
      </c>
      <c r="M295" s="13">
        <v>13.855421686750001</v>
      </c>
      <c r="N295" s="13">
        <v>37.951807228920003</v>
      </c>
      <c r="O295" s="13">
        <v>110.84337349400001</v>
      </c>
      <c r="P295" s="13">
        <v>36.144578313250001</v>
      </c>
      <c r="Q295" s="13">
        <v>110.84337349400001</v>
      </c>
      <c r="R295" s="13">
        <v>227.71084337350001</v>
      </c>
      <c r="S295" s="13">
        <v>188.5542168675</v>
      </c>
      <c r="T295" s="13">
        <v>48.795180722890002</v>
      </c>
      <c r="U295" s="13">
        <v>42.168674698799997</v>
      </c>
      <c r="V295" s="13">
        <v>23.49397590361</v>
      </c>
      <c r="BL295" s="6">
        <f t="shared" si="4"/>
        <v>12</v>
      </c>
    </row>
    <row r="296" spans="1:64" s="6" customFormat="1" x14ac:dyDescent="0.3">
      <c r="A296" s="25">
        <v>445</v>
      </c>
      <c r="B296" s="25">
        <v>74</v>
      </c>
      <c r="C296" s="25">
        <v>101</v>
      </c>
      <c r="D296" s="24" t="s">
        <v>226</v>
      </c>
      <c r="E296" s="29" t="s">
        <v>227</v>
      </c>
      <c r="F296" s="25">
        <v>2015</v>
      </c>
      <c r="G296" s="19">
        <v>294</v>
      </c>
      <c r="H296" s="40">
        <v>0</v>
      </c>
      <c r="I296" s="24" t="s">
        <v>246</v>
      </c>
      <c r="J296" s="11" t="s">
        <v>6</v>
      </c>
      <c r="K296" s="13">
        <v>9.0361445783129994</v>
      </c>
      <c r="L296" s="13">
        <v>46.987951807229997</v>
      </c>
      <c r="M296" s="13">
        <v>44.578313253010002</v>
      </c>
      <c r="N296" s="13">
        <v>29.518072289159999</v>
      </c>
      <c r="O296" s="13">
        <v>5.4216867469879997</v>
      </c>
      <c r="P296" s="13">
        <v>13.25301204819</v>
      </c>
      <c r="Q296" s="13">
        <v>25.301204819279999</v>
      </c>
      <c r="R296" s="13">
        <v>86.144578313249994</v>
      </c>
      <c r="S296" s="13">
        <v>59.036144578310001</v>
      </c>
      <c r="T296" s="13">
        <v>31.325301204820001</v>
      </c>
      <c r="U296" s="13">
        <v>28.313253012050001</v>
      </c>
      <c r="V296" s="13">
        <v>18.072289156629999</v>
      </c>
      <c r="W296" s="13"/>
      <c r="X296" s="13"/>
      <c r="Y296" s="13"/>
      <c r="AA296" s="13"/>
      <c r="AB296" s="13"/>
      <c r="BL296" s="6">
        <f t="shared" si="4"/>
        <v>12</v>
      </c>
    </row>
    <row r="297" spans="1:64" s="6" customFormat="1" x14ac:dyDescent="0.3">
      <c r="A297" s="25">
        <v>445</v>
      </c>
      <c r="B297" s="25">
        <v>74</v>
      </c>
      <c r="C297" s="25">
        <v>101</v>
      </c>
      <c r="D297" s="24" t="s">
        <v>226</v>
      </c>
      <c r="E297" s="29" t="s">
        <v>227</v>
      </c>
      <c r="F297" s="25">
        <v>2015</v>
      </c>
      <c r="G297" s="19">
        <v>295</v>
      </c>
      <c r="H297" s="40">
        <v>0</v>
      </c>
      <c r="I297" s="24" t="s">
        <v>246</v>
      </c>
      <c r="J297" s="11" t="s">
        <v>9</v>
      </c>
      <c r="K297" s="13">
        <v>19.27710843373</v>
      </c>
      <c r="L297" s="13">
        <v>115.66265060240001</v>
      </c>
      <c r="M297" s="13">
        <v>43.975903614460002</v>
      </c>
      <c r="N297" s="13">
        <v>12.650602409639999</v>
      </c>
      <c r="O297" s="13">
        <v>2.409638554217</v>
      </c>
      <c r="P297" s="13">
        <v>1.8072289156629999</v>
      </c>
      <c r="Q297" s="13">
        <v>6.6265060240959999</v>
      </c>
      <c r="R297" s="13">
        <v>3.6144578313250002</v>
      </c>
      <c r="S297" s="13">
        <v>5.4216867469879997</v>
      </c>
      <c r="T297" s="13">
        <v>36.746987951809999</v>
      </c>
      <c r="U297" s="13">
        <v>193.9759036145</v>
      </c>
      <c r="V297" s="13">
        <v>254.8192771084</v>
      </c>
      <c r="W297" s="13"/>
      <c r="X297" s="13"/>
      <c r="Y297" s="13"/>
      <c r="Z297" s="13"/>
      <c r="AA297" s="13"/>
      <c r="AB297" s="13"/>
      <c r="BL297" s="6">
        <f t="shared" si="4"/>
        <v>12</v>
      </c>
    </row>
    <row r="298" spans="1:64" s="6" customFormat="1" x14ac:dyDescent="0.3">
      <c r="A298" s="25">
        <v>445</v>
      </c>
      <c r="B298" s="25">
        <v>74</v>
      </c>
      <c r="C298" s="25">
        <v>102</v>
      </c>
      <c r="D298" s="24" t="s">
        <v>226</v>
      </c>
      <c r="E298" s="29" t="s">
        <v>227</v>
      </c>
      <c r="F298" s="25">
        <v>2015</v>
      </c>
      <c r="G298" s="19">
        <v>296</v>
      </c>
      <c r="H298" s="40">
        <v>0</v>
      </c>
      <c r="I298" s="24" t="s">
        <v>246</v>
      </c>
      <c r="J298" s="11" t="s">
        <v>7</v>
      </c>
      <c r="K298" s="13">
        <v>5.7284696246979996</v>
      </c>
      <c r="L298" s="13">
        <v>15.522230991840001</v>
      </c>
      <c r="M298" s="13">
        <v>28.621758576120001</v>
      </c>
      <c r="N298" s="13">
        <v>88.107248664539995</v>
      </c>
      <c r="O298" s="13">
        <v>290.86396028510001</v>
      </c>
      <c r="P298" s="13">
        <v>351.1753199959</v>
      </c>
      <c r="Q298" s="13">
        <v>182.08938151289999</v>
      </c>
      <c r="R298" s="13">
        <v>249.02600002290001</v>
      </c>
      <c r="S298" s="13">
        <v>267.92034132890001</v>
      </c>
      <c r="T298" s="13">
        <v>71.516648936780001</v>
      </c>
      <c r="U298" s="13">
        <v>34.103153632340003</v>
      </c>
      <c r="V298" s="13">
        <v>5.7993891767610002</v>
      </c>
      <c r="BL298" s="6">
        <f t="shared" si="4"/>
        <v>12</v>
      </c>
    </row>
    <row r="299" spans="1:64" s="6" customFormat="1" x14ac:dyDescent="0.3">
      <c r="A299" s="25">
        <v>445</v>
      </c>
      <c r="B299" s="25">
        <v>74</v>
      </c>
      <c r="C299" s="25">
        <v>102</v>
      </c>
      <c r="D299" s="24" t="s">
        <v>226</v>
      </c>
      <c r="E299" s="29" t="s">
        <v>227</v>
      </c>
      <c r="F299" s="25">
        <v>2015</v>
      </c>
      <c r="G299" s="19">
        <v>297</v>
      </c>
      <c r="H299" s="40">
        <v>0</v>
      </c>
      <c r="I299" s="24" t="s">
        <v>246</v>
      </c>
      <c r="J299" s="11" t="s">
        <v>6</v>
      </c>
      <c r="K299" s="13">
        <v>42.162817565170002</v>
      </c>
      <c r="L299" s="13">
        <v>76.796723974239995</v>
      </c>
      <c r="M299" s="13">
        <v>69.203756448530001</v>
      </c>
      <c r="N299" s="13">
        <v>33.446575843890002</v>
      </c>
      <c r="O299" s="13">
        <v>48.211569037899999</v>
      </c>
      <c r="P299" s="13">
        <v>20.73596193221</v>
      </c>
      <c r="Q299" s="13">
        <v>23.911327682650001</v>
      </c>
      <c r="R299" s="13">
        <v>91.68525445249</v>
      </c>
      <c r="S299" s="13">
        <v>86.54930624664</v>
      </c>
      <c r="T299" s="13">
        <v>81.447673953079999</v>
      </c>
      <c r="U299" s="13">
        <v>50.657149720329997</v>
      </c>
      <c r="V299" s="13">
        <v>16.560859270440002</v>
      </c>
      <c r="BL299" s="6">
        <f t="shared" si="4"/>
        <v>12</v>
      </c>
    </row>
    <row r="300" spans="1:64" s="6" customFormat="1" x14ac:dyDescent="0.3">
      <c r="A300" s="25">
        <v>445</v>
      </c>
      <c r="B300" s="25">
        <v>74</v>
      </c>
      <c r="C300" s="25">
        <v>102</v>
      </c>
      <c r="D300" s="24" t="s">
        <v>226</v>
      </c>
      <c r="E300" s="29" t="s">
        <v>227</v>
      </c>
      <c r="F300" s="25">
        <v>2015</v>
      </c>
      <c r="G300" s="19">
        <v>298</v>
      </c>
      <c r="H300" s="40">
        <v>0</v>
      </c>
      <c r="I300" s="24" t="s">
        <v>246</v>
      </c>
      <c r="J300" s="11" t="s">
        <v>9</v>
      </c>
      <c r="K300" s="13">
        <v>86.887889914550001</v>
      </c>
      <c r="L300" s="13">
        <v>103.30462235340001</v>
      </c>
      <c r="M300" s="13">
        <v>41.869988446980003</v>
      </c>
      <c r="N300" s="13">
        <v>6.1196710247880004</v>
      </c>
      <c r="O300" s="13">
        <v>1.8347574436930001</v>
      </c>
      <c r="P300" s="13">
        <v>0.86476098967089998</v>
      </c>
      <c r="Q300" s="13">
        <v>4.8591331800560003</v>
      </c>
      <c r="R300" s="13">
        <v>4.7127186209580003</v>
      </c>
      <c r="S300" s="13">
        <v>4.5731672443180003</v>
      </c>
      <c r="T300" s="13">
        <v>23.472084005349998</v>
      </c>
      <c r="U300" s="13">
        <v>254.38843324979999</v>
      </c>
      <c r="V300" s="13">
        <v>286.54244306419997</v>
      </c>
      <c r="BL300" s="6">
        <f t="shared" si="4"/>
        <v>12</v>
      </c>
    </row>
    <row r="301" spans="1:64" s="6" customFormat="1" x14ac:dyDescent="0.3">
      <c r="A301" s="25">
        <v>456</v>
      </c>
      <c r="B301" s="25">
        <v>75</v>
      </c>
      <c r="C301" s="25">
        <v>103</v>
      </c>
      <c r="D301" s="24" t="s">
        <v>229</v>
      </c>
      <c r="E301" s="29" t="s">
        <v>230</v>
      </c>
      <c r="F301" s="25">
        <v>2016</v>
      </c>
      <c r="G301" s="19">
        <v>299</v>
      </c>
      <c r="H301" s="40">
        <v>1</v>
      </c>
      <c r="I301" s="24" t="s">
        <v>373</v>
      </c>
      <c r="J301" s="11" t="s">
        <v>11</v>
      </c>
      <c r="O301" s="6">
        <v>1.4773057284254751</v>
      </c>
      <c r="P301" s="6">
        <v>1.5370247963139843</v>
      </c>
      <c r="Q301" s="6">
        <v>1.0472936524006824</v>
      </c>
      <c r="R301" s="6">
        <v>0.24309705337178</v>
      </c>
      <c r="S301" s="6">
        <v>0.25835589106984835</v>
      </c>
      <c r="T301" s="6">
        <v>0.51231718151391126</v>
      </c>
      <c r="U301" s="6">
        <v>0.16387974772932926</v>
      </c>
      <c r="V301" s="6">
        <v>0.21560904295458763</v>
      </c>
      <c r="W301" s="6">
        <v>6.4659482722144931E-2</v>
      </c>
      <c r="X301" s="6">
        <v>0</v>
      </c>
      <c r="Y301" s="6">
        <v>0.15440057324142215</v>
      </c>
      <c r="Z301" s="6">
        <v>0.1447009156427522</v>
      </c>
      <c r="AA301" s="6">
        <v>0.33806081496405405</v>
      </c>
      <c r="AB301" s="6">
        <v>1.0246472367053092</v>
      </c>
      <c r="AC301" s="6">
        <v>0.36284957616292585</v>
      </c>
      <c r="AD301" s="6">
        <v>0.42673440084371755</v>
      </c>
      <c r="AE301" s="6">
        <v>0.26159236020421062</v>
      </c>
      <c r="AF301" s="6">
        <v>0.42145042728408122</v>
      </c>
      <c r="AG301" s="6">
        <v>0.27727822067515934</v>
      </c>
      <c r="AH301" s="6">
        <v>0.17037727278049061</v>
      </c>
      <c r="AI301" s="6">
        <v>0.28412159231663503</v>
      </c>
      <c r="AJ301" s="6">
        <v>0.10787396926208896</v>
      </c>
      <c r="AK301" s="6">
        <v>0.24601702464071973</v>
      </c>
      <c r="AL301" s="6">
        <v>0.31769180013917225</v>
      </c>
      <c r="BL301" s="6">
        <f t="shared" si="4"/>
        <v>24</v>
      </c>
    </row>
    <row r="302" spans="1:64" s="6" customFormat="1" x14ac:dyDescent="0.3">
      <c r="A302" s="25">
        <v>456</v>
      </c>
      <c r="B302" s="25">
        <v>75</v>
      </c>
      <c r="C302" s="25">
        <v>103</v>
      </c>
      <c r="D302" s="24" t="s">
        <v>229</v>
      </c>
      <c r="E302" s="29" t="s">
        <v>230</v>
      </c>
      <c r="F302" s="25">
        <v>2016</v>
      </c>
      <c r="G302" s="19">
        <v>300</v>
      </c>
      <c r="H302" s="40">
        <v>1</v>
      </c>
      <c r="I302" s="24" t="s">
        <v>373</v>
      </c>
      <c r="J302" s="11" t="s">
        <v>12</v>
      </c>
      <c r="O302" s="6">
        <v>0.68110443916245011</v>
      </c>
      <c r="P302" s="6">
        <v>1.0926065896172887</v>
      </c>
      <c r="Q302" s="6">
        <v>0.23568006496072252</v>
      </c>
      <c r="R302" s="6">
        <v>0</v>
      </c>
      <c r="S302" s="6">
        <v>0</v>
      </c>
      <c r="T302" s="6">
        <v>0</v>
      </c>
      <c r="U302" s="6">
        <v>0</v>
      </c>
      <c r="V302" s="6">
        <v>0.1993153009970135</v>
      </c>
      <c r="W302" s="6">
        <v>2.0034475485720908</v>
      </c>
      <c r="X302" s="6">
        <v>0.53845941685865117</v>
      </c>
      <c r="Y302" s="6">
        <v>0.2956685881468889</v>
      </c>
      <c r="Z302" s="6">
        <v>0.16016154989381312</v>
      </c>
      <c r="AA302" s="6">
        <v>0.23759225896716143</v>
      </c>
      <c r="AB302" s="6">
        <v>0.92335194795678488</v>
      </c>
      <c r="AC302" s="6">
        <v>0.29984723485254866</v>
      </c>
      <c r="AD302" s="6">
        <v>0.25079610157402205</v>
      </c>
      <c r="AE302" s="6">
        <v>0.22153100148352711</v>
      </c>
      <c r="AF302" s="6">
        <v>0.29505644753026533</v>
      </c>
      <c r="AG302" s="6">
        <v>0.21108273527475535</v>
      </c>
      <c r="AH302" s="6">
        <v>0.44930545881119749</v>
      </c>
      <c r="AI302" s="6">
        <v>0.64758539155843009</v>
      </c>
      <c r="AJ302" s="6">
        <v>1.0934731742384893</v>
      </c>
      <c r="AK302" s="6">
        <v>0.55134289736207098</v>
      </c>
      <c r="AL302" s="6">
        <v>0.44998590647568915</v>
      </c>
      <c r="BL302" s="6">
        <f t="shared" si="4"/>
        <v>24</v>
      </c>
    </row>
    <row r="303" spans="1:64" s="6" customFormat="1" x14ac:dyDescent="0.3">
      <c r="A303" s="25">
        <v>457</v>
      </c>
      <c r="B303" s="25">
        <v>76</v>
      </c>
      <c r="C303" s="25">
        <v>104</v>
      </c>
      <c r="D303" s="24" t="s">
        <v>232</v>
      </c>
      <c r="E303" s="29" t="s">
        <v>140</v>
      </c>
      <c r="F303" s="25">
        <v>2016</v>
      </c>
      <c r="G303" s="19">
        <v>301</v>
      </c>
      <c r="H303" s="40">
        <v>0</v>
      </c>
      <c r="I303" s="24" t="s">
        <v>246</v>
      </c>
      <c r="J303" s="11" t="s">
        <v>10</v>
      </c>
      <c r="T303" s="13">
        <v>1.60023851189</v>
      </c>
      <c r="U303" s="13">
        <v>0</v>
      </c>
      <c r="V303" s="13">
        <v>0.91267699435630001</v>
      </c>
      <c r="W303" s="13">
        <v>2.4260521435740001</v>
      </c>
      <c r="X303" s="13">
        <v>5.1753734504029998</v>
      </c>
      <c r="Y303" s="13">
        <v>9.4722861487469991</v>
      </c>
      <c r="Z303" s="13">
        <v>16.862069721859999</v>
      </c>
      <c r="AA303" s="13">
        <v>13.42703642411</v>
      </c>
      <c r="AB303" s="13">
        <v>13.7016911258</v>
      </c>
      <c r="AC303" s="13">
        <v>5.3159374728169997</v>
      </c>
      <c r="AD303" s="13">
        <v>12.39685010194</v>
      </c>
      <c r="AE303" s="13">
        <v>0.9173008108831</v>
      </c>
      <c r="AF303" s="13">
        <v>0.88354695023749996</v>
      </c>
      <c r="AG303" s="13">
        <v>1.777793066518</v>
      </c>
      <c r="AH303" s="13">
        <v>2.3617810938520001</v>
      </c>
      <c r="AI303" s="13">
        <v>2.328951996512</v>
      </c>
      <c r="AJ303" s="13">
        <v>1.675606721276</v>
      </c>
      <c r="AK303" s="13">
        <v>4.7356484987050003</v>
      </c>
      <c r="AL303" s="13">
        <v>1.2996904376480001</v>
      </c>
      <c r="AM303" s="13">
        <v>8.997882573099</v>
      </c>
      <c r="AN303" s="13">
        <v>9.2734620380959996</v>
      </c>
      <c r="BL303" s="6">
        <f t="shared" si="4"/>
        <v>21</v>
      </c>
    </row>
    <row r="304" spans="1:64" s="6" customFormat="1" x14ac:dyDescent="0.3">
      <c r="A304" s="25">
        <v>469</v>
      </c>
      <c r="B304" s="25">
        <v>77</v>
      </c>
      <c r="C304" s="25">
        <v>105</v>
      </c>
      <c r="D304" s="24" t="s">
        <v>234</v>
      </c>
      <c r="E304" s="29" t="s">
        <v>235</v>
      </c>
      <c r="F304" s="25">
        <v>2017</v>
      </c>
      <c r="G304" s="19">
        <v>302</v>
      </c>
      <c r="H304" s="40">
        <v>0</v>
      </c>
      <c r="I304" s="24" t="s">
        <v>246</v>
      </c>
      <c r="J304" s="11" t="s">
        <v>11</v>
      </c>
      <c r="K304" s="6">
        <v>6.8568795853879996</v>
      </c>
      <c r="L304" s="6">
        <v>14.885110204779998</v>
      </c>
      <c r="M304" s="6">
        <v>18.816090792095</v>
      </c>
      <c r="N304" s="6">
        <v>11.118007954804</v>
      </c>
      <c r="O304" s="6">
        <v>14.322500126358999</v>
      </c>
      <c r="P304" s="6">
        <v>37.349855950360002</v>
      </c>
      <c r="Q304" s="6">
        <v>16.766911738979999</v>
      </c>
      <c r="R304" s="6">
        <v>12.63589460465</v>
      </c>
      <c r="S304" s="6">
        <v>14.453136238692</v>
      </c>
      <c r="T304" s="6">
        <v>17.657278492084998</v>
      </c>
      <c r="U304" s="6">
        <v>9.8273931486015016</v>
      </c>
      <c r="V304" s="6">
        <v>10.916921653324001</v>
      </c>
      <c r="BL304" s="6">
        <f t="shared" si="4"/>
        <v>12</v>
      </c>
    </row>
    <row r="305" spans="1:64" s="6" customFormat="1" x14ac:dyDescent="0.3">
      <c r="A305" s="25">
        <v>471</v>
      </c>
      <c r="B305" s="25">
        <v>78</v>
      </c>
      <c r="C305" s="25">
        <v>106</v>
      </c>
      <c r="D305" s="24" t="s">
        <v>237</v>
      </c>
      <c r="E305" s="29" t="s">
        <v>72</v>
      </c>
      <c r="F305" s="25">
        <v>2017</v>
      </c>
      <c r="G305" s="19">
        <v>303</v>
      </c>
      <c r="H305" s="41">
        <v>0</v>
      </c>
      <c r="I305" s="24" t="s">
        <v>246</v>
      </c>
      <c r="J305" s="11" t="s">
        <v>7</v>
      </c>
      <c r="O305" s="6">
        <v>148.08789999999999</v>
      </c>
      <c r="P305" s="6">
        <v>310.7758</v>
      </c>
      <c r="Q305" s="6">
        <v>213.9374</v>
      </c>
      <c r="R305" s="6">
        <v>206.54169999999999</v>
      </c>
      <c r="S305" s="6">
        <v>241.66820000000001</v>
      </c>
      <c r="T305" s="6">
        <v>7.0014000000000003</v>
      </c>
      <c r="U305" s="6">
        <v>0</v>
      </c>
      <c r="V305" s="6">
        <v>0</v>
      </c>
      <c r="W305" s="6">
        <v>0</v>
      </c>
      <c r="X305" s="6">
        <v>19.942499999999999</v>
      </c>
      <c r="Y305" s="6">
        <v>36.008899999999997</v>
      </c>
      <c r="Z305" s="6">
        <v>69.668999999999997</v>
      </c>
      <c r="AA305" s="6">
        <v>126.791</v>
      </c>
      <c r="AB305" s="6">
        <v>214.70480000000001</v>
      </c>
      <c r="AC305" s="6">
        <v>238.09809999999999</v>
      </c>
      <c r="AD305" s="6">
        <v>218.97380000000001</v>
      </c>
      <c r="AE305" s="6">
        <v>186.64840000000001</v>
      </c>
      <c r="AF305" s="6">
        <v>19.433399999999999</v>
      </c>
      <c r="AG305" s="6">
        <v>4.7093999999999996</v>
      </c>
      <c r="AH305" s="6">
        <v>0</v>
      </c>
      <c r="AI305" s="6">
        <v>0</v>
      </c>
      <c r="AJ305" s="6">
        <v>14.7776</v>
      </c>
      <c r="AK305" s="6">
        <v>33.776600000000002</v>
      </c>
      <c r="BL305" s="6">
        <f t="shared" si="4"/>
        <v>23</v>
      </c>
    </row>
    <row r="306" spans="1:64" s="6" customFormat="1" x14ac:dyDescent="0.3">
      <c r="A306" s="25">
        <v>471</v>
      </c>
      <c r="B306" s="25">
        <v>78</v>
      </c>
      <c r="C306" s="25">
        <v>106</v>
      </c>
      <c r="D306" s="24" t="s">
        <v>237</v>
      </c>
      <c r="E306" s="29" t="s">
        <v>72</v>
      </c>
      <c r="F306" s="25">
        <v>2017</v>
      </c>
      <c r="G306" s="19">
        <v>304</v>
      </c>
      <c r="H306" s="41">
        <v>0</v>
      </c>
      <c r="I306" s="24" t="s">
        <v>246</v>
      </c>
      <c r="J306" s="11" t="s">
        <v>6</v>
      </c>
      <c r="O306" s="6">
        <v>170.04920000000001</v>
      </c>
      <c r="P306" s="6">
        <v>152.39109999999999</v>
      </c>
      <c r="Q306" s="6">
        <v>238.8372</v>
      </c>
      <c r="R306" s="6">
        <v>209.44450000000001</v>
      </c>
      <c r="S306" s="6">
        <v>241.6413</v>
      </c>
      <c r="T306" s="6">
        <v>116.94370000000001</v>
      </c>
      <c r="U306" s="6">
        <v>103.6844</v>
      </c>
      <c r="V306" s="6">
        <v>113.8827</v>
      </c>
      <c r="W306" s="6">
        <v>90.3596</v>
      </c>
      <c r="X306" s="6">
        <v>121.0902</v>
      </c>
      <c r="Y306" s="6">
        <v>103.42919999999999</v>
      </c>
      <c r="Z306" s="6">
        <v>101.8972</v>
      </c>
      <c r="AA306" s="6">
        <v>53.447400000000002</v>
      </c>
      <c r="AB306" s="6">
        <v>144.2938</v>
      </c>
      <c r="AC306" s="6">
        <v>199.94649999999999</v>
      </c>
      <c r="AD306" s="6">
        <v>173.49090000000001</v>
      </c>
      <c r="AE306" s="6">
        <v>170.4941</v>
      </c>
      <c r="AF306" s="6">
        <v>123.5106</v>
      </c>
      <c r="AG306" s="6">
        <v>116.1135</v>
      </c>
      <c r="AH306" s="6">
        <v>120.4466</v>
      </c>
      <c r="AI306" s="6">
        <v>98.389799999999994</v>
      </c>
      <c r="AJ306" s="6">
        <v>123.25530000000001</v>
      </c>
      <c r="AK306" s="6">
        <v>71.872900000000001</v>
      </c>
      <c r="BL306" s="6">
        <f t="shared" si="4"/>
        <v>23</v>
      </c>
    </row>
    <row r="307" spans="1:64" s="6" customFormat="1" x14ac:dyDescent="0.3">
      <c r="A307" s="25">
        <v>471</v>
      </c>
      <c r="B307" s="25">
        <v>78</v>
      </c>
      <c r="C307" s="25">
        <v>106</v>
      </c>
      <c r="D307" s="24" t="s">
        <v>237</v>
      </c>
      <c r="E307" s="29" t="s">
        <v>72</v>
      </c>
      <c r="F307" s="25">
        <v>2017</v>
      </c>
      <c r="G307" s="19">
        <v>305</v>
      </c>
      <c r="H307" s="41">
        <v>0</v>
      </c>
      <c r="I307" s="24" t="s">
        <v>246</v>
      </c>
      <c r="J307" s="11" t="s">
        <v>9</v>
      </c>
      <c r="O307" s="6">
        <v>4.3764000000000003</v>
      </c>
      <c r="P307" s="6">
        <v>11.645099999999999</v>
      </c>
      <c r="Q307" s="6">
        <v>4.2465000000000002</v>
      </c>
      <c r="R307" s="6">
        <v>0</v>
      </c>
      <c r="S307" s="6">
        <v>0</v>
      </c>
      <c r="T307" s="6">
        <v>238.65950000000001</v>
      </c>
      <c r="U307" s="6">
        <v>307.51029999999997</v>
      </c>
      <c r="V307" s="6">
        <v>464.33749999999998</v>
      </c>
      <c r="W307" s="6">
        <v>304.45080000000002</v>
      </c>
      <c r="X307" s="6">
        <v>81.515699999999995</v>
      </c>
      <c r="Y307" s="6">
        <v>63.854700000000001</v>
      </c>
      <c r="Z307" s="6">
        <v>8.0749999999999993</v>
      </c>
      <c r="AA307" s="6">
        <v>8.0107999999999997</v>
      </c>
      <c r="AB307" s="6">
        <v>3.5447000000000002</v>
      </c>
      <c r="AC307" s="6">
        <v>2.0202</v>
      </c>
      <c r="AD307" s="6">
        <v>0</v>
      </c>
      <c r="AE307" s="6">
        <v>12.152799999999999</v>
      </c>
      <c r="AF307" s="6">
        <v>155.78059999999999</v>
      </c>
      <c r="AG307" s="6">
        <v>295.01560000000001</v>
      </c>
      <c r="AH307" s="6">
        <v>356.53640000000001</v>
      </c>
      <c r="AI307" s="6">
        <v>243.5675</v>
      </c>
      <c r="AJ307" s="6">
        <v>93.941699999999997</v>
      </c>
      <c r="AK307" s="6">
        <v>51.359900000000003</v>
      </c>
      <c r="BL307" s="6">
        <f t="shared" si="4"/>
        <v>23</v>
      </c>
    </row>
  </sheetData>
  <mergeCells count="3">
    <mergeCell ref="A1:G1"/>
    <mergeCell ref="H1:I1"/>
    <mergeCell ref="J1:B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E1E-FC00-48D4-BC6D-E2FD9666918B}">
  <dimension ref="A1:AV108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77" sqref="G77"/>
    </sheetView>
  </sheetViews>
  <sheetFormatPr defaultRowHeight="14.4" x14ac:dyDescent="0.3"/>
  <cols>
    <col min="7" max="7" width="14.109375" bestFit="1" customWidth="1"/>
    <col min="8" max="8" width="13.33203125" bestFit="1" customWidth="1"/>
    <col min="9" max="9" width="16.109375" style="24" bestFit="1" customWidth="1"/>
    <col min="10" max="10" width="19.33203125" style="24" bestFit="1" customWidth="1"/>
    <col min="11" max="11" width="19.88671875" style="46" customWidth="1"/>
    <col min="12" max="12" width="9.6640625" style="6" bestFit="1" customWidth="1"/>
    <col min="13" max="13" width="13.5546875" style="6" bestFit="1" customWidth="1"/>
    <col min="14" max="14" width="7" style="1" customWidth="1"/>
    <col min="15" max="15" width="6.44140625" style="1" customWidth="1"/>
    <col min="16" max="16" width="6.6640625" style="1" customWidth="1"/>
    <col min="17" max="17" width="7.33203125" style="1" customWidth="1"/>
    <col min="18" max="18" width="6.6640625" style="1" customWidth="1"/>
    <col min="19" max="19" width="7.109375" style="1" customWidth="1"/>
    <col min="20" max="20" width="6.88671875" style="1" customWidth="1"/>
    <col min="21" max="21" width="6.6640625" style="1" customWidth="1"/>
    <col min="22" max="22" width="6.33203125" style="1" customWidth="1"/>
    <col min="23" max="23" width="6.88671875" style="1" customWidth="1"/>
    <col min="24" max="24" width="6.33203125" style="1" customWidth="1"/>
    <col min="25" max="25" width="6.6640625" style="1" customWidth="1"/>
    <col min="26" max="26" width="5.6640625" style="1" customWidth="1"/>
    <col min="27" max="29" width="6.33203125" style="1" customWidth="1"/>
    <col min="30" max="30" width="6.109375" style="1" customWidth="1"/>
    <col min="31" max="31" width="6.33203125" style="1" customWidth="1"/>
    <col min="32" max="32" width="6.6640625" style="1" customWidth="1"/>
    <col min="33" max="33" width="7.33203125" style="1" customWidth="1"/>
    <col min="34" max="34" width="6.88671875" style="1" customWidth="1"/>
    <col min="35" max="35" width="7.33203125" style="1" customWidth="1"/>
    <col min="36" max="36" width="6.6640625" style="1" customWidth="1"/>
    <col min="37" max="37" width="7.33203125" style="2" customWidth="1"/>
  </cols>
  <sheetData>
    <row r="1" spans="1:46" x14ac:dyDescent="0.3">
      <c r="A1" s="88" t="s">
        <v>13</v>
      </c>
      <c r="B1" s="89"/>
      <c r="C1" s="89"/>
      <c r="D1" s="89"/>
      <c r="E1" s="89"/>
      <c r="F1" s="90"/>
      <c r="G1" s="39"/>
      <c r="H1" s="39"/>
      <c r="I1" s="88" t="s">
        <v>278</v>
      </c>
      <c r="J1" s="89"/>
      <c r="K1" s="89"/>
      <c r="L1" s="89"/>
      <c r="M1" s="90"/>
      <c r="N1" s="93" t="s">
        <v>279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</row>
    <row r="2" spans="1:46" x14ac:dyDescent="0.3">
      <c r="A2" s="23" t="s">
        <v>0</v>
      </c>
      <c r="B2" s="26" t="s">
        <v>4</v>
      </c>
      <c r="C2" s="26" t="s">
        <v>5</v>
      </c>
      <c r="D2" s="23" t="s">
        <v>1</v>
      </c>
      <c r="E2" s="23" t="s">
        <v>2</v>
      </c>
      <c r="F2" s="30" t="s">
        <v>3</v>
      </c>
      <c r="G2" s="3" t="s">
        <v>425</v>
      </c>
      <c r="H2" s="44" t="s">
        <v>426</v>
      </c>
      <c r="I2" s="30" t="s">
        <v>276</v>
      </c>
      <c r="J2" s="30" t="s">
        <v>387</v>
      </c>
      <c r="K2" s="45" t="s">
        <v>277</v>
      </c>
      <c r="L2" s="5" t="s">
        <v>265</v>
      </c>
      <c r="M2" s="23" t="s">
        <v>270</v>
      </c>
      <c r="N2" s="42" t="s">
        <v>266</v>
      </c>
      <c r="O2" s="42" t="s">
        <v>267</v>
      </c>
      <c r="P2" s="42" t="s">
        <v>268</v>
      </c>
      <c r="Q2" s="42" t="s">
        <v>269</v>
      </c>
      <c r="R2" s="43" t="s">
        <v>280</v>
      </c>
      <c r="S2" s="43" t="s">
        <v>281</v>
      </c>
      <c r="T2" s="43" t="s">
        <v>428</v>
      </c>
      <c r="U2" s="43" t="s">
        <v>429</v>
      </c>
      <c r="V2" s="43" t="s">
        <v>430</v>
      </c>
      <c r="W2" s="43" t="s">
        <v>431</v>
      </c>
      <c r="X2" s="43" t="s">
        <v>432</v>
      </c>
      <c r="Y2" s="43" t="s">
        <v>433</v>
      </c>
      <c r="Z2" s="43" t="s">
        <v>434</v>
      </c>
      <c r="AA2" s="43" t="s">
        <v>435</v>
      </c>
      <c r="AB2" s="43" t="s">
        <v>436</v>
      </c>
      <c r="AC2" s="43" t="s">
        <v>437</v>
      </c>
      <c r="AD2" s="43" t="s">
        <v>438</v>
      </c>
      <c r="AE2" s="43" t="s">
        <v>439</v>
      </c>
      <c r="AF2" s="43" t="s">
        <v>440</v>
      </c>
      <c r="AG2" s="43" t="s">
        <v>441</v>
      </c>
      <c r="AH2" s="43" t="s">
        <v>442</v>
      </c>
      <c r="AI2" s="43" t="s">
        <v>443</v>
      </c>
      <c r="AJ2" s="43" t="s">
        <v>445</v>
      </c>
      <c r="AK2" s="12" t="s">
        <v>444</v>
      </c>
      <c r="AL2" s="95" t="s">
        <v>538</v>
      </c>
      <c r="AM2" s="96"/>
      <c r="AN2" s="96"/>
      <c r="AO2" s="96"/>
      <c r="AP2" s="96"/>
      <c r="AQ2" s="96"/>
      <c r="AR2" s="96"/>
      <c r="AS2" s="96"/>
      <c r="AT2" s="97"/>
    </row>
    <row r="3" spans="1:46" s="6" customFormat="1" x14ac:dyDescent="0.3">
      <c r="A3" s="25">
        <v>7</v>
      </c>
      <c r="B3" s="25">
        <v>1</v>
      </c>
      <c r="C3" s="25">
        <v>1</v>
      </c>
      <c r="D3" s="24" t="s">
        <v>32</v>
      </c>
      <c r="E3" s="29" t="s">
        <v>31</v>
      </c>
      <c r="F3" s="25">
        <v>1979</v>
      </c>
      <c r="G3" s="11">
        <v>1976</v>
      </c>
      <c r="H3" s="16">
        <v>1977</v>
      </c>
      <c r="I3" s="29" t="s">
        <v>282</v>
      </c>
      <c r="J3" s="29" t="s">
        <v>400</v>
      </c>
      <c r="K3" s="51" t="s">
        <v>284</v>
      </c>
      <c r="L3" s="11" t="s">
        <v>271</v>
      </c>
      <c r="M3" s="6" t="s">
        <v>263</v>
      </c>
      <c r="N3" s="24">
        <v>11.652100000000001</v>
      </c>
      <c r="O3" s="24">
        <v>78.148099999999999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11"/>
      <c r="AL3" s="37" t="s">
        <v>536</v>
      </c>
    </row>
    <row r="4" spans="1:46" s="6" customFormat="1" x14ac:dyDescent="0.3">
      <c r="A4" s="25">
        <v>7</v>
      </c>
      <c r="B4" s="25">
        <v>1</v>
      </c>
      <c r="C4" s="25">
        <v>2</v>
      </c>
      <c r="D4" s="24" t="s">
        <v>32</v>
      </c>
      <c r="E4" s="29" t="s">
        <v>31</v>
      </c>
      <c r="F4" s="25">
        <v>1979</v>
      </c>
      <c r="G4" s="11">
        <v>1980</v>
      </c>
      <c r="H4" s="16">
        <v>1981</v>
      </c>
      <c r="I4" s="29" t="s">
        <v>282</v>
      </c>
      <c r="J4" s="29" t="s">
        <v>400</v>
      </c>
      <c r="K4" s="51" t="s">
        <v>285</v>
      </c>
      <c r="L4" s="11" t="s">
        <v>271</v>
      </c>
      <c r="M4" s="6" t="s">
        <v>263</v>
      </c>
      <c r="N4" s="24">
        <v>11.675000000000001</v>
      </c>
      <c r="O4" s="24">
        <v>78.103200000000001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11"/>
      <c r="AL4" s="37" t="s">
        <v>536</v>
      </c>
    </row>
    <row r="5" spans="1:46" s="6" customFormat="1" x14ac:dyDescent="0.3">
      <c r="A5" s="25">
        <v>12</v>
      </c>
      <c r="B5" s="25">
        <v>2</v>
      </c>
      <c r="C5" s="25">
        <v>3</v>
      </c>
      <c r="D5" s="24" t="s">
        <v>36</v>
      </c>
      <c r="E5" s="29" t="s">
        <v>37</v>
      </c>
      <c r="F5" s="25">
        <v>1984</v>
      </c>
      <c r="G5" s="11">
        <v>1981</v>
      </c>
      <c r="H5" s="16">
        <v>1983</v>
      </c>
      <c r="I5" s="29" t="s">
        <v>282</v>
      </c>
      <c r="J5" s="24" t="s">
        <v>422</v>
      </c>
      <c r="K5" s="51" t="s">
        <v>397</v>
      </c>
      <c r="L5" s="11" t="s">
        <v>264</v>
      </c>
      <c r="M5" s="6" t="s">
        <v>427</v>
      </c>
      <c r="N5" s="24">
        <v>12.1309</v>
      </c>
      <c r="O5" s="24">
        <v>78.895099999999999</v>
      </c>
      <c r="P5" s="24">
        <v>11.9633</v>
      </c>
      <c r="Q5" s="24">
        <v>79.024500000000003</v>
      </c>
      <c r="R5" s="24">
        <v>12.204800000000001</v>
      </c>
      <c r="S5" s="24">
        <v>78.851699999999994</v>
      </c>
      <c r="T5" s="24">
        <v>12.085900000000001</v>
      </c>
      <c r="U5" s="24">
        <v>78.9589</v>
      </c>
      <c r="V5" s="24">
        <v>12.0588</v>
      </c>
      <c r="W5" s="24">
        <v>78.968900000000005</v>
      </c>
      <c r="X5" s="24">
        <v>12.05</v>
      </c>
      <c r="Y5" s="24">
        <v>78.9893</v>
      </c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11"/>
      <c r="AL5" s="36" t="s">
        <v>446</v>
      </c>
      <c r="AM5" t="s">
        <v>447</v>
      </c>
      <c r="AN5" t="s">
        <v>448</v>
      </c>
      <c r="AO5" t="s">
        <v>449</v>
      </c>
      <c r="AP5" t="s">
        <v>450</v>
      </c>
      <c r="AQ5" t="s">
        <v>451</v>
      </c>
    </row>
    <row r="6" spans="1:46" s="6" customFormat="1" x14ac:dyDescent="0.3">
      <c r="A6" s="25">
        <v>14</v>
      </c>
      <c r="B6" s="25">
        <v>3</v>
      </c>
      <c r="C6" s="25">
        <v>4</v>
      </c>
      <c r="D6" s="24" t="s">
        <v>41</v>
      </c>
      <c r="E6" s="29" t="s">
        <v>40</v>
      </c>
      <c r="F6" s="25">
        <v>1984</v>
      </c>
      <c r="G6" s="11">
        <v>1981</v>
      </c>
      <c r="H6" s="16">
        <v>1983</v>
      </c>
      <c r="I6" s="29" t="s">
        <v>282</v>
      </c>
      <c r="J6" s="24" t="s">
        <v>401</v>
      </c>
      <c r="K6" s="51" t="s">
        <v>398</v>
      </c>
      <c r="L6" s="11" t="s">
        <v>271</v>
      </c>
      <c r="M6" s="6" t="s">
        <v>273</v>
      </c>
      <c r="N6" s="24">
        <v>9.2822999999999993</v>
      </c>
      <c r="O6" s="24">
        <v>79.277199999999993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11"/>
      <c r="AL6" s="38" t="s">
        <v>286</v>
      </c>
    </row>
    <row r="7" spans="1:46" s="6" customFormat="1" x14ac:dyDescent="0.3">
      <c r="A7" s="25">
        <v>15</v>
      </c>
      <c r="B7" s="25">
        <v>4</v>
      </c>
      <c r="C7" s="25">
        <v>5</v>
      </c>
      <c r="D7" s="24" t="s">
        <v>46</v>
      </c>
      <c r="E7" s="29" t="s">
        <v>45</v>
      </c>
      <c r="F7" s="25">
        <v>1984</v>
      </c>
      <c r="G7" s="11">
        <v>1981</v>
      </c>
      <c r="H7" s="16">
        <v>1982</v>
      </c>
      <c r="I7" s="29" t="s">
        <v>282</v>
      </c>
      <c r="J7" s="29" t="s">
        <v>415</v>
      </c>
      <c r="K7" s="51" t="s">
        <v>283</v>
      </c>
      <c r="L7" s="11" t="s">
        <v>271</v>
      </c>
      <c r="M7" s="6" t="s">
        <v>273</v>
      </c>
      <c r="N7" s="24">
        <v>11.8002</v>
      </c>
      <c r="O7" s="24">
        <v>79.792900000000003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11"/>
      <c r="AL7" s="38" t="s">
        <v>287</v>
      </c>
    </row>
    <row r="8" spans="1:46" s="6" customFormat="1" x14ac:dyDescent="0.3">
      <c r="A8" s="25">
        <v>21</v>
      </c>
      <c r="B8" s="25">
        <v>5</v>
      </c>
      <c r="C8" s="25">
        <v>6</v>
      </c>
      <c r="D8" s="24" t="s">
        <v>49</v>
      </c>
      <c r="E8" s="29" t="s">
        <v>48</v>
      </c>
      <c r="F8" s="25">
        <v>1985</v>
      </c>
      <c r="G8" s="11">
        <v>1981</v>
      </c>
      <c r="H8" s="16">
        <v>1982</v>
      </c>
      <c r="I8" s="29" t="s">
        <v>315</v>
      </c>
      <c r="J8" s="29" t="s">
        <v>412</v>
      </c>
      <c r="K8" s="51" t="s">
        <v>399</v>
      </c>
      <c r="L8" s="11" t="s">
        <v>271</v>
      </c>
      <c r="M8" s="6" t="s">
        <v>274</v>
      </c>
      <c r="N8" s="24">
        <v>26.2088</v>
      </c>
      <c r="O8" s="24">
        <v>90.266999999999996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11"/>
      <c r="AL8" s="38" t="s">
        <v>288</v>
      </c>
    </row>
    <row r="9" spans="1:46" s="6" customFormat="1" x14ac:dyDescent="0.3">
      <c r="A9" s="25">
        <v>28</v>
      </c>
      <c r="B9" s="25">
        <v>6</v>
      </c>
      <c r="C9" s="25">
        <v>7</v>
      </c>
      <c r="D9" s="24" t="s">
        <v>51</v>
      </c>
      <c r="E9" s="29" t="s">
        <v>52</v>
      </c>
      <c r="F9" s="25">
        <v>1987</v>
      </c>
      <c r="G9" s="11">
        <v>1985</v>
      </c>
      <c r="H9" s="16">
        <v>1986</v>
      </c>
      <c r="I9" s="29" t="s">
        <v>316</v>
      </c>
      <c r="J9" s="29" t="s">
        <v>317</v>
      </c>
      <c r="K9" s="51" t="s">
        <v>317</v>
      </c>
      <c r="L9" s="11" t="s">
        <v>271</v>
      </c>
      <c r="M9" s="6" t="s">
        <v>263</v>
      </c>
      <c r="N9" s="24">
        <v>22.571999999999999</v>
      </c>
      <c r="O9" s="24">
        <v>88.358000000000004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11"/>
      <c r="AL9" s="38" t="s">
        <v>290</v>
      </c>
    </row>
    <row r="10" spans="1:46" s="6" customFormat="1" x14ac:dyDescent="0.3">
      <c r="A10" s="25">
        <v>29</v>
      </c>
      <c r="B10" s="25">
        <v>7</v>
      </c>
      <c r="C10" s="25">
        <v>8</v>
      </c>
      <c r="D10" s="24" t="s">
        <v>54</v>
      </c>
      <c r="E10" s="29" t="s">
        <v>55</v>
      </c>
      <c r="F10" s="25">
        <v>1987</v>
      </c>
      <c r="G10" s="11">
        <v>1986</v>
      </c>
      <c r="H10" s="16">
        <v>1986</v>
      </c>
      <c r="I10" s="29" t="s">
        <v>316</v>
      </c>
      <c r="J10" s="29" t="s">
        <v>317</v>
      </c>
      <c r="K10" s="51" t="s">
        <v>317</v>
      </c>
      <c r="L10" s="11" t="s">
        <v>271</v>
      </c>
      <c r="M10" s="6" t="s">
        <v>263</v>
      </c>
      <c r="N10" s="24">
        <v>22.518000000000001</v>
      </c>
      <c r="O10" s="24">
        <v>88.343999999999994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11"/>
      <c r="AL10" s="38" t="s">
        <v>290</v>
      </c>
    </row>
    <row r="11" spans="1:46" s="6" customFormat="1" x14ac:dyDescent="0.3">
      <c r="A11" s="25">
        <v>44</v>
      </c>
      <c r="B11" s="25">
        <v>8</v>
      </c>
      <c r="C11" s="25">
        <v>9</v>
      </c>
      <c r="D11" s="24" t="s">
        <v>58</v>
      </c>
      <c r="E11" s="29" t="s">
        <v>57</v>
      </c>
      <c r="F11" s="25">
        <v>1989</v>
      </c>
      <c r="G11" s="11">
        <v>1987</v>
      </c>
      <c r="H11" s="16">
        <v>1988</v>
      </c>
      <c r="I11" s="29" t="s">
        <v>318</v>
      </c>
      <c r="J11" s="29" t="s">
        <v>388</v>
      </c>
      <c r="K11" s="51" t="s">
        <v>539</v>
      </c>
      <c r="L11" s="11" t="s">
        <v>271</v>
      </c>
      <c r="M11" s="6" t="s">
        <v>274</v>
      </c>
      <c r="N11" s="24">
        <v>23.134399999999999</v>
      </c>
      <c r="O11" s="24">
        <v>80.193100000000001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11"/>
      <c r="AL11" s="38" t="s">
        <v>289</v>
      </c>
    </row>
    <row r="12" spans="1:46" s="6" customFormat="1" x14ac:dyDescent="0.3">
      <c r="A12" s="25">
        <v>49</v>
      </c>
      <c r="B12" s="25">
        <v>9</v>
      </c>
      <c r="C12" s="25">
        <v>10</v>
      </c>
      <c r="D12" s="24" t="s">
        <v>60</v>
      </c>
      <c r="E12" s="29" t="s">
        <v>61</v>
      </c>
      <c r="F12" s="25">
        <v>1989</v>
      </c>
      <c r="G12" s="11">
        <v>1987</v>
      </c>
      <c r="H12" s="16">
        <v>1988</v>
      </c>
      <c r="I12" s="29" t="s">
        <v>319</v>
      </c>
      <c r="J12" s="29" t="s">
        <v>389</v>
      </c>
      <c r="K12" s="51" t="s">
        <v>397</v>
      </c>
      <c r="L12" s="11" t="s">
        <v>264</v>
      </c>
      <c r="M12" s="6" t="s">
        <v>427</v>
      </c>
      <c r="N12" s="24">
        <v>22.698499999999999</v>
      </c>
      <c r="O12" s="24">
        <v>72.795400000000001</v>
      </c>
      <c r="P12" s="24">
        <v>22.701899999999998</v>
      </c>
      <c r="Q12" s="24">
        <v>72.931200000000004</v>
      </c>
      <c r="R12" s="24">
        <v>22.646999999999998</v>
      </c>
      <c r="S12" s="24">
        <v>72.844899999999996</v>
      </c>
      <c r="T12" s="24">
        <v>22.609400000000001</v>
      </c>
      <c r="U12" s="24">
        <v>72.778400000000005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11"/>
      <c r="AL12" s="36" t="s">
        <v>452</v>
      </c>
      <c r="AM12" t="s">
        <v>453</v>
      </c>
      <c r="AN12" t="s">
        <v>454</v>
      </c>
      <c r="AO12" t="s">
        <v>455</v>
      </c>
      <c r="AP12" t="s">
        <v>456</v>
      </c>
    </row>
    <row r="13" spans="1:46" s="6" customFormat="1" x14ac:dyDescent="0.3">
      <c r="A13" s="25">
        <v>50</v>
      </c>
      <c r="B13" s="25">
        <v>10</v>
      </c>
      <c r="C13" s="25">
        <v>11</v>
      </c>
      <c r="D13" s="24" t="s">
        <v>65</v>
      </c>
      <c r="E13" s="29" t="s">
        <v>57</v>
      </c>
      <c r="F13" s="25">
        <v>1989</v>
      </c>
      <c r="G13" s="11">
        <v>1987</v>
      </c>
      <c r="H13" s="16">
        <v>1988</v>
      </c>
      <c r="I13" s="29" t="s">
        <v>318</v>
      </c>
      <c r="J13" s="29" t="s">
        <v>390</v>
      </c>
      <c r="K13" s="51" t="s">
        <v>393</v>
      </c>
      <c r="L13" s="11" t="s">
        <v>264</v>
      </c>
      <c r="M13" s="6" t="s">
        <v>427</v>
      </c>
      <c r="N13" s="24">
        <v>22.696100000000001</v>
      </c>
      <c r="O13" s="24">
        <v>73.030900000000003</v>
      </c>
      <c r="P13" s="24">
        <v>23.155000000000001</v>
      </c>
      <c r="Q13" s="24">
        <v>80.292199999999994</v>
      </c>
      <c r="R13" s="24">
        <v>23.165800000000001</v>
      </c>
      <c r="S13" s="24">
        <v>79.864999999999995</v>
      </c>
      <c r="T13" s="24">
        <v>23.128299999999999</v>
      </c>
      <c r="U13" s="24">
        <v>80.288300000000007</v>
      </c>
      <c r="V13" s="24">
        <v>23.119199999999999</v>
      </c>
      <c r="W13" s="24">
        <v>80.307199999999995</v>
      </c>
      <c r="X13" s="24">
        <v>23.0792</v>
      </c>
      <c r="Y13" s="24">
        <v>79.739900000000006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11"/>
      <c r="AL13" s="37" t="s">
        <v>536</v>
      </c>
    </row>
    <row r="14" spans="1:46" s="6" customFormat="1" x14ac:dyDescent="0.3">
      <c r="A14" s="25">
        <v>59</v>
      </c>
      <c r="B14" s="25">
        <v>11</v>
      </c>
      <c r="C14" s="25">
        <v>12</v>
      </c>
      <c r="D14" s="24" t="s">
        <v>68</v>
      </c>
      <c r="E14" s="29" t="s">
        <v>67</v>
      </c>
      <c r="F14" s="25">
        <v>1990</v>
      </c>
      <c r="G14" s="11">
        <v>1983</v>
      </c>
      <c r="H14" s="16">
        <v>1986</v>
      </c>
      <c r="I14" s="29" t="s">
        <v>320</v>
      </c>
      <c r="J14" s="29" t="s">
        <v>397</v>
      </c>
      <c r="K14" s="51" t="s">
        <v>421</v>
      </c>
      <c r="L14" s="11" t="s">
        <v>264</v>
      </c>
      <c r="M14" s="6" t="s">
        <v>427</v>
      </c>
      <c r="N14" s="24">
        <v>20.545300000000001</v>
      </c>
      <c r="O14" s="24">
        <v>84.396600000000007</v>
      </c>
      <c r="P14" s="24">
        <v>20.721800000000002</v>
      </c>
      <c r="Q14" s="24">
        <v>84.184200000000004</v>
      </c>
      <c r="R14" s="24">
        <v>20.6433</v>
      </c>
      <c r="S14" s="24">
        <v>84.504499999999993</v>
      </c>
      <c r="T14" s="24">
        <v>20.613900000000001</v>
      </c>
      <c r="U14" s="24">
        <v>84.295299999999997</v>
      </c>
      <c r="V14" s="24">
        <v>21.3231</v>
      </c>
      <c r="W14" s="24">
        <v>84.6614</v>
      </c>
      <c r="X14" s="24">
        <v>21.401499999999999</v>
      </c>
      <c r="Y14" s="24">
        <v>84.524100000000004</v>
      </c>
      <c r="Z14" s="24">
        <v>21.163</v>
      </c>
      <c r="AA14" s="24">
        <v>84.462000000000003</v>
      </c>
      <c r="AB14" s="24">
        <v>21.136800000000001</v>
      </c>
      <c r="AC14" s="24">
        <v>84.328000000000003</v>
      </c>
      <c r="AD14" s="24">
        <v>21.558399999999999</v>
      </c>
      <c r="AE14" s="24">
        <v>86.412999999999997</v>
      </c>
      <c r="AF14" s="24">
        <v>21.721800000000002</v>
      </c>
      <c r="AG14" s="24">
        <v>86.478399999999993</v>
      </c>
      <c r="AH14" s="24">
        <v>21.725000000000001</v>
      </c>
      <c r="AI14" s="24">
        <v>86.350899999999996</v>
      </c>
      <c r="AJ14" s="24">
        <v>21.5976</v>
      </c>
      <c r="AK14" s="11">
        <v>86.252899999999997</v>
      </c>
      <c r="AL14" s="37" t="s">
        <v>290</v>
      </c>
    </row>
    <row r="15" spans="1:46" s="6" customFormat="1" x14ac:dyDescent="0.3">
      <c r="A15" s="25">
        <v>60</v>
      </c>
      <c r="B15" s="25">
        <v>12</v>
      </c>
      <c r="C15" s="25">
        <v>13</v>
      </c>
      <c r="D15" s="24" t="s">
        <v>70</v>
      </c>
      <c r="E15" s="29" t="s">
        <v>69</v>
      </c>
      <c r="F15" s="25">
        <v>1990</v>
      </c>
      <c r="G15" s="11">
        <v>1980</v>
      </c>
      <c r="H15" s="16">
        <v>1981</v>
      </c>
      <c r="I15" s="29" t="s">
        <v>318</v>
      </c>
      <c r="J15" s="29" t="s">
        <v>394</v>
      </c>
      <c r="K15" s="51" t="s">
        <v>397</v>
      </c>
      <c r="L15" s="11" t="s">
        <v>264</v>
      </c>
      <c r="M15" s="6" t="s">
        <v>427</v>
      </c>
      <c r="N15" s="24">
        <v>18.859500000000001</v>
      </c>
      <c r="O15" s="24">
        <v>81.852099999999993</v>
      </c>
      <c r="P15" s="24">
        <v>19.0212</v>
      </c>
      <c r="Q15" s="24">
        <v>81.873400000000004</v>
      </c>
      <c r="R15" s="24">
        <v>19.204499999999999</v>
      </c>
      <c r="S15" s="24">
        <v>81.924700000000001</v>
      </c>
      <c r="T15" s="24">
        <v>19.272300000000001</v>
      </c>
      <c r="U15" s="24">
        <v>82.021500000000003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11"/>
      <c r="AL15" s="36" t="s">
        <v>457</v>
      </c>
      <c r="AM15" t="s">
        <v>458</v>
      </c>
      <c r="AN15" t="s">
        <v>459</v>
      </c>
      <c r="AO15" t="s">
        <v>460</v>
      </c>
    </row>
    <row r="16" spans="1:46" s="6" customFormat="1" x14ac:dyDescent="0.3">
      <c r="A16" s="25">
        <v>61</v>
      </c>
      <c r="B16" s="25">
        <v>13</v>
      </c>
      <c r="C16" s="25">
        <v>14</v>
      </c>
      <c r="D16" s="24" t="s">
        <v>73</v>
      </c>
      <c r="E16" s="29" t="s">
        <v>72</v>
      </c>
      <c r="F16" s="25">
        <v>1990</v>
      </c>
      <c r="G16" s="11">
        <v>1988</v>
      </c>
      <c r="H16" s="16">
        <v>1989</v>
      </c>
      <c r="I16" s="29" t="s">
        <v>320</v>
      </c>
      <c r="J16" s="29" t="s">
        <v>378</v>
      </c>
      <c r="K16" s="51" t="s">
        <v>397</v>
      </c>
      <c r="L16" s="11" t="s">
        <v>264</v>
      </c>
      <c r="M16" s="6" t="s">
        <v>427</v>
      </c>
      <c r="N16" s="24">
        <v>19.0626</v>
      </c>
      <c r="O16" s="24">
        <v>82.656400000000005</v>
      </c>
      <c r="P16" s="24">
        <v>19.034600000000001</v>
      </c>
      <c r="Q16" s="24">
        <v>82.621300000000005</v>
      </c>
      <c r="R16" s="24">
        <v>19.111599999999999</v>
      </c>
      <c r="S16" s="24">
        <v>82.582099999999997</v>
      </c>
      <c r="T16" s="24">
        <v>19.111599999999999</v>
      </c>
      <c r="U16" s="24">
        <v>82.582099999999997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11"/>
      <c r="AL16" s="36" t="s">
        <v>461</v>
      </c>
      <c r="AM16" t="s">
        <v>462</v>
      </c>
      <c r="AN16" t="s">
        <v>463</v>
      </c>
      <c r="AO16" t="s">
        <v>464</v>
      </c>
    </row>
    <row r="17" spans="1:43" s="6" customFormat="1" x14ac:dyDescent="0.3">
      <c r="A17" s="25">
        <v>73</v>
      </c>
      <c r="B17" s="25">
        <v>14</v>
      </c>
      <c r="C17" s="25">
        <v>15</v>
      </c>
      <c r="D17" s="24" t="s">
        <v>75</v>
      </c>
      <c r="E17" s="29" t="s">
        <v>61</v>
      </c>
      <c r="F17" s="25">
        <v>1991</v>
      </c>
      <c r="G17" s="11">
        <v>1989</v>
      </c>
      <c r="H17" s="16">
        <v>1989</v>
      </c>
      <c r="I17" s="29" t="s">
        <v>319</v>
      </c>
      <c r="J17" s="29" t="s">
        <v>389</v>
      </c>
      <c r="K17" s="51" t="s">
        <v>397</v>
      </c>
      <c r="L17" s="11" t="s">
        <v>264</v>
      </c>
      <c r="M17" s="6" t="s">
        <v>427</v>
      </c>
      <c r="N17" s="24">
        <v>22.755400000000002</v>
      </c>
      <c r="O17" s="24">
        <v>72.985900000000001</v>
      </c>
      <c r="P17" s="24">
        <v>22.775500000000001</v>
      </c>
      <c r="Q17" s="24">
        <v>72.866299999999995</v>
      </c>
      <c r="R17" s="24">
        <v>22.696100000000001</v>
      </c>
      <c r="S17" s="24">
        <v>73.030900000000003</v>
      </c>
      <c r="T17" s="24">
        <v>22.820599999999999</v>
      </c>
      <c r="U17" s="24">
        <v>72.821899999999999</v>
      </c>
      <c r="V17" s="24">
        <v>22.662400000000002</v>
      </c>
      <c r="W17" s="24">
        <v>73.254000000000005</v>
      </c>
      <c r="X17" s="24">
        <v>22.698499999999999</v>
      </c>
      <c r="Y17" s="24">
        <v>72.795400000000001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11"/>
      <c r="AL17" s="36" t="s">
        <v>465</v>
      </c>
      <c r="AM17" t="s">
        <v>466</v>
      </c>
      <c r="AN17" t="s">
        <v>456</v>
      </c>
      <c r="AO17" t="s">
        <v>467</v>
      </c>
      <c r="AP17" t="s">
        <v>468</v>
      </c>
      <c r="AQ17" t="s">
        <v>452</v>
      </c>
    </row>
    <row r="18" spans="1:43" s="6" customFormat="1" x14ac:dyDescent="0.3">
      <c r="A18" s="25">
        <v>74</v>
      </c>
      <c r="B18" s="25">
        <v>15</v>
      </c>
      <c r="C18" s="25">
        <v>16</v>
      </c>
      <c r="D18" s="29" t="s">
        <v>78</v>
      </c>
      <c r="E18" s="29" t="s">
        <v>79</v>
      </c>
      <c r="F18" s="25">
        <v>1991</v>
      </c>
      <c r="G18" s="11">
        <v>1988</v>
      </c>
      <c r="H18" s="16">
        <v>1988</v>
      </c>
      <c r="I18" s="29" t="s">
        <v>315</v>
      </c>
      <c r="J18" s="29" t="s">
        <v>391</v>
      </c>
      <c r="K18" s="51" t="s">
        <v>540</v>
      </c>
      <c r="L18" s="11" t="s">
        <v>271</v>
      </c>
      <c r="M18" s="6" t="s">
        <v>275</v>
      </c>
      <c r="N18" s="24">
        <v>27.382999999999999</v>
      </c>
      <c r="O18" s="24">
        <v>95.167000000000002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11"/>
      <c r="AL18" s="38" t="s">
        <v>290</v>
      </c>
    </row>
    <row r="19" spans="1:43" s="6" customFormat="1" x14ac:dyDescent="0.3">
      <c r="A19" s="25">
        <v>75</v>
      </c>
      <c r="B19" s="25">
        <v>16</v>
      </c>
      <c r="C19" s="25">
        <v>17</v>
      </c>
      <c r="D19" s="24" t="s">
        <v>81</v>
      </c>
      <c r="E19" s="29" t="s">
        <v>82</v>
      </c>
      <c r="F19" s="25">
        <v>1991</v>
      </c>
      <c r="G19" s="11">
        <v>1987</v>
      </c>
      <c r="H19" s="16">
        <v>1989</v>
      </c>
      <c r="I19" s="29" t="s">
        <v>321</v>
      </c>
      <c r="J19" s="29" t="s">
        <v>392</v>
      </c>
      <c r="K19" s="51" t="s">
        <v>541</v>
      </c>
      <c r="L19" s="11" t="s">
        <v>271</v>
      </c>
      <c r="M19" s="6" t="s">
        <v>275</v>
      </c>
      <c r="N19" s="24">
        <v>27.815999999999999</v>
      </c>
      <c r="O19" s="24">
        <v>79.911000000000001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11"/>
      <c r="AL19" s="38" t="s">
        <v>290</v>
      </c>
    </row>
    <row r="20" spans="1:43" s="6" customFormat="1" x14ac:dyDescent="0.3">
      <c r="A20" s="25">
        <v>76</v>
      </c>
      <c r="B20" s="25">
        <v>17</v>
      </c>
      <c r="C20" s="25">
        <v>18</v>
      </c>
      <c r="D20" s="24" t="s">
        <v>84</v>
      </c>
      <c r="E20" s="29" t="s">
        <v>61</v>
      </c>
      <c r="F20" s="25">
        <v>1991</v>
      </c>
      <c r="G20" s="11">
        <v>1985</v>
      </c>
      <c r="H20" s="16">
        <v>1988</v>
      </c>
      <c r="I20" s="29" t="s">
        <v>319</v>
      </c>
      <c r="J20" s="29" t="s">
        <v>389</v>
      </c>
      <c r="K20" s="51" t="s">
        <v>397</v>
      </c>
      <c r="L20" s="11" t="s">
        <v>264</v>
      </c>
      <c r="M20" s="6" t="s">
        <v>427</v>
      </c>
      <c r="N20" s="24">
        <v>22.728999999999999</v>
      </c>
      <c r="O20" s="24">
        <v>72.760000000000005</v>
      </c>
      <c r="P20" s="24">
        <v>22.686</v>
      </c>
      <c r="Q20" s="24">
        <v>72.756</v>
      </c>
      <c r="R20" s="24">
        <v>22.599</v>
      </c>
      <c r="S20" s="24">
        <v>72.856999999999999</v>
      </c>
      <c r="T20" s="24">
        <v>22.597000000000001</v>
      </c>
      <c r="U20" s="24">
        <v>72.921000000000006</v>
      </c>
      <c r="V20" s="24">
        <v>22.635000000000002</v>
      </c>
      <c r="W20" s="24">
        <v>72.927000000000007</v>
      </c>
      <c r="X20" s="24">
        <v>22.675000000000001</v>
      </c>
      <c r="Y20" s="24">
        <v>73.028000000000006</v>
      </c>
      <c r="Z20" s="24">
        <v>22.702999999999999</v>
      </c>
      <c r="AA20" s="24">
        <v>73.031000000000006</v>
      </c>
      <c r="AB20" s="24">
        <v>22.748000000000001</v>
      </c>
      <c r="AC20" s="24">
        <v>72.930999999999997</v>
      </c>
      <c r="AD20" s="24"/>
      <c r="AE20" s="24"/>
      <c r="AF20" s="24"/>
      <c r="AG20" s="24"/>
      <c r="AH20" s="24"/>
      <c r="AI20" s="24"/>
      <c r="AJ20" s="24"/>
      <c r="AK20" s="11"/>
      <c r="AL20" s="38" t="s">
        <v>290</v>
      </c>
    </row>
    <row r="21" spans="1:43" s="6" customFormat="1" x14ac:dyDescent="0.3">
      <c r="A21" s="25">
        <v>76</v>
      </c>
      <c r="B21" s="25">
        <v>17</v>
      </c>
      <c r="C21" s="25">
        <v>19</v>
      </c>
      <c r="D21" s="24" t="s">
        <v>84</v>
      </c>
      <c r="E21" s="29" t="s">
        <v>61</v>
      </c>
      <c r="F21" s="25">
        <v>1991</v>
      </c>
      <c r="G21" s="11">
        <v>1985</v>
      </c>
      <c r="H21" s="16">
        <v>1988</v>
      </c>
      <c r="I21" s="29" t="s">
        <v>319</v>
      </c>
      <c r="J21" s="29" t="s">
        <v>389</v>
      </c>
      <c r="K21" s="51" t="s">
        <v>397</v>
      </c>
      <c r="L21" s="11" t="s">
        <v>264</v>
      </c>
      <c r="M21" s="6" t="s">
        <v>427</v>
      </c>
      <c r="N21" s="24">
        <v>22.747</v>
      </c>
      <c r="O21" s="24">
        <v>72.796999999999997</v>
      </c>
      <c r="P21" s="24">
        <v>22.744</v>
      </c>
      <c r="Q21" s="24">
        <v>72.867000000000004</v>
      </c>
      <c r="R21" s="24">
        <v>22.771999999999998</v>
      </c>
      <c r="S21" s="24">
        <v>72.930999999999997</v>
      </c>
      <c r="T21" s="24">
        <v>22.724</v>
      </c>
      <c r="U21" s="24">
        <v>73.046999999999997</v>
      </c>
      <c r="V21" s="24">
        <v>22.797999999999998</v>
      </c>
      <c r="W21" s="24">
        <v>73.055000000000007</v>
      </c>
      <c r="X21" s="24">
        <v>22.827000000000002</v>
      </c>
      <c r="Y21" s="24">
        <v>73.034999999999997</v>
      </c>
      <c r="Z21" s="24">
        <v>22.847000000000001</v>
      </c>
      <c r="AA21" s="24">
        <v>73.072999999999993</v>
      </c>
      <c r="AB21" s="24">
        <v>22.870999999999999</v>
      </c>
      <c r="AC21" s="24">
        <v>72.938000000000002</v>
      </c>
      <c r="AD21" s="24"/>
      <c r="AE21" s="24"/>
      <c r="AF21" s="24"/>
      <c r="AG21" s="24"/>
      <c r="AH21" s="24"/>
      <c r="AI21" s="24"/>
      <c r="AJ21" s="24"/>
      <c r="AK21" s="11"/>
      <c r="AL21" s="38" t="s">
        <v>290</v>
      </c>
    </row>
    <row r="22" spans="1:43" s="6" customFormat="1" x14ac:dyDescent="0.3">
      <c r="A22" s="25">
        <v>76</v>
      </c>
      <c r="B22" s="25">
        <v>17</v>
      </c>
      <c r="C22" s="25">
        <v>20</v>
      </c>
      <c r="D22" s="24" t="s">
        <v>84</v>
      </c>
      <c r="E22" s="29" t="s">
        <v>61</v>
      </c>
      <c r="F22" s="25">
        <v>1991</v>
      </c>
      <c r="G22" s="11">
        <v>1985</v>
      </c>
      <c r="H22" s="16">
        <v>1988</v>
      </c>
      <c r="I22" s="29" t="s">
        <v>319</v>
      </c>
      <c r="J22" s="29" t="s">
        <v>389</v>
      </c>
      <c r="K22" s="51" t="s">
        <v>397</v>
      </c>
      <c r="L22" s="11" t="s">
        <v>264</v>
      </c>
      <c r="M22" s="6" t="s">
        <v>427</v>
      </c>
      <c r="N22" s="24">
        <v>22.847000000000001</v>
      </c>
      <c r="O22" s="24">
        <v>73.004000000000005</v>
      </c>
      <c r="P22" s="24">
        <v>22.81</v>
      </c>
      <c r="Q22" s="24">
        <v>73.016999999999996</v>
      </c>
      <c r="R22" s="24">
        <v>22.774999999999999</v>
      </c>
      <c r="S22" s="24">
        <v>72.956999999999994</v>
      </c>
      <c r="T22" s="24">
        <v>22.748000000000001</v>
      </c>
      <c r="U22" s="24">
        <v>72.992000000000004</v>
      </c>
      <c r="V22" s="24">
        <v>22.716999999999999</v>
      </c>
      <c r="W22" s="24">
        <v>73.03</v>
      </c>
      <c r="X22" s="24">
        <v>22.754000000000001</v>
      </c>
      <c r="Y22" s="24">
        <v>72.930999999999997</v>
      </c>
      <c r="Z22" s="24">
        <v>22.722000000000001</v>
      </c>
      <c r="AA22" s="24">
        <v>72.819000000000003</v>
      </c>
      <c r="AB22" s="24">
        <v>22.747</v>
      </c>
      <c r="AC22" s="24">
        <v>72.816999999999993</v>
      </c>
      <c r="AD22" s="24"/>
      <c r="AE22" s="24"/>
      <c r="AF22" s="24"/>
      <c r="AG22" s="24"/>
      <c r="AH22" s="24"/>
      <c r="AI22" s="24"/>
      <c r="AJ22" s="24"/>
      <c r="AK22" s="11"/>
      <c r="AL22" s="38" t="s">
        <v>290</v>
      </c>
    </row>
    <row r="23" spans="1:43" s="6" customFormat="1" x14ac:dyDescent="0.3">
      <c r="A23" s="25">
        <v>91</v>
      </c>
      <c r="B23" s="25">
        <v>18</v>
      </c>
      <c r="C23" s="25">
        <v>21</v>
      </c>
      <c r="D23" s="24" t="s">
        <v>86</v>
      </c>
      <c r="E23" s="29" t="s">
        <v>87</v>
      </c>
      <c r="F23" s="25">
        <v>1992</v>
      </c>
      <c r="G23" s="11">
        <v>1991</v>
      </c>
      <c r="H23" s="16">
        <v>1991</v>
      </c>
      <c r="I23" s="29" t="s">
        <v>318</v>
      </c>
      <c r="J23" s="29" t="s">
        <v>397</v>
      </c>
      <c r="K23" s="51" t="s">
        <v>397</v>
      </c>
      <c r="L23" s="11" t="s">
        <v>264</v>
      </c>
      <c r="M23" s="6" t="s">
        <v>427</v>
      </c>
      <c r="N23" s="24">
        <v>25.669</v>
      </c>
      <c r="O23" s="24">
        <v>78.454999999999998</v>
      </c>
      <c r="P23" s="24">
        <v>25.423999999999999</v>
      </c>
      <c r="Q23" s="24">
        <v>77.652000000000001</v>
      </c>
      <c r="R23" s="24">
        <v>26.565000000000001</v>
      </c>
      <c r="S23" s="24">
        <v>78.781999999999996</v>
      </c>
      <c r="T23" s="24">
        <v>26.503</v>
      </c>
      <c r="U23" s="24">
        <v>77.994</v>
      </c>
      <c r="V23" s="24">
        <v>24.643999999999998</v>
      </c>
      <c r="W23" s="24">
        <v>77.31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11"/>
      <c r="AL23" s="38" t="s">
        <v>290</v>
      </c>
    </row>
    <row r="24" spans="1:43" s="6" customFormat="1" x14ac:dyDescent="0.3">
      <c r="A24" s="25">
        <v>91</v>
      </c>
      <c r="B24" s="25">
        <v>18</v>
      </c>
      <c r="C24" s="25">
        <v>22</v>
      </c>
      <c r="D24" s="24" t="s">
        <v>86</v>
      </c>
      <c r="E24" s="29" t="s">
        <v>87</v>
      </c>
      <c r="F24" s="25">
        <v>1992</v>
      </c>
      <c r="G24" s="11">
        <v>1991</v>
      </c>
      <c r="H24" s="16">
        <v>1991</v>
      </c>
      <c r="I24" s="29" t="s">
        <v>318</v>
      </c>
      <c r="J24" s="29" t="s">
        <v>397</v>
      </c>
      <c r="K24" s="51" t="s">
        <v>397</v>
      </c>
      <c r="L24" s="11" t="s">
        <v>264</v>
      </c>
      <c r="M24" s="6" t="s">
        <v>427</v>
      </c>
      <c r="N24" s="24">
        <v>22.082999999999998</v>
      </c>
      <c r="O24" s="24">
        <v>82.153999999999996</v>
      </c>
      <c r="P24" s="24">
        <v>23.12</v>
      </c>
      <c r="Q24" s="24">
        <v>83.197999999999993</v>
      </c>
      <c r="R24" s="24">
        <v>21.895</v>
      </c>
      <c r="S24" s="24">
        <v>83.403999999999996</v>
      </c>
      <c r="T24" s="24">
        <v>22.015999999999998</v>
      </c>
      <c r="U24" s="24">
        <v>82.566999999999993</v>
      </c>
      <c r="V24" s="24">
        <v>23.236999999999998</v>
      </c>
      <c r="W24" s="24">
        <v>77.405000000000001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11"/>
      <c r="AL24" s="38" t="s">
        <v>290</v>
      </c>
    </row>
    <row r="25" spans="1:43" s="6" customFormat="1" x14ac:dyDescent="0.3">
      <c r="A25" s="25">
        <v>91</v>
      </c>
      <c r="B25" s="25">
        <v>18</v>
      </c>
      <c r="C25" s="25">
        <v>23</v>
      </c>
      <c r="D25" s="24" t="s">
        <v>86</v>
      </c>
      <c r="E25" s="29" t="s">
        <v>87</v>
      </c>
      <c r="F25" s="25">
        <v>1992</v>
      </c>
      <c r="G25" s="11">
        <v>1991</v>
      </c>
      <c r="H25" s="16">
        <v>1991</v>
      </c>
      <c r="I25" s="29" t="s">
        <v>318</v>
      </c>
      <c r="J25" s="29" t="s">
        <v>397</v>
      </c>
      <c r="K25" s="51" t="s">
        <v>397</v>
      </c>
      <c r="L25" s="11" t="s">
        <v>264</v>
      </c>
      <c r="M25" s="6" t="s">
        <v>427</v>
      </c>
      <c r="N25" s="24">
        <v>23.236999999999998</v>
      </c>
      <c r="O25" s="24">
        <v>77.405000000000001</v>
      </c>
      <c r="P25" s="24">
        <v>23.524000000000001</v>
      </c>
      <c r="Q25" s="24">
        <v>77.805000000000007</v>
      </c>
      <c r="R25" s="24">
        <v>21.917000000000002</v>
      </c>
      <c r="S25" s="24">
        <v>77.900000000000006</v>
      </c>
      <c r="T25" s="24">
        <v>23.2</v>
      </c>
      <c r="U25" s="24">
        <v>77.082999999999998</v>
      </c>
      <c r="V25" s="24">
        <v>22.745000000000001</v>
      </c>
      <c r="W25" s="24">
        <v>77.718000000000004</v>
      </c>
      <c r="X25" s="24">
        <v>24.007999999999999</v>
      </c>
      <c r="Y25" s="24">
        <v>76.728999999999999</v>
      </c>
      <c r="Z25" s="24">
        <v>23.323</v>
      </c>
      <c r="AA25" s="24">
        <v>77.775000000000006</v>
      </c>
      <c r="AB25" s="24"/>
      <c r="AC25" s="24"/>
      <c r="AD25" s="24"/>
      <c r="AE25" s="24"/>
      <c r="AF25" s="24"/>
      <c r="AG25" s="24"/>
      <c r="AH25" s="24"/>
      <c r="AI25" s="24"/>
      <c r="AJ25" s="24"/>
      <c r="AK25" s="11"/>
      <c r="AL25" s="38" t="s">
        <v>290</v>
      </c>
    </row>
    <row r="26" spans="1:43" s="6" customFormat="1" x14ac:dyDescent="0.3">
      <c r="A26" s="25">
        <v>91</v>
      </c>
      <c r="B26" s="25">
        <v>18</v>
      </c>
      <c r="C26" s="25">
        <v>24</v>
      </c>
      <c r="D26" s="24" t="s">
        <v>86</v>
      </c>
      <c r="E26" s="29" t="s">
        <v>87</v>
      </c>
      <c r="F26" s="25">
        <v>1992</v>
      </c>
      <c r="G26" s="11">
        <v>1991</v>
      </c>
      <c r="H26" s="16">
        <v>1991</v>
      </c>
      <c r="I26" s="29" t="s">
        <v>318</v>
      </c>
      <c r="J26" s="29" t="s">
        <v>397</v>
      </c>
      <c r="K26" s="51" t="s">
        <v>397</v>
      </c>
      <c r="L26" s="11" t="s">
        <v>264</v>
      </c>
      <c r="M26" s="6" t="s">
        <v>427</v>
      </c>
      <c r="N26" s="24">
        <v>22.716999999999999</v>
      </c>
      <c r="O26" s="24">
        <v>75.861999999999995</v>
      </c>
      <c r="P26" s="24">
        <v>22.033000000000001</v>
      </c>
      <c r="Q26" s="24">
        <v>74.896000000000001</v>
      </c>
      <c r="R26" s="24">
        <v>22.960999999999999</v>
      </c>
      <c r="S26" s="24">
        <v>74.823999999999998</v>
      </c>
      <c r="T26" s="24">
        <v>22.593</v>
      </c>
      <c r="U26" s="24">
        <v>75.296000000000006</v>
      </c>
      <c r="V26" s="24">
        <v>21.821999999999999</v>
      </c>
      <c r="W26" s="24">
        <v>76.346000000000004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11"/>
      <c r="AL26" s="38" t="s">
        <v>290</v>
      </c>
    </row>
    <row r="27" spans="1:43" s="6" customFormat="1" x14ac:dyDescent="0.3">
      <c r="A27" s="25">
        <v>91</v>
      </c>
      <c r="B27" s="25">
        <v>18</v>
      </c>
      <c r="C27" s="25">
        <v>25</v>
      </c>
      <c r="D27" s="24" t="s">
        <v>86</v>
      </c>
      <c r="E27" s="29" t="s">
        <v>87</v>
      </c>
      <c r="F27" s="25">
        <v>1992</v>
      </c>
      <c r="G27" s="11">
        <v>1991</v>
      </c>
      <c r="H27" s="16">
        <v>1991</v>
      </c>
      <c r="I27" s="29" t="s">
        <v>318</v>
      </c>
      <c r="J27" s="29" t="s">
        <v>397</v>
      </c>
      <c r="K27" s="51" t="s">
        <v>397</v>
      </c>
      <c r="L27" s="11" t="s">
        <v>264</v>
      </c>
      <c r="M27" s="6" t="s">
        <v>427</v>
      </c>
      <c r="N27" s="24">
        <v>19.085000000000001</v>
      </c>
      <c r="O27" s="24">
        <v>82.033000000000001</v>
      </c>
      <c r="P27" s="24">
        <v>21.187000000000001</v>
      </c>
      <c r="Q27" s="24">
        <v>81.283000000000001</v>
      </c>
      <c r="R27" s="24">
        <v>21.238</v>
      </c>
      <c r="S27" s="24">
        <v>81.64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11"/>
      <c r="AL27" s="38" t="s">
        <v>290</v>
      </c>
    </row>
    <row r="28" spans="1:43" s="6" customFormat="1" x14ac:dyDescent="0.3">
      <c r="A28" s="25">
        <v>96</v>
      </c>
      <c r="B28" s="25">
        <v>19</v>
      </c>
      <c r="C28" s="25">
        <v>26</v>
      </c>
      <c r="D28" s="24" t="s">
        <v>88</v>
      </c>
      <c r="E28" s="29" t="s">
        <v>89</v>
      </c>
      <c r="F28" s="25">
        <v>1993</v>
      </c>
      <c r="G28" s="11">
        <v>1989</v>
      </c>
      <c r="H28" s="16">
        <v>1990</v>
      </c>
      <c r="I28" s="29" t="s">
        <v>320</v>
      </c>
      <c r="J28" s="29" t="s">
        <v>405</v>
      </c>
      <c r="K28" s="51" t="s">
        <v>397</v>
      </c>
      <c r="L28" s="11" t="s">
        <v>264</v>
      </c>
      <c r="M28" s="6" t="s">
        <v>427</v>
      </c>
      <c r="N28" s="24">
        <v>22.253499999999999</v>
      </c>
      <c r="O28" s="24">
        <v>84.986199999999997</v>
      </c>
      <c r="P28" s="24">
        <v>22.106400000000001</v>
      </c>
      <c r="Q28" s="24">
        <v>84.838499999999996</v>
      </c>
      <c r="R28" s="24">
        <v>22.184799999999999</v>
      </c>
      <c r="S28" s="24">
        <v>84.875</v>
      </c>
      <c r="T28" s="24">
        <v>22.252300000000002</v>
      </c>
      <c r="U28" s="24">
        <v>84.754999999999995</v>
      </c>
      <c r="V28" s="24">
        <v>22.278099999999998</v>
      </c>
      <c r="W28" s="24">
        <v>84.726299999999995</v>
      </c>
      <c r="X28" s="24">
        <v>22.2746</v>
      </c>
      <c r="Y28" s="24">
        <v>84.707999999999998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11"/>
      <c r="AL28" s="38" t="s">
        <v>290</v>
      </c>
    </row>
    <row r="29" spans="1:43" s="6" customFormat="1" x14ac:dyDescent="0.3">
      <c r="A29" s="25">
        <v>97</v>
      </c>
      <c r="B29" s="25">
        <v>20</v>
      </c>
      <c r="C29" s="25">
        <v>27</v>
      </c>
      <c r="D29" s="24" t="s">
        <v>92</v>
      </c>
      <c r="E29" s="29" t="s">
        <v>93</v>
      </c>
      <c r="F29" s="25">
        <v>1993</v>
      </c>
      <c r="G29" s="11">
        <v>1983</v>
      </c>
      <c r="H29" s="16">
        <v>1988</v>
      </c>
      <c r="I29" s="29" t="s">
        <v>324</v>
      </c>
      <c r="J29" s="29" t="s">
        <v>416</v>
      </c>
      <c r="K29" s="51" t="s">
        <v>542</v>
      </c>
      <c r="L29" s="11" t="s">
        <v>271</v>
      </c>
      <c r="M29" s="6" t="s">
        <v>273</v>
      </c>
      <c r="N29" s="24">
        <v>25.684000000000001</v>
      </c>
      <c r="O29" s="24">
        <v>93.927999999999997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11"/>
      <c r="AL29" s="38" t="s">
        <v>290</v>
      </c>
    </row>
    <row r="30" spans="1:43" s="6" customFormat="1" x14ac:dyDescent="0.3">
      <c r="A30" s="25">
        <v>98</v>
      </c>
      <c r="B30" s="25">
        <v>21</v>
      </c>
      <c r="C30" s="25">
        <v>28</v>
      </c>
      <c r="D30" s="24" t="s">
        <v>95</v>
      </c>
      <c r="E30" s="29" t="s">
        <v>79</v>
      </c>
      <c r="F30" s="25">
        <v>1993</v>
      </c>
      <c r="G30" s="11">
        <v>1990</v>
      </c>
      <c r="H30" s="16">
        <v>1990</v>
      </c>
      <c r="I30" s="29" t="s">
        <v>323</v>
      </c>
      <c r="J30" s="29" t="s">
        <v>417</v>
      </c>
      <c r="K30" s="51" t="s">
        <v>543</v>
      </c>
      <c r="L30" s="11" t="s">
        <v>272</v>
      </c>
      <c r="M30" s="6" t="s">
        <v>273</v>
      </c>
      <c r="N30" s="24">
        <v>27.3</v>
      </c>
      <c r="O30" s="24">
        <v>96.1</v>
      </c>
      <c r="P30" s="24">
        <v>27.2</v>
      </c>
      <c r="Q30" s="24">
        <v>95.915999999999997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11"/>
      <c r="AL30" s="38" t="s">
        <v>290</v>
      </c>
    </row>
    <row r="31" spans="1:43" s="6" customFormat="1" x14ac:dyDescent="0.3">
      <c r="A31" s="25">
        <v>101</v>
      </c>
      <c r="B31" s="25">
        <v>22</v>
      </c>
      <c r="C31" s="25">
        <v>29</v>
      </c>
      <c r="D31" s="24" t="s">
        <v>97</v>
      </c>
      <c r="E31" s="29" t="s">
        <v>82</v>
      </c>
      <c r="F31" s="25">
        <v>1993</v>
      </c>
      <c r="G31" s="11">
        <v>1984</v>
      </c>
      <c r="H31" s="16">
        <v>1986</v>
      </c>
      <c r="I31" s="29" t="s">
        <v>325</v>
      </c>
      <c r="J31" s="29" t="s">
        <v>325</v>
      </c>
      <c r="K31" s="51" t="s">
        <v>325</v>
      </c>
      <c r="L31" s="11" t="s">
        <v>264</v>
      </c>
      <c r="M31" s="6" t="s">
        <v>427</v>
      </c>
      <c r="N31" s="24">
        <v>28.711414000000001</v>
      </c>
      <c r="O31" s="24">
        <v>77.2089</v>
      </c>
      <c r="P31" s="24">
        <v>28.701052000000001</v>
      </c>
      <c r="Q31" s="24">
        <v>77.220398000000003</v>
      </c>
      <c r="R31" s="24">
        <v>28.717417000000001</v>
      </c>
      <c r="S31" s="24">
        <v>77.222633000000002</v>
      </c>
      <c r="T31" s="24">
        <v>28.719622000000001</v>
      </c>
      <c r="U31" s="24">
        <v>77.226624000000001</v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11"/>
      <c r="AL31" s="38" t="s">
        <v>290</v>
      </c>
    </row>
    <row r="32" spans="1:43" s="6" customFormat="1" x14ac:dyDescent="0.3">
      <c r="A32" s="25">
        <v>101</v>
      </c>
      <c r="B32" s="25">
        <v>22</v>
      </c>
      <c r="C32" s="25">
        <v>30</v>
      </c>
      <c r="D32" s="24" t="s">
        <v>97</v>
      </c>
      <c r="E32" s="29" t="s">
        <v>82</v>
      </c>
      <c r="F32" s="25">
        <v>1993</v>
      </c>
      <c r="G32" s="11">
        <v>1984</v>
      </c>
      <c r="H32" s="16">
        <v>1986</v>
      </c>
      <c r="I32" s="29" t="s">
        <v>325</v>
      </c>
      <c r="J32" s="29" t="s">
        <v>325</v>
      </c>
      <c r="K32" s="51" t="s">
        <v>325</v>
      </c>
      <c r="L32" s="11" t="s">
        <v>264</v>
      </c>
      <c r="M32" s="6" t="s">
        <v>427</v>
      </c>
      <c r="N32" s="24">
        <v>28.543600000000001</v>
      </c>
      <c r="O32" s="24">
        <v>77.257800000000003</v>
      </c>
      <c r="P32" s="24">
        <v>28.561499999999999</v>
      </c>
      <c r="Q32" s="24">
        <v>77.1935</v>
      </c>
      <c r="R32" s="24">
        <v>28.576899999999998</v>
      </c>
      <c r="S32" s="24">
        <v>77.195999999999998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11"/>
      <c r="AL32" s="38" t="s">
        <v>290</v>
      </c>
    </row>
    <row r="33" spans="1:48" s="6" customFormat="1" x14ac:dyDescent="0.3">
      <c r="A33" s="25">
        <v>101</v>
      </c>
      <c r="B33" s="25">
        <v>22</v>
      </c>
      <c r="C33" s="25">
        <v>31</v>
      </c>
      <c r="D33" s="24" t="s">
        <v>97</v>
      </c>
      <c r="E33" s="29" t="s">
        <v>82</v>
      </c>
      <c r="F33" s="25">
        <v>1993</v>
      </c>
      <c r="G33" s="11">
        <v>1984</v>
      </c>
      <c r="H33" s="16">
        <v>1986</v>
      </c>
      <c r="I33" s="29" t="s">
        <v>325</v>
      </c>
      <c r="J33" s="29" t="s">
        <v>325</v>
      </c>
      <c r="K33" s="51" t="s">
        <v>325</v>
      </c>
      <c r="L33" s="11" t="s">
        <v>264</v>
      </c>
      <c r="M33" s="6" t="s">
        <v>427</v>
      </c>
      <c r="N33" s="24">
        <v>28.667999999999999</v>
      </c>
      <c r="O33" s="24">
        <v>77.1952</v>
      </c>
      <c r="P33" s="24">
        <v>28.610099999999999</v>
      </c>
      <c r="Q33" s="24">
        <v>77.144300000000001</v>
      </c>
      <c r="R33" s="24">
        <v>28.588200000000001</v>
      </c>
      <c r="S33" s="24">
        <v>77.149000000000001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11"/>
      <c r="AL33" s="38" t="s">
        <v>290</v>
      </c>
    </row>
    <row r="34" spans="1:48" s="6" customFormat="1" x14ac:dyDescent="0.3">
      <c r="A34" s="25">
        <v>107</v>
      </c>
      <c r="B34" s="25">
        <v>23</v>
      </c>
      <c r="C34" s="25">
        <v>32</v>
      </c>
      <c r="D34" s="24" t="s">
        <v>99</v>
      </c>
      <c r="E34" s="29" t="s">
        <v>100</v>
      </c>
      <c r="F34" s="25">
        <v>1993</v>
      </c>
      <c r="G34" s="11">
        <v>1984</v>
      </c>
      <c r="H34" s="16">
        <v>1988</v>
      </c>
      <c r="I34" s="29" t="s">
        <v>315</v>
      </c>
      <c r="J34" s="29" t="s">
        <v>412</v>
      </c>
      <c r="K34" s="51" t="s">
        <v>397</v>
      </c>
      <c r="L34" s="11" t="s">
        <v>264</v>
      </c>
      <c r="M34" s="6" t="s">
        <v>427</v>
      </c>
      <c r="N34" s="24">
        <v>25.907399999999999</v>
      </c>
      <c r="O34" s="24">
        <v>91.249300000000005</v>
      </c>
      <c r="P34" s="24">
        <v>25.895199999999999</v>
      </c>
      <c r="Q34" s="24">
        <v>91.262699999999995</v>
      </c>
      <c r="R34" s="24">
        <v>26.010899999999999</v>
      </c>
      <c r="S34" s="24">
        <v>91.239599999999996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11"/>
      <c r="AL34" s="36" t="s">
        <v>469</v>
      </c>
      <c r="AM34" t="s">
        <v>470</v>
      </c>
      <c r="AN34" t="s">
        <v>471</v>
      </c>
    </row>
    <row r="35" spans="1:48" s="6" customFormat="1" x14ac:dyDescent="0.3">
      <c r="A35" s="25">
        <v>109</v>
      </c>
      <c r="B35" s="25">
        <v>24</v>
      </c>
      <c r="C35" s="25">
        <v>33</v>
      </c>
      <c r="D35" s="24" t="s">
        <v>104</v>
      </c>
      <c r="E35" s="29" t="s">
        <v>105</v>
      </c>
      <c r="F35" s="25">
        <v>1993</v>
      </c>
      <c r="G35" s="11">
        <v>1989</v>
      </c>
      <c r="H35" s="16">
        <v>1991</v>
      </c>
      <c r="I35" s="29" t="s">
        <v>326</v>
      </c>
      <c r="J35" s="29" t="s">
        <v>395</v>
      </c>
      <c r="K35" s="51" t="s">
        <v>397</v>
      </c>
      <c r="L35" s="11" t="s">
        <v>264</v>
      </c>
      <c r="M35" s="6" t="s">
        <v>427</v>
      </c>
      <c r="N35" s="24">
        <v>28.297499999999999</v>
      </c>
      <c r="O35" s="24">
        <v>73.282399999999996</v>
      </c>
      <c r="P35" s="24">
        <v>28.131799999999998</v>
      </c>
      <c r="Q35" s="24">
        <v>73.317800000000005</v>
      </c>
      <c r="R35" s="24">
        <v>28.214700000000001</v>
      </c>
      <c r="S35" s="24">
        <v>73.559700000000007</v>
      </c>
      <c r="T35" s="24">
        <v>27.85</v>
      </c>
      <c r="U35" s="24">
        <v>72.716700000000003</v>
      </c>
      <c r="V35" s="24">
        <v>28.046399999999998</v>
      </c>
      <c r="W35" s="24">
        <v>73.080299999999994</v>
      </c>
      <c r="X35" s="24">
        <v>27.8856</v>
      </c>
      <c r="Y35" s="24">
        <v>72.987300000000005</v>
      </c>
      <c r="Z35" s="24">
        <v>28.378</v>
      </c>
      <c r="AA35" s="24">
        <v>73.888999999999996</v>
      </c>
      <c r="AB35" s="24">
        <v>28.495999999999999</v>
      </c>
      <c r="AC35" s="24">
        <v>73.745800000000003</v>
      </c>
      <c r="AD35" s="24">
        <v>27.668299999999999</v>
      </c>
      <c r="AE35" s="24">
        <v>73.337000000000003</v>
      </c>
      <c r="AF35" s="24">
        <v>27.5715</v>
      </c>
      <c r="AG35" s="24">
        <v>73.576999999999998</v>
      </c>
      <c r="AH35" s="24">
        <v>27.637499999999999</v>
      </c>
      <c r="AI35" s="24">
        <v>73.821799999999996</v>
      </c>
      <c r="AJ35" s="24"/>
      <c r="AK35" s="11"/>
      <c r="AL35" s="36" t="s">
        <v>472</v>
      </c>
      <c r="AM35" t="s">
        <v>473</v>
      </c>
      <c r="AN35" t="s">
        <v>474</v>
      </c>
      <c r="AO35" t="s">
        <v>475</v>
      </c>
      <c r="AP35" t="s">
        <v>476</v>
      </c>
      <c r="AQ35" t="s">
        <v>477</v>
      </c>
      <c r="AR35" t="s">
        <v>478</v>
      </c>
      <c r="AS35" t="s">
        <v>479</v>
      </c>
      <c r="AT35" t="s">
        <v>480</v>
      </c>
      <c r="AU35" t="s">
        <v>481</v>
      </c>
      <c r="AV35" t="s">
        <v>482</v>
      </c>
    </row>
    <row r="36" spans="1:48" s="6" customFormat="1" x14ac:dyDescent="0.3">
      <c r="A36" s="25">
        <v>112</v>
      </c>
      <c r="B36" s="25">
        <v>25</v>
      </c>
      <c r="C36" s="25">
        <v>34</v>
      </c>
      <c r="D36" s="24" t="s">
        <v>107</v>
      </c>
      <c r="E36" s="29" t="s">
        <v>72</v>
      </c>
      <c r="F36" s="25">
        <v>1993</v>
      </c>
      <c r="G36" s="11">
        <v>1989</v>
      </c>
      <c r="H36" s="16">
        <v>1991</v>
      </c>
      <c r="I36" s="29" t="s">
        <v>320</v>
      </c>
      <c r="J36" s="29" t="s">
        <v>378</v>
      </c>
      <c r="K36" s="51" t="s">
        <v>544</v>
      </c>
      <c r="L36" s="11" t="s">
        <v>271</v>
      </c>
      <c r="M36" s="6" t="s">
        <v>273</v>
      </c>
      <c r="N36" s="24">
        <v>18.417899999999999</v>
      </c>
      <c r="O36" s="24">
        <v>81.9696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11"/>
      <c r="AL36" s="38" t="s">
        <v>291</v>
      </c>
    </row>
    <row r="37" spans="1:48" s="6" customFormat="1" x14ac:dyDescent="0.3">
      <c r="A37" s="25">
        <v>117</v>
      </c>
      <c r="B37" s="25">
        <v>26</v>
      </c>
      <c r="C37" s="25">
        <v>35</v>
      </c>
      <c r="D37" s="24" t="s">
        <v>109</v>
      </c>
      <c r="E37" s="29" t="s">
        <v>110</v>
      </c>
      <c r="F37" s="25">
        <v>1994</v>
      </c>
      <c r="G37" s="11">
        <v>1990</v>
      </c>
      <c r="H37" s="16">
        <v>1991</v>
      </c>
      <c r="I37" s="29" t="s">
        <v>321</v>
      </c>
      <c r="J37" s="29" t="s">
        <v>396</v>
      </c>
      <c r="K37" s="51" t="s">
        <v>545</v>
      </c>
      <c r="L37" s="11" t="s">
        <v>271</v>
      </c>
      <c r="M37" s="6" t="s">
        <v>263</v>
      </c>
      <c r="N37" s="24">
        <v>28.582000000000001</v>
      </c>
      <c r="O37" s="24">
        <v>77.573999999999998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11"/>
      <c r="AL37" s="38" t="s">
        <v>290</v>
      </c>
    </row>
    <row r="38" spans="1:48" s="6" customFormat="1" x14ac:dyDescent="0.3">
      <c r="A38" s="25">
        <v>124</v>
      </c>
      <c r="B38" s="25">
        <v>27</v>
      </c>
      <c r="C38" s="25">
        <v>36</v>
      </c>
      <c r="D38" s="24" t="s">
        <v>114</v>
      </c>
      <c r="E38" s="29" t="s">
        <v>115</v>
      </c>
      <c r="F38" s="25">
        <v>1994</v>
      </c>
      <c r="G38" s="11">
        <v>1988</v>
      </c>
      <c r="H38" s="16">
        <v>1990</v>
      </c>
      <c r="I38" s="29" t="s">
        <v>320</v>
      </c>
      <c r="J38" s="29" t="s">
        <v>378</v>
      </c>
      <c r="K38" s="52" t="s">
        <v>546</v>
      </c>
      <c r="L38" s="11" t="s">
        <v>271</v>
      </c>
      <c r="M38" s="6" t="s">
        <v>263</v>
      </c>
      <c r="N38" s="24">
        <v>18.770900000000001</v>
      </c>
      <c r="O38" s="24">
        <v>82.837900000000005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11"/>
      <c r="AL38" s="37" t="s">
        <v>536</v>
      </c>
    </row>
    <row r="39" spans="1:48" s="6" customFormat="1" x14ac:dyDescent="0.3">
      <c r="A39" s="25">
        <v>124</v>
      </c>
      <c r="B39" s="25">
        <v>27</v>
      </c>
      <c r="C39" s="25">
        <v>37</v>
      </c>
      <c r="D39" s="24" t="s">
        <v>114</v>
      </c>
      <c r="E39" s="29" t="s">
        <v>115</v>
      </c>
      <c r="F39" s="25">
        <v>1994</v>
      </c>
      <c r="G39" s="11">
        <v>1988</v>
      </c>
      <c r="H39" s="16">
        <v>1990</v>
      </c>
      <c r="I39" s="29" t="s">
        <v>320</v>
      </c>
      <c r="J39" s="29" t="s">
        <v>378</v>
      </c>
      <c r="K39" s="52" t="s">
        <v>547</v>
      </c>
      <c r="L39" s="11" t="s">
        <v>271</v>
      </c>
      <c r="M39" s="6" t="s">
        <v>263</v>
      </c>
      <c r="N39" s="24">
        <v>18.991099999999999</v>
      </c>
      <c r="O39" s="24">
        <v>82.581400000000002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11"/>
      <c r="AL39" s="38" t="s">
        <v>537</v>
      </c>
    </row>
    <row r="40" spans="1:48" s="6" customFormat="1" x14ac:dyDescent="0.3">
      <c r="A40" s="25">
        <v>124</v>
      </c>
      <c r="B40" s="25">
        <v>27</v>
      </c>
      <c r="C40" s="25">
        <v>38</v>
      </c>
      <c r="D40" s="24" t="s">
        <v>114</v>
      </c>
      <c r="E40" s="29" t="s">
        <v>115</v>
      </c>
      <c r="F40" s="25">
        <v>1994</v>
      </c>
      <c r="G40" s="11">
        <v>1988</v>
      </c>
      <c r="H40" s="16">
        <v>1990</v>
      </c>
      <c r="I40" s="29" t="s">
        <v>320</v>
      </c>
      <c r="J40" s="29" t="s">
        <v>378</v>
      </c>
      <c r="K40" s="52" t="s">
        <v>548</v>
      </c>
      <c r="L40" s="11" t="s">
        <v>271</v>
      </c>
      <c r="M40" s="6" t="s">
        <v>263</v>
      </c>
      <c r="N40" s="24">
        <v>18.486499999999999</v>
      </c>
      <c r="O40" s="24">
        <v>82.296300000000002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11"/>
      <c r="AL40" s="47" t="s">
        <v>292</v>
      </c>
    </row>
    <row r="41" spans="1:48" s="6" customFormat="1" x14ac:dyDescent="0.3">
      <c r="A41" s="25">
        <v>126</v>
      </c>
      <c r="B41" s="25">
        <v>28</v>
      </c>
      <c r="C41" s="25">
        <v>39</v>
      </c>
      <c r="D41" s="24" t="s">
        <v>117</v>
      </c>
      <c r="E41" s="29" t="s">
        <v>118</v>
      </c>
      <c r="F41" s="25">
        <v>1994</v>
      </c>
      <c r="G41" s="11">
        <v>1988</v>
      </c>
      <c r="H41" s="16">
        <v>1990</v>
      </c>
      <c r="I41" s="29" t="s">
        <v>320</v>
      </c>
      <c r="J41" s="29" t="s">
        <v>378</v>
      </c>
      <c r="K41" s="51" t="s">
        <v>397</v>
      </c>
      <c r="L41" s="11" t="s">
        <v>264</v>
      </c>
      <c r="M41" s="6" t="s">
        <v>427</v>
      </c>
      <c r="N41" s="24">
        <v>19.0626</v>
      </c>
      <c r="O41" s="24">
        <v>82.656400000000005</v>
      </c>
      <c r="P41" s="24">
        <v>19.034600000000001</v>
      </c>
      <c r="Q41" s="24">
        <v>82.621300000000005</v>
      </c>
      <c r="R41" s="24">
        <v>19.111599999999999</v>
      </c>
      <c r="S41" s="24">
        <v>82.582099999999997</v>
      </c>
      <c r="T41" s="24">
        <v>19.111599999999999</v>
      </c>
      <c r="U41" s="24">
        <v>82.582099999999997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11"/>
      <c r="AL41" s="36" t="s">
        <v>461</v>
      </c>
      <c r="AM41" t="s">
        <v>462</v>
      </c>
      <c r="AN41" t="s">
        <v>463</v>
      </c>
      <c r="AO41" t="s">
        <v>464</v>
      </c>
    </row>
    <row r="42" spans="1:48" s="6" customFormat="1" x14ac:dyDescent="0.3">
      <c r="A42" s="25">
        <v>134</v>
      </c>
      <c r="B42" s="25">
        <v>29</v>
      </c>
      <c r="C42" s="25">
        <v>40</v>
      </c>
      <c r="D42" s="24" t="s">
        <v>123</v>
      </c>
      <c r="E42" s="29" t="s">
        <v>82</v>
      </c>
      <c r="F42" s="25">
        <v>1995</v>
      </c>
      <c r="G42" s="11">
        <v>1986</v>
      </c>
      <c r="H42" s="16">
        <v>1986</v>
      </c>
      <c r="I42" s="29" t="s">
        <v>380</v>
      </c>
      <c r="J42" s="29" t="s">
        <v>325</v>
      </c>
      <c r="K42" s="51" t="s">
        <v>418</v>
      </c>
      <c r="L42" s="11" t="s">
        <v>271</v>
      </c>
      <c r="M42" s="6" t="s">
        <v>273</v>
      </c>
      <c r="N42" s="24">
        <v>28.4389</v>
      </c>
      <c r="O42" s="24">
        <v>77.005799999999994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11"/>
      <c r="AL42" s="38" t="s">
        <v>537</v>
      </c>
    </row>
    <row r="43" spans="1:48" s="6" customFormat="1" x14ac:dyDescent="0.3">
      <c r="A43" s="25">
        <v>140</v>
      </c>
      <c r="B43" s="25">
        <v>30</v>
      </c>
      <c r="C43" s="25">
        <v>41</v>
      </c>
      <c r="D43" s="24" t="s">
        <v>125</v>
      </c>
      <c r="E43" s="29" t="s">
        <v>126</v>
      </c>
      <c r="F43" s="25">
        <v>1995</v>
      </c>
      <c r="G43" s="11">
        <v>1985</v>
      </c>
      <c r="H43" s="16">
        <v>1988</v>
      </c>
      <c r="I43" s="29" t="s">
        <v>321</v>
      </c>
      <c r="J43" s="29" t="s">
        <v>407</v>
      </c>
      <c r="K43" s="52" t="s">
        <v>549</v>
      </c>
      <c r="L43" s="11" t="s">
        <v>271</v>
      </c>
      <c r="M43" s="6" t="s">
        <v>273</v>
      </c>
      <c r="N43" s="24">
        <v>29.127500000000001</v>
      </c>
      <c r="O43" s="24">
        <v>79.539900000000003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11"/>
      <c r="AL43" s="38" t="s">
        <v>293</v>
      </c>
    </row>
    <row r="44" spans="1:48" s="6" customFormat="1" x14ac:dyDescent="0.3">
      <c r="A44" s="25">
        <v>140</v>
      </c>
      <c r="B44" s="25">
        <v>30</v>
      </c>
      <c r="C44" s="25">
        <v>42</v>
      </c>
      <c r="D44" s="24" t="s">
        <v>125</v>
      </c>
      <c r="E44" s="29" t="s">
        <v>126</v>
      </c>
      <c r="F44" s="25">
        <v>1995</v>
      </c>
      <c r="G44" s="11">
        <v>1985</v>
      </c>
      <c r="H44" s="16">
        <v>1988</v>
      </c>
      <c r="I44" s="29" t="s">
        <v>321</v>
      </c>
      <c r="J44" s="29" t="s">
        <v>407</v>
      </c>
      <c r="K44" s="51" t="s">
        <v>397</v>
      </c>
      <c r="L44" s="11" t="s">
        <v>272</v>
      </c>
      <c r="M44" s="6" t="s">
        <v>273</v>
      </c>
      <c r="N44" s="24">
        <v>28.995200000000001</v>
      </c>
      <c r="O44" s="24">
        <v>79.545500000000004</v>
      </c>
      <c r="P44" s="24">
        <v>29.016500000000001</v>
      </c>
      <c r="Q44" s="24">
        <v>79.397400000000005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11"/>
      <c r="AL44" s="36" t="s">
        <v>483</v>
      </c>
      <c r="AM44" t="s">
        <v>484</v>
      </c>
    </row>
    <row r="45" spans="1:48" s="6" customFormat="1" x14ac:dyDescent="0.3">
      <c r="A45" s="25">
        <v>141</v>
      </c>
      <c r="B45" s="25">
        <v>31</v>
      </c>
      <c r="C45" s="25">
        <v>43</v>
      </c>
      <c r="D45" s="24" t="s">
        <v>128</v>
      </c>
      <c r="E45" s="29" t="s">
        <v>129</v>
      </c>
      <c r="F45" s="25">
        <v>1995</v>
      </c>
      <c r="G45" s="11">
        <v>1993</v>
      </c>
      <c r="H45" s="16">
        <v>1994</v>
      </c>
      <c r="I45" s="29" t="s">
        <v>316</v>
      </c>
      <c r="J45" s="29" t="s">
        <v>379</v>
      </c>
      <c r="K45" s="51" t="s">
        <v>397</v>
      </c>
      <c r="L45" s="11" t="s">
        <v>264</v>
      </c>
      <c r="M45" s="6" t="s">
        <v>427</v>
      </c>
      <c r="N45" s="24">
        <v>26.732199999999999</v>
      </c>
      <c r="O45" s="24">
        <v>88.409300000000002</v>
      </c>
      <c r="P45" s="24">
        <v>26.734100000000002</v>
      </c>
      <c r="Q45" s="24">
        <v>88.377200000000002</v>
      </c>
      <c r="R45" s="24">
        <v>26.714600000000001</v>
      </c>
      <c r="S45" s="24">
        <v>88.427700000000002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11"/>
      <c r="AL45" s="36" t="s">
        <v>485</v>
      </c>
      <c r="AM45" t="s">
        <v>486</v>
      </c>
      <c r="AN45" t="s">
        <v>487</v>
      </c>
    </row>
    <row r="46" spans="1:48" s="6" customFormat="1" x14ac:dyDescent="0.3">
      <c r="A46" s="25">
        <v>143</v>
      </c>
      <c r="B46" s="25">
        <v>32</v>
      </c>
      <c r="C46" s="25">
        <v>44</v>
      </c>
      <c r="D46" s="24" t="s">
        <v>131</v>
      </c>
      <c r="E46" s="29" t="s">
        <v>129</v>
      </c>
      <c r="F46" s="25">
        <v>1995</v>
      </c>
      <c r="G46" s="11">
        <v>1993</v>
      </c>
      <c r="H46" s="16">
        <v>1994</v>
      </c>
      <c r="I46" s="29" t="s">
        <v>316</v>
      </c>
      <c r="J46" s="29" t="s">
        <v>379</v>
      </c>
      <c r="K46" s="52" t="s">
        <v>550</v>
      </c>
      <c r="L46" s="11" t="s">
        <v>271</v>
      </c>
      <c r="M46" s="6" t="s">
        <v>273</v>
      </c>
      <c r="N46" s="24">
        <v>26.788599999999999</v>
      </c>
      <c r="O46" s="24">
        <v>88.367999999999995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11"/>
      <c r="AL46" s="37" t="s">
        <v>536</v>
      </c>
    </row>
    <row r="47" spans="1:48" s="6" customFormat="1" x14ac:dyDescent="0.3">
      <c r="A47" s="25">
        <v>143</v>
      </c>
      <c r="B47" s="25">
        <v>32</v>
      </c>
      <c r="C47" s="25">
        <v>45</v>
      </c>
      <c r="D47" s="24" t="s">
        <v>131</v>
      </c>
      <c r="E47" s="29" t="s">
        <v>129</v>
      </c>
      <c r="F47" s="25">
        <v>1995</v>
      </c>
      <c r="G47" s="11">
        <v>1993</v>
      </c>
      <c r="H47" s="16">
        <v>1994</v>
      </c>
      <c r="I47" s="29" t="s">
        <v>316</v>
      </c>
      <c r="J47" s="29" t="s">
        <v>379</v>
      </c>
      <c r="K47" s="52" t="s">
        <v>551</v>
      </c>
      <c r="L47" s="11" t="s">
        <v>271</v>
      </c>
      <c r="M47" s="6" t="s">
        <v>273</v>
      </c>
      <c r="N47" s="24">
        <v>26.835799999999999</v>
      </c>
      <c r="O47" s="24">
        <v>88.341899999999995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11"/>
      <c r="AL47" s="37" t="s">
        <v>536</v>
      </c>
    </row>
    <row r="48" spans="1:48" s="6" customFormat="1" x14ac:dyDescent="0.3">
      <c r="A48" s="25">
        <v>153</v>
      </c>
      <c r="B48" s="25">
        <v>33</v>
      </c>
      <c r="C48" s="25">
        <v>46</v>
      </c>
      <c r="D48" s="24" t="s">
        <v>132</v>
      </c>
      <c r="E48" s="29" t="s">
        <v>57</v>
      </c>
      <c r="F48" s="25">
        <v>1996</v>
      </c>
      <c r="G48" s="11">
        <v>1990</v>
      </c>
      <c r="H48" s="16">
        <v>1990</v>
      </c>
      <c r="I48" s="29" t="s">
        <v>318</v>
      </c>
      <c r="J48" s="29" t="s">
        <v>388</v>
      </c>
      <c r="K48" s="51" t="s">
        <v>552</v>
      </c>
      <c r="L48" s="11" t="s">
        <v>271</v>
      </c>
      <c r="M48" s="6" t="s">
        <v>273</v>
      </c>
      <c r="N48" s="24">
        <v>22.827000000000002</v>
      </c>
      <c r="O48" s="24">
        <v>80.123000000000005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11"/>
      <c r="AL48" s="38" t="s">
        <v>290</v>
      </c>
    </row>
    <row r="49" spans="1:42" s="6" customFormat="1" x14ac:dyDescent="0.3">
      <c r="A49" s="25">
        <v>153</v>
      </c>
      <c r="B49" s="25">
        <v>33</v>
      </c>
      <c r="C49" s="25">
        <v>47</v>
      </c>
      <c r="D49" s="24" t="s">
        <v>132</v>
      </c>
      <c r="E49" s="29" t="s">
        <v>57</v>
      </c>
      <c r="F49" s="25">
        <v>1996</v>
      </c>
      <c r="G49" s="11">
        <v>1990</v>
      </c>
      <c r="H49" s="16">
        <v>1990</v>
      </c>
      <c r="I49" s="29" t="s">
        <v>318</v>
      </c>
      <c r="J49" s="29" t="s">
        <v>388</v>
      </c>
      <c r="K49" s="51" t="s">
        <v>553</v>
      </c>
      <c r="L49" s="11" t="s">
        <v>271</v>
      </c>
      <c r="M49" s="6" t="s">
        <v>273</v>
      </c>
      <c r="N49" s="24">
        <v>22.954999999999998</v>
      </c>
      <c r="O49" s="24">
        <v>80.174000000000007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11"/>
      <c r="AL49" s="38" t="s">
        <v>290</v>
      </c>
    </row>
    <row r="50" spans="1:42" s="6" customFormat="1" x14ac:dyDescent="0.3">
      <c r="A50" s="25">
        <v>156</v>
      </c>
      <c r="B50" s="25">
        <v>34</v>
      </c>
      <c r="C50" s="25">
        <v>48</v>
      </c>
      <c r="D50" s="24" t="s">
        <v>134</v>
      </c>
      <c r="E50" s="29" t="s">
        <v>135</v>
      </c>
      <c r="F50" s="25">
        <v>1996</v>
      </c>
      <c r="G50" s="11">
        <v>1991</v>
      </c>
      <c r="H50" s="16">
        <v>1991</v>
      </c>
      <c r="I50" s="29" t="s">
        <v>320</v>
      </c>
      <c r="J50" s="29" t="s">
        <v>404</v>
      </c>
      <c r="K50" s="51" t="s">
        <v>554</v>
      </c>
      <c r="L50" s="11" t="s">
        <v>271</v>
      </c>
      <c r="M50" s="6" t="s">
        <v>263</v>
      </c>
      <c r="N50" s="24">
        <v>18.486499999999999</v>
      </c>
      <c r="O50" s="24">
        <v>82.296300000000002</v>
      </c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11"/>
      <c r="AL50" s="38" t="s">
        <v>292</v>
      </c>
    </row>
    <row r="51" spans="1:42" s="6" customFormat="1" x14ac:dyDescent="0.3">
      <c r="A51" s="25">
        <v>159</v>
      </c>
      <c r="B51" s="25">
        <v>35</v>
      </c>
      <c r="C51" s="25">
        <v>49</v>
      </c>
      <c r="D51" s="24" t="s">
        <v>137</v>
      </c>
      <c r="E51" s="29" t="s">
        <v>100</v>
      </c>
      <c r="F51" s="25">
        <v>1996</v>
      </c>
      <c r="G51" s="11">
        <v>1989</v>
      </c>
      <c r="H51" s="16">
        <v>1990</v>
      </c>
      <c r="I51" s="29" t="s">
        <v>316</v>
      </c>
      <c r="J51" s="29" t="s">
        <v>419</v>
      </c>
      <c r="K51" s="51" t="s">
        <v>397</v>
      </c>
      <c r="L51" s="11" t="s">
        <v>264</v>
      </c>
      <c r="M51" s="6" t="s">
        <v>427</v>
      </c>
      <c r="N51" s="24">
        <v>26.621600000000001</v>
      </c>
      <c r="O51" s="24">
        <v>89.410399999999996</v>
      </c>
      <c r="P51" s="24">
        <v>26.6508</v>
      </c>
      <c r="Q51" s="24">
        <v>89.345100000000002</v>
      </c>
      <c r="R51" s="24">
        <v>26.644200000000001</v>
      </c>
      <c r="S51" s="24">
        <v>89.254099999999994</v>
      </c>
      <c r="T51" s="24">
        <v>26.799099999999999</v>
      </c>
      <c r="U51" s="24">
        <v>88.957400000000007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11"/>
      <c r="AL51" s="36" t="s">
        <v>488</v>
      </c>
      <c r="AM51" t="s">
        <v>489</v>
      </c>
      <c r="AN51" t="s">
        <v>490</v>
      </c>
      <c r="AO51" t="s">
        <v>491</v>
      </c>
    </row>
    <row r="52" spans="1:42" s="6" customFormat="1" x14ac:dyDescent="0.3">
      <c r="A52" s="25">
        <v>161</v>
      </c>
      <c r="B52" s="25">
        <v>36</v>
      </c>
      <c r="C52" s="25">
        <v>50</v>
      </c>
      <c r="D52" s="24" t="s">
        <v>139</v>
      </c>
      <c r="E52" s="29" t="s">
        <v>140</v>
      </c>
      <c r="F52" s="25">
        <v>1996</v>
      </c>
      <c r="G52" s="11">
        <v>1989</v>
      </c>
      <c r="H52" s="16">
        <v>1990</v>
      </c>
      <c r="I52" s="29" t="s">
        <v>315</v>
      </c>
      <c r="J52" s="29" t="s">
        <v>412</v>
      </c>
      <c r="K52" s="51" t="s">
        <v>555</v>
      </c>
      <c r="L52" s="11" t="s">
        <v>271</v>
      </c>
      <c r="M52" s="6" t="s">
        <v>274</v>
      </c>
      <c r="N52" s="24">
        <v>26.1175</v>
      </c>
      <c r="O52" s="24">
        <v>91.791899999999998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11"/>
      <c r="AL52" s="38" t="s">
        <v>537</v>
      </c>
    </row>
    <row r="53" spans="1:42" s="6" customFormat="1" x14ac:dyDescent="0.3">
      <c r="A53" s="25">
        <v>166</v>
      </c>
      <c r="B53" s="25">
        <v>37</v>
      </c>
      <c r="C53" s="25">
        <v>51</v>
      </c>
      <c r="D53" s="24" t="s">
        <v>141</v>
      </c>
      <c r="E53" s="29" t="s">
        <v>142</v>
      </c>
      <c r="F53" s="25">
        <v>1996</v>
      </c>
      <c r="G53" s="11">
        <v>1988</v>
      </c>
      <c r="H53" s="16">
        <v>1990</v>
      </c>
      <c r="I53" s="29" t="s">
        <v>402</v>
      </c>
      <c r="J53" s="29" t="s">
        <v>397</v>
      </c>
      <c r="K53" s="51" t="s">
        <v>397</v>
      </c>
      <c r="L53" s="11" t="s">
        <v>272</v>
      </c>
      <c r="M53" s="6" t="s">
        <v>275</v>
      </c>
      <c r="N53" s="24">
        <v>21.341200000000001</v>
      </c>
      <c r="O53" s="24">
        <v>74.6464</v>
      </c>
      <c r="P53" s="24">
        <v>21.230399999999999</v>
      </c>
      <c r="Q53" s="24">
        <v>74.717600000000004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11"/>
      <c r="AL53" s="36" t="s">
        <v>492</v>
      </c>
      <c r="AM53" t="s">
        <v>493</v>
      </c>
    </row>
    <row r="54" spans="1:42" s="6" customFormat="1" x14ac:dyDescent="0.3">
      <c r="A54" s="25">
        <v>175</v>
      </c>
      <c r="B54" s="25">
        <v>38</v>
      </c>
      <c r="C54" s="25">
        <v>52</v>
      </c>
      <c r="D54" s="24" t="s">
        <v>143</v>
      </c>
      <c r="E54" s="29" t="s">
        <v>144</v>
      </c>
      <c r="F54" s="25">
        <v>1997</v>
      </c>
      <c r="G54" s="11">
        <v>1991</v>
      </c>
      <c r="H54" s="16">
        <v>1992</v>
      </c>
      <c r="I54" s="29" t="s">
        <v>321</v>
      </c>
      <c r="J54" s="29" t="s">
        <v>420</v>
      </c>
      <c r="K54" s="51" t="s">
        <v>556</v>
      </c>
      <c r="L54" s="11" t="s">
        <v>271</v>
      </c>
      <c r="M54" s="6" t="s">
        <v>273</v>
      </c>
      <c r="N54" s="24">
        <v>25.181999999999999</v>
      </c>
      <c r="O54" s="24">
        <v>81.614999999999995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11"/>
      <c r="AL54" s="38" t="s">
        <v>290</v>
      </c>
    </row>
    <row r="55" spans="1:42" s="6" customFormat="1" x14ac:dyDescent="0.3">
      <c r="A55" s="25">
        <v>176</v>
      </c>
      <c r="B55" s="25">
        <v>39</v>
      </c>
      <c r="C55" s="25">
        <v>53</v>
      </c>
      <c r="D55" s="24" t="s">
        <v>145</v>
      </c>
      <c r="E55" s="29" t="s">
        <v>146</v>
      </c>
      <c r="F55" s="25">
        <v>1997</v>
      </c>
      <c r="G55" s="11">
        <v>1995</v>
      </c>
      <c r="H55" s="16">
        <v>1996</v>
      </c>
      <c r="I55" s="29" t="s">
        <v>315</v>
      </c>
      <c r="J55" s="29" t="s">
        <v>391</v>
      </c>
      <c r="K55" s="51" t="s">
        <v>557</v>
      </c>
      <c r="L55" s="11" t="s">
        <v>271</v>
      </c>
      <c r="M55" s="6" t="s">
        <v>263</v>
      </c>
      <c r="N55" s="24">
        <v>27.583300000000001</v>
      </c>
      <c r="O55" s="24">
        <v>95.683300000000003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11"/>
      <c r="AL55" s="38" t="s">
        <v>290</v>
      </c>
    </row>
    <row r="56" spans="1:42" s="6" customFormat="1" x14ac:dyDescent="0.3">
      <c r="A56" s="25">
        <v>195</v>
      </c>
      <c r="B56" s="25">
        <v>40</v>
      </c>
      <c r="C56" s="25">
        <v>54</v>
      </c>
      <c r="D56" s="24" t="s">
        <v>148</v>
      </c>
      <c r="E56" s="29" t="s">
        <v>126</v>
      </c>
      <c r="F56" s="25">
        <v>1998</v>
      </c>
      <c r="G56" s="11">
        <v>1992</v>
      </c>
      <c r="H56" s="16">
        <v>1994</v>
      </c>
      <c r="I56" s="29" t="s">
        <v>321</v>
      </c>
      <c r="J56" s="29" t="s">
        <v>407</v>
      </c>
      <c r="K56" s="53" t="s">
        <v>558</v>
      </c>
      <c r="L56" s="11" t="s">
        <v>271</v>
      </c>
      <c r="M56" s="6" t="s">
        <v>274</v>
      </c>
      <c r="N56" s="24">
        <v>29.137899999999998</v>
      </c>
      <c r="O56" s="24">
        <v>79.658100000000005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11"/>
      <c r="AL56" s="47" t="s">
        <v>296</v>
      </c>
    </row>
    <row r="57" spans="1:42" s="6" customFormat="1" x14ac:dyDescent="0.3">
      <c r="A57" s="25">
        <v>195</v>
      </c>
      <c r="B57" s="25">
        <v>40</v>
      </c>
      <c r="C57" s="25">
        <v>55</v>
      </c>
      <c r="D57" s="24" t="s">
        <v>148</v>
      </c>
      <c r="E57" s="29" t="s">
        <v>126</v>
      </c>
      <c r="F57" s="25">
        <v>1998</v>
      </c>
      <c r="G57" s="11">
        <v>1992</v>
      </c>
      <c r="H57" s="16">
        <v>1994</v>
      </c>
      <c r="I57" s="29" t="s">
        <v>321</v>
      </c>
      <c r="J57" s="29" t="s">
        <v>407</v>
      </c>
      <c r="K57" s="53" t="s">
        <v>559</v>
      </c>
      <c r="L57" s="11" t="s">
        <v>272</v>
      </c>
      <c r="M57" s="6" t="s">
        <v>274</v>
      </c>
      <c r="N57" s="24">
        <v>29.0228</v>
      </c>
      <c r="O57" s="24">
        <v>79.349900000000005</v>
      </c>
      <c r="P57" s="24">
        <v>29.087800000000001</v>
      </c>
      <c r="Q57" s="24">
        <v>79.286799999999999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11"/>
      <c r="AL57" s="38" t="s">
        <v>294</v>
      </c>
    </row>
    <row r="58" spans="1:42" s="6" customFormat="1" x14ac:dyDescent="0.3">
      <c r="A58" s="25">
        <v>210</v>
      </c>
      <c r="B58" s="25">
        <v>41</v>
      </c>
      <c r="C58" s="25">
        <v>56</v>
      </c>
      <c r="D58" s="24" t="s">
        <v>149</v>
      </c>
      <c r="E58" s="29" t="s">
        <v>57</v>
      </c>
      <c r="F58" s="25">
        <v>1999</v>
      </c>
      <c r="G58" s="11">
        <v>1993</v>
      </c>
      <c r="H58" s="16">
        <v>1993</v>
      </c>
      <c r="I58" s="29" t="s">
        <v>318</v>
      </c>
      <c r="J58" s="29" t="s">
        <v>388</v>
      </c>
      <c r="K58" s="52" t="s">
        <v>560</v>
      </c>
      <c r="L58" s="11" t="s">
        <v>271</v>
      </c>
      <c r="M58" s="6" t="s">
        <v>273</v>
      </c>
      <c r="N58" s="24">
        <v>22.467700000000001</v>
      </c>
      <c r="O58" s="24">
        <v>80.548699999999997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11"/>
      <c r="AL58" s="38" t="s">
        <v>295</v>
      </c>
    </row>
    <row r="59" spans="1:42" s="6" customFormat="1" x14ac:dyDescent="0.3">
      <c r="A59" s="25">
        <v>221</v>
      </c>
      <c r="B59" s="25">
        <v>42</v>
      </c>
      <c r="C59" s="25">
        <v>57</v>
      </c>
      <c r="D59" s="24" t="s">
        <v>151</v>
      </c>
      <c r="E59" s="29" t="s">
        <v>152</v>
      </c>
      <c r="F59" s="25">
        <v>2000</v>
      </c>
      <c r="G59" s="11">
        <v>1992</v>
      </c>
      <c r="H59" s="16">
        <v>1992</v>
      </c>
      <c r="I59" s="29" t="s">
        <v>320</v>
      </c>
      <c r="J59" s="29" t="s">
        <v>405</v>
      </c>
      <c r="K59" s="52" t="s">
        <v>561</v>
      </c>
      <c r="L59" s="11" t="s">
        <v>271</v>
      </c>
      <c r="M59" s="6" t="s">
        <v>263</v>
      </c>
      <c r="N59" s="24">
        <v>22.132999999999999</v>
      </c>
      <c r="O59" s="24">
        <v>84.799000000000007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11"/>
      <c r="AL59" s="38" t="s">
        <v>290</v>
      </c>
    </row>
    <row r="60" spans="1:42" s="6" customFormat="1" x14ac:dyDescent="0.3">
      <c r="A60" s="25">
        <v>221</v>
      </c>
      <c r="B60" s="25">
        <v>42</v>
      </c>
      <c r="C60" s="25">
        <v>58</v>
      </c>
      <c r="D60" s="24" t="s">
        <v>151</v>
      </c>
      <c r="E60" s="29" t="s">
        <v>152</v>
      </c>
      <c r="F60" s="25">
        <v>2000</v>
      </c>
      <c r="G60" s="11">
        <v>1992</v>
      </c>
      <c r="H60" s="16">
        <v>1992</v>
      </c>
      <c r="I60" s="29" t="s">
        <v>320</v>
      </c>
      <c r="J60" s="29" t="s">
        <v>405</v>
      </c>
      <c r="K60" s="52" t="s">
        <v>562</v>
      </c>
      <c r="L60" s="11" t="s">
        <v>271</v>
      </c>
      <c r="M60" s="6" t="s">
        <v>263</v>
      </c>
      <c r="N60" s="24">
        <v>22.233000000000001</v>
      </c>
      <c r="O60" s="24">
        <v>84.811000000000007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11"/>
      <c r="AL60" s="38" t="s">
        <v>290</v>
      </c>
    </row>
    <row r="61" spans="1:42" s="6" customFormat="1" x14ac:dyDescent="0.3">
      <c r="A61" s="25">
        <v>221</v>
      </c>
      <c r="B61" s="25">
        <v>42</v>
      </c>
      <c r="C61" s="25">
        <v>59</v>
      </c>
      <c r="D61" s="24" t="s">
        <v>151</v>
      </c>
      <c r="E61" s="29" t="s">
        <v>152</v>
      </c>
      <c r="F61" s="25">
        <v>2000</v>
      </c>
      <c r="G61" s="11">
        <v>1992</v>
      </c>
      <c r="H61" s="16">
        <v>1992</v>
      </c>
      <c r="I61" s="29" t="s">
        <v>320</v>
      </c>
      <c r="J61" s="29" t="s">
        <v>405</v>
      </c>
      <c r="K61" s="52" t="s">
        <v>563</v>
      </c>
      <c r="L61" s="11" t="s">
        <v>271</v>
      </c>
      <c r="M61" s="6" t="s">
        <v>263</v>
      </c>
      <c r="N61" s="24">
        <v>22.233000000000001</v>
      </c>
      <c r="O61" s="24">
        <v>84.811000000000007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11"/>
      <c r="AL61" s="38" t="s">
        <v>290</v>
      </c>
    </row>
    <row r="62" spans="1:42" s="6" customFormat="1" x14ac:dyDescent="0.3">
      <c r="A62" s="25">
        <v>225</v>
      </c>
      <c r="B62" s="25">
        <v>43</v>
      </c>
      <c r="C62" s="25">
        <v>60</v>
      </c>
      <c r="D62" s="24" t="s">
        <v>153</v>
      </c>
      <c r="E62" s="29" t="s">
        <v>146</v>
      </c>
      <c r="F62" s="25">
        <v>2000</v>
      </c>
      <c r="G62" s="11">
        <v>1995</v>
      </c>
      <c r="H62" s="16">
        <v>1996</v>
      </c>
      <c r="I62" s="29" t="s">
        <v>315</v>
      </c>
      <c r="J62" s="29" t="s">
        <v>391</v>
      </c>
      <c r="K62" s="51" t="s">
        <v>564</v>
      </c>
      <c r="L62" s="11" t="s">
        <v>271</v>
      </c>
      <c r="M62" s="6" t="s">
        <v>273</v>
      </c>
      <c r="N62" s="24">
        <v>27.3352</v>
      </c>
      <c r="O62" s="24">
        <v>95.412499999999994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11"/>
      <c r="AL62" s="50" t="s">
        <v>565</v>
      </c>
    </row>
    <row r="63" spans="1:42" s="6" customFormat="1" x14ac:dyDescent="0.3">
      <c r="A63" s="25">
        <v>226</v>
      </c>
      <c r="B63" s="25">
        <v>44</v>
      </c>
      <c r="C63" s="25">
        <v>61</v>
      </c>
      <c r="D63" s="24" t="s">
        <v>155</v>
      </c>
      <c r="E63" s="29" t="s">
        <v>57</v>
      </c>
      <c r="F63" s="25">
        <v>2000</v>
      </c>
      <c r="G63" s="11">
        <v>1993</v>
      </c>
      <c r="H63" s="16">
        <v>1995</v>
      </c>
      <c r="I63" s="29" t="s">
        <v>318</v>
      </c>
      <c r="J63" s="29" t="s">
        <v>390</v>
      </c>
      <c r="K63" s="51" t="s">
        <v>397</v>
      </c>
      <c r="L63" s="11" t="s">
        <v>264</v>
      </c>
      <c r="M63" s="6" t="s">
        <v>427</v>
      </c>
      <c r="N63" s="24">
        <v>23.0792</v>
      </c>
      <c r="O63" s="24">
        <v>79.739900000000006</v>
      </c>
      <c r="P63" s="24">
        <v>23.087800000000001</v>
      </c>
      <c r="Q63" s="24">
        <v>79.740399999999994</v>
      </c>
      <c r="R63" s="24">
        <v>23.089400000000001</v>
      </c>
      <c r="S63" s="24">
        <v>79.728800000000007</v>
      </c>
      <c r="T63" s="24">
        <v>23.074200000000001</v>
      </c>
      <c r="U63" s="24">
        <v>79.732100000000003</v>
      </c>
      <c r="V63" s="24">
        <v>23.0792</v>
      </c>
      <c r="W63" s="24">
        <v>79.709699999999998</v>
      </c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11"/>
      <c r="AL63" s="36" t="s">
        <v>494</v>
      </c>
      <c r="AM63" t="s">
        <v>495</v>
      </c>
      <c r="AN63" t="s">
        <v>496</v>
      </c>
      <c r="AO63" t="s">
        <v>497</v>
      </c>
      <c r="AP63" t="s">
        <v>498</v>
      </c>
    </row>
    <row r="64" spans="1:42" s="6" customFormat="1" x14ac:dyDescent="0.3">
      <c r="A64" s="25">
        <v>226</v>
      </c>
      <c r="B64" s="25">
        <v>44</v>
      </c>
      <c r="C64" s="25">
        <v>62</v>
      </c>
      <c r="D64" s="24" t="s">
        <v>155</v>
      </c>
      <c r="E64" s="29" t="s">
        <v>57</v>
      </c>
      <c r="F64" s="25">
        <v>2000</v>
      </c>
      <c r="G64" s="11">
        <v>1993</v>
      </c>
      <c r="H64" s="16">
        <v>1995</v>
      </c>
      <c r="I64" s="29" t="s">
        <v>318</v>
      </c>
      <c r="J64" s="29" t="s">
        <v>390</v>
      </c>
      <c r="K64" s="51" t="s">
        <v>397</v>
      </c>
      <c r="L64" s="11" t="s">
        <v>264</v>
      </c>
      <c r="M64" s="6" t="s">
        <v>427</v>
      </c>
      <c r="N64" s="24">
        <v>23.033899999999999</v>
      </c>
      <c r="O64" s="24">
        <v>79.546099999999996</v>
      </c>
      <c r="P64" s="24">
        <v>23.033899999999999</v>
      </c>
      <c r="Q64" s="24">
        <v>79.553600000000003</v>
      </c>
      <c r="R64" s="24">
        <v>23.0121</v>
      </c>
      <c r="S64" s="24">
        <v>79.557100000000005</v>
      </c>
      <c r="T64" s="24">
        <v>23.0274</v>
      </c>
      <c r="U64" s="24">
        <v>79.548900000000003</v>
      </c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11"/>
      <c r="AL64" s="36" t="s">
        <v>499</v>
      </c>
      <c r="AM64" t="s">
        <v>500</v>
      </c>
      <c r="AN64" t="s">
        <v>501</v>
      </c>
      <c r="AO64" t="s">
        <v>502</v>
      </c>
    </row>
    <row r="65" spans="1:42" s="6" customFormat="1" x14ac:dyDescent="0.3">
      <c r="A65" s="25">
        <v>236</v>
      </c>
      <c r="B65" s="25">
        <v>45</v>
      </c>
      <c r="C65" s="25">
        <v>63</v>
      </c>
      <c r="D65" s="24" t="s">
        <v>157</v>
      </c>
      <c r="E65" s="29" t="s">
        <v>110</v>
      </c>
      <c r="F65" s="25">
        <v>2001</v>
      </c>
      <c r="G65" s="11">
        <v>1994</v>
      </c>
      <c r="H65" s="16">
        <v>1996</v>
      </c>
      <c r="I65" s="29" t="s">
        <v>325</v>
      </c>
      <c r="J65" s="29" t="s">
        <v>325</v>
      </c>
      <c r="K65" s="51" t="s">
        <v>325</v>
      </c>
      <c r="L65" s="11" t="s">
        <v>271</v>
      </c>
      <c r="M65" s="6" t="s">
        <v>263</v>
      </c>
      <c r="N65" s="24">
        <v>28.582699999999999</v>
      </c>
      <c r="O65" s="24">
        <v>77.179299999999998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11"/>
      <c r="AL65" s="38" t="s">
        <v>297</v>
      </c>
    </row>
    <row r="66" spans="1:42" s="6" customFormat="1" x14ac:dyDescent="0.3">
      <c r="A66" s="25">
        <v>237</v>
      </c>
      <c r="B66" s="25">
        <v>46</v>
      </c>
      <c r="C66" s="25">
        <v>64</v>
      </c>
      <c r="D66" s="24" t="s">
        <v>159</v>
      </c>
      <c r="E66" s="29" t="s">
        <v>31</v>
      </c>
      <c r="F66" s="25">
        <v>2001</v>
      </c>
      <c r="G66" s="11">
        <v>1989</v>
      </c>
      <c r="H66" s="16">
        <v>1991</v>
      </c>
      <c r="I66" s="29" t="s">
        <v>325</v>
      </c>
      <c r="J66" s="29" t="s">
        <v>325</v>
      </c>
      <c r="K66" s="51" t="s">
        <v>397</v>
      </c>
      <c r="L66" s="11" t="s">
        <v>264</v>
      </c>
      <c r="M66" s="6" t="s">
        <v>427</v>
      </c>
      <c r="N66" s="24">
        <v>28.648</v>
      </c>
      <c r="O66" s="24">
        <v>77.242999999999995</v>
      </c>
      <c r="P66" s="24">
        <v>28.577999999999999</v>
      </c>
      <c r="Q66" s="24">
        <v>77.254999999999995</v>
      </c>
      <c r="R66" s="24">
        <v>28.631</v>
      </c>
      <c r="S66" s="24">
        <v>77.319000000000003</v>
      </c>
      <c r="T66" s="24">
        <v>28.532</v>
      </c>
      <c r="U66" s="24">
        <v>77.302999999999997</v>
      </c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11"/>
      <c r="AL66" s="37" t="s">
        <v>290</v>
      </c>
    </row>
    <row r="67" spans="1:42" s="6" customFormat="1" x14ac:dyDescent="0.3">
      <c r="A67" s="25">
        <v>237</v>
      </c>
      <c r="B67" s="25">
        <v>46</v>
      </c>
      <c r="C67" s="25">
        <v>65</v>
      </c>
      <c r="D67" s="24" t="s">
        <v>159</v>
      </c>
      <c r="E67" s="29" t="s">
        <v>31</v>
      </c>
      <c r="F67" s="25">
        <v>2001</v>
      </c>
      <c r="G67" s="11">
        <v>1989</v>
      </c>
      <c r="H67" s="16">
        <v>1991</v>
      </c>
      <c r="I67" s="29" t="s">
        <v>325</v>
      </c>
      <c r="J67" s="29" t="s">
        <v>325</v>
      </c>
      <c r="K67" s="51" t="s">
        <v>397</v>
      </c>
      <c r="L67" s="11" t="s">
        <v>264</v>
      </c>
      <c r="M67" s="6" t="s">
        <v>427</v>
      </c>
      <c r="N67" s="24">
        <v>28.585999999999999</v>
      </c>
      <c r="O67" s="24">
        <v>77.204999999999998</v>
      </c>
      <c r="P67" s="24">
        <v>28.655999999999999</v>
      </c>
      <c r="Q67" s="24">
        <v>77.144000000000005</v>
      </c>
      <c r="R67" s="24">
        <v>28.581</v>
      </c>
      <c r="S67" s="24">
        <v>77.218999999999994</v>
      </c>
      <c r="T67" s="24">
        <v>28.559000000000001</v>
      </c>
      <c r="U67" s="24">
        <v>77.180999999999997</v>
      </c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11"/>
      <c r="AL67" s="37" t="s">
        <v>290</v>
      </c>
    </row>
    <row r="68" spans="1:42" s="6" customFormat="1" x14ac:dyDescent="0.3">
      <c r="A68" s="25">
        <v>238</v>
      </c>
      <c r="B68" s="25">
        <v>47</v>
      </c>
      <c r="C68" s="25">
        <v>66</v>
      </c>
      <c r="D68" s="24" t="s">
        <v>161</v>
      </c>
      <c r="E68" s="29" t="s">
        <v>146</v>
      </c>
      <c r="F68" s="25">
        <v>2001</v>
      </c>
      <c r="G68" s="11">
        <v>1999</v>
      </c>
      <c r="H68" s="16">
        <v>2000</v>
      </c>
      <c r="I68" s="29" t="s">
        <v>315</v>
      </c>
      <c r="J68" s="29" t="s">
        <v>391</v>
      </c>
      <c r="K68" s="51" t="s">
        <v>564</v>
      </c>
      <c r="L68" s="11" t="s">
        <v>271</v>
      </c>
      <c r="M68" s="6" t="s">
        <v>273</v>
      </c>
      <c r="N68" s="24">
        <v>27.3352</v>
      </c>
      <c r="O68" s="24">
        <v>95.412499999999994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11"/>
      <c r="AL68" s="50" t="s">
        <v>565</v>
      </c>
    </row>
    <row r="69" spans="1:42" s="6" customFormat="1" x14ac:dyDescent="0.3">
      <c r="A69" s="25">
        <v>242</v>
      </c>
      <c r="B69" s="25">
        <v>48</v>
      </c>
      <c r="C69" s="25">
        <v>67</v>
      </c>
      <c r="D69" s="24" t="s">
        <v>163</v>
      </c>
      <c r="E69" s="29" t="s">
        <v>164</v>
      </c>
      <c r="F69" s="25">
        <v>2001</v>
      </c>
      <c r="G69" s="11">
        <v>1993</v>
      </c>
      <c r="H69" s="16">
        <v>1994</v>
      </c>
      <c r="I69" s="29" t="s">
        <v>326</v>
      </c>
      <c r="J69" s="29" t="s">
        <v>403</v>
      </c>
      <c r="K69" s="52" t="s">
        <v>566</v>
      </c>
      <c r="L69" s="11" t="s">
        <v>271</v>
      </c>
      <c r="M69" s="6" t="s">
        <v>263</v>
      </c>
      <c r="N69" s="24">
        <v>27.513999999999999</v>
      </c>
      <c r="O69" s="24">
        <v>71.814800000000005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11"/>
      <c r="AL69" s="38" t="s">
        <v>298</v>
      </c>
    </row>
    <row r="70" spans="1:42" s="6" customFormat="1" x14ac:dyDescent="0.3">
      <c r="A70" s="25">
        <v>242</v>
      </c>
      <c r="B70" s="25">
        <v>48</v>
      </c>
      <c r="C70" s="25">
        <v>68</v>
      </c>
      <c r="D70" s="24" t="s">
        <v>163</v>
      </c>
      <c r="E70" s="29" t="s">
        <v>164</v>
      </c>
      <c r="F70" s="25">
        <v>2001</v>
      </c>
      <c r="G70" s="11">
        <v>1993</v>
      </c>
      <c r="H70" s="16">
        <v>1994</v>
      </c>
      <c r="I70" s="29" t="s">
        <v>326</v>
      </c>
      <c r="J70" s="29" t="s">
        <v>403</v>
      </c>
      <c r="K70" s="51" t="s">
        <v>397</v>
      </c>
      <c r="L70" s="11" t="s">
        <v>272</v>
      </c>
      <c r="M70" s="6" t="s">
        <v>273</v>
      </c>
      <c r="N70" s="24">
        <v>27.447299999999998</v>
      </c>
      <c r="O70" s="24">
        <v>72.114500000000007</v>
      </c>
      <c r="P70" s="24">
        <v>27.344799999999999</v>
      </c>
      <c r="Q70" s="24">
        <v>71.978300000000004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11"/>
      <c r="AL70" s="36" t="s">
        <v>503</v>
      </c>
      <c r="AM70" t="s">
        <v>504</v>
      </c>
    </row>
    <row r="71" spans="1:42" s="6" customFormat="1" x14ac:dyDescent="0.3">
      <c r="A71" s="25">
        <v>260</v>
      </c>
      <c r="B71" s="25">
        <v>49</v>
      </c>
      <c r="C71" s="25">
        <v>69</v>
      </c>
      <c r="D71" s="24" t="s">
        <v>166</v>
      </c>
      <c r="E71" s="29" t="s">
        <v>167</v>
      </c>
      <c r="F71" s="25">
        <v>2003</v>
      </c>
      <c r="G71" s="11">
        <v>1999</v>
      </c>
      <c r="H71" s="16">
        <v>2000</v>
      </c>
      <c r="I71" s="29" t="s">
        <v>319</v>
      </c>
      <c r="J71" s="29" t="s">
        <v>389</v>
      </c>
      <c r="K71" s="51" t="s">
        <v>397</v>
      </c>
      <c r="L71" s="11" t="s">
        <v>264</v>
      </c>
      <c r="M71" s="6" t="s">
        <v>427</v>
      </c>
      <c r="N71" s="24">
        <v>22.662400000000002</v>
      </c>
      <c r="O71" s="24">
        <v>73.254000000000005</v>
      </c>
      <c r="P71" s="24">
        <v>22.702999999999999</v>
      </c>
      <c r="Q71" s="24">
        <v>73.235200000000006</v>
      </c>
      <c r="R71" s="24">
        <v>22.711400000000001</v>
      </c>
      <c r="S71" s="24">
        <v>73.139799999999994</v>
      </c>
      <c r="T71" s="24">
        <v>22.7377</v>
      </c>
      <c r="U71" s="24">
        <v>73.235200000000006</v>
      </c>
      <c r="V71" s="24">
        <v>22.7377</v>
      </c>
      <c r="W71" s="24">
        <v>73.235200000000006</v>
      </c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11"/>
      <c r="AL71" s="36" t="s">
        <v>468</v>
      </c>
      <c r="AM71" t="s">
        <v>505</v>
      </c>
      <c r="AN71" t="s">
        <v>506</v>
      </c>
      <c r="AO71" t="s">
        <v>507</v>
      </c>
      <c r="AP71" t="s">
        <v>508</v>
      </c>
    </row>
    <row r="72" spans="1:42" s="6" customFormat="1" x14ac:dyDescent="0.3">
      <c r="A72" s="25">
        <v>262</v>
      </c>
      <c r="B72" s="25">
        <v>50</v>
      </c>
      <c r="C72" s="25">
        <v>70</v>
      </c>
      <c r="D72" s="24" t="s">
        <v>169</v>
      </c>
      <c r="E72" s="29" t="s">
        <v>135</v>
      </c>
      <c r="F72" s="25">
        <v>2003</v>
      </c>
      <c r="G72" s="11">
        <v>1998</v>
      </c>
      <c r="H72" s="16">
        <v>2000</v>
      </c>
      <c r="I72" s="29" t="s">
        <v>320</v>
      </c>
      <c r="J72" s="29" t="s">
        <v>404</v>
      </c>
      <c r="K72" s="51" t="s">
        <v>397</v>
      </c>
      <c r="L72" s="11" t="s">
        <v>272</v>
      </c>
      <c r="M72" s="6" t="s">
        <v>274</v>
      </c>
      <c r="N72" s="24">
        <v>18.38</v>
      </c>
      <c r="O72" s="24">
        <v>82.186000000000007</v>
      </c>
      <c r="P72" s="24">
        <v>18.283000000000001</v>
      </c>
      <c r="Q72" s="24">
        <v>81.981999999999999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11"/>
      <c r="AL72" s="37" t="s">
        <v>290</v>
      </c>
    </row>
    <row r="73" spans="1:42" s="6" customFormat="1" x14ac:dyDescent="0.3">
      <c r="A73" s="25">
        <v>264</v>
      </c>
      <c r="B73" s="25">
        <v>51</v>
      </c>
      <c r="C73" s="25">
        <v>71</v>
      </c>
      <c r="D73" s="24" t="s">
        <v>171</v>
      </c>
      <c r="E73" s="29" t="s">
        <v>146</v>
      </c>
      <c r="F73" s="25">
        <v>2003</v>
      </c>
      <c r="G73" s="11">
        <v>2000</v>
      </c>
      <c r="H73" s="16">
        <v>2001</v>
      </c>
      <c r="I73" s="29" t="s">
        <v>315</v>
      </c>
      <c r="J73" s="29" t="s">
        <v>391</v>
      </c>
      <c r="K73" s="51" t="s">
        <v>557</v>
      </c>
      <c r="L73" s="11" t="s">
        <v>271</v>
      </c>
      <c r="M73" s="6" t="s">
        <v>274</v>
      </c>
      <c r="N73" s="24">
        <v>27.384</v>
      </c>
      <c r="O73" s="24">
        <v>95.165999999999997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11"/>
      <c r="AL73" s="38" t="s">
        <v>290</v>
      </c>
    </row>
    <row r="74" spans="1:42" s="6" customFormat="1" x14ac:dyDescent="0.3">
      <c r="A74" s="25">
        <v>270</v>
      </c>
      <c r="B74" s="25">
        <v>52</v>
      </c>
      <c r="C74" s="25">
        <v>72</v>
      </c>
      <c r="D74" s="24" t="s">
        <v>173</v>
      </c>
      <c r="E74" s="29" t="s">
        <v>82</v>
      </c>
      <c r="F74" s="25">
        <v>2004</v>
      </c>
      <c r="G74" s="11">
        <v>2000</v>
      </c>
      <c r="H74" s="16">
        <v>2000</v>
      </c>
      <c r="I74" s="29" t="s">
        <v>320</v>
      </c>
      <c r="J74" s="29" t="s">
        <v>405</v>
      </c>
      <c r="K74" s="51" t="s">
        <v>567</v>
      </c>
      <c r="L74" s="11" t="s">
        <v>271</v>
      </c>
      <c r="M74" s="6" t="s">
        <v>263</v>
      </c>
      <c r="N74" s="24">
        <v>22.166699999999999</v>
      </c>
      <c r="O74" s="24">
        <v>84.783299999999997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11"/>
      <c r="AL74" s="38" t="s">
        <v>299</v>
      </c>
    </row>
    <row r="75" spans="1:42" s="6" customFormat="1" x14ac:dyDescent="0.3">
      <c r="A75" s="25">
        <v>273</v>
      </c>
      <c r="B75" s="25">
        <v>53</v>
      </c>
      <c r="C75" s="25">
        <v>73</v>
      </c>
      <c r="D75" s="24" t="s">
        <v>174</v>
      </c>
      <c r="E75" s="29" t="s">
        <v>140</v>
      </c>
      <c r="F75" s="25">
        <v>2004</v>
      </c>
      <c r="G75" s="11">
        <v>1988</v>
      </c>
      <c r="H75" s="16">
        <v>1988</v>
      </c>
      <c r="I75" s="29" t="s">
        <v>315</v>
      </c>
      <c r="J75" s="29" t="s">
        <v>397</v>
      </c>
      <c r="K75" s="52" t="s">
        <v>555</v>
      </c>
      <c r="L75" s="11" t="s">
        <v>271</v>
      </c>
      <c r="M75" s="6" t="s">
        <v>274</v>
      </c>
      <c r="N75" s="24">
        <v>26.121300000000002</v>
      </c>
      <c r="O75" s="24">
        <v>91.977900000000005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11"/>
      <c r="AL75" s="38" t="s">
        <v>536</v>
      </c>
    </row>
    <row r="76" spans="1:42" s="6" customFormat="1" x14ac:dyDescent="0.3">
      <c r="A76" s="25">
        <v>281</v>
      </c>
      <c r="B76" s="25">
        <v>54</v>
      </c>
      <c r="C76" s="25">
        <v>74</v>
      </c>
      <c r="D76" s="24" t="s">
        <v>176</v>
      </c>
      <c r="E76" s="29" t="s">
        <v>177</v>
      </c>
      <c r="F76" s="25">
        <v>2004</v>
      </c>
      <c r="G76" s="11">
        <v>1994</v>
      </c>
      <c r="H76" s="16">
        <v>1995</v>
      </c>
      <c r="I76" s="29" t="s">
        <v>320</v>
      </c>
      <c r="J76" s="29" t="s">
        <v>378</v>
      </c>
      <c r="K76" s="51" t="s">
        <v>397</v>
      </c>
      <c r="L76" s="11" t="s">
        <v>272</v>
      </c>
      <c r="M76" s="6" t="s">
        <v>274</v>
      </c>
      <c r="N76" s="24">
        <v>19.094100000000001</v>
      </c>
      <c r="O76" s="24">
        <v>82.778899999999993</v>
      </c>
      <c r="P76" s="24">
        <v>18.814399999999999</v>
      </c>
      <c r="Q76" s="24">
        <v>82.841099999999997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11"/>
      <c r="AL76" s="36" t="s">
        <v>509</v>
      </c>
      <c r="AM76" t="s">
        <v>510</v>
      </c>
    </row>
    <row r="77" spans="1:42" s="6" customFormat="1" x14ac:dyDescent="0.3">
      <c r="A77" s="25">
        <v>288</v>
      </c>
      <c r="B77" s="25">
        <v>55</v>
      </c>
      <c r="C77" s="25">
        <v>75</v>
      </c>
      <c r="D77" s="24" t="s">
        <v>180</v>
      </c>
      <c r="E77" s="29" t="s">
        <v>57</v>
      </c>
      <c r="F77" s="25">
        <v>2004</v>
      </c>
      <c r="G77" s="11">
        <v>1986</v>
      </c>
      <c r="H77" s="16">
        <v>2000</v>
      </c>
      <c r="I77" s="29" t="s">
        <v>318</v>
      </c>
      <c r="J77" s="29" t="s">
        <v>388</v>
      </c>
      <c r="K77" s="51" t="s">
        <v>568</v>
      </c>
      <c r="L77" s="11" t="s">
        <v>271</v>
      </c>
      <c r="M77" s="6" t="s">
        <v>274</v>
      </c>
      <c r="N77" s="24">
        <v>22.591000000000001</v>
      </c>
      <c r="O77" s="24">
        <v>80.375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11"/>
      <c r="AL77" s="38" t="s">
        <v>290</v>
      </c>
    </row>
    <row r="78" spans="1:42" s="6" customFormat="1" x14ac:dyDescent="0.3">
      <c r="A78" s="25">
        <v>301</v>
      </c>
      <c r="B78" s="25">
        <v>56</v>
      </c>
      <c r="C78" s="25">
        <v>76</v>
      </c>
      <c r="D78" s="24" t="s">
        <v>182</v>
      </c>
      <c r="E78" s="29" t="s">
        <v>115</v>
      </c>
      <c r="F78" s="25">
        <v>2005</v>
      </c>
      <c r="G78" s="11">
        <v>2001</v>
      </c>
      <c r="H78" s="16">
        <v>2002</v>
      </c>
      <c r="I78" s="29" t="s">
        <v>320</v>
      </c>
      <c r="J78" s="29" t="s">
        <v>404</v>
      </c>
      <c r="K78" s="51" t="s">
        <v>569</v>
      </c>
      <c r="L78" s="11" t="s">
        <v>271</v>
      </c>
      <c r="M78" s="6" t="s">
        <v>273</v>
      </c>
      <c r="N78" s="24">
        <v>18.485900000000001</v>
      </c>
      <c r="O78" s="24">
        <v>82.230199999999996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11"/>
      <c r="AL78" s="38" t="s">
        <v>300</v>
      </c>
    </row>
    <row r="79" spans="1:42" s="6" customFormat="1" x14ac:dyDescent="0.3">
      <c r="A79" s="25">
        <v>301</v>
      </c>
      <c r="B79" s="25">
        <v>56</v>
      </c>
      <c r="C79" s="25">
        <v>77</v>
      </c>
      <c r="D79" s="24" t="s">
        <v>182</v>
      </c>
      <c r="E79" s="29" t="s">
        <v>115</v>
      </c>
      <c r="F79" s="25">
        <v>2005</v>
      </c>
      <c r="G79" s="11">
        <v>2001</v>
      </c>
      <c r="H79" s="16">
        <v>2002</v>
      </c>
      <c r="I79" s="29" t="s">
        <v>320</v>
      </c>
      <c r="J79" s="29" t="s">
        <v>378</v>
      </c>
      <c r="K79" s="51" t="s">
        <v>570</v>
      </c>
      <c r="L79" s="11" t="s">
        <v>271</v>
      </c>
      <c r="M79" s="6" t="s">
        <v>273</v>
      </c>
      <c r="N79" s="24">
        <v>18.752700000000001</v>
      </c>
      <c r="O79" s="24">
        <v>82.418199999999999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11"/>
      <c r="AL79" s="38" t="s">
        <v>301</v>
      </c>
    </row>
    <row r="80" spans="1:42" s="6" customFormat="1" x14ac:dyDescent="0.3">
      <c r="A80" s="25">
        <v>319</v>
      </c>
      <c r="B80" s="25">
        <v>57</v>
      </c>
      <c r="C80" s="25">
        <v>78</v>
      </c>
      <c r="D80" s="24" t="s">
        <v>185</v>
      </c>
      <c r="E80" s="29" t="s">
        <v>186</v>
      </c>
      <c r="F80" s="25">
        <v>2006</v>
      </c>
      <c r="G80" s="11">
        <v>2000</v>
      </c>
      <c r="H80" s="16">
        <v>2002</v>
      </c>
      <c r="I80" s="29" t="s">
        <v>381</v>
      </c>
      <c r="J80" s="29" t="s">
        <v>406</v>
      </c>
      <c r="K80" s="51" t="s">
        <v>397</v>
      </c>
      <c r="L80" s="11" t="s">
        <v>264</v>
      </c>
      <c r="M80" s="6" t="s">
        <v>427</v>
      </c>
      <c r="N80" s="24">
        <v>30.6587</v>
      </c>
      <c r="O80" s="24">
        <v>77.895300000000006</v>
      </c>
      <c r="P80" s="24">
        <v>30.641500000000001</v>
      </c>
      <c r="Q80" s="24">
        <v>77.908100000000005</v>
      </c>
      <c r="R80" s="24">
        <v>30.627400000000002</v>
      </c>
      <c r="S80" s="24">
        <v>77.9238</v>
      </c>
      <c r="T80" s="24">
        <v>30.629300000000001</v>
      </c>
      <c r="U80" s="24">
        <v>77.959500000000006</v>
      </c>
      <c r="V80" s="24">
        <v>30.6157</v>
      </c>
      <c r="W80" s="24">
        <v>77.980999999999995</v>
      </c>
      <c r="X80" s="24">
        <v>30.599900000000002</v>
      </c>
      <c r="Y80" s="24">
        <v>77.948099999999997</v>
      </c>
      <c r="Z80" s="24">
        <v>30.596399999999999</v>
      </c>
      <c r="AA80" s="24">
        <v>77.986699999999999</v>
      </c>
      <c r="AB80" s="24"/>
      <c r="AC80" s="24"/>
      <c r="AD80" s="24"/>
      <c r="AE80" s="24"/>
      <c r="AF80" s="24"/>
      <c r="AG80" s="24"/>
      <c r="AH80" s="24"/>
      <c r="AI80" s="24"/>
      <c r="AJ80" s="24"/>
      <c r="AK80" s="11"/>
      <c r="AL80" s="36" t="s">
        <v>511</v>
      </c>
    </row>
    <row r="81" spans="1:41" s="6" customFormat="1" x14ac:dyDescent="0.3">
      <c r="A81" s="25">
        <v>332</v>
      </c>
      <c r="B81" s="25">
        <v>58</v>
      </c>
      <c r="C81" s="25">
        <v>79</v>
      </c>
      <c r="D81" s="24" t="s">
        <v>188</v>
      </c>
      <c r="E81" s="29" t="s">
        <v>126</v>
      </c>
      <c r="F81" s="25">
        <v>2007</v>
      </c>
      <c r="G81" s="11">
        <v>1998</v>
      </c>
      <c r="H81" s="16">
        <v>1999</v>
      </c>
      <c r="I81" s="29" t="s">
        <v>381</v>
      </c>
      <c r="J81" s="29" t="s">
        <v>407</v>
      </c>
      <c r="K81" s="51" t="s">
        <v>571</v>
      </c>
      <c r="L81" s="11" t="s">
        <v>271</v>
      </c>
      <c r="M81" s="6" t="s">
        <v>273</v>
      </c>
      <c r="N81" s="24">
        <v>29.3353</v>
      </c>
      <c r="O81" s="24">
        <v>79.554199999999994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11"/>
      <c r="AL81" s="38" t="s">
        <v>302</v>
      </c>
    </row>
    <row r="82" spans="1:41" s="6" customFormat="1" x14ac:dyDescent="0.3">
      <c r="A82" s="25">
        <v>332</v>
      </c>
      <c r="B82" s="25">
        <v>58</v>
      </c>
      <c r="C82" s="25">
        <v>80</v>
      </c>
      <c r="D82" s="24" t="s">
        <v>188</v>
      </c>
      <c r="E82" s="29" t="s">
        <v>126</v>
      </c>
      <c r="F82" s="25">
        <v>2007</v>
      </c>
      <c r="G82" s="11">
        <v>1998</v>
      </c>
      <c r="H82" s="16">
        <v>1999</v>
      </c>
      <c r="I82" s="29" t="s">
        <v>381</v>
      </c>
      <c r="J82" s="29" t="s">
        <v>407</v>
      </c>
      <c r="K82" s="51" t="s">
        <v>571</v>
      </c>
      <c r="L82" s="11" t="s">
        <v>271</v>
      </c>
      <c r="M82" s="6" t="s">
        <v>273</v>
      </c>
      <c r="N82" s="24">
        <v>29.2332</v>
      </c>
      <c r="O82" s="24">
        <v>79.558899999999994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11"/>
      <c r="AL82" s="38" t="s">
        <v>303</v>
      </c>
    </row>
    <row r="83" spans="1:41" s="6" customFormat="1" x14ac:dyDescent="0.3">
      <c r="A83" s="25">
        <v>332</v>
      </c>
      <c r="B83" s="25">
        <v>58</v>
      </c>
      <c r="C83" s="25">
        <v>81</v>
      </c>
      <c r="D83" s="24" t="s">
        <v>188</v>
      </c>
      <c r="E83" s="29" t="s">
        <v>126</v>
      </c>
      <c r="F83" s="25">
        <v>2007</v>
      </c>
      <c r="G83" s="11">
        <v>1998</v>
      </c>
      <c r="H83" s="16">
        <v>1999</v>
      </c>
      <c r="I83" s="29" t="s">
        <v>381</v>
      </c>
      <c r="J83" s="29" t="s">
        <v>407</v>
      </c>
      <c r="K83" s="51" t="s">
        <v>571</v>
      </c>
      <c r="L83" s="11" t="s">
        <v>271</v>
      </c>
      <c r="M83" s="6" t="s">
        <v>273</v>
      </c>
      <c r="N83" s="24">
        <v>29.028600000000001</v>
      </c>
      <c r="O83" s="24">
        <v>79.388800000000003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11"/>
      <c r="AL83" s="38" t="s">
        <v>304</v>
      </c>
    </row>
    <row r="84" spans="1:41" s="6" customFormat="1" x14ac:dyDescent="0.3">
      <c r="A84" s="25">
        <v>342</v>
      </c>
      <c r="B84" s="25">
        <v>59</v>
      </c>
      <c r="C84" s="25">
        <v>82</v>
      </c>
      <c r="D84" s="24" t="s">
        <v>189</v>
      </c>
      <c r="E84" s="29" t="s">
        <v>135</v>
      </c>
      <c r="F84" s="25">
        <v>2008</v>
      </c>
      <c r="G84" s="11">
        <v>2000</v>
      </c>
      <c r="H84" s="16">
        <v>2003</v>
      </c>
      <c r="I84" s="29" t="s">
        <v>320</v>
      </c>
      <c r="J84" s="29" t="s">
        <v>404</v>
      </c>
      <c r="K84" s="51" t="s">
        <v>397</v>
      </c>
      <c r="L84" s="11" t="s">
        <v>264</v>
      </c>
      <c r="M84" s="6" t="s">
        <v>427</v>
      </c>
      <c r="N84" s="24">
        <v>18.518999999999998</v>
      </c>
      <c r="O84" s="24">
        <v>82.254499999999993</v>
      </c>
      <c r="P84" s="24">
        <v>18.467600000000001</v>
      </c>
      <c r="Q84" s="24">
        <v>82.218999999999994</v>
      </c>
      <c r="R84" s="24">
        <v>18.264800000000001</v>
      </c>
      <c r="S84" s="24">
        <v>82.099100000000007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11"/>
      <c r="AL84" s="38" t="s">
        <v>536</v>
      </c>
    </row>
    <row r="85" spans="1:41" s="6" customFormat="1" x14ac:dyDescent="0.3">
      <c r="A85" s="25">
        <v>347</v>
      </c>
      <c r="B85" s="25">
        <v>60</v>
      </c>
      <c r="C85" s="25">
        <v>83</v>
      </c>
      <c r="D85" s="24" t="s">
        <v>191</v>
      </c>
      <c r="E85" s="29" t="s">
        <v>126</v>
      </c>
      <c r="F85" s="25">
        <v>2008</v>
      </c>
      <c r="G85" s="11">
        <v>2002</v>
      </c>
      <c r="H85" s="16">
        <v>2004</v>
      </c>
      <c r="I85" s="29" t="s">
        <v>382</v>
      </c>
      <c r="J85" s="29" t="s">
        <v>407</v>
      </c>
      <c r="K85" s="51" t="s">
        <v>397</v>
      </c>
      <c r="L85" s="11" t="s">
        <v>264</v>
      </c>
      <c r="M85" s="6" t="s">
        <v>427</v>
      </c>
      <c r="N85" s="24">
        <v>29.1205</v>
      </c>
      <c r="O85" s="24">
        <v>79.699299999999994</v>
      </c>
      <c r="P85" s="24">
        <v>29.1296</v>
      </c>
      <c r="Q85" s="24">
        <v>79.704899999999995</v>
      </c>
      <c r="R85" s="24">
        <v>29.1313</v>
      </c>
      <c r="S85" s="24">
        <v>79.7</v>
      </c>
      <c r="T85" s="24">
        <v>29.138200000000001</v>
      </c>
      <c r="U85" s="24">
        <v>79.680199999999999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11"/>
      <c r="AL85" s="36" t="s">
        <v>512</v>
      </c>
      <c r="AM85" t="s">
        <v>513</v>
      </c>
      <c r="AN85" t="s">
        <v>514</v>
      </c>
      <c r="AO85" t="s">
        <v>512</v>
      </c>
    </row>
    <row r="86" spans="1:41" s="6" customFormat="1" x14ac:dyDescent="0.3">
      <c r="A86" s="25">
        <v>349</v>
      </c>
      <c r="B86" s="25">
        <v>61</v>
      </c>
      <c r="C86" s="25">
        <v>84</v>
      </c>
      <c r="D86" s="24" t="s">
        <v>193</v>
      </c>
      <c r="E86" s="29" t="s">
        <v>61</v>
      </c>
      <c r="F86" s="25">
        <v>2008</v>
      </c>
      <c r="G86" s="11">
        <v>1991</v>
      </c>
      <c r="H86" s="16">
        <v>1992</v>
      </c>
      <c r="I86" s="29" t="s">
        <v>319</v>
      </c>
      <c r="J86" s="29" t="s">
        <v>389</v>
      </c>
      <c r="K86" s="51" t="s">
        <v>572</v>
      </c>
      <c r="L86" s="11" t="s">
        <v>271</v>
      </c>
      <c r="M86" s="6" t="s">
        <v>273</v>
      </c>
      <c r="N86" s="24">
        <v>22.7864</v>
      </c>
      <c r="O86" s="24">
        <v>73.285300000000007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11"/>
      <c r="AL86" s="38" t="s">
        <v>305</v>
      </c>
    </row>
    <row r="87" spans="1:41" s="6" customFormat="1" x14ac:dyDescent="0.3">
      <c r="A87" s="25">
        <v>350</v>
      </c>
      <c r="B87" s="25">
        <v>62</v>
      </c>
      <c r="C87" s="25">
        <v>85</v>
      </c>
      <c r="D87" s="24" t="s">
        <v>195</v>
      </c>
      <c r="E87" s="29" t="s">
        <v>196</v>
      </c>
      <c r="F87" s="25">
        <v>2008</v>
      </c>
      <c r="G87" s="11">
        <v>2002</v>
      </c>
      <c r="H87" s="16">
        <v>2004</v>
      </c>
      <c r="I87" s="29" t="s">
        <v>383</v>
      </c>
      <c r="J87" s="29" t="s">
        <v>322</v>
      </c>
      <c r="K87" s="51" t="s">
        <v>573</v>
      </c>
      <c r="L87" s="11" t="s">
        <v>264</v>
      </c>
      <c r="M87" s="6" t="s">
        <v>427</v>
      </c>
      <c r="N87" s="24">
        <v>20.764700000000001</v>
      </c>
      <c r="O87" s="24">
        <v>82.226100000000002</v>
      </c>
      <c r="P87" s="24">
        <v>20.8108</v>
      </c>
      <c r="Q87" s="24">
        <v>82.207999999999998</v>
      </c>
      <c r="R87" s="24">
        <v>20.744199999999999</v>
      </c>
      <c r="S87" s="24">
        <v>82.209400000000002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11"/>
      <c r="AL87" s="36" t="s">
        <v>515</v>
      </c>
      <c r="AM87" t="s">
        <v>516</v>
      </c>
      <c r="AN87" t="s">
        <v>517</v>
      </c>
    </row>
    <row r="88" spans="1:41" s="6" customFormat="1" x14ac:dyDescent="0.3">
      <c r="A88" s="25">
        <v>365</v>
      </c>
      <c r="B88" s="25">
        <v>63</v>
      </c>
      <c r="C88" s="25">
        <v>86</v>
      </c>
      <c r="D88" s="24" t="s">
        <v>198</v>
      </c>
      <c r="E88" s="29" t="s">
        <v>199</v>
      </c>
      <c r="F88" s="25">
        <v>2009</v>
      </c>
      <c r="G88" s="11">
        <v>2003</v>
      </c>
      <c r="H88" s="16">
        <v>2004</v>
      </c>
      <c r="I88" s="29" t="s">
        <v>383</v>
      </c>
      <c r="J88" s="29" t="s">
        <v>322</v>
      </c>
      <c r="K88" s="51" t="s">
        <v>574</v>
      </c>
      <c r="L88" s="11" t="s">
        <v>271</v>
      </c>
      <c r="M88" s="6" t="s">
        <v>275</v>
      </c>
      <c r="N88" s="24">
        <v>20.970800000000001</v>
      </c>
      <c r="O88" s="24">
        <v>82.029700000000005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11"/>
      <c r="AL88" s="38" t="s">
        <v>536</v>
      </c>
    </row>
    <row r="89" spans="1:41" s="6" customFormat="1" x14ac:dyDescent="0.3">
      <c r="A89" s="25">
        <v>366</v>
      </c>
      <c r="B89" s="25">
        <v>64</v>
      </c>
      <c r="C89" s="25">
        <v>87</v>
      </c>
      <c r="D89" s="24" t="s">
        <v>201</v>
      </c>
      <c r="E89" s="29" t="s">
        <v>202</v>
      </c>
      <c r="F89" s="25">
        <v>2009</v>
      </c>
      <c r="G89" s="11">
        <v>2006</v>
      </c>
      <c r="H89" s="16">
        <v>2007</v>
      </c>
      <c r="I89" s="29" t="s">
        <v>320</v>
      </c>
      <c r="J89" s="29" t="s">
        <v>408</v>
      </c>
      <c r="K89" s="51" t="s">
        <v>575</v>
      </c>
      <c r="L89" s="11" t="s">
        <v>272</v>
      </c>
      <c r="M89" s="6" t="s">
        <v>273</v>
      </c>
      <c r="N89" s="24">
        <v>21.630400000000002</v>
      </c>
      <c r="O89" s="24">
        <v>85.405299999999997</v>
      </c>
      <c r="P89" s="24">
        <v>21.586400000000001</v>
      </c>
      <c r="Q89" s="24">
        <v>85.783600000000007</v>
      </c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11"/>
      <c r="AL89" s="48" t="s">
        <v>518</v>
      </c>
      <c r="AM89" t="s">
        <v>519</v>
      </c>
    </row>
    <row r="90" spans="1:41" s="6" customFormat="1" x14ac:dyDescent="0.3">
      <c r="A90" s="25">
        <v>368</v>
      </c>
      <c r="B90" s="25">
        <v>65</v>
      </c>
      <c r="C90" s="25">
        <v>88</v>
      </c>
      <c r="D90" s="24" t="s">
        <v>205</v>
      </c>
      <c r="E90" s="29" t="s">
        <v>82</v>
      </c>
      <c r="F90" s="25">
        <v>2009</v>
      </c>
      <c r="G90" s="11">
        <v>2005</v>
      </c>
      <c r="H90" s="16">
        <v>2007</v>
      </c>
      <c r="I90" s="29" t="s">
        <v>320</v>
      </c>
      <c r="J90" s="29" t="s">
        <v>405</v>
      </c>
      <c r="K90" s="51" t="s">
        <v>576</v>
      </c>
      <c r="L90" s="11" t="s">
        <v>271</v>
      </c>
      <c r="M90" s="6" t="s">
        <v>275</v>
      </c>
      <c r="N90" s="24">
        <v>22.265999999999998</v>
      </c>
      <c r="O90" s="24">
        <v>84.983000000000004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11"/>
      <c r="AL90" s="38" t="s">
        <v>290</v>
      </c>
    </row>
    <row r="91" spans="1:41" s="6" customFormat="1" x14ac:dyDescent="0.3">
      <c r="A91" s="25">
        <v>369</v>
      </c>
      <c r="B91" s="25">
        <v>66</v>
      </c>
      <c r="C91" s="25">
        <v>89</v>
      </c>
      <c r="D91" s="24" t="s">
        <v>207</v>
      </c>
      <c r="E91" s="29" t="s">
        <v>208</v>
      </c>
      <c r="F91" s="25">
        <v>2009</v>
      </c>
      <c r="G91" s="11">
        <v>2004</v>
      </c>
      <c r="H91" s="16">
        <v>2005</v>
      </c>
      <c r="I91" s="29" t="s">
        <v>321</v>
      </c>
      <c r="J91" s="29" t="s">
        <v>409</v>
      </c>
      <c r="K91" s="51" t="s">
        <v>577</v>
      </c>
      <c r="L91" s="11" t="s">
        <v>272</v>
      </c>
      <c r="M91" s="6" t="s">
        <v>273</v>
      </c>
      <c r="N91" s="24">
        <v>28.5274</v>
      </c>
      <c r="O91" s="24">
        <v>77.609899999999996</v>
      </c>
      <c r="P91" s="24">
        <v>28.592700000000001</v>
      </c>
      <c r="Q91" s="24">
        <v>77.593400000000003</v>
      </c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11"/>
      <c r="AL91" s="36" t="s">
        <v>520</v>
      </c>
      <c r="AM91" t="s">
        <v>521</v>
      </c>
    </row>
    <row r="92" spans="1:41" s="6" customFormat="1" x14ac:dyDescent="0.3">
      <c r="A92" s="25">
        <v>383</v>
      </c>
      <c r="B92" s="25">
        <v>67</v>
      </c>
      <c r="C92" s="25">
        <v>90</v>
      </c>
      <c r="D92" s="24" t="s">
        <v>209</v>
      </c>
      <c r="E92" s="29" t="s">
        <v>72</v>
      </c>
      <c r="F92" s="25">
        <v>2011</v>
      </c>
      <c r="G92" s="11">
        <v>2004</v>
      </c>
      <c r="H92" s="16">
        <v>2005</v>
      </c>
      <c r="I92" s="29" t="s">
        <v>315</v>
      </c>
      <c r="J92" s="29" t="s">
        <v>410</v>
      </c>
      <c r="K92" s="51" t="s">
        <v>578</v>
      </c>
      <c r="L92" s="11" t="s">
        <v>272</v>
      </c>
      <c r="M92" s="6" t="s">
        <v>273</v>
      </c>
      <c r="N92" s="24">
        <v>26.872499999999999</v>
      </c>
      <c r="O92" s="24">
        <v>92.550700000000006</v>
      </c>
      <c r="P92" s="24">
        <v>26.945900000000002</v>
      </c>
      <c r="Q92" s="24">
        <v>93.708200000000005</v>
      </c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11"/>
      <c r="AL92" s="36" t="s">
        <v>522</v>
      </c>
      <c r="AM92" t="s">
        <v>523</v>
      </c>
    </row>
    <row r="93" spans="1:41" s="6" customFormat="1" x14ac:dyDescent="0.3">
      <c r="A93" s="25">
        <v>384</v>
      </c>
      <c r="B93" s="25">
        <v>68</v>
      </c>
      <c r="C93" s="25">
        <v>91</v>
      </c>
      <c r="D93" s="24" t="s">
        <v>211</v>
      </c>
      <c r="E93" s="29" t="s">
        <v>135</v>
      </c>
      <c r="F93" s="25">
        <v>2011</v>
      </c>
      <c r="G93" s="11">
        <v>2005</v>
      </c>
      <c r="H93" s="16">
        <v>2007</v>
      </c>
      <c r="I93" s="29" t="s">
        <v>320</v>
      </c>
      <c r="J93" s="29" t="s">
        <v>408</v>
      </c>
      <c r="K93" s="51" t="s">
        <v>575</v>
      </c>
      <c r="L93" s="11" t="s">
        <v>264</v>
      </c>
      <c r="M93" s="6" t="s">
        <v>427</v>
      </c>
      <c r="N93" s="24">
        <v>21.630400000000002</v>
      </c>
      <c r="O93" s="24">
        <v>85.405299999999997</v>
      </c>
      <c r="P93" s="24">
        <v>21.555399999999999</v>
      </c>
      <c r="Q93" s="24">
        <v>85.467200000000005</v>
      </c>
      <c r="R93" s="24">
        <v>21.671900000000001</v>
      </c>
      <c r="S93" s="24">
        <v>85.485200000000006</v>
      </c>
      <c r="T93" s="24">
        <v>21.549499999999998</v>
      </c>
      <c r="U93" s="24">
        <v>85.510099999999994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11"/>
      <c r="AL93" s="36" t="s">
        <v>518</v>
      </c>
      <c r="AM93" t="s">
        <v>524</v>
      </c>
      <c r="AN93" t="s">
        <v>525</v>
      </c>
      <c r="AO93" t="s">
        <v>526</v>
      </c>
    </row>
    <row r="94" spans="1:41" s="6" customFormat="1" x14ac:dyDescent="0.3">
      <c r="A94" s="25">
        <v>411</v>
      </c>
      <c r="B94" s="25">
        <v>69</v>
      </c>
      <c r="C94" s="25">
        <v>92</v>
      </c>
      <c r="D94" s="24" t="s">
        <v>213</v>
      </c>
      <c r="E94" s="29" t="s">
        <v>214</v>
      </c>
      <c r="F94" s="25">
        <v>2013</v>
      </c>
      <c r="G94" s="11">
        <v>2010</v>
      </c>
      <c r="H94" s="16">
        <v>2011</v>
      </c>
      <c r="I94" s="29" t="s">
        <v>382</v>
      </c>
      <c r="J94" s="29" t="s">
        <v>407</v>
      </c>
      <c r="K94" s="51" t="s">
        <v>579</v>
      </c>
      <c r="L94" s="11" t="s">
        <v>271</v>
      </c>
      <c r="M94" s="6" t="s">
        <v>263</v>
      </c>
      <c r="N94" s="24">
        <v>29.3353</v>
      </c>
      <c r="O94" s="24">
        <v>79.554199999999994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11"/>
      <c r="AL94" s="38" t="s">
        <v>306</v>
      </c>
    </row>
    <row r="95" spans="1:41" s="6" customFormat="1" x14ac:dyDescent="0.3">
      <c r="A95" s="25">
        <v>411</v>
      </c>
      <c r="B95" s="25">
        <v>69</v>
      </c>
      <c r="C95" s="25">
        <v>93</v>
      </c>
      <c r="D95" s="24" t="s">
        <v>213</v>
      </c>
      <c r="E95" s="29" t="s">
        <v>214</v>
      </c>
      <c r="F95" s="25">
        <v>2013</v>
      </c>
      <c r="G95" s="11">
        <v>2010</v>
      </c>
      <c r="H95" s="16">
        <v>2011</v>
      </c>
      <c r="I95" s="29" t="s">
        <v>382</v>
      </c>
      <c r="J95" s="29" t="s">
        <v>407</v>
      </c>
      <c r="K95" s="51" t="s">
        <v>582</v>
      </c>
      <c r="L95" s="11" t="s">
        <v>271</v>
      </c>
      <c r="M95" s="6" t="s">
        <v>263</v>
      </c>
      <c r="N95" s="24">
        <v>29.069199999999999</v>
      </c>
      <c r="O95" s="24">
        <v>79.650199999999998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11"/>
      <c r="AL95" s="47" t="s">
        <v>307</v>
      </c>
    </row>
    <row r="96" spans="1:41" s="6" customFormat="1" x14ac:dyDescent="0.3">
      <c r="A96" s="25">
        <v>411</v>
      </c>
      <c r="B96" s="25">
        <v>69</v>
      </c>
      <c r="C96" s="25">
        <v>94</v>
      </c>
      <c r="D96" s="24" t="s">
        <v>213</v>
      </c>
      <c r="E96" s="29" t="s">
        <v>214</v>
      </c>
      <c r="F96" s="25">
        <v>2013</v>
      </c>
      <c r="G96" s="11">
        <v>2010</v>
      </c>
      <c r="H96" s="16">
        <v>2011</v>
      </c>
      <c r="I96" s="29" t="s">
        <v>382</v>
      </c>
      <c r="J96" s="29" t="s">
        <v>423</v>
      </c>
      <c r="K96" s="51" t="s">
        <v>580</v>
      </c>
      <c r="L96" s="11" t="s">
        <v>271</v>
      </c>
      <c r="M96" s="6" t="s">
        <v>273</v>
      </c>
      <c r="N96" s="24">
        <v>29.086099999999998</v>
      </c>
      <c r="O96" s="24">
        <v>79.174599999999998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11"/>
      <c r="AL96" s="47" t="s">
        <v>308</v>
      </c>
    </row>
    <row r="97" spans="1:44" s="6" customFormat="1" x14ac:dyDescent="0.3">
      <c r="A97" s="25">
        <v>413</v>
      </c>
      <c r="B97" s="25">
        <v>70</v>
      </c>
      <c r="C97" s="25">
        <v>95</v>
      </c>
      <c r="D97" s="24" t="s">
        <v>215</v>
      </c>
      <c r="E97" s="29" t="s">
        <v>216</v>
      </c>
      <c r="F97" s="25">
        <v>2013</v>
      </c>
      <c r="G97" s="11">
        <v>2009</v>
      </c>
      <c r="H97" s="16">
        <v>2012</v>
      </c>
      <c r="I97" s="29" t="s">
        <v>321</v>
      </c>
      <c r="J97" s="29" t="s">
        <v>409</v>
      </c>
      <c r="K97" s="51" t="s">
        <v>577</v>
      </c>
      <c r="L97" s="11" t="s">
        <v>264</v>
      </c>
      <c r="M97" s="6" t="s">
        <v>427</v>
      </c>
      <c r="N97" s="24">
        <v>28.353300000000001</v>
      </c>
      <c r="O97" s="24">
        <v>77.3536</v>
      </c>
      <c r="P97" s="24">
        <v>28.3416</v>
      </c>
      <c r="Q97" s="24">
        <v>77.371300000000005</v>
      </c>
      <c r="R97" s="24">
        <v>28.333400000000001</v>
      </c>
      <c r="S97" s="24">
        <v>77.373099999999994</v>
      </c>
      <c r="T97" s="24">
        <v>28.314900000000002</v>
      </c>
      <c r="U97" s="24">
        <v>77.373199999999997</v>
      </c>
      <c r="V97" s="24">
        <v>28.3139</v>
      </c>
      <c r="W97" s="24">
        <v>77.363500000000002</v>
      </c>
      <c r="X97" s="24">
        <v>28.305900000000001</v>
      </c>
      <c r="Y97" s="24">
        <v>77.382099999999994</v>
      </c>
      <c r="Z97" s="24">
        <v>28.310300000000002</v>
      </c>
      <c r="AA97" s="24">
        <v>77.3536</v>
      </c>
      <c r="AB97" s="24">
        <v>28.305499999999999</v>
      </c>
      <c r="AC97" s="24">
        <v>77.3643</v>
      </c>
      <c r="AD97" s="24">
        <v>28.2941</v>
      </c>
      <c r="AE97" s="24">
        <v>77.345200000000006</v>
      </c>
      <c r="AF97" s="24">
        <v>28.292200000000001</v>
      </c>
      <c r="AG97" s="24">
        <v>77.3536</v>
      </c>
      <c r="AH97" s="24">
        <v>28.285699999999999</v>
      </c>
      <c r="AI97" s="24">
        <v>77.345500000000001</v>
      </c>
      <c r="AJ97" s="24"/>
      <c r="AK97" s="11"/>
      <c r="AL97" s="38" t="s">
        <v>536</v>
      </c>
    </row>
    <row r="98" spans="1:44" s="6" customFormat="1" x14ac:dyDescent="0.3">
      <c r="A98" s="25">
        <v>428</v>
      </c>
      <c r="B98" s="25">
        <v>71</v>
      </c>
      <c r="C98" s="25">
        <v>96</v>
      </c>
      <c r="D98" s="24" t="s">
        <v>217</v>
      </c>
      <c r="E98" s="29" t="s">
        <v>115</v>
      </c>
      <c r="F98" s="25">
        <v>2014</v>
      </c>
      <c r="G98" s="11">
        <v>2006</v>
      </c>
      <c r="H98" s="16">
        <v>2007</v>
      </c>
      <c r="I98" s="29" t="s">
        <v>320</v>
      </c>
      <c r="J98" s="29" t="s">
        <v>408</v>
      </c>
      <c r="K98" s="51" t="s">
        <v>575</v>
      </c>
      <c r="L98" s="11" t="s">
        <v>272</v>
      </c>
      <c r="M98" s="6" t="s">
        <v>273</v>
      </c>
      <c r="N98" s="24">
        <v>21.630400000000002</v>
      </c>
      <c r="O98" s="24">
        <v>85.405299999999997</v>
      </c>
      <c r="P98" s="24">
        <v>21.586400000000001</v>
      </c>
      <c r="Q98" s="24">
        <v>85.783600000000007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11"/>
      <c r="AL98" s="48" t="s">
        <v>518</v>
      </c>
      <c r="AM98" t="s">
        <v>527</v>
      </c>
    </row>
    <row r="99" spans="1:44" s="6" customFormat="1" x14ac:dyDescent="0.3">
      <c r="A99" s="32">
        <v>430</v>
      </c>
      <c r="B99" s="32">
        <v>72</v>
      </c>
      <c r="C99" s="32">
        <v>97</v>
      </c>
      <c r="D99" s="31" t="s">
        <v>219</v>
      </c>
      <c r="E99" s="34" t="s">
        <v>220</v>
      </c>
      <c r="F99" s="32">
        <v>2014</v>
      </c>
      <c r="G99" s="11">
        <v>2009</v>
      </c>
      <c r="H99" s="16">
        <v>2011</v>
      </c>
      <c r="I99" s="34" t="s">
        <v>384</v>
      </c>
      <c r="J99" s="24" t="s">
        <v>424</v>
      </c>
      <c r="K99" s="54" t="s">
        <v>568</v>
      </c>
      <c r="L99" s="11" t="s">
        <v>264</v>
      </c>
      <c r="M99" s="6" t="s">
        <v>427</v>
      </c>
      <c r="N99" s="24">
        <v>23.171320999999999</v>
      </c>
      <c r="O99" s="24">
        <v>92.465057999999999</v>
      </c>
      <c r="P99" s="24">
        <v>23.171226999999998</v>
      </c>
      <c r="Q99" s="24">
        <v>92.465564999999998</v>
      </c>
      <c r="R99" s="24">
        <v>23.171001</v>
      </c>
      <c r="S99" s="24">
        <v>92.464934999999997</v>
      </c>
      <c r="T99" s="24">
        <v>23.165198</v>
      </c>
      <c r="U99" s="24">
        <v>92.464963999999995</v>
      </c>
      <c r="V99" s="24">
        <v>23.165198</v>
      </c>
      <c r="W99" s="24">
        <v>92.462901000000002</v>
      </c>
      <c r="X99" s="24">
        <v>23.170102</v>
      </c>
      <c r="Y99" s="24">
        <v>92.462885999999997</v>
      </c>
      <c r="Z99" s="24">
        <v>23.162818999999999</v>
      </c>
      <c r="AA99" s="24">
        <v>92.461920000000006</v>
      </c>
      <c r="AB99" s="24">
        <v>23.172677</v>
      </c>
      <c r="AC99" s="24">
        <v>92.461988000000005</v>
      </c>
      <c r="AD99" s="24">
        <v>23.165393000000002</v>
      </c>
      <c r="AE99" s="24">
        <v>92.460442</v>
      </c>
      <c r="AF99" s="24">
        <v>23.171033000000001</v>
      </c>
      <c r="AG99" s="24">
        <v>92.461539999999999</v>
      </c>
      <c r="AH99" s="24"/>
      <c r="AI99" s="24"/>
      <c r="AJ99" s="24"/>
      <c r="AK99" s="11"/>
      <c r="AL99" s="37" t="s">
        <v>314</v>
      </c>
    </row>
    <row r="100" spans="1:44" s="6" customFormat="1" x14ac:dyDescent="0.3">
      <c r="A100" s="25">
        <v>441</v>
      </c>
      <c r="B100" s="25">
        <v>73</v>
      </c>
      <c r="C100" s="25">
        <v>98</v>
      </c>
      <c r="D100" s="24" t="s">
        <v>222</v>
      </c>
      <c r="E100" s="29" t="s">
        <v>57</v>
      </c>
      <c r="F100" s="25">
        <v>2015</v>
      </c>
      <c r="G100" s="11">
        <v>2006</v>
      </c>
      <c r="H100" s="16">
        <v>2010</v>
      </c>
      <c r="I100" s="29" t="s">
        <v>318</v>
      </c>
      <c r="J100" s="29" t="s">
        <v>390</v>
      </c>
      <c r="K100" s="51" t="s">
        <v>583</v>
      </c>
      <c r="L100" s="11" t="s">
        <v>264</v>
      </c>
      <c r="M100" s="6" t="s">
        <v>427</v>
      </c>
      <c r="N100" s="24">
        <v>23.044899999999998</v>
      </c>
      <c r="O100" s="24">
        <v>79.832400000000007</v>
      </c>
      <c r="P100" s="24">
        <v>22.9908</v>
      </c>
      <c r="Q100" s="24">
        <v>79.815600000000003</v>
      </c>
      <c r="R100" s="24">
        <v>22.9664</v>
      </c>
      <c r="S100" s="24">
        <v>79.894000000000005</v>
      </c>
      <c r="T100" s="24">
        <v>23.547499999999999</v>
      </c>
      <c r="U100" s="24">
        <v>80.092600000000004</v>
      </c>
      <c r="V100" s="24">
        <v>23.465299999999999</v>
      </c>
      <c r="W100" s="24">
        <v>79.976600000000005</v>
      </c>
      <c r="X100" s="24">
        <v>23.543500000000002</v>
      </c>
      <c r="Y100" s="24">
        <v>80.215400000000002</v>
      </c>
      <c r="Z100" s="24">
        <v>23.465299999999999</v>
      </c>
      <c r="AA100" s="24">
        <v>79.976600000000005</v>
      </c>
      <c r="AB100" s="24"/>
      <c r="AC100" s="24"/>
      <c r="AD100" s="24"/>
      <c r="AE100" s="24"/>
      <c r="AF100" s="24"/>
      <c r="AG100" s="24"/>
      <c r="AH100" s="24"/>
      <c r="AI100" s="24"/>
      <c r="AJ100" s="24"/>
      <c r="AK100" s="11"/>
      <c r="AL100" s="36" t="s">
        <v>528</v>
      </c>
      <c r="AM100" t="s">
        <v>529</v>
      </c>
      <c r="AN100" t="s">
        <v>530</v>
      </c>
      <c r="AO100" t="s">
        <v>531</v>
      </c>
      <c r="AP100" t="s">
        <v>532</v>
      </c>
      <c r="AQ100" t="s">
        <v>533</v>
      </c>
      <c r="AR100" t="s">
        <v>534</v>
      </c>
    </row>
    <row r="101" spans="1:44" s="6" customFormat="1" x14ac:dyDescent="0.3">
      <c r="A101" s="25">
        <v>445</v>
      </c>
      <c r="B101" s="25">
        <v>74</v>
      </c>
      <c r="C101" s="25">
        <v>99</v>
      </c>
      <c r="D101" s="24" t="s">
        <v>226</v>
      </c>
      <c r="E101" s="29" t="s">
        <v>227</v>
      </c>
      <c r="F101" s="25">
        <v>2015</v>
      </c>
      <c r="G101" s="11">
        <v>2012</v>
      </c>
      <c r="H101" s="16">
        <v>2012</v>
      </c>
      <c r="I101" s="29" t="s">
        <v>385</v>
      </c>
      <c r="J101" s="29" t="s">
        <v>411</v>
      </c>
      <c r="K101" s="51" t="s">
        <v>584</v>
      </c>
      <c r="L101" s="11" t="s">
        <v>271</v>
      </c>
      <c r="M101" s="6" t="s">
        <v>263</v>
      </c>
      <c r="N101" s="24">
        <v>23.510300000000001</v>
      </c>
      <c r="O101" s="24">
        <v>85.786500000000004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11"/>
      <c r="AL101" s="38" t="s">
        <v>309</v>
      </c>
    </row>
    <row r="102" spans="1:44" s="6" customFormat="1" x14ac:dyDescent="0.3">
      <c r="A102" s="25">
        <v>445</v>
      </c>
      <c r="B102" s="25">
        <v>74</v>
      </c>
      <c r="C102" s="25">
        <v>100</v>
      </c>
      <c r="D102" s="24" t="s">
        <v>226</v>
      </c>
      <c r="E102" s="29" t="s">
        <v>227</v>
      </c>
      <c r="F102" s="25">
        <v>2015</v>
      </c>
      <c r="G102" s="11">
        <v>2012</v>
      </c>
      <c r="H102" s="16">
        <v>2012</v>
      </c>
      <c r="I102" s="29" t="s">
        <v>385</v>
      </c>
      <c r="J102" s="29" t="s">
        <v>411</v>
      </c>
      <c r="K102" s="51" t="s">
        <v>581</v>
      </c>
      <c r="L102" s="11" t="s">
        <v>271</v>
      </c>
      <c r="M102" s="6" t="s">
        <v>263</v>
      </c>
      <c r="N102" s="24">
        <v>23.564900000000002</v>
      </c>
      <c r="O102" s="24">
        <v>85.780699999999996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11"/>
      <c r="AL102" s="38" t="s">
        <v>310</v>
      </c>
    </row>
    <row r="103" spans="1:44" s="6" customFormat="1" x14ac:dyDescent="0.3">
      <c r="A103" s="25">
        <v>445</v>
      </c>
      <c r="B103" s="25">
        <v>74</v>
      </c>
      <c r="C103" s="25">
        <v>101</v>
      </c>
      <c r="D103" s="24" t="s">
        <v>226</v>
      </c>
      <c r="E103" s="29" t="s">
        <v>227</v>
      </c>
      <c r="F103" s="25">
        <v>2015</v>
      </c>
      <c r="G103" s="11">
        <v>2012</v>
      </c>
      <c r="H103" s="16">
        <v>2012</v>
      </c>
      <c r="I103" s="29" t="s">
        <v>385</v>
      </c>
      <c r="J103" s="29" t="s">
        <v>411</v>
      </c>
      <c r="K103" s="51" t="s">
        <v>585</v>
      </c>
      <c r="L103" s="11" t="s">
        <v>271</v>
      </c>
      <c r="M103" s="6" t="s">
        <v>263</v>
      </c>
      <c r="N103" s="24">
        <v>23.565999999999999</v>
      </c>
      <c r="O103" s="24">
        <v>85.523499999999999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11"/>
      <c r="AL103" s="38" t="s">
        <v>311</v>
      </c>
    </row>
    <row r="104" spans="1:44" s="6" customFormat="1" x14ac:dyDescent="0.3">
      <c r="A104" s="25">
        <v>445</v>
      </c>
      <c r="B104" s="25">
        <v>74</v>
      </c>
      <c r="C104" s="25">
        <v>102</v>
      </c>
      <c r="D104" s="24" t="s">
        <v>226</v>
      </c>
      <c r="E104" s="29" t="s">
        <v>227</v>
      </c>
      <c r="F104" s="25">
        <v>2015</v>
      </c>
      <c r="G104" s="11">
        <v>2012</v>
      </c>
      <c r="H104" s="16">
        <v>2012</v>
      </c>
      <c r="I104" s="29" t="s">
        <v>385</v>
      </c>
      <c r="J104" s="29" t="s">
        <v>411</v>
      </c>
      <c r="K104" s="51" t="s">
        <v>586</v>
      </c>
      <c r="L104" s="11" t="s">
        <v>271</v>
      </c>
      <c r="M104" s="6" t="s">
        <v>263</v>
      </c>
      <c r="N104" s="24">
        <v>23.5198</v>
      </c>
      <c r="O104" s="24">
        <v>85.587299999999999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11"/>
      <c r="AL104" s="38" t="s">
        <v>312</v>
      </c>
    </row>
    <row r="105" spans="1:44" s="6" customFormat="1" x14ac:dyDescent="0.3">
      <c r="A105" s="25">
        <v>456</v>
      </c>
      <c r="B105" s="25">
        <v>75</v>
      </c>
      <c r="C105" s="25">
        <v>103</v>
      </c>
      <c r="D105" s="24" t="s">
        <v>229</v>
      </c>
      <c r="E105" s="29" t="s">
        <v>230</v>
      </c>
      <c r="F105" s="25">
        <v>2016</v>
      </c>
      <c r="G105" s="11">
        <v>2013</v>
      </c>
      <c r="H105" s="16">
        <v>2015</v>
      </c>
      <c r="I105" s="29" t="s">
        <v>386</v>
      </c>
      <c r="J105" s="29" t="s">
        <v>397</v>
      </c>
      <c r="K105" s="51" t="s">
        <v>397</v>
      </c>
      <c r="L105" s="11" t="s">
        <v>264</v>
      </c>
      <c r="M105" s="6" t="s">
        <v>427</v>
      </c>
      <c r="N105" s="24">
        <v>15.4909</v>
      </c>
      <c r="O105" s="24">
        <v>73.827799999999996</v>
      </c>
      <c r="P105" s="24">
        <v>15.5145</v>
      </c>
      <c r="Q105" s="24">
        <v>73.7684</v>
      </c>
      <c r="R105" s="24">
        <v>15.537699999999999</v>
      </c>
      <c r="S105" s="24">
        <v>73.831599999999995</v>
      </c>
      <c r="T105" s="24">
        <v>15.283200000000001</v>
      </c>
      <c r="U105" s="24">
        <v>73.986199999999997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11"/>
      <c r="AL105" s="37" t="s">
        <v>535</v>
      </c>
    </row>
    <row r="106" spans="1:44" s="6" customFormat="1" x14ac:dyDescent="0.3">
      <c r="A106" s="25">
        <v>457</v>
      </c>
      <c r="B106" s="25">
        <v>76</v>
      </c>
      <c r="C106" s="25">
        <v>104</v>
      </c>
      <c r="D106" s="24" t="s">
        <v>232</v>
      </c>
      <c r="E106" s="29" t="s">
        <v>140</v>
      </c>
      <c r="F106" s="25">
        <v>2016</v>
      </c>
      <c r="G106" s="11">
        <v>1989</v>
      </c>
      <c r="H106" s="16">
        <v>1991</v>
      </c>
      <c r="I106" s="29" t="s">
        <v>315</v>
      </c>
      <c r="J106" s="29" t="s">
        <v>412</v>
      </c>
      <c r="K106" s="51" t="s">
        <v>587</v>
      </c>
      <c r="L106" s="11" t="s">
        <v>271</v>
      </c>
      <c r="M106" s="6" t="s">
        <v>274</v>
      </c>
      <c r="N106" s="24">
        <v>26.128</v>
      </c>
      <c r="O106" s="24">
        <v>91.947000000000003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11"/>
      <c r="AL106" s="38" t="s">
        <v>313</v>
      </c>
    </row>
    <row r="107" spans="1:44" s="6" customFormat="1" x14ac:dyDescent="0.3">
      <c r="A107" s="25">
        <v>469</v>
      </c>
      <c r="B107" s="25">
        <v>77</v>
      </c>
      <c r="C107" s="25">
        <v>105</v>
      </c>
      <c r="D107" s="24" t="s">
        <v>234</v>
      </c>
      <c r="E107" s="29" t="s">
        <v>235</v>
      </c>
      <c r="F107" s="25">
        <v>2017</v>
      </c>
      <c r="G107" s="11">
        <v>2014</v>
      </c>
      <c r="H107" s="16">
        <v>2014</v>
      </c>
      <c r="I107" s="29" t="s">
        <v>282</v>
      </c>
      <c r="J107" s="29" t="s">
        <v>413</v>
      </c>
      <c r="K107" s="51" t="s">
        <v>413</v>
      </c>
      <c r="L107" s="11" t="s">
        <v>271</v>
      </c>
      <c r="M107" s="6" t="s">
        <v>263</v>
      </c>
      <c r="N107" s="24">
        <v>13.0002</v>
      </c>
      <c r="O107" s="24">
        <v>80.266800000000003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11"/>
      <c r="AL107" s="38" t="s">
        <v>314</v>
      </c>
    </row>
    <row r="108" spans="1:44" s="6" customFormat="1" x14ac:dyDescent="0.3">
      <c r="A108" s="25">
        <v>471</v>
      </c>
      <c r="B108" s="25">
        <v>78</v>
      </c>
      <c r="C108" s="25">
        <v>106</v>
      </c>
      <c r="D108" s="24" t="s">
        <v>237</v>
      </c>
      <c r="E108" s="29" t="s">
        <v>72</v>
      </c>
      <c r="F108" s="25">
        <v>2017</v>
      </c>
      <c r="G108" s="11">
        <v>2014</v>
      </c>
      <c r="H108" s="16">
        <v>2016</v>
      </c>
      <c r="I108" s="29" t="s">
        <v>385</v>
      </c>
      <c r="J108" s="29" t="s">
        <v>414</v>
      </c>
      <c r="K108" s="51" t="s">
        <v>588</v>
      </c>
      <c r="L108" s="11" t="s">
        <v>271</v>
      </c>
      <c r="M108" s="6" t="s">
        <v>263</v>
      </c>
      <c r="N108" s="24">
        <v>23.352499999999999</v>
      </c>
      <c r="O108" s="24">
        <v>85.393500000000003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11"/>
      <c r="AL108" s="38" t="s">
        <v>314</v>
      </c>
    </row>
  </sheetData>
  <mergeCells count="4">
    <mergeCell ref="A1:F1"/>
    <mergeCell ref="I1:M1"/>
    <mergeCell ref="N1:AK1"/>
    <mergeCell ref="AL2:AT2"/>
  </mergeCells>
  <hyperlinks>
    <hyperlink ref="AL40" r:id="rId1" xr:uid="{61B5C575-7A4C-4468-AC4F-49FE1C6EF8E0}"/>
    <hyperlink ref="AL56" r:id="rId2" display="https://www.google.co.uk/maps/place/Talla+Pachaunia,+Uttarakhand+263139,+India/@29.1203248,79.6920072,14.23z/data=!4m5!3m4!1s0x39a08c86a72cf197:0x97cfc6dbf67f9d4e!8m2!3d29.1205513!4d79.6993185 &amp; can't find Nai Avadi. Not certain about the first one but it's vaguely in the right location. Just use the first village for now." xr:uid="{52846E28-75EF-49FE-BF01-6C86368440B1}"/>
    <hyperlink ref="AL89" r:id="rId3" xr:uid="{3018D8C2-286B-4557-949D-62D72D17E2F1}"/>
    <hyperlink ref="AL95" r:id="rId4" xr:uid="{22B13284-E434-487E-B1CF-680C49D20767}"/>
    <hyperlink ref="AL96" r:id="rId5" xr:uid="{EE1C4612-9BEF-4632-AA23-F6FD3B69A760}"/>
    <hyperlink ref="AL98" r:id="rId6" xr:uid="{DD643447-DC0F-4FC9-8AD8-B1C6DEBC680A}"/>
    <hyperlink ref="AL62" r:id="rId7" xr:uid="{90A7CD4D-596C-47E3-AAD3-47E958F9DF19}"/>
    <hyperlink ref="AL68" r:id="rId8" xr:uid="{B484DD2C-4953-4AC6-AFFD-6B6D074B9283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776A-2E37-489C-B00E-F44FA1ACEEF1}">
  <dimension ref="A1:I307"/>
  <sheetViews>
    <sheetView tabSelected="1" workbookViewId="0">
      <selection activeCell="N18" sqref="N18"/>
    </sheetView>
  </sheetViews>
  <sheetFormatPr defaultRowHeight="14.4" x14ac:dyDescent="0.3"/>
  <cols>
    <col min="1" max="1" width="35.88671875" style="57" customWidth="1"/>
    <col min="2" max="2" width="11.88671875" bestFit="1" customWidth="1"/>
    <col min="3" max="3" width="13.88671875" bestFit="1" customWidth="1"/>
    <col min="4" max="4" width="10.6640625" customWidth="1"/>
    <col min="5" max="5" width="11.109375" bestFit="1" customWidth="1"/>
    <col min="6" max="6" width="10.5546875" bestFit="1" customWidth="1"/>
    <col min="7" max="8" width="11.88671875" bestFit="1" customWidth="1"/>
  </cols>
  <sheetData>
    <row r="1" spans="1:9" ht="18" x14ac:dyDescent="0.35">
      <c r="A1" s="58" t="s">
        <v>589</v>
      </c>
    </row>
    <row r="2" spans="1:9" ht="18" x14ac:dyDescent="0.35">
      <c r="A2" s="58"/>
    </row>
    <row r="3" spans="1:9" ht="18" x14ac:dyDescent="0.35">
      <c r="A3" s="58" t="s">
        <v>614</v>
      </c>
    </row>
    <row r="4" spans="1:9" ht="18" x14ac:dyDescent="0.35">
      <c r="A4" s="59" t="s">
        <v>590</v>
      </c>
      <c r="B4" s="60">
        <v>78</v>
      </c>
      <c r="D4" t="s">
        <v>592</v>
      </c>
    </row>
    <row r="5" spans="1:9" ht="18" x14ac:dyDescent="0.35">
      <c r="A5" s="61" t="s">
        <v>591</v>
      </c>
      <c r="B5" s="60">
        <v>106</v>
      </c>
      <c r="C5" s="62"/>
      <c r="D5" t="s">
        <v>593</v>
      </c>
    </row>
    <row r="6" spans="1:9" ht="18" x14ac:dyDescent="0.35">
      <c r="A6" s="61" t="s">
        <v>594</v>
      </c>
      <c r="B6" s="63">
        <v>305</v>
      </c>
      <c r="D6" t="s">
        <v>595</v>
      </c>
    </row>
    <row r="7" spans="1:9" ht="18" x14ac:dyDescent="0.35">
      <c r="A7" s="61" t="s">
        <v>611</v>
      </c>
      <c r="B7" s="63">
        <v>41</v>
      </c>
      <c r="D7" t="s">
        <v>612</v>
      </c>
    </row>
    <row r="8" spans="1:9" ht="18" x14ac:dyDescent="0.35">
      <c r="A8" s="61" t="s">
        <v>610</v>
      </c>
      <c r="B8" s="63">
        <v>34</v>
      </c>
      <c r="D8" t="s">
        <v>613</v>
      </c>
    </row>
    <row r="9" spans="1:9" x14ac:dyDescent="0.3">
      <c r="A9" s="41"/>
      <c r="B9" s="41"/>
    </row>
    <row r="10" spans="1:9" ht="18" x14ac:dyDescent="0.35">
      <c r="A10"/>
      <c r="B10" s="58" t="s">
        <v>596</v>
      </c>
    </row>
    <row r="11" spans="1:9" x14ac:dyDescent="0.3">
      <c r="A11"/>
      <c r="B11" s="77" t="s">
        <v>597</v>
      </c>
      <c r="C11" s="70" t="s">
        <v>598</v>
      </c>
      <c r="D11" s="72" t="s">
        <v>599</v>
      </c>
      <c r="E11" s="67" t="s">
        <v>600</v>
      </c>
      <c r="F11" s="69" t="s">
        <v>603</v>
      </c>
      <c r="G11" s="64" t="s">
        <v>604</v>
      </c>
      <c r="H11" s="75" t="s">
        <v>605</v>
      </c>
    </row>
    <row r="12" spans="1:9" ht="18" x14ac:dyDescent="0.35">
      <c r="A12" s="61" t="s">
        <v>602</v>
      </c>
      <c r="B12" s="78">
        <f>COUNTIF(Processed_Catch_Data!$W$3:$W$307, "Annularis")</f>
        <v>44</v>
      </c>
      <c r="C12" s="71">
        <f>COUNTIF(Processed_Catch_Data!$W$3:$W$307, "Culicifacies")</f>
        <v>96</v>
      </c>
      <c r="D12" s="73">
        <f>COUNTIF(Processed_Catch_Data!$W$3:$W$307, "Dirus")</f>
        <v>15</v>
      </c>
      <c r="E12" s="65">
        <f>COUNTIF(Processed_Catch_Data!$W$3:$W$307, "Fluviatilis")</f>
        <v>66</v>
      </c>
      <c r="F12" s="74">
        <f>COUNTIF(Processed_Catch_Data!$W$3:$W$307, "Minimus")</f>
        <v>14</v>
      </c>
      <c r="G12" s="66">
        <f>COUNTIF(Processed_Catch_Data!$W$3:$W$307, "Stephensi")</f>
        <v>28</v>
      </c>
      <c r="H12" s="76">
        <f>COUNTIF(Processed_Catch_Data!$W$3:$W$307, "Subpictus")</f>
        <v>42</v>
      </c>
      <c r="I12">
        <f>SUM(B12:H12)</f>
        <v>305</v>
      </c>
    </row>
    <row r="13" spans="1:9" ht="18" x14ac:dyDescent="0.35">
      <c r="A13" s="61" t="s">
        <v>601</v>
      </c>
      <c r="B13" s="78">
        <f>COUNTIF(Processed_Catch_Data!$W$3:$W$307, "Annularis") - COUNTIFS(Processed_Catch_Data!$W$3:$W$307, "Annularis", Processed_Catch_Data!H3:H307, "No")</f>
        <v>12</v>
      </c>
      <c r="C13" s="71">
        <f>COUNTIF(Processed_Catch_Data!$W$3:$W$307, "Culicifacies") - COUNTIFS(Processed_Catch_Data!$W$3:$W$307, "Culicifacies", Processed_Catch_Data!H3:H307, "No")</f>
        <v>50</v>
      </c>
      <c r="D13" s="73">
        <f>COUNTIF(Processed_Catch_Data!$W$3:$W$307, "Dirus") - COUNTIFS(Processed_Catch_Data!$W$3:$W$307, "Dirus", Processed_Catch_Data!H3:H307, "No")</f>
        <v>11</v>
      </c>
      <c r="E13" s="65">
        <f>COUNTIF(Processed_Catch_Data!$W$3:$W$307, "Fluviatilis") - COUNTIFS(Processed_Catch_Data!$W$3:$W$307, "Fluviatilis", Processed_Catch_Data!H3:H307, "No")</f>
        <v>34</v>
      </c>
      <c r="F13" s="74">
        <f>COUNTIF(Processed_Catch_Data!$W$3:$W$307, "Minimus") - COUNTIFS(Processed_Catch_Data!$W$3:$W$307, "Minimus", Processed_Catch_Data!H3:H307, "No")</f>
        <v>7</v>
      </c>
      <c r="G13" s="66">
        <f>COUNTIF(Processed_Catch_Data!$W$3:$W$307, "Stephensi") - COUNTIFS(Processed_Catch_Data!$W$3:$W$307, "Stephensi", Processed_Catch_Data!H3:H307, "No")</f>
        <v>11</v>
      </c>
      <c r="H13" s="76">
        <f>COUNTIF(Processed_Catch_Data!$W$3:$W$307, "Subpictus") - COUNTIFS(Processed_Catch_Data!$W$3:$W$307, "Subpictus", Processed_Catch_Data!H3:H307, "No")</f>
        <v>13</v>
      </c>
    </row>
    <row r="14" spans="1:9" x14ac:dyDescent="0.3">
      <c r="A14" s="41"/>
      <c r="B14" s="55"/>
    </row>
    <row r="15" spans="1:9" x14ac:dyDescent="0.3">
      <c r="A15" s="41"/>
      <c r="B15" s="41"/>
    </row>
    <row r="16" spans="1:9" ht="18" x14ac:dyDescent="0.35">
      <c r="A16" s="58" t="s">
        <v>615</v>
      </c>
    </row>
    <row r="17" spans="1:9" ht="18" x14ac:dyDescent="0.35">
      <c r="A17" s="59" t="s">
        <v>590</v>
      </c>
      <c r="B17" s="60">
        <f>COUNTIFS(Processed_Catch_Data!$W$3:$W$307, "Annularis", Processed_Catch_Data!$Q$3:$Q$307, "Yes")</f>
        <v>0</v>
      </c>
      <c r="D17" t="s">
        <v>592</v>
      </c>
    </row>
    <row r="18" spans="1:9" ht="18" x14ac:dyDescent="0.35">
      <c r="A18" s="61" t="s">
        <v>591</v>
      </c>
      <c r="B18" s="60">
        <v>106</v>
      </c>
      <c r="C18" s="62"/>
      <c r="D18" t="s">
        <v>593</v>
      </c>
    </row>
    <row r="19" spans="1:9" ht="18" x14ac:dyDescent="0.35">
      <c r="A19" s="61" t="s">
        <v>594</v>
      </c>
      <c r="B19" s="63">
        <v>305</v>
      </c>
      <c r="D19" t="s">
        <v>595</v>
      </c>
    </row>
    <row r="20" spans="1:9" ht="18" x14ac:dyDescent="0.35">
      <c r="A20" s="61" t="s">
        <v>611</v>
      </c>
      <c r="B20" s="63">
        <v>41</v>
      </c>
      <c r="D20" t="s">
        <v>612</v>
      </c>
    </row>
    <row r="21" spans="1:9" ht="18" x14ac:dyDescent="0.35">
      <c r="A21" s="61" t="s">
        <v>610</v>
      </c>
      <c r="B21" s="63">
        <v>34</v>
      </c>
      <c r="D21" t="s">
        <v>613</v>
      </c>
    </row>
    <row r="22" spans="1:9" x14ac:dyDescent="0.3">
      <c r="A22" s="41"/>
      <c r="B22" s="41"/>
    </row>
    <row r="23" spans="1:9" ht="18" x14ac:dyDescent="0.35">
      <c r="A23"/>
      <c r="B23" s="58" t="s">
        <v>596</v>
      </c>
    </row>
    <row r="24" spans="1:9" x14ac:dyDescent="0.3">
      <c r="A24"/>
      <c r="B24" s="77" t="s">
        <v>597</v>
      </c>
      <c r="C24" s="70" t="s">
        <v>598</v>
      </c>
      <c r="D24" s="72" t="s">
        <v>599</v>
      </c>
      <c r="E24" s="67" t="s">
        <v>600</v>
      </c>
      <c r="F24" s="69" t="s">
        <v>603</v>
      </c>
      <c r="G24" s="64" t="s">
        <v>604</v>
      </c>
      <c r="H24" s="75" t="s">
        <v>605</v>
      </c>
    </row>
    <row r="25" spans="1:9" ht="18" x14ac:dyDescent="0.35">
      <c r="A25" s="61" t="s">
        <v>602</v>
      </c>
      <c r="B25" s="80">
        <f>COUNTIFS(Processed_Catch_Data!$W$3:$W$307, "Annularis", Processed_Catch_Data!$Q$3:$Q$307, 1)</f>
        <v>30</v>
      </c>
      <c r="C25" s="81">
        <f>COUNTIFS(Processed_Catch_Data!$W$3:$W$307, "Culicifacies", Processed_Catch_Data!$Q$3:$Q$307, 1)</f>
        <v>70</v>
      </c>
      <c r="D25" s="82">
        <f>COUNTIFS(Processed_Catch_Data!$W$3:$W$307, "Dirus", Processed_Catch_Data!$Q$3:$Q$307, 1)</f>
        <v>9</v>
      </c>
      <c r="E25" s="83">
        <f>COUNTIFS(Processed_Catch_Data!$W$3:$W$307, "Fluviatilis", Processed_Catch_Data!$Q$3:$Q$307, 1)</f>
        <v>49</v>
      </c>
      <c r="F25" s="84">
        <f>COUNTIFS(Processed_Catch_Data!$W$3:$W$307, "Minimus", Processed_Catch_Data!$Q$3:$Q$307, 1)</f>
        <v>9</v>
      </c>
      <c r="G25" s="85">
        <f>COUNTIFS(Processed_Catch_Data!$W$3:$W$307, "Stephensi", Processed_Catch_Data!$Q$3:$Q$307, 1)</f>
        <v>20</v>
      </c>
      <c r="H25" s="86">
        <f>COUNTIFS(Processed_Catch_Data!$W$3:$W$307, "Subpictus", Processed_Catch_Data!$Q$3:$Q$307, 1)</f>
        <v>33</v>
      </c>
      <c r="I25">
        <f>SUM(B25:H25)</f>
        <v>220</v>
      </c>
    </row>
    <row r="26" spans="1:9" ht="18" x14ac:dyDescent="0.35">
      <c r="A26" s="61" t="s">
        <v>601</v>
      </c>
      <c r="B26" s="78"/>
      <c r="C26" s="71"/>
      <c r="D26" s="73"/>
      <c r="E26" s="65"/>
      <c r="F26" s="74"/>
      <c r="G26" s="66"/>
      <c r="H26" s="76"/>
    </row>
    <row r="27" spans="1:9" x14ac:dyDescent="0.3">
      <c r="A27" s="41"/>
      <c r="B27" s="41"/>
    </row>
    <row r="28" spans="1:9" x14ac:dyDescent="0.3">
      <c r="A28" s="41"/>
      <c r="B28" s="41"/>
    </row>
    <row r="29" spans="1:9" x14ac:dyDescent="0.3">
      <c r="A29" s="41"/>
      <c r="B29" s="41">
        <f t="shared" ref="B29:H29" si="0">B12-B25</f>
        <v>14</v>
      </c>
      <c r="C29" s="41">
        <f t="shared" si="0"/>
        <v>26</v>
      </c>
      <c r="D29" s="41">
        <f t="shared" si="0"/>
        <v>6</v>
      </c>
      <c r="E29" s="41">
        <f t="shared" si="0"/>
        <v>17</v>
      </c>
      <c r="F29" s="41">
        <f t="shared" si="0"/>
        <v>5</v>
      </c>
      <c r="G29" s="41">
        <f t="shared" si="0"/>
        <v>8</v>
      </c>
      <c r="H29" s="41">
        <f t="shared" si="0"/>
        <v>9</v>
      </c>
    </row>
    <row r="30" spans="1:9" x14ac:dyDescent="0.3">
      <c r="A30" s="41"/>
      <c r="B30" s="41"/>
    </row>
    <row r="31" spans="1:9" x14ac:dyDescent="0.3">
      <c r="A31" s="41"/>
      <c r="B31" s="41">
        <f>SUM(B29:H29)</f>
        <v>85</v>
      </c>
    </row>
    <row r="32" spans="1:9" x14ac:dyDescent="0.3">
      <c r="A32" s="55"/>
      <c r="B32" s="41"/>
    </row>
    <row r="33" spans="1:2" x14ac:dyDescent="0.3">
      <c r="A33" s="55"/>
      <c r="B33" s="41"/>
    </row>
    <row r="34" spans="1:2" x14ac:dyDescent="0.3">
      <c r="A34" s="55"/>
      <c r="B34" s="41"/>
    </row>
    <row r="35" spans="1:2" x14ac:dyDescent="0.3">
      <c r="A35" s="55"/>
      <c r="B35" s="41"/>
    </row>
    <row r="36" spans="1:2" x14ac:dyDescent="0.3">
      <c r="A36" s="55"/>
      <c r="B36" s="41"/>
    </row>
    <row r="37" spans="1:2" x14ac:dyDescent="0.3">
      <c r="A37" s="55"/>
      <c r="B37" s="41"/>
    </row>
    <row r="38" spans="1:2" x14ac:dyDescent="0.3">
      <c r="A38" s="55"/>
      <c r="B38" s="41"/>
    </row>
    <row r="39" spans="1:2" x14ac:dyDescent="0.3">
      <c r="A39" s="55"/>
      <c r="B39" s="41"/>
    </row>
    <row r="40" spans="1:2" x14ac:dyDescent="0.3">
      <c r="A40" s="55"/>
      <c r="B40" s="41"/>
    </row>
    <row r="41" spans="1:2" x14ac:dyDescent="0.3">
      <c r="A41" s="55"/>
      <c r="B41" s="41"/>
    </row>
    <row r="42" spans="1:2" x14ac:dyDescent="0.3">
      <c r="A42" s="55"/>
      <c r="B42" s="41"/>
    </row>
    <row r="43" spans="1:2" x14ac:dyDescent="0.3">
      <c r="A43" s="55"/>
      <c r="B43" s="41"/>
    </row>
    <row r="44" spans="1:2" x14ac:dyDescent="0.3">
      <c r="A44" s="55"/>
      <c r="B44" s="41"/>
    </row>
    <row r="45" spans="1:2" x14ac:dyDescent="0.3">
      <c r="A45" s="55"/>
      <c r="B45" s="41"/>
    </row>
    <row r="46" spans="1:2" x14ac:dyDescent="0.3">
      <c r="A46" s="55"/>
      <c r="B46" s="41"/>
    </row>
    <row r="47" spans="1:2" x14ac:dyDescent="0.3">
      <c r="A47" s="55"/>
      <c r="B47" s="41"/>
    </row>
    <row r="48" spans="1:2" x14ac:dyDescent="0.3">
      <c r="A48" s="55"/>
      <c r="B48" s="41"/>
    </row>
    <row r="49" spans="1:2" x14ac:dyDescent="0.3">
      <c r="A49" s="55"/>
      <c r="B49" s="41"/>
    </row>
    <row r="50" spans="1:2" x14ac:dyDescent="0.3">
      <c r="A50" s="55"/>
      <c r="B50" s="41"/>
    </row>
    <row r="51" spans="1:2" x14ac:dyDescent="0.3">
      <c r="A51" s="55"/>
      <c r="B51" s="41"/>
    </row>
    <row r="52" spans="1:2" x14ac:dyDescent="0.3">
      <c r="A52" s="55"/>
      <c r="B52" s="41"/>
    </row>
    <row r="53" spans="1:2" x14ac:dyDescent="0.3">
      <c r="A53" s="41"/>
      <c r="B53" s="41"/>
    </row>
    <row r="54" spans="1:2" x14ac:dyDescent="0.3">
      <c r="A54" s="41"/>
      <c r="B54" s="41"/>
    </row>
    <row r="55" spans="1:2" x14ac:dyDescent="0.3">
      <c r="A55" s="41"/>
      <c r="B55" s="41"/>
    </row>
    <row r="56" spans="1:2" x14ac:dyDescent="0.3">
      <c r="A56" s="41"/>
      <c r="B56" s="41"/>
    </row>
    <row r="57" spans="1:2" x14ac:dyDescent="0.3">
      <c r="A57" s="55"/>
      <c r="B57" s="41"/>
    </row>
    <row r="58" spans="1:2" x14ac:dyDescent="0.3">
      <c r="A58" s="55"/>
      <c r="B58" s="41"/>
    </row>
    <row r="59" spans="1:2" x14ac:dyDescent="0.3">
      <c r="A59" s="55"/>
      <c r="B59" s="41"/>
    </row>
    <row r="60" spans="1:2" x14ac:dyDescent="0.3">
      <c r="A60" s="55"/>
      <c r="B60" s="41"/>
    </row>
    <row r="61" spans="1:2" x14ac:dyDescent="0.3">
      <c r="A61" s="55"/>
      <c r="B61" s="41"/>
    </row>
    <row r="62" spans="1:2" x14ac:dyDescent="0.3">
      <c r="A62" s="55"/>
      <c r="B62" s="41"/>
    </row>
    <row r="63" spans="1:2" x14ac:dyDescent="0.3">
      <c r="A63" s="55"/>
      <c r="B63" s="41"/>
    </row>
    <row r="64" spans="1:2" x14ac:dyDescent="0.3">
      <c r="A64" s="55"/>
      <c r="B64" s="41"/>
    </row>
    <row r="65" spans="1:2" x14ac:dyDescent="0.3">
      <c r="A65" s="55"/>
      <c r="B65" s="41"/>
    </row>
    <row r="66" spans="1:2" x14ac:dyDescent="0.3">
      <c r="A66" s="55"/>
      <c r="B66" s="41"/>
    </row>
    <row r="67" spans="1:2" x14ac:dyDescent="0.3">
      <c r="A67" s="55"/>
      <c r="B67" s="41"/>
    </row>
    <row r="68" spans="1:2" x14ac:dyDescent="0.3">
      <c r="A68" s="41"/>
      <c r="B68" s="41"/>
    </row>
    <row r="69" spans="1:2" x14ac:dyDescent="0.3">
      <c r="A69" s="41"/>
      <c r="B69" s="41"/>
    </row>
    <row r="70" spans="1:2" x14ac:dyDescent="0.3">
      <c r="A70" s="41"/>
      <c r="B70" s="41"/>
    </row>
    <row r="71" spans="1:2" x14ac:dyDescent="0.3">
      <c r="A71" s="41"/>
      <c r="B71" s="41"/>
    </row>
    <row r="72" spans="1:2" x14ac:dyDescent="0.3">
      <c r="A72" s="41"/>
      <c r="B72" s="41"/>
    </row>
    <row r="73" spans="1:2" x14ac:dyDescent="0.3">
      <c r="A73" s="41"/>
      <c r="B73" s="41"/>
    </row>
    <row r="74" spans="1:2" x14ac:dyDescent="0.3">
      <c r="A74" s="41"/>
      <c r="B74" s="41"/>
    </row>
    <row r="75" spans="1:2" x14ac:dyDescent="0.3">
      <c r="A75" s="41"/>
      <c r="B75" s="56"/>
    </row>
    <row r="76" spans="1:2" x14ac:dyDescent="0.3">
      <c r="A76" s="41"/>
      <c r="B76" s="41"/>
    </row>
    <row r="77" spans="1:2" x14ac:dyDescent="0.3">
      <c r="A77" s="41"/>
      <c r="B77" s="41"/>
    </row>
    <row r="78" spans="1:2" x14ac:dyDescent="0.3">
      <c r="A78" s="41"/>
      <c r="B78" s="41"/>
    </row>
    <row r="79" spans="1:2" x14ac:dyDescent="0.3">
      <c r="A79" s="41"/>
      <c r="B79" s="41"/>
    </row>
    <row r="80" spans="1:2" x14ac:dyDescent="0.3">
      <c r="A80" s="41"/>
      <c r="B80" s="41"/>
    </row>
    <row r="81" spans="1:2" x14ac:dyDescent="0.3">
      <c r="A81" s="41"/>
      <c r="B81" s="41"/>
    </row>
    <row r="82" spans="1:2" x14ac:dyDescent="0.3">
      <c r="A82" s="41"/>
    </row>
    <row r="83" spans="1:2" x14ac:dyDescent="0.3">
      <c r="A83" s="41"/>
    </row>
    <row r="84" spans="1:2" x14ac:dyDescent="0.3">
      <c r="A84" s="41"/>
    </row>
    <row r="85" spans="1:2" x14ac:dyDescent="0.3">
      <c r="A85" s="41"/>
    </row>
    <row r="86" spans="1:2" x14ac:dyDescent="0.3">
      <c r="A86" s="41"/>
    </row>
    <row r="87" spans="1:2" x14ac:dyDescent="0.3">
      <c r="A87" s="41"/>
    </row>
    <row r="88" spans="1:2" x14ac:dyDescent="0.3">
      <c r="A88" s="41"/>
    </row>
    <row r="89" spans="1:2" x14ac:dyDescent="0.3">
      <c r="A89" s="41"/>
    </row>
    <row r="90" spans="1:2" x14ac:dyDescent="0.3">
      <c r="A90" s="41"/>
    </row>
    <row r="91" spans="1:2" x14ac:dyDescent="0.3">
      <c r="A91" s="41"/>
    </row>
    <row r="92" spans="1:2" x14ac:dyDescent="0.3">
      <c r="A92" s="41"/>
    </row>
    <row r="93" spans="1:2" x14ac:dyDescent="0.3">
      <c r="A93" s="41"/>
    </row>
    <row r="94" spans="1:2" x14ac:dyDescent="0.3">
      <c r="A94" s="41"/>
    </row>
    <row r="95" spans="1:2" x14ac:dyDescent="0.3">
      <c r="A95" s="41"/>
    </row>
    <row r="96" spans="1:2" x14ac:dyDescent="0.3">
      <c r="A96" s="41"/>
    </row>
    <row r="97" spans="1:1" x14ac:dyDescent="0.3">
      <c r="A97" s="41"/>
    </row>
    <row r="98" spans="1:1" x14ac:dyDescent="0.3">
      <c r="A98" s="41"/>
    </row>
    <row r="99" spans="1:1" x14ac:dyDescent="0.3">
      <c r="A99" s="41"/>
    </row>
    <row r="100" spans="1:1" x14ac:dyDescent="0.3">
      <c r="A100" s="41"/>
    </row>
    <row r="101" spans="1:1" x14ac:dyDescent="0.3">
      <c r="A101" s="41"/>
    </row>
    <row r="102" spans="1:1" x14ac:dyDescent="0.3">
      <c r="A102" s="41"/>
    </row>
    <row r="103" spans="1:1" x14ac:dyDescent="0.3">
      <c r="A103" s="41"/>
    </row>
    <row r="104" spans="1:1" x14ac:dyDescent="0.3">
      <c r="A104" s="41"/>
    </row>
    <row r="105" spans="1:1" x14ac:dyDescent="0.3">
      <c r="A105" s="41"/>
    </row>
    <row r="106" spans="1:1" x14ac:dyDescent="0.3">
      <c r="A106" s="41"/>
    </row>
    <row r="107" spans="1:1" x14ac:dyDescent="0.3">
      <c r="A107" s="41"/>
    </row>
    <row r="108" spans="1:1" x14ac:dyDescent="0.3">
      <c r="A108" s="41"/>
    </row>
    <row r="109" spans="1:1" x14ac:dyDescent="0.3">
      <c r="A109" s="41"/>
    </row>
    <row r="110" spans="1:1" x14ac:dyDescent="0.3">
      <c r="A110" s="41"/>
    </row>
    <row r="111" spans="1:1" x14ac:dyDescent="0.3">
      <c r="A111" s="41"/>
    </row>
    <row r="112" spans="1:1" x14ac:dyDescent="0.3">
      <c r="A112" s="41"/>
    </row>
    <row r="113" spans="1:1" x14ac:dyDescent="0.3">
      <c r="A113" s="41"/>
    </row>
    <row r="114" spans="1:1" x14ac:dyDescent="0.3">
      <c r="A114" s="41"/>
    </row>
    <row r="115" spans="1:1" x14ac:dyDescent="0.3">
      <c r="A115" s="41"/>
    </row>
    <row r="116" spans="1:1" x14ac:dyDescent="0.3">
      <c r="A116" s="41"/>
    </row>
    <row r="117" spans="1:1" x14ac:dyDescent="0.3">
      <c r="A117" s="41"/>
    </row>
    <row r="118" spans="1:1" x14ac:dyDescent="0.3">
      <c r="A118" s="41"/>
    </row>
    <row r="119" spans="1:1" x14ac:dyDescent="0.3">
      <c r="A119" s="41"/>
    </row>
    <row r="120" spans="1:1" x14ac:dyDescent="0.3">
      <c r="A120" s="41"/>
    </row>
    <row r="121" spans="1:1" x14ac:dyDescent="0.3">
      <c r="A121" s="41"/>
    </row>
    <row r="122" spans="1:1" x14ac:dyDescent="0.3">
      <c r="A122" s="41"/>
    </row>
    <row r="123" spans="1:1" x14ac:dyDescent="0.3">
      <c r="A123" s="41"/>
    </row>
    <row r="124" spans="1:1" x14ac:dyDescent="0.3">
      <c r="A124" s="41"/>
    </row>
    <row r="125" spans="1:1" x14ac:dyDescent="0.3">
      <c r="A125" s="41"/>
    </row>
    <row r="126" spans="1:1" x14ac:dyDescent="0.3">
      <c r="A126" s="41"/>
    </row>
    <row r="127" spans="1:1" x14ac:dyDescent="0.3">
      <c r="A127" s="41"/>
    </row>
    <row r="128" spans="1:1" x14ac:dyDescent="0.3">
      <c r="A128" s="41"/>
    </row>
    <row r="129" spans="1:1" x14ac:dyDescent="0.3">
      <c r="A129" s="41"/>
    </row>
    <row r="130" spans="1:1" x14ac:dyDescent="0.3">
      <c r="A130" s="41"/>
    </row>
    <row r="131" spans="1:1" x14ac:dyDescent="0.3">
      <c r="A131" s="41"/>
    </row>
    <row r="132" spans="1:1" x14ac:dyDescent="0.3">
      <c r="A132" s="41"/>
    </row>
    <row r="133" spans="1:1" x14ac:dyDescent="0.3">
      <c r="A133" s="41"/>
    </row>
    <row r="134" spans="1:1" x14ac:dyDescent="0.3">
      <c r="A134" s="41"/>
    </row>
    <row r="135" spans="1:1" x14ac:dyDescent="0.3">
      <c r="A135" s="41"/>
    </row>
    <row r="136" spans="1:1" x14ac:dyDescent="0.3">
      <c r="A136" s="41"/>
    </row>
    <row r="137" spans="1:1" x14ac:dyDescent="0.3">
      <c r="A137" s="41"/>
    </row>
    <row r="138" spans="1:1" x14ac:dyDescent="0.3">
      <c r="A138" s="41"/>
    </row>
    <row r="139" spans="1:1" x14ac:dyDescent="0.3">
      <c r="A139" s="41"/>
    </row>
    <row r="140" spans="1:1" x14ac:dyDescent="0.3">
      <c r="A140" s="41"/>
    </row>
    <row r="141" spans="1:1" x14ac:dyDescent="0.3">
      <c r="A141" s="41"/>
    </row>
    <row r="142" spans="1:1" x14ac:dyDescent="0.3">
      <c r="A142" s="41"/>
    </row>
    <row r="143" spans="1:1" x14ac:dyDescent="0.3">
      <c r="A143" s="41"/>
    </row>
    <row r="144" spans="1:1" x14ac:dyDescent="0.3">
      <c r="A144" s="41"/>
    </row>
    <row r="145" spans="1:1" x14ac:dyDescent="0.3">
      <c r="A145" s="41"/>
    </row>
    <row r="146" spans="1:1" x14ac:dyDescent="0.3">
      <c r="A146" s="41"/>
    </row>
    <row r="147" spans="1:1" x14ac:dyDescent="0.3">
      <c r="A147" s="41"/>
    </row>
    <row r="148" spans="1:1" x14ac:dyDescent="0.3">
      <c r="A148" s="41"/>
    </row>
    <row r="149" spans="1:1" x14ac:dyDescent="0.3">
      <c r="A149" s="41"/>
    </row>
    <row r="150" spans="1:1" x14ac:dyDescent="0.3">
      <c r="A150" s="41"/>
    </row>
    <row r="151" spans="1:1" x14ac:dyDescent="0.3">
      <c r="A151" s="41"/>
    </row>
    <row r="152" spans="1:1" x14ac:dyDescent="0.3">
      <c r="A152" s="41"/>
    </row>
    <row r="153" spans="1:1" x14ac:dyDescent="0.3">
      <c r="A153" s="41"/>
    </row>
    <row r="154" spans="1:1" x14ac:dyDescent="0.3">
      <c r="A154" s="41"/>
    </row>
    <row r="155" spans="1:1" x14ac:dyDescent="0.3">
      <c r="A155" s="41"/>
    </row>
    <row r="156" spans="1:1" x14ac:dyDescent="0.3">
      <c r="A156" s="41"/>
    </row>
    <row r="157" spans="1:1" x14ac:dyDescent="0.3">
      <c r="A157" s="41"/>
    </row>
    <row r="158" spans="1:1" x14ac:dyDescent="0.3">
      <c r="A158" s="41"/>
    </row>
    <row r="159" spans="1:1" x14ac:dyDescent="0.3">
      <c r="A159" s="41"/>
    </row>
    <row r="160" spans="1:1" x14ac:dyDescent="0.3">
      <c r="A160" s="41"/>
    </row>
    <row r="161" spans="1:1" x14ac:dyDescent="0.3">
      <c r="A161" s="41"/>
    </row>
    <row r="162" spans="1:1" x14ac:dyDescent="0.3">
      <c r="A162" s="41"/>
    </row>
    <row r="163" spans="1:1" x14ac:dyDescent="0.3">
      <c r="A163" s="41"/>
    </row>
    <row r="164" spans="1:1" x14ac:dyDescent="0.3">
      <c r="A164" s="41"/>
    </row>
    <row r="165" spans="1:1" x14ac:dyDescent="0.3">
      <c r="A165" s="41"/>
    </row>
    <row r="166" spans="1:1" x14ac:dyDescent="0.3">
      <c r="A166" s="41"/>
    </row>
    <row r="167" spans="1:1" x14ac:dyDescent="0.3">
      <c r="A167" s="41"/>
    </row>
    <row r="168" spans="1:1" x14ac:dyDescent="0.3">
      <c r="A168" s="41"/>
    </row>
    <row r="169" spans="1:1" x14ac:dyDescent="0.3">
      <c r="A169" s="41"/>
    </row>
    <row r="170" spans="1:1" x14ac:dyDescent="0.3">
      <c r="A170" s="41"/>
    </row>
    <row r="171" spans="1:1" x14ac:dyDescent="0.3">
      <c r="A171" s="41"/>
    </row>
    <row r="172" spans="1:1" x14ac:dyDescent="0.3">
      <c r="A172" s="41"/>
    </row>
    <row r="173" spans="1:1" x14ac:dyDescent="0.3">
      <c r="A173" s="41"/>
    </row>
    <row r="174" spans="1:1" x14ac:dyDescent="0.3">
      <c r="A174" s="41"/>
    </row>
    <row r="175" spans="1:1" x14ac:dyDescent="0.3">
      <c r="A175" s="41"/>
    </row>
    <row r="176" spans="1:1" x14ac:dyDescent="0.3">
      <c r="A176" s="41"/>
    </row>
    <row r="177" spans="1:1" x14ac:dyDescent="0.3">
      <c r="A177" s="41"/>
    </row>
    <row r="178" spans="1:1" x14ac:dyDescent="0.3">
      <c r="A178" s="41"/>
    </row>
    <row r="179" spans="1:1" x14ac:dyDescent="0.3">
      <c r="A179" s="41"/>
    </row>
    <row r="180" spans="1:1" x14ac:dyDescent="0.3">
      <c r="A180" s="41"/>
    </row>
    <row r="181" spans="1:1" x14ac:dyDescent="0.3">
      <c r="A181" s="41"/>
    </row>
    <row r="182" spans="1:1" x14ac:dyDescent="0.3">
      <c r="A182" s="41"/>
    </row>
    <row r="183" spans="1:1" x14ac:dyDescent="0.3">
      <c r="A183" s="41"/>
    </row>
    <row r="184" spans="1:1" x14ac:dyDescent="0.3">
      <c r="A184" s="41"/>
    </row>
    <row r="185" spans="1:1" x14ac:dyDescent="0.3">
      <c r="A185" s="41"/>
    </row>
    <row r="186" spans="1:1" x14ac:dyDescent="0.3">
      <c r="A186" s="41"/>
    </row>
    <row r="187" spans="1:1" x14ac:dyDescent="0.3">
      <c r="A187" s="41"/>
    </row>
    <row r="188" spans="1:1" x14ac:dyDescent="0.3">
      <c r="A188" s="41"/>
    </row>
    <row r="189" spans="1:1" x14ac:dyDescent="0.3">
      <c r="A189" s="41"/>
    </row>
    <row r="190" spans="1:1" x14ac:dyDescent="0.3">
      <c r="A190" s="41"/>
    </row>
    <row r="191" spans="1:1" x14ac:dyDescent="0.3">
      <c r="A191" s="41"/>
    </row>
    <row r="192" spans="1:1" x14ac:dyDescent="0.3">
      <c r="A192" s="41"/>
    </row>
    <row r="193" spans="1:1" x14ac:dyDescent="0.3">
      <c r="A193" s="41"/>
    </row>
    <row r="194" spans="1:1" x14ac:dyDescent="0.3">
      <c r="A194" s="41"/>
    </row>
    <row r="195" spans="1:1" x14ac:dyDescent="0.3">
      <c r="A195" s="41"/>
    </row>
    <row r="196" spans="1:1" x14ac:dyDescent="0.3">
      <c r="A196" s="41"/>
    </row>
    <row r="197" spans="1:1" x14ac:dyDescent="0.3">
      <c r="A197" s="41"/>
    </row>
    <row r="198" spans="1:1" x14ac:dyDescent="0.3">
      <c r="A198" s="41"/>
    </row>
    <row r="199" spans="1:1" x14ac:dyDescent="0.3">
      <c r="A199" s="41"/>
    </row>
    <row r="200" spans="1:1" x14ac:dyDescent="0.3">
      <c r="A200" s="41"/>
    </row>
    <row r="201" spans="1:1" x14ac:dyDescent="0.3">
      <c r="A201" s="41"/>
    </row>
    <row r="202" spans="1:1" x14ac:dyDescent="0.3">
      <c r="A202" s="41"/>
    </row>
    <row r="203" spans="1:1" x14ac:dyDescent="0.3">
      <c r="A203" s="41"/>
    </row>
    <row r="204" spans="1:1" x14ac:dyDescent="0.3">
      <c r="A204" s="41"/>
    </row>
    <row r="205" spans="1:1" x14ac:dyDescent="0.3">
      <c r="A205" s="41"/>
    </row>
    <row r="206" spans="1:1" x14ac:dyDescent="0.3">
      <c r="A206" s="41"/>
    </row>
    <row r="207" spans="1:1" x14ac:dyDescent="0.3">
      <c r="A207" s="41"/>
    </row>
    <row r="208" spans="1:1" x14ac:dyDescent="0.3">
      <c r="A208" s="41"/>
    </row>
    <row r="209" spans="1:1" x14ac:dyDescent="0.3">
      <c r="A209" s="41"/>
    </row>
    <row r="210" spans="1:1" x14ac:dyDescent="0.3">
      <c r="A210" s="41"/>
    </row>
    <row r="211" spans="1:1" x14ac:dyDescent="0.3">
      <c r="A211" s="41"/>
    </row>
    <row r="212" spans="1:1" x14ac:dyDescent="0.3">
      <c r="A212" s="41"/>
    </row>
    <row r="213" spans="1:1" x14ac:dyDescent="0.3">
      <c r="A213" s="41"/>
    </row>
    <row r="214" spans="1:1" x14ac:dyDescent="0.3">
      <c r="A214" s="41"/>
    </row>
    <row r="215" spans="1:1" x14ac:dyDescent="0.3">
      <c r="A215" s="41"/>
    </row>
    <row r="216" spans="1:1" x14ac:dyDescent="0.3">
      <c r="A216" s="41"/>
    </row>
    <row r="217" spans="1:1" x14ac:dyDescent="0.3">
      <c r="A217" s="41"/>
    </row>
    <row r="218" spans="1:1" x14ac:dyDescent="0.3">
      <c r="A218" s="41"/>
    </row>
    <row r="219" spans="1:1" x14ac:dyDescent="0.3">
      <c r="A219" s="41"/>
    </row>
    <row r="220" spans="1:1" x14ac:dyDescent="0.3">
      <c r="A220" s="41"/>
    </row>
    <row r="221" spans="1:1" x14ac:dyDescent="0.3">
      <c r="A221" s="41"/>
    </row>
    <row r="222" spans="1:1" x14ac:dyDescent="0.3">
      <c r="A222" s="41"/>
    </row>
    <row r="223" spans="1:1" x14ac:dyDescent="0.3">
      <c r="A223" s="41"/>
    </row>
    <row r="224" spans="1:1" x14ac:dyDescent="0.3">
      <c r="A224" s="41"/>
    </row>
    <row r="225" spans="1:1" x14ac:dyDescent="0.3">
      <c r="A225" s="41"/>
    </row>
    <row r="226" spans="1:1" x14ac:dyDescent="0.3">
      <c r="A226" s="41"/>
    </row>
    <row r="227" spans="1:1" x14ac:dyDescent="0.3">
      <c r="A227" s="41"/>
    </row>
    <row r="228" spans="1:1" x14ac:dyDescent="0.3">
      <c r="A228" s="41"/>
    </row>
    <row r="229" spans="1:1" x14ac:dyDescent="0.3">
      <c r="A229" s="41"/>
    </row>
    <row r="230" spans="1:1" x14ac:dyDescent="0.3">
      <c r="A230" s="41"/>
    </row>
    <row r="231" spans="1:1" x14ac:dyDescent="0.3">
      <c r="A231" s="41"/>
    </row>
    <row r="232" spans="1:1" x14ac:dyDescent="0.3">
      <c r="A232" s="41"/>
    </row>
    <row r="233" spans="1:1" x14ac:dyDescent="0.3">
      <c r="A233" s="41"/>
    </row>
    <row r="234" spans="1:1" x14ac:dyDescent="0.3">
      <c r="A234" s="41"/>
    </row>
    <row r="235" spans="1:1" x14ac:dyDescent="0.3">
      <c r="A235" s="41"/>
    </row>
    <row r="236" spans="1:1" x14ac:dyDescent="0.3">
      <c r="A236" s="41"/>
    </row>
    <row r="237" spans="1:1" x14ac:dyDescent="0.3">
      <c r="A237" s="41"/>
    </row>
    <row r="238" spans="1:1" x14ac:dyDescent="0.3">
      <c r="A238" s="41"/>
    </row>
    <row r="239" spans="1:1" x14ac:dyDescent="0.3">
      <c r="A239" s="41"/>
    </row>
    <row r="240" spans="1:1" x14ac:dyDescent="0.3">
      <c r="A240" s="41"/>
    </row>
    <row r="241" spans="1:1" x14ac:dyDescent="0.3">
      <c r="A241" s="41"/>
    </row>
    <row r="242" spans="1:1" x14ac:dyDescent="0.3">
      <c r="A242" s="41"/>
    </row>
    <row r="243" spans="1:1" x14ac:dyDescent="0.3">
      <c r="A243" s="41"/>
    </row>
    <row r="244" spans="1:1" x14ac:dyDescent="0.3">
      <c r="A244" s="41"/>
    </row>
    <row r="245" spans="1:1" x14ac:dyDescent="0.3">
      <c r="A245" s="41"/>
    </row>
    <row r="246" spans="1:1" x14ac:dyDescent="0.3">
      <c r="A246" s="41"/>
    </row>
    <row r="247" spans="1:1" x14ac:dyDescent="0.3">
      <c r="A247" s="41"/>
    </row>
    <row r="248" spans="1:1" x14ac:dyDescent="0.3">
      <c r="A248" s="41"/>
    </row>
    <row r="249" spans="1:1" x14ac:dyDescent="0.3">
      <c r="A249" s="41"/>
    </row>
    <row r="250" spans="1:1" x14ac:dyDescent="0.3">
      <c r="A250" s="41"/>
    </row>
    <row r="251" spans="1:1" x14ac:dyDescent="0.3">
      <c r="A251" s="41"/>
    </row>
    <row r="252" spans="1:1" x14ac:dyDescent="0.3">
      <c r="A252" s="41"/>
    </row>
    <row r="253" spans="1:1" x14ac:dyDescent="0.3">
      <c r="A253" s="41"/>
    </row>
    <row r="254" spans="1:1" x14ac:dyDescent="0.3">
      <c r="A254" s="41"/>
    </row>
    <row r="255" spans="1:1" x14ac:dyDescent="0.3">
      <c r="A255" s="41"/>
    </row>
    <row r="256" spans="1:1" x14ac:dyDescent="0.3">
      <c r="A256" s="41"/>
    </row>
    <row r="257" spans="1:1" x14ac:dyDescent="0.3">
      <c r="A257" s="41"/>
    </row>
    <row r="258" spans="1:1" x14ac:dyDescent="0.3">
      <c r="A258" s="41"/>
    </row>
    <row r="259" spans="1:1" x14ac:dyDescent="0.3">
      <c r="A259" s="41"/>
    </row>
    <row r="260" spans="1:1" x14ac:dyDescent="0.3">
      <c r="A260" s="41"/>
    </row>
    <row r="261" spans="1:1" x14ac:dyDescent="0.3">
      <c r="A261" s="41"/>
    </row>
    <row r="262" spans="1:1" x14ac:dyDescent="0.3">
      <c r="A262" s="41"/>
    </row>
    <row r="263" spans="1:1" x14ac:dyDescent="0.3">
      <c r="A263" s="41"/>
    </row>
    <row r="264" spans="1:1" x14ac:dyDescent="0.3">
      <c r="A264" s="41"/>
    </row>
    <row r="265" spans="1:1" x14ac:dyDescent="0.3">
      <c r="A265" s="41"/>
    </row>
    <row r="266" spans="1:1" x14ac:dyDescent="0.3">
      <c r="A266" s="41"/>
    </row>
    <row r="267" spans="1:1" x14ac:dyDescent="0.3">
      <c r="A267" s="41"/>
    </row>
    <row r="268" spans="1:1" x14ac:dyDescent="0.3">
      <c r="A268" s="41"/>
    </row>
    <row r="269" spans="1:1" x14ac:dyDescent="0.3">
      <c r="A269" s="41"/>
    </row>
    <row r="270" spans="1:1" x14ac:dyDescent="0.3">
      <c r="A270" s="41"/>
    </row>
    <row r="271" spans="1:1" x14ac:dyDescent="0.3">
      <c r="A271" s="41"/>
    </row>
    <row r="272" spans="1:1" x14ac:dyDescent="0.3">
      <c r="A272" s="41"/>
    </row>
    <row r="273" spans="1:1" x14ac:dyDescent="0.3">
      <c r="A273" s="41"/>
    </row>
    <row r="274" spans="1:1" x14ac:dyDescent="0.3">
      <c r="A274" s="41"/>
    </row>
    <row r="275" spans="1:1" x14ac:dyDescent="0.3">
      <c r="A275" s="41"/>
    </row>
    <row r="276" spans="1:1" x14ac:dyDescent="0.3">
      <c r="A276" s="41"/>
    </row>
    <row r="277" spans="1:1" x14ac:dyDescent="0.3">
      <c r="A277" s="41"/>
    </row>
    <row r="278" spans="1:1" x14ac:dyDescent="0.3">
      <c r="A278" s="41"/>
    </row>
    <row r="279" spans="1:1" x14ac:dyDescent="0.3">
      <c r="A279" s="41"/>
    </row>
    <row r="280" spans="1:1" x14ac:dyDescent="0.3">
      <c r="A280" s="41"/>
    </row>
    <row r="281" spans="1:1" x14ac:dyDescent="0.3">
      <c r="A281" s="41"/>
    </row>
    <row r="282" spans="1:1" x14ac:dyDescent="0.3">
      <c r="A282" s="56"/>
    </row>
    <row r="283" spans="1:1" x14ac:dyDescent="0.3">
      <c r="A283" s="41"/>
    </row>
    <row r="284" spans="1:1" x14ac:dyDescent="0.3">
      <c r="A284" s="41"/>
    </row>
    <row r="285" spans="1:1" x14ac:dyDescent="0.3">
      <c r="A285" s="41"/>
    </row>
    <row r="286" spans="1:1" x14ac:dyDescent="0.3">
      <c r="A286" s="41"/>
    </row>
    <row r="287" spans="1:1" x14ac:dyDescent="0.3">
      <c r="A287" s="41"/>
    </row>
    <row r="288" spans="1:1" x14ac:dyDescent="0.3">
      <c r="A288" s="41"/>
    </row>
    <row r="289" spans="1:1" x14ac:dyDescent="0.3">
      <c r="A289" s="41"/>
    </row>
    <row r="290" spans="1:1" x14ac:dyDescent="0.3">
      <c r="A290" s="41"/>
    </row>
    <row r="291" spans="1:1" x14ac:dyDescent="0.3">
      <c r="A291" s="41"/>
    </row>
    <row r="292" spans="1:1" x14ac:dyDescent="0.3">
      <c r="A292" s="41"/>
    </row>
    <row r="293" spans="1:1" x14ac:dyDescent="0.3">
      <c r="A293" s="41"/>
    </row>
    <row r="294" spans="1:1" x14ac:dyDescent="0.3">
      <c r="A294" s="41"/>
    </row>
    <row r="295" spans="1:1" x14ac:dyDescent="0.3">
      <c r="A295" s="41"/>
    </row>
    <row r="296" spans="1:1" x14ac:dyDescent="0.3">
      <c r="A296" s="41"/>
    </row>
    <row r="297" spans="1:1" x14ac:dyDescent="0.3">
      <c r="A297" s="41"/>
    </row>
    <row r="298" spans="1:1" x14ac:dyDescent="0.3">
      <c r="A298" s="41"/>
    </row>
    <row r="299" spans="1:1" x14ac:dyDescent="0.3">
      <c r="A299" s="41"/>
    </row>
    <row r="300" spans="1:1" x14ac:dyDescent="0.3">
      <c r="A300" s="41"/>
    </row>
    <row r="301" spans="1:1" x14ac:dyDescent="0.3">
      <c r="A301" s="41"/>
    </row>
    <row r="302" spans="1:1" x14ac:dyDescent="0.3">
      <c r="A302" s="41"/>
    </row>
    <row r="303" spans="1:1" x14ac:dyDescent="0.3">
      <c r="A303" s="41"/>
    </row>
    <row r="304" spans="1:1" x14ac:dyDescent="0.3">
      <c r="A304" s="41"/>
    </row>
    <row r="305" spans="1:1" x14ac:dyDescent="0.3">
      <c r="A305" s="41"/>
    </row>
    <row r="306" spans="1:1" x14ac:dyDescent="0.3">
      <c r="A306" s="41"/>
    </row>
    <row r="307" spans="1:1" x14ac:dyDescent="0.3">
      <c r="A307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Processed_Catch_Data</vt:lpstr>
      <vt:lpstr>Raw_Catch_Data</vt:lpstr>
      <vt:lpstr>Location_&amp;_Spatial_Data</vt:lpstr>
      <vt:lpstr>Summary</vt:lpstr>
      <vt:lpstr>Summary!Extract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2019-07-08T11:29:33Z</dcterms:created>
  <dcterms:modified xsi:type="dcterms:W3CDTF">2020-02-05T21:51:55Z</dcterms:modified>
</cp:coreProperties>
</file>