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13_ncr:1_{48C9525E-9015-4E5A-B604-0BFD52948A09}" xr6:coauthVersionLast="47" xr6:coauthVersionMax="47" xr10:uidLastSave="{00000000-0000-0000-0000-000000000000}"/>
  <bookViews>
    <workbookView xWindow="2760" yWindow="150" windowWidth="16530" windowHeight="10020" firstSheet="3" activeTab="4" xr2:uid="{00000000-000D-0000-FFFF-FFFF00000000}"/>
  </bookViews>
  <sheets>
    <sheet name="Sheet1" sheetId="2" r:id="rId1"/>
    <sheet name="Sheet3" sheetId="4" r:id="rId2"/>
    <sheet name="Sheet6" sheetId="7" r:id="rId3"/>
    <sheet name="Sheet7" sheetId="8" r:id="rId4"/>
    <sheet name="Stat Analysis" sheetId="10" r:id="rId5"/>
    <sheet name="Summary Analysis" sheetId="9" r:id="rId6"/>
    <sheet name="Crowdfunding" sheetId="1" r:id="rId7"/>
  </sheets>
  <definedNames>
    <definedName name="_xlnm._FilterDatabase" localSheetId="6" hidden="1">Crowdfunding!$A$1:$T$1001</definedName>
  </definedNames>
  <calcPr calcId="191029"/>
  <pivotCaches>
    <pivotCache cacheId="3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I14" i="10"/>
  <c r="I13" i="10"/>
  <c r="I12" i="10"/>
  <c r="I11" i="10"/>
  <c r="I4" i="10"/>
  <c r="I3" i="10"/>
  <c r="I10" i="10"/>
  <c r="I15" i="10"/>
  <c r="I8" i="10"/>
  <c r="I6" i="10"/>
  <c r="I5" i="10"/>
  <c r="B13" i="8"/>
  <c r="C13" i="8"/>
  <c r="B12" i="8"/>
  <c r="C12" i="8"/>
  <c r="B11" i="8"/>
  <c r="F11" i="8" s="1"/>
  <c r="C11" i="8"/>
  <c r="G11" i="8" s="1"/>
  <c r="B10" i="8"/>
  <c r="C10" i="8"/>
  <c r="G10" i="8" s="1"/>
  <c r="B9" i="8"/>
  <c r="C9" i="8"/>
  <c r="B8" i="8"/>
  <c r="C8" i="8"/>
  <c r="B7" i="8"/>
  <c r="C7" i="8"/>
  <c r="B6" i="8"/>
  <c r="C6" i="8"/>
  <c r="B5" i="8"/>
  <c r="C5" i="8"/>
  <c r="G5" i="8" s="1"/>
  <c r="B4" i="8"/>
  <c r="F4" i="8" s="1"/>
  <c r="C4" i="8"/>
  <c r="G4" i="8" s="1"/>
  <c r="B3" i="8"/>
  <c r="C3" i="8"/>
  <c r="B2" i="8"/>
  <c r="C2" i="8"/>
  <c r="D13" i="8"/>
  <c r="D12" i="8"/>
  <c r="D11" i="8"/>
  <c r="D10" i="8"/>
  <c r="D9" i="8"/>
  <c r="D8" i="8"/>
  <c r="H8" i="8" s="1"/>
  <c r="D7" i="8"/>
  <c r="D6" i="8"/>
  <c r="D5" i="8"/>
  <c r="D4" i="8"/>
  <c r="D3" i="8"/>
  <c r="D2" i="8"/>
  <c r="E13" i="8"/>
  <c r="E12" i="8"/>
  <c r="E11" i="8"/>
  <c r="E10" i="8"/>
  <c r="E9" i="8"/>
  <c r="G9" i="8" s="1"/>
  <c r="E8" i="8"/>
  <c r="G8" i="8" s="1"/>
  <c r="E7" i="8"/>
  <c r="E6" i="8"/>
  <c r="F6" i="8" s="1"/>
  <c r="E5" i="8"/>
  <c r="E4" i="8"/>
  <c r="E3" i="8"/>
  <c r="E2" i="8"/>
  <c r="F2" i="8" s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D2" i="1"/>
  <c r="H4" i="8" l="1"/>
  <c r="G3" i="8"/>
  <c r="H5" i="8"/>
  <c r="F3" i="8"/>
  <c r="F9" i="8"/>
  <c r="H6" i="8"/>
  <c r="G7" i="8"/>
  <c r="H7" i="8"/>
  <c r="F10" i="8"/>
  <c r="H9" i="8"/>
  <c r="F5" i="8"/>
  <c r="H10" i="8"/>
  <c r="G6" i="8"/>
  <c r="G12" i="8"/>
  <c r="H11" i="8"/>
  <c r="F12" i="8"/>
  <c r="H12" i="8"/>
  <c r="G13" i="8"/>
  <c r="H13" i="8"/>
  <c r="F7" i="8"/>
  <c r="F13" i="8"/>
  <c r="H2" i="8"/>
  <c r="G2" i="8"/>
  <c r="H3" i="8"/>
  <c r="F8" i="8"/>
</calcChain>
</file>

<file path=xl/sharedStrings.xml><?xml version="1.0" encoding="utf-8"?>
<sst xmlns="http://schemas.openxmlformats.org/spreadsheetml/2006/main" count="7076" uniqueCount="2127">
  <si>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</si>
  <si>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</si>
  <si>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</si>
  <si>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</si>
  <si>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</si>
  <si>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</si>
  <si>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</si>
  <si>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</si>
  <si>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</si>
  <si>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</si>
  <si>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</si>
  <si>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</si>
  <si>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</si>
  <si>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</si>
  <si>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</si>
  <si>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</si>
  <si>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</si>
  <si>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</si>
  <si>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</si>
  <si>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</si>
  <si>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</si>
  <si>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</si>
  <si>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</si>
  <si>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</si>
  <si>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</si>
  <si>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</si>
  <si>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</si>
  <si>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</si>
  <si>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</si>
  <si>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</si>
  <si>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</si>
  <si>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</si>
  <si>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</si>
  <si>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</si>
  <si>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</si>
  <si>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</si>
  <si>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</si>
  <si>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</si>
  <si>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</si>
  <si>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</si>
  <si>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</si>
  <si>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</si>
  <si>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</si>
  <si>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</si>
  <si>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</si>
  <si>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</si>
  <si>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</si>
  <si>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</si>
  <si>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</si>
  <si>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</si>
  <si>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</si>
  <si>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</si>
  <si>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</si>
  <si>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</si>
  <si>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</si>
  <si>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</si>
  <si>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</si>
  <si>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</si>
  <si>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</si>
  <si>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</si>
  <si>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</si>
  <si>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</si>
  <si>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</si>
  <si>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</si>
  <si>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</si>
  <si>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</si>
  <si>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</si>
  <si>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</si>
  <si>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</si>
  <si>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</si>
  <si>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</si>
  <si>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</si>
  <si>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</si>
  <si>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</si>
  <si>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</si>
  <si>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</si>
  <si>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</si>
  <si>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</si>
  <si>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</si>
  <si>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</si>
  <si>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</si>
  <si>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</si>
  <si>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</si>
  <si>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</si>
  <si>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</si>
  <si>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</si>
  <si>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</si>
  <si>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</si>
  <si>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</si>
  <si>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</si>
  <si>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</si>
  <si>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</si>
  <si>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</si>
  <si>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</si>
  <si>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</si>
  <si>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</si>
  <si>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</si>
  <si>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</si>
  <si>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</si>
  <si>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</si>
  <si>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</si>
  <si>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</si>
  <si>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</si>
  <si>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</si>
  <si>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</si>
  <si>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</si>
  <si>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</si>
  <si>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</si>
  <si>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</si>
  <si>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</si>
  <si>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</si>
  <si>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</si>
  <si>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</si>
  <si>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</si>
  <si>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</si>
  <si>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</si>
  <si>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</si>
  <si>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</si>
  <si>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</si>
  <si>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</si>
  <si>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</si>
  <si>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</si>
  <si>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</si>
  <si>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</si>
  <si>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</si>
  <si>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</si>
  <si>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</si>
  <si>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</si>
  <si>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</si>
  <si>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</si>
  <si>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</si>
  <si>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</si>
  <si>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</si>
  <si>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</si>
  <si>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</si>
  <si>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</si>
  <si>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</si>
  <si>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</si>
  <si>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</si>
  <si>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</si>
  <si>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</si>
  <si>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</si>
  <si>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</si>
  <si>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</si>
  <si>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</si>
  <si>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</si>
  <si>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</si>
  <si>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</si>
  <si>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</si>
  <si>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</si>
  <si>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</si>
  <si>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</si>
  <si>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</si>
  <si>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</si>
  <si>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</si>
  <si>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</si>
  <si>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</si>
  <si>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</si>
  <si>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</si>
  <si>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</si>
  <si>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</si>
  <si>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</si>
  <si>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</si>
  <si>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</si>
  <si>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</si>
  <si>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</si>
  <si>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</si>
  <si>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</si>
  <si>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</si>
  <si>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</si>
  <si>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</si>
  <si>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</si>
  <si>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</si>
  <si>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</si>
  <si>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</si>
  <si>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</si>
  <si>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</si>
  <si>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</si>
  <si>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</si>
  <si>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</si>
  <si>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</si>
  <si>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</si>
  <si>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</si>
  <si>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</si>
  <si>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</si>
  <si>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</si>
  <si>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</si>
  <si>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</si>
  <si>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</si>
  <si>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</si>
  <si>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</si>
  <si>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</si>
  <si>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</si>
  <si>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</si>
  <si>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</si>
  <si>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</si>
  <si>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</si>
  <si>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</si>
  <si>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</si>
  <si>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</si>
  <si>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</si>
  <si>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</si>
  <si>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</si>
  <si>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</si>
  <si>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</si>
  <si>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</si>
  <si>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</si>
  <si>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</si>
  <si>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</si>
  <si>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</si>
  <si>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</si>
  <si>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</si>
  <si>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</si>
  <si>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</si>
  <si>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</si>
  <si>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</si>
  <si>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</si>
  <si>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</si>
  <si>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</si>
  <si>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</si>
  <si>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</si>
  <si>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</si>
  <si>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</si>
  <si>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</si>
  <si>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</si>
  <si>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</si>
  <si>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</si>
  <si>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</si>
  <si>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</si>
  <si>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</si>
  <si>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</si>
  <si>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</si>
  <si>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</si>
  <si>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</si>
  <si>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</si>
  <si>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</si>
  <si>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</si>
  <si>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</si>
  <si>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</si>
  <si>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</si>
  <si>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</si>
  <si>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</si>
  <si>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</si>
  <si>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</si>
  <si>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</si>
  <si>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</si>
  <si>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</si>
  <si>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</si>
  <si>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</si>
  <si>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</si>
  <si>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</si>
  <si>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</si>
  <si>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</si>
  <si>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</si>
  <si>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</si>
  <si>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</si>
  <si>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</si>
  <si>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</si>
  <si>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</si>
  <si>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</si>
  <si>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</si>
  <si>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</si>
  <si>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</si>
  <si>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</si>
  <si>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</si>
  <si>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</si>
  <si>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</si>
  <si>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</si>
  <si>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</si>
  <si>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</si>
  <si>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</si>
  <si>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</si>
  <si>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</si>
  <si>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</si>
  <si>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</si>
  <si>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</si>
  <si>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</si>
  <si>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</si>
  <si>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</si>
  <si>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</si>
  <si>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</si>
  <si>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</si>
  <si>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</si>
  <si>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</si>
  <si>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</si>
  <si>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</si>
  <si>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</si>
  <si>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</si>
  <si>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</si>
  <si>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</si>
  <si>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</si>
  <si>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</si>
  <si>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</si>
  <si>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</si>
  <si>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</si>
  <si>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</si>
  <si>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</si>
  <si>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</si>
  <si>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</si>
  <si>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</si>
  <si>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</si>
  <si>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</si>
  <si>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</si>
  <si>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</si>
  <si>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</si>
  <si>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</si>
  <si>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</si>
  <si>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</si>
  <si>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</si>
  <si>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</si>
  <si>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</si>
  <si>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</si>
  <si>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</si>
  <si>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</si>
  <si>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</si>
  <si>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</si>
  <si>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</si>
  <si>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</si>
  <si>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</si>
  <si>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</si>
  <si>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</si>
  <si>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</si>
  <si>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</si>
  <si>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</si>
  <si>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</si>
  <si>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</si>
  <si>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</si>
  <si>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</si>
  <si>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</si>
  <si>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</si>
  <si>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</si>
  <si>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</si>
  <si>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</si>
  <si>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</si>
  <si>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</si>
  <si>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</si>
  <si>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</si>
  <si>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</si>
  <si>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</si>
  <si>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</si>
  <si>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</si>
  <si>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</si>
  <si>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</si>
  <si>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</si>
  <si>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</si>
  <si>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</si>
  <si>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</si>
  <si>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</si>
  <si>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</si>
  <si>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</si>
  <si>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</si>
  <si>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</si>
  <si>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</si>
  <si>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</si>
  <si>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</si>
  <si>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</si>
  <si>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</si>
  <si>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</si>
  <si>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</si>
  <si>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</si>
  <si>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</si>
  <si>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</si>
  <si>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</si>
  <si>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</si>
  <si>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</si>
  <si>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</si>
  <si>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</si>
  <si>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</si>
  <si>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</si>
  <si>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</si>
  <si>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</si>
  <si>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</si>
  <si>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</si>
  <si>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</si>
  <si>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</si>
  <si>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</si>
  <si>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</si>
  <si>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</si>
  <si>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</si>
  <si>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</si>
  <si>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</si>
  <si>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</si>
  <si>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</si>
  <si>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</si>
  <si>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</si>
  <si>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</si>
  <si>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</si>
  <si>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</si>
  <si>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</si>
  <si>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</si>
  <si>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</si>
  <si>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</si>
  <si>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</si>
  <si>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</si>
  <si>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</si>
  <si>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</si>
  <si>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</si>
  <si>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</si>
  <si>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</si>
  <si>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</si>
  <si>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</si>
  <si>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</si>
  <si>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</si>
  <si>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</si>
  <si>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</si>
  <si>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</si>
  <si>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</si>
  <si>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</si>
  <si>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</si>
  <si>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</si>
  <si>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</si>
  <si>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</si>
  <si>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</si>
  <si>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</si>
  <si>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</si>
  <si>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</si>
  <si>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</si>
  <si>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</si>
  <si>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</si>
  <si>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</si>
  <si>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</si>
  <si>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</si>
  <si>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</si>
  <si>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</si>
  <si>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</si>
  <si>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</si>
  <si>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</si>
  <si>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</si>
  <si>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</si>
  <si>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</si>
  <si>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</si>
  <si>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</si>
  <si>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</si>
  <si>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</si>
  <si>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</si>
  <si>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</si>
  <si>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</si>
  <si>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</si>
  <si>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</si>
  <si>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</si>
  <si>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</si>
  <si>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</si>
  <si>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</si>
  <si>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</si>
  <si>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</si>
  <si>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</si>
  <si>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</si>
  <si>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</si>
  <si>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</si>
  <si>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</si>
  <si>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</si>
  <si>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</si>
  <si>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</si>
  <si>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</si>
  <si>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</si>
  <si>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</si>
  <si>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</si>
  <si>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</si>
  <si>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</si>
  <si>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</si>
  <si>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</si>
  <si>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</si>
  <si>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</si>
  <si>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</si>
  <si>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</si>
  <si>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</si>
  <si>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</si>
  <si>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</si>
  <si>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</si>
  <si>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</si>
  <si>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</si>
  <si>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</si>
  <si>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</si>
  <si>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</si>
  <si>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</si>
  <si>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</si>
  <si>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</si>
  <si>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</si>
  <si>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</si>
  <si>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</si>
  <si>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</si>
  <si>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</si>
  <si>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</si>
  <si>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</si>
  <si>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</si>
  <si>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</si>
  <si>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</si>
  <si>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</si>
  <si>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</si>
  <si>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</si>
  <si>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</si>
  <si>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</si>
  <si>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</si>
  <si>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</si>
  <si>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</si>
  <si>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</si>
  <si>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</si>
  <si>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</si>
  <si>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</si>
  <si>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</si>
  <si>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</si>
  <si>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</si>
  <si>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</si>
  <si>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</si>
  <si>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</si>
  <si>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</si>
  <si>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</si>
  <si>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</si>
  <si>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</si>
  <si>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</si>
  <si>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</si>
  <si>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</si>
  <si>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</si>
  <si>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</si>
  <si>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</si>
  <si>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</si>
  <si>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</si>
  <si>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</si>
  <si>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</si>
  <si>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</si>
  <si>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</si>
  <si>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</si>
  <si>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</si>
  <si>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</si>
  <si>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</si>
  <si>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</si>
  <si>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</si>
  <si>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</si>
  <si>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</si>
  <si>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</si>
  <si>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</si>
  <si>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</si>
  <si>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</si>
  <si>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</si>
  <si>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</si>
  <si>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</si>
  <si>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</si>
  <si>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</si>
  <si>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</si>
  <si>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</si>
  <si>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</si>
  <si>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</si>
  <si>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</si>
  <si>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</si>
  <si>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</si>
  <si>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</si>
  <si>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</si>
  <si>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</si>
  <si>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</si>
  <si>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</si>
  <si>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</si>
  <si>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</si>
  <si>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</si>
  <si>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</si>
  <si>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</si>
  <si>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</si>
  <si>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</si>
  <si>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</si>
  <si>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</si>
  <si>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</si>
  <si>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</si>
  <si>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</si>
  <si>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</si>
  <si>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</si>
  <si>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</si>
  <si>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</si>
  <si>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</si>
  <si>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</si>
  <si>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</si>
  <si>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</si>
  <si>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</si>
  <si>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</si>
  <si>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</si>
  <si>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</si>
  <si>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</si>
  <si>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</si>
  <si>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</si>
  <si>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</si>
  <si>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</si>
  <si>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</si>
  <si>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</si>
  <si>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</si>
  <si>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</si>
  <si>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</si>
  <si>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</si>
  <si>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</si>
  <si>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</si>
  <si>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</si>
  <si>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</si>
  <si>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</si>
  <si>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</si>
  <si>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</si>
  <si>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</si>
  <si>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</si>
  <si>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</si>
  <si>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</si>
  <si>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</si>
  <si>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</si>
  <si>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</si>
  <si>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</si>
  <si>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</si>
  <si>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</si>
  <si>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</si>
  <si>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</si>
  <si>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</si>
  <si>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</si>
  <si>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</si>
  <si>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</si>
  <si>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</si>
  <si>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</si>
  <si>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</si>
  <si>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</si>
  <si>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</si>
  <si>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</si>
  <si>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</si>
  <si>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</si>
  <si>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</si>
  <si>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</si>
  <si>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</si>
  <si>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</si>
  <si>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</si>
  <si>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</si>
  <si>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</si>
  <si>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</si>
  <si>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</si>
  <si>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</si>
  <si>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</si>
  <si>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</si>
  <si>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</si>
  <si>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</si>
  <si>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</si>
  <si>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</si>
  <si>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</si>
  <si>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</si>
  <si>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</si>
  <si>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</si>
  <si>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</si>
  <si>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</si>
  <si>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</si>
  <si>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</si>
  <si>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</si>
  <si>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</si>
  <si>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</si>
  <si>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</si>
  <si>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</si>
  <si>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</si>
  <si>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</si>
  <si>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</si>
  <si>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</si>
  <si>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</si>
  <si>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</si>
  <si>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</si>
  <si>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</si>
  <si>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</si>
  <si>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</si>
  <si>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</si>
  <si>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</si>
  <si>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</si>
  <si>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</si>
  <si>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</si>
  <si>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</si>
  <si>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</si>
  <si>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</si>
  <si>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</si>
  <si>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</si>
  <si>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</si>
  <si>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</si>
  <si>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</si>
  <si>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</si>
  <si>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</si>
  <si>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</si>
  <si>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</si>
  <si>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</si>
  <si>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</si>
  <si>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</si>
  <si>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</si>
  <si>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</si>
  <si>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</si>
  <si>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</si>
  <si>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</si>
  <si>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</si>
  <si>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</si>
  <si>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</si>
  <si>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</si>
  <si>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</si>
  <si>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</si>
  <si>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</si>
  <si>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</si>
  <si>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</si>
  <si>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</si>
  <si>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</si>
  <si>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</si>
  <si>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</si>
  <si>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</si>
  <si>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</si>
  <si>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</si>
  <si>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</si>
  <si>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</si>
  <si>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</si>
  <si>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</si>
  <si>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</si>
  <si>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</si>
  <si>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</si>
  <si>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</si>
  <si>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</si>
  <si>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</si>
  <si>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</si>
  <si>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</si>
  <si>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</si>
  <si>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</si>
  <si>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</si>
  <si>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</si>
  <si>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</si>
  <si>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</si>
  <si>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</si>
  <si>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</si>
  <si>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</si>
  <si>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</si>
  <si>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</si>
  <si>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</si>
  <si>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</si>
  <si>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</si>
  <si>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</si>
  <si>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</si>
  <si>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</si>
  <si>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</si>
  <si>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</si>
  <si>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</si>
  <si>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</si>
  <si>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</si>
  <si>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</si>
  <si>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</si>
  <si>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</si>
  <si>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</si>
  <si>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</si>
  <si>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</si>
  <si>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</si>
  <si>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</si>
  <si>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</si>
  <si>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</si>
  <si>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</si>
  <si>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</si>
  <si>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</si>
  <si>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</si>
  <si>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</si>
  <si>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</si>
  <si>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</si>
  <si>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</si>
  <si>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</si>
  <si>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</si>
  <si>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</si>
  <si>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</si>
  <si>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</si>
  <si>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</si>
  <si>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</si>
  <si>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</si>
  <si>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</si>
  <si>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</si>
  <si>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</si>
  <si>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</si>
  <si>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</si>
  <si>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</si>
  <si>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</si>
  <si>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</si>
  <si>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</si>
  <si>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</si>
  <si>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</si>
  <si>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</si>
  <si>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</si>
  <si>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</si>
  <si>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</si>
  <si>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</si>
  <si>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</si>
  <si>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</si>
  <si>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</si>
  <si>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</si>
  <si>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</si>
  <si>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</si>
  <si>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</si>
  <si>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</si>
  <si>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</si>
  <si>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</si>
  <si>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</si>
  <si>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</si>
  <si>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</si>
  <si>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</si>
  <si>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</si>
  <si>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</si>
  <si>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</si>
  <si>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</si>
  <si>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</si>
  <si>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</si>
  <si>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</si>
  <si>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</si>
  <si>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</si>
  <si>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</si>
  <si>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</si>
  <si>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</si>
  <si>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</si>
  <si>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</si>
  <si>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</si>
  <si>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</si>
  <si>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</si>
  <si>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</si>
  <si>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</si>
  <si>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</si>
  <si>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</si>
  <si>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</si>
  <si>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</si>
  <si>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</si>
  <si>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</si>
  <si>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</si>
  <si>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</si>
  <si>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</si>
  <si>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</si>
  <si>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</si>
  <si>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</si>
  <si>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</si>
  <si>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</si>
  <si>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</si>
  <si>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</si>
  <si>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</si>
  <si>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</si>
  <si>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</si>
  <si>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</si>
  <si>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</si>
  <si>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</si>
  <si>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</si>
  <si>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</si>
  <si>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</si>
  <si>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</si>
  <si>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</si>
  <si>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</si>
  <si>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</si>
  <si>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</si>
  <si>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</si>
  <si>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</si>
  <si>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</si>
  <si>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</si>
  <si>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</si>
  <si>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</si>
  <si>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</si>
  <si>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</si>
  <si>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</si>
  <si>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</si>
  <si>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</si>
  <si>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</si>
  <si>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</si>
  <si>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</si>
  <si>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</si>
  <si>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</si>
  <si>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</si>
  <si>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</si>
  <si>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</si>
  <si>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</si>
  <si>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</si>
  <si>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</si>
  <si>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</si>
  <si>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</si>
  <si>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</si>
  <si>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</si>
  <si>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</si>
  <si>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</si>
  <si>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</si>
  <si>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</si>
  <si>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</si>
  <si>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</si>
  <si>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</si>
  <si>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</si>
  <si>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</si>
  <si>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</si>
  <si>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</si>
  <si>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</si>
  <si>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</si>
  <si>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</si>
  <si>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</si>
  <si>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</si>
  <si>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</si>
  <si>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</si>
  <si>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</si>
  <si>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</si>
  <si>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</si>
  <si>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</si>
  <si>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</si>
  <si>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</si>
  <si>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</si>
  <si>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</si>
  <si>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</si>
  <si>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</si>
  <si>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</si>
  <si>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</si>
  <si>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</si>
  <si>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</si>
  <si>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</si>
  <si>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</si>
  <si>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</si>
  <si>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</si>
  <si>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</si>
  <si>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</si>
  <si>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</si>
  <si>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</si>
  <si>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</si>
  <si>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</si>
  <si>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</si>
  <si>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</si>
  <si>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</si>
  <si>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</si>
  <si>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</si>
  <si>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</si>
  <si>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</si>
  <si>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</si>
  <si>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</si>
  <si>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</si>
  <si>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</si>
  <si>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</si>
  <si>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</si>
  <si>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</si>
  <si>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</si>
  <si>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</si>
  <si>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</si>
  <si>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</si>
  <si>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</si>
  <si>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</si>
  <si>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</si>
  <si>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</si>
  <si>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</si>
  <si>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</si>
  <si>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</si>
  <si>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</si>
  <si>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</si>
  <si>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</si>
  <si>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</si>
  <si>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</si>
  <si>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</si>
  <si>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</si>
  <si>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</si>
  <si>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</si>
  <si>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</si>
  <si>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</si>
  <si>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</si>
  <si>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</si>
  <si>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</si>
  <si>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</si>
  <si>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</si>
  <si>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</si>
  <si>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</si>
  <si>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</si>
  <si>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</si>
  <si>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</si>
  <si>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</si>
  <si>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</si>
  <si>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</si>
  <si>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</si>
  <si>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</si>
  <si>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</si>
  <si>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</si>
  <si>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</si>
  <si>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</si>
  <si>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</si>
  <si>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</si>
  <si>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</si>
  <si>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</si>
  <si>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</si>
  <si>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</si>
  <si>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</si>
  <si>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</si>
  <si>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</si>
  <si>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</si>
  <si>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</si>
  <si>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</si>
  <si>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</si>
  <si>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</si>
  <si>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</si>
  <si>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</si>
  <si>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</si>
  <si>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</si>
  <si>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</si>
  <si>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</si>
  <si>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</si>
  <si>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</si>
  <si>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</si>
  <si>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</si>
  <si>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</si>
  <si>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</si>
  <si>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</si>
  <si>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</si>
  <si>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</si>
  <si>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</si>
  <si>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</si>
  <si>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</si>
  <si>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</si>
  <si>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</si>
  <si>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</si>
  <si>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</si>
  <si>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</si>
  <si>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</si>
  <si>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</si>
  <si>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</si>
  <si>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</si>
  <si>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</si>
  <si>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</si>
  <si>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</si>
  <si>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</si>
  <si>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</si>
  <si>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</si>
  <si>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</si>
  <si>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</si>
  <si>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</si>
  <si>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</si>
  <si>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</si>
  <si>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</si>
  <si>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</si>
  <si>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</si>
  <si>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</si>
  <si>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</si>
  <si>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</si>
  <si>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</si>
  <si>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</si>
  <si>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</si>
  <si>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</si>
  <si>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</si>
  <si>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</si>
  <si>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</si>
  <si>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</si>
  <si>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</si>
  <si>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</si>
  <si>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</si>
  <si>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</si>
  <si>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</si>
  <si>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</si>
  <si>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</si>
  <si>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</si>
  <si>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</si>
  <si>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</si>
  <si>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</si>
  <si>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</si>
  <si>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</si>
  <si>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</si>
  <si>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</si>
  <si>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</si>
  <si>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</si>
  <si>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</si>
  <si>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</si>
  <si>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</si>
  <si>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</si>
  <si>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</si>
  <si>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</si>
  <si>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</si>
  <si>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</si>
  <si>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</si>
  <si>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</si>
  <si>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</si>
  <si>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</si>
  <si>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</si>
  <si>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</si>
  <si>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</si>
  <si>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</si>
  <si>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</si>
  <si>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</si>
  <si>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</si>
  <si>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</si>
  <si>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</si>
  <si>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</si>
  <si>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</si>
  <si>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</si>
  <si>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</si>
  <si>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</si>
  <si>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</si>
  <si>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</si>
  <si>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</si>
  <si>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</si>
  <si>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</si>
  <si>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</si>
  <si>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</si>
  <si>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</si>
  <si>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</si>
  <si>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</si>
  <si>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</si>
  <si>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</si>
  <si>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</si>
  <si>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</si>
  <si>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</si>
  <si>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</si>
  <si>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</si>
  <si>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</si>
  <si>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</si>
  <si>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</si>
  <si>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</si>
  <si>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</si>
  <si>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</si>
  <si>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</si>
  <si>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</si>
  <si>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</si>
  <si>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</si>
  <si>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</si>
  <si>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</si>
  <si>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</si>
  <si>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</si>
  <si>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</si>
  <si>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</si>
  <si>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</si>
  <si>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</si>
  <si>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</si>
  <si>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</si>
  <si>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</si>
  <si>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</si>
  <si>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</si>
  <si>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</si>
  <si>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</si>
  <si>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</si>
  <si>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</si>
  <si>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</si>
  <si>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</si>
  <si>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</si>
  <si>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</si>
  <si>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</si>
  <si>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</si>
  <si>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</si>
  <si>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</si>
  <si>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</si>
  <si>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</si>
  <si>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</si>
  <si>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</si>
  <si>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</si>
  <si>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</si>
  <si>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</si>
  <si>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</si>
  <si>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</si>
  <si>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</si>
  <si>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</si>
  <si>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</si>
  <si>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</si>
  <si>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</si>
  <si>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</si>
  <si>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</si>
  <si>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</si>
  <si>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</si>
  <si>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</si>
  <si>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</si>
  <si>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</si>
  <si>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</si>
  <si>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</si>
  <si>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</si>
  <si>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</si>
  <si>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</si>
  <si>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</si>
  <si>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</si>
  <si>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</si>
  <si>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</si>
  <si>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</si>
  <si>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</si>
  <si>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</si>
  <si>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</si>
  <si>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</si>
  <si>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</si>
  <si>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</si>
  <si>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</si>
  <si>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</si>
  <si>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</si>
  <si>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</si>
  <si>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</si>
  <si>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</si>
  <si>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</si>
  <si>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</si>
  <si>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</si>
  <si>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</si>
  <si>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</si>
  <si>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</si>
  <si>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</si>
  <si>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</si>
  <si>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</si>
  <si>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</si>
  <si>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</si>
  <si>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</si>
  <si>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</si>
  <si>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</si>
  <si>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</si>
  <si>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</si>
  <si>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</si>
  <si>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</si>
  <si>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</si>
  <si>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</si>
  <si>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</si>
  <si>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</si>
  <si>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</si>
  <si>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</si>
  <si>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</si>
  <si>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</si>
  <si>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</si>
  <si>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</si>
  <si>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</si>
  <si>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</si>
  <si>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</si>
  <si>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</si>
  <si>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</si>
  <si>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</si>
  <si>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</si>
  <si>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</si>
  <si>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</si>
  <si>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</si>
  <si>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</si>
  <si>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</si>
  <si>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</si>
  <si>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</si>
  <si>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</si>
  <si>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</si>
  <si>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</si>
  <si>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</si>
  <si>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</si>
  <si>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</si>
  <si>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</si>
  <si>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</si>
  <si>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</si>
  <si>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</si>
  <si>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</si>
  <si>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</si>
  <si>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</si>
  <si>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</si>
  <si>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</si>
  <si>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</si>
  <si>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</si>
  <si>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</si>
  <si>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</si>
  <si>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</si>
  <si>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</si>
  <si>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</si>
  <si>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</si>
  <si>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</si>
  <si>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</si>
  <si>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</si>
  <si>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</si>
  <si>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</si>
  <si>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</si>
  <si>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</si>
  <si>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</si>
  <si>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</si>
  <si>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</si>
  <si>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</si>
  <si>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</si>
  <si>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</si>
  <si>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</si>
  <si>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</si>
  <si>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</si>
  <si>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</si>
  <si>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</si>
  <si>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</si>
  <si>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</si>
  <si>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</si>
  <si>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</si>
  <si>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</si>
  <si>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</si>
  <si>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</si>
  <si>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</si>
  <si>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</si>
  <si>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</si>
  <si>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</si>
  <si>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</si>
  <si>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</si>
  <si>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</si>
  <si>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</si>
  <si>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</si>
  <si>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</si>
  <si>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</si>
  <si>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</si>
  <si>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</si>
  <si>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</si>
  <si>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</si>
  <si>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</si>
  <si>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</si>
  <si>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</si>
  <si>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</si>
  <si>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</si>
  <si>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</si>
  <si>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</si>
  <si>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</si>
  <si>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</si>
  <si>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</si>
  <si>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</si>
  <si>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</si>
  <si>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</si>
  <si>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</si>
  <si>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</si>
  <si>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</si>
  <si>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</si>
  <si>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</si>
  <si>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</si>
  <si>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</si>
  <si>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</si>
  <si>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</si>
  <si>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</si>
  <si>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</si>
  <si>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</si>
  <si>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</si>
  <si>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</si>
  <si>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</si>
  <si>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</si>
  <si>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</si>
  <si>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</si>
  <si>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</si>
  <si>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</si>
  <si>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</si>
  <si>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</si>
  <si>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</si>
  <si>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</si>
  <si>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</si>
  <si>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</si>
  <si>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</si>
  <si>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</si>
  <si>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</si>
  <si>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</si>
  <si>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</si>
  <si>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</si>
  <si>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</si>
  <si>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</si>
  <si>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</si>
  <si>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</si>
  <si>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</si>
  <si>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</si>
  <si>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</si>
  <si>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</si>
  <si>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</si>
  <si>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</si>
  <si>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</si>
  <si>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</si>
  <si>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</si>
  <si>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</si>
  <si>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</si>
  <si>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</si>
  <si>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</si>
  <si>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</si>
  <si>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</si>
  <si>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</si>
  <si>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</si>
  <si>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</si>
  <si>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</si>
  <si>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</si>
  <si>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</si>
  <si>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</si>
  <si>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</si>
  <si>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</si>
  <si>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</si>
  <si>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</si>
  <si>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</si>
  <si>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</si>
  <si>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</si>
  <si>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</si>
  <si>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</si>
  <si>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</si>
  <si>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</si>
  <si>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</si>
  <si>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</si>
  <si>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</si>
  <si>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</si>
  <si>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</si>
  <si>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</si>
  <si>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</si>
  <si>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</si>
  <si>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</si>
  <si>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</si>
  <si>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</si>
  <si>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</si>
  <si>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</si>
  <si>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</si>
  <si>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</si>
  <si>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</si>
  <si>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</si>
  <si>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</si>
  <si>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</si>
  <si>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</si>
  <si>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</si>
  <si>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</si>
  <si>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</si>
  <si>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</si>
  <si>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</si>
  <si>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</si>
  <si>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</si>
  <si>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</si>
  <si>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</si>
  <si>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</si>
  <si>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</si>
  <si>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</si>
  <si>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</si>
  <si>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</si>
  <si>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</si>
  <si>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</si>
  <si>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</si>
  <si>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</si>
  <si>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</si>
  <si>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</si>
  <si>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</si>
  <si>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</si>
  <si>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</si>
  <si>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</si>
  <si>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</si>
  <si>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</si>
  <si>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</si>
  <si>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</si>
  <si>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</si>
  <si>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</si>
  <si>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</si>
  <si>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</si>
  <si>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</si>
  <si>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</si>
  <si>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</si>
  <si>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</si>
  <si>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</si>
  <si>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</si>
  <si>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</si>
  <si>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</si>
  <si>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</si>
  <si>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</si>
  <si>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</si>
  <si>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</si>
  <si>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</si>
  <si>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</si>
  <si>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</si>
  <si>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</si>
  <si>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</si>
  <si>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</si>
  <si>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</si>
  <si>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</si>
  <si>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</si>
  <si>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</si>
  <si>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</si>
  <si>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</si>
  <si>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</si>
  <si>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</si>
  <si>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</si>
  <si>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</si>
  <si>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</si>
  <si>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</si>
  <si>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</si>
  <si>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</si>
  <si>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</si>
  <si>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</si>
  <si>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</si>
  <si>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</si>
  <si>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</si>
  <si>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</si>
  <si>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</si>
  <si>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</si>
  <si>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</si>
  <si>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</si>
  <si>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</si>
  <si>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</si>
  <si>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</si>
  <si>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</si>
  <si>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</si>
  <si>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</si>
  <si>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</si>
  <si>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</si>
  <si>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</si>
  <si>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</si>
  <si>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</si>
  <si>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</si>
  <si>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</si>
  <si>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</si>
  <si>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</si>
  <si>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</si>
  <si>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</si>
  <si>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</si>
  <si>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</si>
  <si>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</si>
  <si>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</si>
  <si>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</si>
  <si>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</si>
  <si>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</si>
  <si>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</si>
  <si>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</si>
  <si>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</si>
  <si>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</si>
  <si>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</si>
  <si>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</si>
  <si>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</si>
  <si>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</si>
  <si>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</si>
  <si>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</si>
  <si>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</si>
  <si>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</si>
  <si>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</si>
  <si>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</si>
  <si>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</si>
  <si>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</si>
  <si>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</si>
  <si>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</si>
  <si>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</si>
  <si>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</si>
  <si>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</si>
  <si>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</si>
  <si>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</si>
  <si>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</si>
  <si>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</si>
  <si>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</si>
  <si>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</si>
  <si>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</si>
  <si>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</si>
  <si>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</si>
  <si>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</si>
  <si>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</si>
  <si>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</si>
  <si>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</si>
  <si>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</si>
  <si>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</si>
  <si>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</si>
  <si>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</si>
  <si>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</si>
  <si>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</si>
  <si>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</si>
  <si>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</si>
  <si>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</si>
  <si>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</si>
  <si>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</si>
  <si>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</si>
  <si>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</si>
  <si>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</si>
  <si>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</si>
  <si>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</si>
  <si>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</si>
  <si>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</si>
  <si>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</si>
  <si>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</si>
  <si>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</si>
  <si>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</si>
  <si>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</si>
  <si>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</si>
  <si>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</si>
  <si>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</si>
  <si>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</si>
  <si>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</si>
  <si>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</si>
  <si>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</si>
  <si>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</si>
  <si>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</si>
  <si>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</si>
  <si>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</si>
  <si>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</si>
  <si>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</si>
  <si>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</si>
  <si>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</si>
  <si>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</si>
  <si>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</si>
  <si>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</si>
  <si>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</si>
  <si>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</si>
  <si>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</si>
  <si>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</si>
  <si>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</si>
  <si>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</si>
  <si>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</si>
  <si>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</si>
  <si>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</si>
  <si>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</si>
  <si>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</si>
  <si>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</si>
  <si>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</si>
  <si>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</si>
  <si>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</si>
  <si>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</si>
  <si>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</si>
  <si>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</si>
  <si>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</si>
  <si>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</si>
  <si>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</si>
  <si>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</si>
  <si>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</si>
  <si>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</si>
  <si>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</si>
  <si>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</si>
  <si>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</si>
  <si>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</si>
  <si>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</si>
  <si>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</si>
  <si>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</si>
  <si>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</si>
  <si>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</si>
  <si>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</si>
  <si>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</si>
  <si>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</si>
  <si>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</si>
  <si>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</si>
  <si>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</si>
  <si>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</si>
  <si>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</si>
  <si>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</si>
  <si>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</si>
  <si>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</si>
  <si>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</si>
  <si>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</si>
  <si>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</si>
  <si>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</si>
  <si>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</si>
  <si>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</si>
  <si>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</si>
  <si>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</si>
  <si>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</si>
  <si>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</si>
  <si>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</si>
  <si>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</si>
  <si>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</si>
  <si>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</si>
  <si>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</si>
  <si>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</si>
  <si>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</si>
  <si>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</si>
  <si>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</si>
  <si>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</si>
  <si>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</si>
  <si>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</si>
  <si>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</si>
  <si>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</si>
  <si>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</si>
  <si>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</si>
  <si>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</si>
  <si>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</si>
  <si>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</si>
  <si>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</si>
  <si>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</si>
  <si>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</si>
  <si>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</si>
  <si>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</si>
  <si>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</si>
  <si>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</si>
  <si>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</si>
  <si>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</si>
  <si>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</si>
  <si>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</si>
  <si>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</si>
  <si>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</si>
  <si>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</si>
  <si>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</si>
  <si>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</si>
  <si>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</si>
  <si>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</si>
  <si>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</si>
  <si>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</si>
  <si>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</si>
  <si>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</si>
  <si>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</si>
  <si>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</si>
  <si>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</si>
  <si>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</si>
  <si>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</si>
  <si>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</si>
  <si>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</si>
  <si>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</si>
  <si>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</si>
  <si>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</si>
  <si>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</si>
  <si>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</si>
  <si>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</si>
  <si>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</si>
  <si>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</si>
  <si>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</si>
  <si>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</si>
  <si>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</si>
  <si>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</si>
  <si>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</si>
  <si>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</si>
  <si>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</si>
  <si>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</si>
  <si>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</si>
  <si>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</si>
  <si>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</si>
  <si>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</si>
  <si>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</si>
  <si>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</si>
  <si>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</si>
  <si>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</si>
  <si>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</si>
  <si>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</si>
  <si>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</si>
  <si>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</si>
  <si>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</si>
  <si>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</si>
  <si>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</si>
  <si>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</si>
  <si>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</si>
  <si>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</si>
  <si>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</si>
  <si>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</si>
  <si>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</si>
  <si>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</si>
  <si>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</si>
  <si>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</si>
  <si>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</si>
  <si>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</si>
  <si>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</si>
  <si>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</si>
  <si>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</si>
  <si>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</si>
  <si>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</si>
  <si>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</si>
  <si>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</si>
  <si>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</si>
  <si>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</si>
  <si>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</si>
  <si>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</si>
  <si>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</si>
  <si>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</si>
  <si>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</si>
  <si>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</si>
  <si>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</si>
  <si>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</si>
  <si>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</si>
  <si>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</si>
  <si>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</si>
  <si>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</si>
  <si>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</si>
  <si>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</si>
  <si>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</si>
  <si>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</si>
  <si>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</si>
  <si>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</si>
  <si>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</si>
  <si>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</si>
  <si>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</si>
  <si>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</si>
  <si>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</si>
  <si>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</si>
  <si>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</si>
  <si>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</si>
  <si>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</si>
  <si>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</si>
  <si>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</si>
  <si>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</si>
  <si>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</si>
  <si>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</si>
  <si>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</si>
  <si>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</si>
  <si>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</si>
  <si>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</si>
  <si>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</si>
  <si>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</si>
  <si>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</si>
  <si>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</si>
  <si>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</si>
  <si>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</si>
  <si>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</si>
  <si>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</si>
  <si>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</si>
  <si>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</si>
  <si>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</si>
  <si>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</si>
  <si>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</si>
  <si>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</si>
  <si>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</si>
  <si>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</si>
  <si>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</si>
  <si>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</si>
  <si>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</si>
  <si>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</si>
  <si>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</si>
  <si>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</si>
  <si>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</si>
  <si>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</si>
  <si>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</si>
  <si>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</si>
  <si>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</si>
  <si>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</si>
  <si>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</si>
  <si>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</si>
  <si>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</si>
  <si>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</si>
  <si>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</si>
  <si>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</si>
  <si>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</si>
  <si>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</si>
  <si>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</si>
  <si>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</si>
  <si>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</si>
  <si>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</si>
  <si>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</si>
  <si>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</si>
  <si>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</si>
  <si>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</si>
  <si>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</si>
  <si>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</si>
  <si>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</si>
  <si>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</si>
  <si>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</si>
  <si>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</si>
  <si>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</si>
  <si>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</si>
  <si>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</si>
  <si>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</si>
  <si>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</si>
  <si>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</si>
  <si>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</si>
  <si>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</si>
  <si>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</si>
  <si>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</si>
  <si>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</si>
  <si>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</si>
  <si>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</si>
  <si>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</si>
  <si>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</si>
  <si>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</si>
  <si>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</si>
  <si>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</si>
  <si>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</si>
  <si>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</si>
  <si>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</si>
  <si>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</si>
  <si>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</si>
  <si>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</si>
  <si>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</si>
  <si>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</si>
  <si>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</si>
  <si>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</si>
  <si>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</si>
  <si>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</si>
  <si>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</si>
  <si>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</si>
  <si>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</si>
  <si>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</si>
  <si>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</si>
  <si>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</si>
  <si>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</si>
  <si>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</si>
  <si>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</si>
  <si>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</si>
  <si>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</si>
  <si>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</si>
  <si>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</si>
  <si>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</si>
  <si>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</si>
  <si>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</si>
  <si>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</si>
  <si>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</si>
  <si>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</si>
  <si>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</si>
  <si>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</si>
  <si>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</si>
  <si>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</si>
  <si>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</si>
  <si>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</si>
  <si>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</si>
  <si>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</si>
  <si>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</si>
  <si>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</si>
  <si>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</si>
  <si>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</si>
  <si>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</si>
  <si>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</si>
  <si>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</si>
  <si>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</si>
  <si>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</si>
  <si>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</si>
  <si>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</si>
  <si>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</si>
  <si>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</si>
  <si>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</si>
  <si>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</si>
  <si>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</si>
  <si>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</si>
  <si>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</si>
  <si>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</si>
  <si>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</si>
  <si>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</si>
  <si>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</si>
  <si>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</si>
  <si>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</si>
  <si>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</si>
  <si>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</si>
  <si>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</si>
  <si>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</si>
  <si>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</si>
  <si>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</si>
  <si>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</si>
  <si>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</si>
  <si>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</si>
  <si>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</si>
  <si>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</si>
  <si>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</si>
  <si>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</si>
  <si>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</si>
  <si>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</si>
  <si>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</si>
  <si>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</si>
  <si>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</si>
  <si>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</si>
  <si>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</si>
  <si>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</si>
  <si>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</si>
  <si>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</si>
  <si>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</si>
  <si>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</si>
  <si>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</si>
  <si>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</si>
  <si>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</si>
  <si>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</si>
  <si>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</si>
  <si>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</si>
  <si>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</si>
  <si>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</si>
  <si>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</si>
  <si>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</si>
  <si>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</si>
  <si>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</si>
  <si>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</si>
  <si>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</si>
  <si>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</si>
  <si>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</si>
  <si>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</si>
  <si>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</si>
  <si>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</si>
  <si>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</si>
  <si>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</si>
  <si>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</si>
  <si>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</si>
  <si>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</si>
  <si>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</si>
  <si>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</si>
  <si>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</si>
  <si>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</si>
  <si>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</si>
  <si>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</si>
  <si>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</si>
  <si>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</si>
  <si>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</si>
  <si>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</si>
  <si>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</si>
  <si>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</si>
  <si>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</si>
  <si>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</si>
  <si>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</si>
  <si>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</si>
  <si>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</si>
  <si>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</si>
  <si>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</si>
  <si>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</si>
  <si>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</si>
  <si>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</si>
  <si>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</si>
  <si>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</si>
  <si>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</si>
  <si>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</si>
  <si>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</si>
  <si>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</si>
  <si>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</si>
  <si>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</si>
  <si>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</si>
  <si>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</si>
  <si>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</si>
  <si>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</si>
  <si>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</si>
  <si>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</si>
  <si>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</si>
  <si>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</si>
  <si>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</si>
  <si>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</si>
  <si>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</si>
  <si>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</si>
  <si>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</si>
  <si>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</si>
  <si>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</si>
  <si>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</si>
  <si>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</si>
  <si>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</si>
  <si>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</si>
  <si>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</si>
  <si>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</si>
  <si>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</si>
  <si>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</si>
  <si>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</si>
  <si>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</si>
  <si>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</si>
  <si>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</si>
  <si>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</si>
  <si>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</si>
  <si>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</si>
  <si>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</si>
  <si>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</si>
  <si>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</si>
  <si>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</si>
  <si>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</si>
  <si>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</si>
  <si>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</si>
  <si>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</si>
  <si>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</si>
  <si>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</si>
  <si>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</si>
  <si>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</si>
  <si>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</si>
  <si>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</si>
  <si>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</si>
  <si>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</si>
  <si>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</si>
  <si>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</si>
  <si>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</si>
  <si>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</si>
  <si>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</si>
  <si>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</si>
  <si>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</si>
  <si>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</si>
  <si>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</si>
  <si>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</si>
  <si>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</si>
  <si>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</si>
  <si>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</si>
  <si>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</si>
  <si>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</si>
  <si>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</si>
  <si>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</si>
  <si>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</si>
  <si>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</si>
  <si>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</si>
  <si>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</si>
  <si>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</si>
  <si>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</si>
  <si>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</si>
  <si>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</si>
  <si>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</si>
  <si>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</si>
  <si>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</si>
  <si>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</si>
  <si>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</si>
  <si>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</si>
  <si>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</si>
  <si>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</si>
  <si>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</si>
  <si>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</si>
  <si>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</si>
  <si>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</si>
  <si>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</si>
  <si>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</si>
  <si>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</si>
  <si>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</si>
  <si>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</si>
  <si>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</si>
  <si>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</si>
  <si>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</si>
  <si>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</si>
  <si>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</si>
  <si>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(blank)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</si>
  <si>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</si>
  <si>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</si>
  <si>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</si>
  <si>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</si>
  <si>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</si>
  <si>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</si>
  <si>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</si>
  <si>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</si>
  <si>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</si>
  <si>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</si>
  <si>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</si>
  <si>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pledged</t>
  </si>
  <si>
    <t>nonfiction</t>
  </si>
  <si>
    <t>fiction</t>
  </si>
  <si>
    <t>(All)</t>
  </si>
  <si>
    <t>animation</t>
  </si>
  <si>
    <t>audio</t>
  </si>
  <si>
    <t>documentary</t>
  </si>
  <si>
    <t>drama</t>
  </si>
  <si>
    <t>electric music</t>
  </si>
  <si>
    <t>food trucks</t>
  </si>
  <si>
    <t>indie rock</t>
  </si>
  <si>
    <t>jazz</t>
  </si>
  <si>
    <t>metal</t>
  </si>
  <si>
    <t>mobile games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</si>
  <si>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</si>
  <si>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</si>
  <si>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</si>
  <si>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</si>
  <si>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</si>
  <si>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</si>
  <si>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</si>
  <si>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</si>
  <si>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</si>
  <si>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</si>
  <si>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</si>
  <si>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</si>
  <si>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</si>
  <si>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</si>
  <si>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</si>
  <si>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</si>
  <si>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</si>
  <si>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</si>
  <si>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</si>
  <si>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</si>
  <si>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</si>
  <si>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</si>
  <si>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</si>
  <si>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</si>
  <si>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</si>
  <si>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</si>
  <si>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</si>
  <si>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</si>
  <si>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</si>
  <si>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</si>
  <si>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</si>
  <si>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</si>
  <si>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</si>
  <si>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</si>
  <si>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</si>
  <si>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</si>
  <si>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</si>
  <si>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</si>
  <si>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</si>
  <si>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</si>
  <si>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</si>
  <si>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</si>
  <si>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</si>
  <si>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</si>
  <si>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</si>
  <si>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</si>
  <si>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</si>
  <si>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</si>
  <si>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Given the provided data, what are three conclusions that we can draw about crowdfunding campaigns?</t>
  </si>
  <si>
    <t>What are some limitations of this dataset?</t>
  </si>
  <si>
    <t>What are some other possible tables and/or graphs that we could create, and what additional value would they provide?</t>
  </si>
  <si>
    <t>(1) People seem to have an affinity to support theater and film / movie projects. (2) Although theater projects are popular, they also have the highest failure rates. (3) overall more campaigns succeed than fail</t>
  </si>
  <si>
    <t>It's only 10 years of data (from 2010-2020). Unsure if the data set accounts for different currency rates. Although the data points to some categories that might be successful, it's unclear from the data alone as to why a certain campaign is more succesful than another. The data points to preference but not motivation.</t>
  </si>
  <si>
    <t>It would be interesting to understand if having a short or longer campaign is beneficial. It would be interesting to analyze how certain sub-categories perform in different countries and/ or regions. Would love to see demographic data for target analysis and / or marketing.</t>
  </si>
  <si>
    <t>Successful mean # of backers</t>
  </si>
  <si>
    <t>Successful median number of backers</t>
  </si>
  <si>
    <t>Successful minimum number of backers</t>
  </si>
  <si>
    <t>Successful maximum number of backers</t>
  </si>
  <si>
    <t>Successful variance of the number of backers</t>
  </si>
  <si>
    <t>Successful standard deviation of the number of backers</t>
  </si>
  <si>
    <t>Failed mean # of backers</t>
  </si>
  <si>
    <t>Failed median number of backers</t>
  </si>
  <si>
    <t>Failed minimum number of backers</t>
  </si>
  <si>
    <t>Failed maximum number of backers</t>
  </si>
  <si>
    <t>Failed variance of the number of backers</t>
  </si>
  <si>
    <t>Failed standard deviation of the number of backers</t>
  </si>
  <si>
    <t xml:space="preserve">A larger difference suggests a greater spread or variability in the data, while a smaller difference suggests a more tightly clustered distribution.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</si>
</sst>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Consolas"/>
      <family val="3"/>
    </font>
    <font>
      <sz val="1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 applyAlignment="1">
      <alignment horizontal="left" wrapText="1"/>
    </xf>
    <xf numFmtId="44" fontId="16" fillId="0" borderId="0" xfId="42" applyFont="1" applyAlignment="1">
      <alignment horizontal="center" wrapText="1"/>
    </xf>
    <xf numFmtId="44" fontId="0" fillId="0" borderId="0" xfId="42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44" fontId="16" fillId="0" borderId="0" xfId="42" applyFont="1" applyAlignment="1">
      <alignment horizontal="center"/>
    </xf>
    <xf numFmtId="0" fontId="19" fillId="0" borderId="0" xfId="0" applyFont="1" applyAlignment="1">
      <alignment horizontal="left" vertical="center" wrapText="1"/>
    </xf>
    <xf numFmtId="9" fontId="0" fillId="0" borderId="0" xfId="43" applyFont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C-4E8F-B0EC-B9576457E86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C-4E8F-B0EC-B9576457E86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C-4E8F-B0EC-B9576457E86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C-4E8F-B0EC-B9576457E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562800"/>
        <c:axId val="393372543"/>
      </c:barChart>
      <c:catAx>
        <c:axId val="9665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2543"/>
        <c:crosses val="autoZero"/>
        <c:auto val="1"/>
        <c:lblAlgn val="ctr"/>
        <c:lblOffset val="100"/>
        <c:noMultiLvlLbl val="0"/>
      </c:catAx>
      <c:valAx>
        <c:axId val="3933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4-4335-82FF-E8C06FBC6E9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4-4335-82FF-E8C06FBC6E9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4-4335-82FF-E8C06FBC6E9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4-4335-82FF-E8C06FBC6E90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9-1634-4335-82FF-E8C06FBC6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425024"/>
        <c:axId val="806050752"/>
      </c:barChart>
      <c:catAx>
        <c:axId val="7994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50752"/>
        <c:crosses val="autoZero"/>
        <c:auto val="1"/>
        <c:lblAlgn val="ctr"/>
        <c:lblOffset val="100"/>
        <c:noMultiLvlLbl val="0"/>
      </c:catAx>
      <c:valAx>
        <c:axId val="8060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[CrowdfundingBook.xlsx]Sheet6!PivotTable7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3-40FA-B2D8-F0EE54C34554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3-40FA-B2D8-F0EE54C34554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3-40FA-B2D8-F0EE54C34554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3-40FA-B2D8-F0EE54C3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293840"/>
        <c:axId val="1782469856"/>
      </c:lineChart>
      <c:catAx>
        <c:axId val="10152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69856"/>
        <c:crosses val="autoZero"/>
        <c:auto val="1"/>
        <c:lblAlgn val="ctr"/>
        <c:lblOffset val="100"/>
        <c:noMultiLvlLbl val="0"/>
      </c:catAx>
      <c:valAx>
        <c:axId val="17824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7DB-BFF6-EC1B9238BA93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A-47DB-BFF6-EC1B9238BA93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A-47DB-BFF6-EC1B9238BA93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Sheet7!$E$2:$E$13</c:f>
              <c:numCache>
                <c:formatCode>General</c:formatCode>
                <c:ptCount val="12"/>
                <c:pt idx="0">
                  <c:v>51</c:v>
                </c:pt>
                <c:pt idx="1">
                  <c:v>234</c:v>
                </c:pt>
                <c:pt idx="2">
                  <c:v>317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11</c:v>
                </c:pt>
                <c:pt idx="1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A-47DB-BFF6-EC1B9238BA93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0.66666666666666663</c:v>
                </c:pt>
                <c:pt idx="9">
                  <c:v>0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A-47DB-BFF6-EC1B9238BA93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A-47DB-BFF6-EC1B9238BA93}"/>
            </c:ext>
          </c:extLst>
        </c:ser>
        <c:ser>
          <c:idx val="6"/>
          <c:order val="6"/>
          <c:tx>
            <c:strRef>
              <c:f>Sheet7!$H$1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A-47DB-BFF6-EC1B9238B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298640"/>
        <c:axId val="746298672"/>
      </c:lineChart>
      <c:catAx>
        <c:axId val="10152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98672"/>
        <c:crosses val="autoZero"/>
        <c:auto val="1"/>
        <c:lblAlgn val="ctr"/>
        <c:lblOffset val="100"/>
        <c:noMultiLvlLbl val="0"/>
      </c:catAx>
      <c:valAx>
        <c:axId val="7462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130175</xdr:rowOff>
    </xdr:from>
    <xdr:to>
      <xdr:col>13</xdr:col>
      <xdr:colOff>3175</xdr:colOff>
      <xdr:row>15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0C8D0-217D-57A7-D07A-2E11A13F2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117475</xdr:colOff>
      <xdr:row>13</xdr:row>
      <xdr:rowOff>66675</xdr:rowOff>
    </xdr:from>
    <xdr:to>
      <xdr:col>14</xdr:col>
      <xdr:colOff>66675</xdr:colOff>
      <xdr:row>27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4147-BF6E-49DD-7CE3-6D2A9250E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3</xdr:row>
      <xdr:rowOff>130175</xdr:rowOff>
    </xdr:from>
    <xdr:to>
      <xdr:col>12</xdr:col>
      <xdr:colOff>533400</xdr:colOff>
      <xdr:row>17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127F5-A7CA-A55A-180B-E20AB5F7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101600</xdr:rowOff>
    </xdr:from>
    <xdr:to>
      <xdr:col>8</xdr:col>
      <xdr:colOff>12699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22C63-A86B-6E8C-843D-7478A2456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wiggs" refreshedDate="45280.605474652781" createdVersion="8" refreshedVersion="8" minRefreshableVersion="3" recordCount="1002" xr:uid="{D119D861-2A85-4B3A-8A66-39DEC88EAC90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0"/>
    <n v="10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0.4"/>
    <n v="1400"/>
    <n v="1456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.3147878228782288"/>
    <n v="108400"/>
    <n v="142523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0.58976190476190471"/>
    <n v="4200"/>
    <n v="247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0.69276315789473686"/>
    <n v="7600"/>
    <n v="526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1.7361842105263159"/>
    <n v="7600"/>
    <n v="13195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0.20961538461538462"/>
    <n v="5200"/>
    <n v="1090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3.2757777777777779"/>
    <n v="4500"/>
    <n v="14741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0.19932788374205268"/>
    <n v="110100"/>
    <n v="2194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0.51741935483870971"/>
    <n v="6200"/>
    <n v="320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2.6611538461538462"/>
    <n v="5200"/>
    <n v="13838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0.48095238095238096"/>
    <n v="6300"/>
    <n v="3030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0.89349206349206345"/>
    <n v="6300"/>
    <n v="5629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2.4511904761904764"/>
    <n v="4200"/>
    <n v="1029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0.66769503546099296"/>
    <n v="28200"/>
    <n v="18829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0.47307881773399013"/>
    <n v="81200"/>
    <n v="38414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6.4947058823529416"/>
    <n v="1700"/>
    <n v="11041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1.5939125295508274"/>
    <n v="84600"/>
    <n v="134845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0.66912087912087914"/>
    <n v="9100"/>
    <n v="6089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0.48529600000000001"/>
    <n v="62500"/>
    <n v="3033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.1224279210925645"/>
    <n v="131800"/>
    <n v="14793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0.40992553191489361"/>
    <n v="94000"/>
    <n v="38533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1.2807106598984772"/>
    <n v="59100"/>
    <n v="75690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3.3204444444444445"/>
    <n v="4500"/>
    <n v="14942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1.1283225108225108"/>
    <n v="92400"/>
    <n v="104257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2.1643636363636363"/>
    <n v="5500"/>
    <n v="1190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0.4819906976744186"/>
    <n v="107500"/>
    <n v="51814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0.79949999999999999"/>
    <n v="2000"/>
    <n v="15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.0522553516819573"/>
    <n v="130800"/>
    <n v="137635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3.2889978213507627"/>
    <n v="45900"/>
    <n v="150965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1.606111111111111"/>
    <n v="9000"/>
    <n v="14455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.1"/>
    <n v="3500"/>
    <n v="1085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0.86807920792079207"/>
    <n v="101000"/>
    <n v="87676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3.7782071713147412"/>
    <n v="50200"/>
    <n v="189666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1.5080645161290323"/>
    <n v="9300"/>
    <n v="14025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.5030119521912351"/>
    <n v="125500"/>
    <n v="188628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1.572857142857143"/>
    <n v="700"/>
    <n v="110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1.3998765432098765"/>
    <n v="8100"/>
    <n v="11339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.2532258064516131"/>
    <n v="3100"/>
    <n v="10085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0.50777777777777777"/>
    <n v="9900"/>
    <n v="502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1.6906818181818182"/>
    <n v="8800"/>
    <n v="14878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2.1292857142857144"/>
    <n v="5600"/>
    <n v="1192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4.4394444444444447"/>
    <n v="1800"/>
    <n v="7991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1.859390243902439"/>
    <n v="90200"/>
    <n v="167717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6.5881249999999998"/>
    <n v="1600"/>
    <n v="10541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0.4768421052631579"/>
    <n v="9500"/>
    <n v="4530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1.1478378378378378"/>
    <n v="3700"/>
    <n v="4247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4.7526666666666664"/>
    <n v="1500"/>
    <n v="7129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.86972972972973"/>
    <n v="33300"/>
    <n v="128862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1.89625"/>
    <n v="7200"/>
    <n v="13653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0.02"/>
    <n v="100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0.91867805186590767"/>
    <n v="158100"/>
    <n v="145243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0.34152777777777776"/>
    <n v="7200"/>
    <n v="245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1.4040909090909091"/>
    <n v="8800"/>
    <n v="12356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0.89866666666666661"/>
    <n v="6000"/>
    <n v="5392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1.7796969696969698"/>
    <n v="6600"/>
    <n v="11746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1.436625"/>
    <n v="8000"/>
    <n v="11493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.1527586206896552"/>
    <n v="2900"/>
    <n v="6243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.2711111111111113"/>
    <n v="2700"/>
    <n v="6132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2.7507142857142859"/>
    <n v="1400"/>
    <n v="385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1.4437048832271762"/>
    <n v="94200"/>
    <n v="135997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0.92745983935742971"/>
    <n v="199200"/>
    <n v="184750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7.226"/>
    <n v="2000"/>
    <n v="14452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0.11851063829787234"/>
    <n v="4700"/>
    <n v="557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0.97642857142857142"/>
    <n v="2800"/>
    <n v="2734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2.3614754098360655"/>
    <n v="6100"/>
    <n v="1440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0.45068965517241377"/>
    <n v="2900"/>
    <n v="130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1.6238567493112948"/>
    <n v="72600"/>
    <n v="11789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2.5452631578947367"/>
    <n v="5700"/>
    <n v="14508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0.24063291139240506"/>
    <n v="7900"/>
    <n v="1901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.2374140625000001"/>
    <n v="128000"/>
    <n v="158389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1.0806666666666667"/>
    <n v="6000"/>
    <n v="6484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.7033333333333331"/>
    <n v="600"/>
    <n v="4022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6.609285714285714"/>
    <n v="1400"/>
    <n v="9253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1.2246153846153847"/>
    <n v="3900"/>
    <n v="4776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1.5057731958762886"/>
    <n v="9700"/>
    <n v="1460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0.78106590724165992"/>
    <n v="122900"/>
    <n v="95993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0.46947368421052632"/>
    <n v="9500"/>
    <n v="4460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3.008"/>
    <n v="4500"/>
    <n v="13536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0.6959861591695502"/>
    <n v="57800"/>
    <n v="40228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6.374545454545455"/>
    <n v="1100"/>
    <n v="7012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2.253392857142857"/>
    <n v="16800"/>
    <n v="37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4.973000000000001"/>
    <n v="1000"/>
    <n v="14973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0.37590225563909774"/>
    <n v="106400"/>
    <n v="3999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1.3236942675159236"/>
    <n v="31400"/>
    <n v="41564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1.3122448979591836"/>
    <n v="4900"/>
    <n v="6430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1.6763513513513513"/>
    <n v="7400"/>
    <n v="12405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0.6198488664987406"/>
    <n v="198500"/>
    <n v="123040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2.6074999999999999"/>
    <n v="4800"/>
    <n v="12516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2.5258823529411765"/>
    <n v="3400"/>
    <n v="8588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0.7861538461538462"/>
    <n v="7800"/>
    <n v="613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0.48404406999351912"/>
    <n v="154300"/>
    <n v="74688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.5887500000000001"/>
    <n v="20000"/>
    <n v="517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0.60548713235294116"/>
    <n v="108800"/>
    <n v="65877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3.036896551724138"/>
    <n v="2900"/>
    <n v="8807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1.1299999999999999"/>
    <n v="900"/>
    <n v="1017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2.1737876614060259"/>
    <n v="69700"/>
    <n v="151513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9.2669230769230762"/>
    <n v="1300"/>
    <n v="12047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0.33692229038854804"/>
    <n v="97800"/>
    <n v="32951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1.9672368421052631"/>
    <n v="7600"/>
    <n v="1495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0.01"/>
    <n v="100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10.214444444444444"/>
    <n v="900"/>
    <n v="9193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2.8167567567567566"/>
    <n v="3700"/>
    <n v="1042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0.24610000000000001"/>
    <n v="10000"/>
    <n v="246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.4314010067114094"/>
    <n v="119200"/>
    <n v="170623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1.4454411764705883"/>
    <n v="6800"/>
    <n v="9829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.5912820512820511"/>
    <n v="3900"/>
    <n v="14006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1.8648571428571428"/>
    <n v="3500"/>
    <n v="65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5.9526666666666666"/>
    <n v="1500"/>
    <n v="8929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0.5921153846153846"/>
    <n v="5200"/>
    <n v="3079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0.14962780898876404"/>
    <n v="142400"/>
    <n v="21307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1.1995602605863191"/>
    <n v="61400"/>
    <n v="73653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2.6882978723404256"/>
    <n v="4700"/>
    <n v="12635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.7687878787878786"/>
    <n v="3300"/>
    <n v="12437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7.2715789473684209"/>
    <n v="1900"/>
    <n v="13816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0.87211757648470301"/>
    <n v="166700"/>
    <n v="145382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0.88"/>
    <n v="7200"/>
    <n v="6336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1.7393877551020409"/>
    <n v="4900"/>
    <n v="8523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1.1761111111111111"/>
    <n v="5400"/>
    <n v="635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2.1496"/>
    <n v="5000"/>
    <n v="10748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1.4949667110519307"/>
    <n v="75100"/>
    <n v="112272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2.1933995584988963"/>
    <n v="45300"/>
    <n v="99361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0.64367690058479532"/>
    <n v="136800"/>
    <n v="8805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0.18622397298818233"/>
    <n v="177700"/>
    <n v="3309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3.6776923076923076"/>
    <n v="2600"/>
    <n v="9562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1.5990566037735849"/>
    <n v="5300"/>
    <n v="8475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0.38633185349611543"/>
    <n v="180200"/>
    <n v="69617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0.51421511627906979"/>
    <n v="103200"/>
    <n v="53067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0.60334277620396604"/>
    <n v="70600"/>
    <n v="42596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3.2026936026936029E-2"/>
    <n v="148500"/>
    <n v="4756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1.5546875"/>
    <n v="9600"/>
    <n v="1492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.0085974499089254"/>
    <n v="164700"/>
    <n v="166116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1.1618181818181819"/>
    <n v="3300"/>
    <n v="3834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3.1077777777777778"/>
    <n v="4500"/>
    <n v="13985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0.89736683417085428"/>
    <n v="99500"/>
    <n v="8928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0.71272727272727276"/>
    <n v="7700"/>
    <n v="548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3.2862318840579711E-2"/>
    <n v="82800"/>
    <n v="2721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2.617777777777778"/>
    <n v="1800"/>
    <n v="471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0.96"/>
    <n v="9600"/>
    <n v="921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0.20896851248642778"/>
    <n v="92100"/>
    <n v="19246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2.2316363636363636"/>
    <n v="5500"/>
    <n v="12274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1.0159097978227061"/>
    <n v="64300"/>
    <n v="65323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2.3003999999999998"/>
    <n v="5000"/>
    <n v="11502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1.355925925925926"/>
    <n v="5400"/>
    <n v="7322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1.2909999999999999"/>
    <n v="9000"/>
    <n v="1161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.3651200000000001"/>
    <n v="25000"/>
    <n v="59128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0.17249999999999999"/>
    <n v="8800"/>
    <n v="1518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1.1249397590361445"/>
    <n v="8300"/>
    <n v="9337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1.2102150537634409"/>
    <n v="9300"/>
    <n v="11255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2.1987096774193549"/>
    <n v="6200"/>
    <n v="13632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0.01"/>
    <n v="100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0.64166909620991253"/>
    <n v="137200"/>
    <n v="88037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.2306746987951804"/>
    <n v="41500"/>
    <n v="175573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0.92984160506863778"/>
    <n v="189400"/>
    <n v="176112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0.58756567425569173"/>
    <n v="171300"/>
    <n v="100650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0.65022222222222226"/>
    <n v="139500"/>
    <n v="9070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0.73939560439560437"/>
    <n v="36400"/>
    <n v="26914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0.52666666666666662"/>
    <n v="4200"/>
    <n v="221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.2095238095238097"/>
    <n v="2100"/>
    <n v="4640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.0001150627615063"/>
    <n v="191200"/>
    <n v="191222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1.6231249999999999"/>
    <n v="8000"/>
    <n v="1298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0.78181818181818186"/>
    <n v="5500"/>
    <n v="4300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1.4973770491803278"/>
    <n v="6100"/>
    <n v="9134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2.5325714285714285"/>
    <n v="3500"/>
    <n v="886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.0016943521594683"/>
    <n v="150500"/>
    <n v="150755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1.2199004424778761"/>
    <n v="90400"/>
    <n v="110279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1.3713265306122449"/>
    <n v="9800"/>
    <n v="1343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4.155384615384615"/>
    <n v="2600"/>
    <n v="10804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0.3130913348946136"/>
    <n v="128100"/>
    <n v="40107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4.240815450643777"/>
    <n v="23300"/>
    <n v="98811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2.9388623072833599E-2"/>
    <n v="188100"/>
    <n v="5528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0.1063265306122449"/>
    <n v="4900"/>
    <n v="52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0.82874999999999999"/>
    <n v="800"/>
    <n v="66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1.6301447776628748"/>
    <n v="96700"/>
    <n v="157635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8.9466666666666672"/>
    <n v="600"/>
    <n v="5368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0.26191501103752757"/>
    <n v="181200"/>
    <n v="47459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0.74834782608695649"/>
    <n v="115000"/>
    <n v="86060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4.1647680412371137"/>
    <n v="38800"/>
    <n v="161593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0.96208333333333329"/>
    <n v="7200"/>
    <n v="6927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3.5771910112359548"/>
    <n v="44500"/>
    <n v="159185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3.0845714285714285"/>
    <n v="56000"/>
    <n v="17273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0.61802325581395345"/>
    <n v="8600"/>
    <n v="531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7.2232472324723247"/>
    <n v="27100"/>
    <n v="195750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0.69117647058823528"/>
    <n v="5100"/>
    <n v="3525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2.9305555555555554"/>
    <n v="3600"/>
    <n v="10550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0.71799999999999997"/>
    <n v="1000"/>
    <n v="71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0.31934684684684683"/>
    <n v="88800"/>
    <n v="28358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2.2987375415282392"/>
    <n v="60200"/>
    <n v="138384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0.3201219512195122"/>
    <n v="8200"/>
    <n v="2625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0.23525352848928385"/>
    <n v="191300"/>
    <n v="45004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0.68594594594594593"/>
    <n v="3700"/>
    <n v="2538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0.37952380952380954"/>
    <n v="8400"/>
    <n v="3188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0.19992957746478873"/>
    <n v="42600"/>
    <n v="8517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0.45636363636363636"/>
    <n v="6600"/>
    <n v="3012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1.227605633802817"/>
    <n v="7100"/>
    <n v="8716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3.61753164556962"/>
    <n v="15800"/>
    <n v="57157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0.63146341463414635"/>
    <n v="8200"/>
    <n v="5178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2.9820475319926874"/>
    <n v="54700"/>
    <n v="163118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9.5585443037974685E-2"/>
    <n v="63200"/>
    <n v="6041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0.5377777777777778"/>
    <n v="1800"/>
    <n v="96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0.02"/>
    <n v="100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6.8119047619047617"/>
    <n v="2100"/>
    <n v="1430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0.78831325301204824"/>
    <n v="8300"/>
    <n v="6543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.3440792216817234"/>
    <n v="143900"/>
    <n v="193413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3.372E-2"/>
    <n v="75000"/>
    <n v="252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4.3184615384615386"/>
    <n v="1300"/>
    <n v="5614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0.38844444444444443"/>
    <n v="9000"/>
    <n v="3496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4.2569999999999997"/>
    <n v="1000"/>
    <n v="425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.0112239715591671"/>
    <n v="196900"/>
    <n v="199110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0.21188688946015424"/>
    <n v="194500"/>
    <n v="41212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0.67425531914893622"/>
    <n v="9400"/>
    <n v="6338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0.9492337164750958"/>
    <n v="104400"/>
    <n v="99100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1.5185185185185186"/>
    <n v="8100"/>
    <n v="12300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1.9516382252559727"/>
    <n v="87900"/>
    <n v="171549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0.231428571428571"/>
    <n v="1400"/>
    <n v="14324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3.8418367346938778E-2"/>
    <n v="156800"/>
    <n v="6024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.5507066557107643"/>
    <n v="121700"/>
    <n v="188721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0.44753477588871715"/>
    <n v="129400"/>
    <n v="57911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2.1594736842105262"/>
    <n v="5700"/>
    <n v="12309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3.3212709832134291"/>
    <n v="41700"/>
    <n v="138497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8.4430379746835441E-2"/>
    <n v="7900"/>
    <n v="667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0.9862551440329218"/>
    <n v="121500"/>
    <n v="119830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1.3797916666666667"/>
    <n v="4800"/>
    <n v="6623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0.93810996563573879"/>
    <n v="87300"/>
    <n v="81897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.0363930885529156"/>
    <n v="46300"/>
    <n v="186885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2.6017404129793511"/>
    <n v="67800"/>
    <n v="176398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.6663333333333332"/>
    <n v="3000"/>
    <n v="10999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1.687208538587849"/>
    <n v="60900"/>
    <n v="102751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.1990717911530093"/>
    <n v="137900"/>
    <n v="165352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1.936892523364486"/>
    <n v="85600"/>
    <n v="165798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4.2016666666666671"/>
    <n v="2400"/>
    <n v="10084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0.76708333333333334"/>
    <n v="7200"/>
    <n v="5523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1.7126470588235294"/>
    <n v="3400"/>
    <n v="582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1.5789473684210527"/>
    <n v="3800"/>
    <n v="6000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1.0908"/>
    <n v="7500"/>
    <n v="8181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0.41732558139534881"/>
    <n v="8600"/>
    <n v="3589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0.10944303797468355"/>
    <n v="39500"/>
    <n v="4323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1.593763440860215"/>
    <n v="9300"/>
    <n v="14822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4.2241666666666671"/>
    <n v="2400"/>
    <n v="10138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0.97718749999999999"/>
    <n v="3200"/>
    <n v="3127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4.1878911564625847"/>
    <n v="29400"/>
    <n v="123124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.0191632047477746"/>
    <n v="168500"/>
    <n v="171729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1.2772619047619047"/>
    <n v="8400"/>
    <n v="10729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4.4521739130434783"/>
    <n v="2300"/>
    <n v="10240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5.6971428571428575"/>
    <n v="700"/>
    <n v="398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5.0934482758620687"/>
    <n v="2900"/>
    <n v="14771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3.2553333333333332"/>
    <n v="4500"/>
    <n v="14649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9.3261616161616168"/>
    <n v="19800"/>
    <n v="18465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2.1133870967741935"/>
    <n v="6200"/>
    <n v="1310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2.7332520325203253"/>
    <n v="61500"/>
    <n v="168095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0.03"/>
    <n v="100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0.54084507042253516"/>
    <n v="7100"/>
    <n v="3840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6.2629999999999999"/>
    <n v="1000"/>
    <n v="6263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0.8902139917695473"/>
    <n v="121500"/>
    <n v="10816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1.8489130434782608"/>
    <n v="4600"/>
    <n v="8505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1.2016770186335404"/>
    <n v="80500"/>
    <n v="96735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0.23390243902439026"/>
    <n v="4100"/>
    <n v="959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1.46"/>
    <n v="5700"/>
    <n v="8322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2.6848000000000001"/>
    <n v="5000"/>
    <n v="13424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5.9749999999999996"/>
    <n v="1800"/>
    <n v="1075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1.5769841269841269"/>
    <n v="6300"/>
    <n v="9935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0.31201660735468567"/>
    <n v="84300"/>
    <n v="26303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3.1341176470588237"/>
    <n v="1700"/>
    <n v="532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3.7089655172413791"/>
    <n v="2900"/>
    <n v="10756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3.6266447368421053"/>
    <n v="45600"/>
    <n v="165375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1.2308163265306122"/>
    <n v="4900"/>
    <n v="6031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0.76766756032171579"/>
    <n v="111900"/>
    <n v="85902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2.3362012987012988"/>
    <n v="61600"/>
    <n v="143910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.8053333333333332"/>
    <n v="1500"/>
    <n v="2708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2.5262857142857142"/>
    <n v="3500"/>
    <n v="88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0.27176538240368026"/>
    <n v="173900"/>
    <n v="47260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.2706571242680547E-2"/>
    <n v="153700"/>
    <n v="1953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3.0400978473581213"/>
    <n v="51100"/>
    <n v="155349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1.3723076923076922"/>
    <n v="7800"/>
    <n v="10704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0.32208333333333333"/>
    <n v="2400"/>
    <n v="77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2.4151282051282053"/>
    <n v="3900"/>
    <n v="9419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0.96799999999999997"/>
    <n v="5500"/>
    <n v="5324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10.664285714285715"/>
    <n v="700"/>
    <n v="746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3.2588888888888889"/>
    <n v="2700"/>
    <n v="879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1.7070000000000001"/>
    <n v="8000"/>
    <n v="13656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5.8144"/>
    <n v="2500"/>
    <n v="14536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0.91520972644376897"/>
    <n v="164500"/>
    <n v="150552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1.0804761904761904"/>
    <n v="8400"/>
    <n v="9076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0.18728395061728395"/>
    <n v="8100"/>
    <n v="1517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0.83193877551020412"/>
    <n v="9800"/>
    <n v="8153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7.0633333333333335"/>
    <n v="900"/>
    <n v="635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0.17446030330062445"/>
    <n v="112100"/>
    <n v="19557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2.0973015873015872"/>
    <n v="6300"/>
    <n v="1321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0.97785714285714287"/>
    <n v="5600"/>
    <n v="5476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16.842500000000001"/>
    <n v="800"/>
    <n v="13474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0.54402135231316728"/>
    <n v="168600"/>
    <n v="91722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4.5661111111111108"/>
    <n v="1800"/>
    <n v="821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9.8219178082191785E-2"/>
    <n v="7300"/>
    <n v="717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0.16384615384615384"/>
    <n v="6500"/>
    <n v="1065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13.396666666666667"/>
    <n v="600"/>
    <n v="8038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0.35650077760497667"/>
    <n v="192900"/>
    <n v="68769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0.54950819672131146"/>
    <n v="6100"/>
    <n v="3352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0.94236111111111109"/>
    <n v="7200"/>
    <n v="6785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1.4391428571428571"/>
    <n v="3500"/>
    <n v="5037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0.51421052631578945"/>
    <n v="3800"/>
    <n v="1954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0.05"/>
    <n v="100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13.446666666666667"/>
    <n v="900"/>
    <n v="12102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0.31844940867279897"/>
    <n v="76100"/>
    <n v="24234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0.82617647058823529"/>
    <n v="3400"/>
    <n v="280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5.4614285714285717"/>
    <n v="2100"/>
    <n v="11469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.8621428571428571"/>
    <n v="2800"/>
    <n v="8014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7.9076923076923072E-2"/>
    <n v="6500"/>
    <n v="514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1.3213677811550153"/>
    <n v="32900"/>
    <n v="4347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0.74077834179357027"/>
    <n v="118200"/>
    <n v="87560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0.75292682926829269"/>
    <n v="4100"/>
    <n v="3087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0.20333333333333334"/>
    <n v="7800"/>
    <n v="1586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2.0336507936507937"/>
    <n v="6300"/>
    <n v="12812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3.1022842639593908"/>
    <n v="59100"/>
    <n v="183345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3.9531818181818181"/>
    <n v="2200"/>
    <n v="8697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2.9471428571428571"/>
    <n v="1400"/>
    <n v="4126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0.33894736842105261"/>
    <n v="9500"/>
    <n v="3220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0.66677083333333331"/>
    <n v="9600"/>
    <n v="640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0.19227272727272726"/>
    <n v="6600"/>
    <n v="126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0.15842105263157893"/>
    <n v="5700"/>
    <n v="90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0.38702380952380955"/>
    <n v="8400"/>
    <n v="3251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9.5876777251184833E-2"/>
    <n v="84400"/>
    <n v="809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0.94144366197183094"/>
    <n v="170400"/>
    <n v="160422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.6656234096692113"/>
    <n v="117900"/>
    <n v="196377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0.24134831460674158"/>
    <n v="8900"/>
    <n v="214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1.6405633802816901"/>
    <n v="7100"/>
    <n v="11648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0.90723076923076929"/>
    <n v="6500"/>
    <n v="5897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0.46194444444444444"/>
    <n v="7200"/>
    <n v="3326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0.38538461538461538"/>
    <n v="2600"/>
    <n v="1002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1.3356231003039514"/>
    <n v="98700"/>
    <n v="131826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0.22896588486140726"/>
    <n v="93800"/>
    <n v="21477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1.8495548961424333"/>
    <n v="33700"/>
    <n v="62330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4.4372727272727275"/>
    <n v="3300"/>
    <n v="14643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1.999806763285024"/>
    <n v="20700"/>
    <n v="41396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1.2395833333333333"/>
    <n v="9600"/>
    <n v="11900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1.8661329305135952"/>
    <n v="66200"/>
    <n v="123538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.1428538550057536"/>
    <n v="173800"/>
    <n v="198628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0.97032531824611035"/>
    <n v="70700"/>
    <n v="68602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1.2281904761904763"/>
    <n v="94500"/>
    <n v="116064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1.7914326647564469"/>
    <n v="69800"/>
    <n v="125042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0.79951577402787966"/>
    <n v="136300"/>
    <n v="108974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0.94242587601078165"/>
    <n v="37100"/>
    <n v="34964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0.84669291338582675"/>
    <n v="114300"/>
    <n v="96777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0.66521920668058454"/>
    <n v="47900"/>
    <n v="3186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0.53922222222222227"/>
    <n v="9000"/>
    <n v="4853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0.41983299595141699"/>
    <n v="197600"/>
    <n v="8295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0.14694796954314721"/>
    <n v="157600"/>
    <n v="23159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0.34475"/>
    <n v="8000"/>
    <n v="2758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14.007777777777777"/>
    <n v="900"/>
    <n v="1260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0.71770351758793971"/>
    <n v="199000"/>
    <n v="142823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0.53074115044247783"/>
    <n v="180800"/>
    <n v="95958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0.05"/>
    <n v="100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1.2770715249662619"/>
    <n v="74100"/>
    <n v="94631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0.34892857142857142"/>
    <n v="2800"/>
    <n v="977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4.105982142857143"/>
    <n v="33600"/>
    <n v="137961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1.2373770491803278"/>
    <n v="6100"/>
    <n v="754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0.58973684210526311"/>
    <n v="3800"/>
    <n v="224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0.36892473118279567"/>
    <n v="9300"/>
    <n v="3431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1.8491304347826087"/>
    <n v="2300"/>
    <n v="4253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0.11814432989690722"/>
    <n v="9700"/>
    <n v="1146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2.9870000000000001"/>
    <n v="4000"/>
    <n v="11948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2.2635175879396985"/>
    <n v="59700"/>
    <n v="135132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1.7356363636363636"/>
    <n v="5500"/>
    <n v="954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.7175675675675675"/>
    <n v="3700"/>
    <n v="1375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1.601923076923077"/>
    <n v="5200"/>
    <n v="8330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16.163333333333334"/>
    <n v="900"/>
    <n v="14547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7.3343749999999996"/>
    <n v="1600"/>
    <n v="1173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5.9211111111111112"/>
    <n v="1800"/>
    <n v="10658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0.18888888888888888"/>
    <n v="9900"/>
    <n v="1870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2.7680769230769231"/>
    <n v="5200"/>
    <n v="14394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2.730185185185185"/>
    <n v="5400"/>
    <n v="14743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.593633125556545"/>
    <n v="112300"/>
    <n v="17896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0.67869978858350954"/>
    <n v="189200"/>
    <n v="128410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15.915555555555555"/>
    <n v="900"/>
    <n v="1432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7.3018222222222224"/>
    <n v="22500"/>
    <n v="16429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0.13185782556750297"/>
    <n v="167400"/>
    <n v="22073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0.54777777777777781"/>
    <n v="2700"/>
    <n v="14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.6102941176470589"/>
    <n v="3400"/>
    <n v="12275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0.10257545271629778"/>
    <n v="49700"/>
    <n v="509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0.13962962962962963"/>
    <n v="178200"/>
    <n v="24882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0.40444444444444444"/>
    <n v="7200"/>
    <n v="2912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1.6032"/>
    <n v="2500"/>
    <n v="4008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1.8394339622641509"/>
    <n v="5300"/>
    <n v="974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0.63769230769230767"/>
    <n v="9100"/>
    <n v="5803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2.2538095238095237"/>
    <n v="6300"/>
    <n v="14199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.7200961538461539"/>
    <n v="114400"/>
    <n v="19677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1.4616709511568124"/>
    <n v="38900"/>
    <n v="56859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0.76423616236162362"/>
    <n v="135500"/>
    <n v="103554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0.39261467889908258"/>
    <n v="109000"/>
    <n v="42795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0.11270034843205574"/>
    <n v="114800"/>
    <n v="12938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1.2211084337349398"/>
    <n v="83000"/>
    <n v="101352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1.8654166666666667"/>
    <n v="2400"/>
    <n v="447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7.27317880794702E-2"/>
    <n v="60400"/>
    <n v="4393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0.65642371234207963"/>
    <n v="102900"/>
    <n v="67546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2.2896178343949045"/>
    <n v="62800"/>
    <n v="143788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4.6937499999999996"/>
    <n v="800"/>
    <n v="3755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1.3011267605633803"/>
    <n v="7100"/>
    <n v="9238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1.6705422993492407"/>
    <n v="46100"/>
    <n v="77012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1.738641975308642"/>
    <n v="8100"/>
    <n v="14083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7.1776470588235295"/>
    <n v="1700"/>
    <n v="12202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0.63850976361767731"/>
    <n v="97300"/>
    <n v="62127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0.02"/>
    <n v="100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15.302222222222222"/>
    <n v="900"/>
    <n v="1377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0.40356164383561643"/>
    <n v="7300"/>
    <n v="2946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0.86220633299284988"/>
    <n v="195800"/>
    <n v="168820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3.1558486707566464"/>
    <n v="48900"/>
    <n v="154321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0.89618243243243245"/>
    <n v="29600"/>
    <n v="26527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1.8214503816793892"/>
    <n v="39300"/>
    <n v="71583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.5588235294117645"/>
    <n v="3400"/>
    <n v="12100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1.3183695652173912"/>
    <n v="9200"/>
    <n v="12129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0.46315634218289087"/>
    <n v="135600"/>
    <n v="6280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0.36132726089785294"/>
    <n v="153700"/>
    <n v="5553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1.0462820512820512"/>
    <n v="7800"/>
    <n v="8161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6.6885714285714286"/>
    <n v="2100"/>
    <n v="1404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0.62072823218997364"/>
    <n v="189500"/>
    <n v="117628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0.84699787460148779"/>
    <n v="188200"/>
    <n v="159405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0.11059030837004405"/>
    <n v="113500"/>
    <n v="12552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0.43838781575037145"/>
    <n v="134600"/>
    <n v="59007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0.55470588235294116"/>
    <n v="1700"/>
    <n v="943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0.57399511301160655"/>
    <n v="163700"/>
    <n v="93963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.2343497363796134"/>
    <n v="113800"/>
    <n v="140469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1.2846"/>
    <n v="5000"/>
    <n v="6423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0.63989361702127656"/>
    <n v="9400"/>
    <n v="6015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1.2729885057471264"/>
    <n v="8700"/>
    <n v="1107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0.10638024357239513"/>
    <n v="147800"/>
    <n v="1572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0.40470588235294119"/>
    <n v="5100"/>
    <n v="2064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.8766666666666665"/>
    <n v="2700"/>
    <n v="7767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5.7294444444444448"/>
    <n v="1800"/>
    <n v="10313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.1290429799426933"/>
    <n v="174500"/>
    <n v="197018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0.46387573964497042"/>
    <n v="101400"/>
    <n v="47037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0.90675916230366493"/>
    <n v="191000"/>
    <n v="173191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0.67740740740740746"/>
    <n v="8100"/>
    <n v="5487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1.9249019607843136"/>
    <n v="5100"/>
    <n v="9817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0.82714285714285718"/>
    <n v="7700"/>
    <n v="6369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0.54163920922570019"/>
    <n v="121400"/>
    <n v="65755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0.16722222222222222"/>
    <n v="5400"/>
    <n v="903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.168766404199475"/>
    <n v="152400"/>
    <n v="178120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0.521538461538462"/>
    <n v="1300"/>
    <n v="13678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1.2307407407407407"/>
    <n v="8100"/>
    <n v="9969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1.7863855421686747"/>
    <n v="8300"/>
    <n v="1482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3.5528169014084505"/>
    <n v="28400"/>
    <n v="100900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.6190634146341463"/>
    <n v="102500"/>
    <n v="165954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0.24914285714285714"/>
    <n v="7000"/>
    <n v="174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1.9872222222222222"/>
    <n v="5400"/>
    <n v="10731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0.34752688172043011"/>
    <n v="9300"/>
    <n v="3232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1.7641935483870967"/>
    <n v="6200"/>
    <n v="10938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5.1138095238095236"/>
    <n v="2100"/>
    <n v="10739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0.82044117647058823"/>
    <n v="6800"/>
    <n v="5579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0.24326030927835052"/>
    <n v="155200"/>
    <n v="3775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0.50482758620689661"/>
    <n v="89900"/>
    <n v="45384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.67"/>
    <n v="900"/>
    <n v="8703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0.04"/>
    <n v="100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.2284501347708894"/>
    <n v="148400"/>
    <n v="182302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0.63437500000000002"/>
    <n v="4800"/>
    <n v="304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0.56331688596491225"/>
    <n v="182400"/>
    <n v="102749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0.44074999999999998"/>
    <n v="4000"/>
    <n v="1763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.1837253218884121"/>
    <n v="116500"/>
    <n v="137904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.041243169398907"/>
    <n v="146400"/>
    <n v="152438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0.26640000000000003"/>
    <n v="5000"/>
    <n v="1332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.5120118343195266"/>
    <n v="33800"/>
    <n v="11870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0.90063492063492068"/>
    <n v="6300"/>
    <n v="5674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1.7162500000000001"/>
    <n v="2400"/>
    <n v="4119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1.4104655870445344"/>
    <n v="98800"/>
    <n v="13935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0.30579449152542371"/>
    <n v="188800"/>
    <n v="57734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.0816455696202532"/>
    <n v="134300"/>
    <n v="145265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1.3345505617977529"/>
    <n v="71200"/>
    <n v="95020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1.8785106382978722"/>
    <n v="4700"/>
    <n v="8829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3.32"/>
    <n v="1200"/>
    <n v="3984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5.7521428571428572"/>
    <n v="1400"/>
    <n v="8053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0.40500000000000003"/>
    <n v="4000"/>
    <n v="1620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1.8442857142857143"/>
    <n v="5600"/>
    <n v="10328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2.8580555555555556"/>
    <n v="3600"/>
    <n v="10289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.19"/>
    <n v="3100"/>
    <n v="988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0.39234070221066319"/>
    <n v="153800"/>
    <n v="60342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1.7814000000000001"/>
    <n v="5000"/>
    <n v="8907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3.6515"/>
    <n v="4000"/>
    <n v="14606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1.1394594594594594"/>
    <n v="7400"/>
    <n v="8432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0.29828720626631855"/>
    <n v="191500"/>
    <n v="57122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0.54270588235294115"/>
    <n v="8500"/>
    <n v="46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2.3634156976744185"/>
    <n v="68800"/>
    <n v="162603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5.1291666666666664"/>
    <n v="2400"/>
    <n v="12310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1.0065116279069768"/>
    <n v="8600"/>
    <n v="8656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0.81348423194303154"/>
    <n v="196600"/>
    <n v="159931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0.16404761904761905"/>
    <n v="4200"/>
    <n v="689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0.52774617067833696"/>
    <n v="91400"/>
    <n v="4823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.6020608108108108"/>
    <n v="29600"/>
    <n v="77021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0.30732891832229581"/>
    <n v="90600"/>
    <n v="27844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0.13500000000000001"/>
    <n v="5200"/>
    <n v="702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.7862556663644606"/>
    <n v="110300"/>
    <n v="197024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2.2005660377358489"/>
    <n v="5300"/>
    <n v="11663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1.015108695652174"/>
    <n v="9200"/>
    <n v="9339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1.915"/>
    <n v="2400"/>
    <n v="4596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3.0534683098591549"/>
    <n v="56800"/>
    <n v="173437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0.23995287958115183"/>
    <n v="191000"/>
    <n v="4583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7.2377777777777776"/>
    <n v="900"/>
    <n v="6514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5.4736000000000002"/>
    <n v="2500"/>
    <n v="13684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4.1449999999999996"/>
    <n v="3200"/>
    <n v="1326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9.0696409140369975E-3"/>
    <n v="183800"/>
    <n v="1667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0.34173469387755101"/>
    <n v="9800"/>
    <n v="3349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0.239488107549121"/>
    <n v="193400"/>
    <n v="46317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0.48072649572649573"/>
    <n v="163800"/>
    <n v="7874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0"/>
    <n v="10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0.70145182291666663"/>
    <n v="153600"/>
    <n v="10774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5.2992307692307694"/>
    <n v="1300"/>
    <n v="6889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1.8032549019607844"/>
    <n v="25500"/>
    <n v="45983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0.92320000000000002"/>
    <n v="7500"/>
    <n v="6924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0.13901001112347053"/>
    <n v="89900"/>
    <n v="12497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9.2707777777777771"/>
    <n v="18000"/>
    <n v="166874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0.39857142857142858"/>
    <n v="2100"/>
    <n v="837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.1222929936305732"/>
    <n v="172700"/>
    <n v="193820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0.70925816023738875"/>
    <n v="168500"/>
    <n v="119510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1.1908974358974358"/>
    <n v="7800"/>
    <n v="9289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0.24017591339648173"/>
    <n v="147800"/>
    <n v="35498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1.3931868131868133"/>
    <n v="9100"/>
    <n v="12678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0.39277108433734942"/>
    <n v="8300"/>
    <n v="3260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0.22439077144917088"/>
    <n v="138700"/>
    <n v="31123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0.55779069767441858"/>
    <n v="8600"/>
    <n v="4797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0.42523125996810207"/>
    <n v="125400"/>
    <n v="53324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1.1200000000000001"/>
    <n v="5900"/>
    <n v="6608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7.0681818181818179E-2"/>
    <n v="8800"/>
    <n v="62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.0174563871693867"/>
    <n v="177700"/>
    <n v="180802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4.2575000000000003"/>
    <n v="800"/>
    <n v="3406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1.4553947368421052"/>
    <n v="7600"/>
    <n v="11061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0.32453465346534655"/>
    <n v="50500"/>
    <n v="16389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7.003333333333333"/>
    <n v="900"/>
    <n v="630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0.83904860392967939"/>
    <n v="96700"/>
    <n v="81136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0.84190476190476193"/>
    <n v="2100"/>
    <n v="1768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1.5595180722891566"/>
    <n v="8300"/>
    <n v="12944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0.99619450317124736"/>
    <n v="189200"/>
    <n v="18848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0.80300000000000005"/>
    <n v="9000"/>
    <n v="7227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0.11254901960784314"/>
    <n v="5100"/>
    <n v="57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0.91740952380952379"/>
    <n v="105000"/>
    <n v="96328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0.95521156936261387"/>
    <n v="186700"/>
    <n v="178338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5.0287499999999996"/>
    <n v="1600"/>
    <n v="804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.5924394463667819"/>
    <n v="115600"/>
    <n v="184086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0.15022446689113356"/>
    <n v="89100"/>
    <n v="1338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4.820384615384615"/>
    <n v="2600"/>
    <n v="12533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1.4996938775510205"/>
    <n v="9800"/>
    <n v="14697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1.1722156398104266"/>
    <n v="84400"/>
    <n v="98935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0.37695968274950431"/>
    <n v="151300"/>
    <n v="57034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0.72653061224489801"/>
    <n v="9800"/>
    <n v="7120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2.6598113207547169"/>
    <n v="5300"/>
    <n v="14097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0.24205617977528091"/>
    <n v="178000"/>
    <n v="43086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2.5064935064935064E-2"/>
    <n v="77000"/>
    <n v="1930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0.1632979976442874"/>
    <n v="84900"/>
    <n v="1386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.7650000000000001"/>
    <n v="2800"/>
    <n v="7742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0.88803571428571426"/>
    <n v="184800"/>
    <n v="164109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1.6357142857142857"/>
    <n v="4200"/>
    <n v="6870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9.69"/>
    <n v="1300"/>
    <n v="12597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2.7091376701966716"/>
    <n v="66100"/>
    <n v="179074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.8421355932203389"/>
    <n v="29500"/>
    <n v="83843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0.04"/>
    <n v="100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0.58632981676846196"/>
    <n v="180100"/>
    <n v="105598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0.98511111111111116"/>
    <n v="9000"/>
    <n v="886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0.43975381008206332"/>
    <n v="170600"/>
    <n v="7502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1.5166315789473683"/>
    <n v="9500"/>
    <n v="14408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2.2363492063492063"/>
    <n v="6300"/>
    <n v="14089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2.3975"/>
    <n v="5200"/>
    <n v="12467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1.9933333333333334"/>
    <n v="6000"/>
    <n v="11960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1.373448275862069"/>
    <n v="5800"/>
    <n v="7966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.009696106362773"/>
    <n v="105300"/>
    <n v="10632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7.9416000000000002"/>
    <n v="20000"/>
    <n v="15883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.6970000000000001"/>
    <n v="3000"/>
    <n v="1109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0.12818181818181817"/>
    <n v="9900"/>
    <n v="1269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1.3802702702702703"/>
    <n v="3700"/>
    <n v="5107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0.83813278008298753"/>
    <n v="168700"/>
    <n v="14139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2.0460063224446787"/>
    <n v="94900"/>
    <n v="194166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0.44344086021505374"/>
    <n v="9300"/>
    <n v="412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2.1860294117647059"/>
    <n v="6800"/>
    <n v="14865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1.8603314917127072"/>
    <n v="72400"/>
    <n v="134688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.3733830845771142"/>
    <n v="20100"/>
    <n v="47705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.0565384615384614"/>
    <n v="31200"/>
    <n v="9536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0.94142857142857139"/>
    <n v="3500"/>
    <n v="3295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0.54400000000000004"/>
    <n v="9000"/>
    <n v="489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1.1188059701492536"/>
    <n v="6700"/>
    <n v="749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3.6914814814814814"/>
    <n v="2700"/>
    <n v="9967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0.62930372148859548"/>
    <n v="83300"/>
    <n v="52421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0.6492783505154639"/>
    <n v="9700"/>
    <n v="6298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0.18853658536585366"/>
    <n v="8200"/>
    <n v="154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0.1675440414507772"/>
    <n v="96500"/>
    <n v="16168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1.0111290322580646"/>
    <n v="6200"/>
    <n v="6269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3.4150228310502282"/>
    <n v="43800"/>
    <n v="14957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0.64016666666666666"/>
    <n v="6000"/>
    <n v="3841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0.5208045977011494"/>
    <n v="8700"/>
    <n v="4531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3.2240211640211642"/>
    <n v="18900"/>
    <n v="60934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1.1950810185185186"/>
    <n v="86400"/>
    <n v="103255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1.4679775280898877"/>
    <n v="8900"/>
    <n v="13065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9.5057142857142853"/>
    <n v="700"/>
    <n v="6654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0.72893617021276591"/>
    <n v="9400"/>
    <n v="6852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0.7900824873096447"/>
    <n v="157600"/>
    <n v="12451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0.64721518987341775"/>
    <n v="7900"/>
    <n v="5113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0.82028169014084507"/>
    <n v="7100"/>
    <n v="5824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10.376666666666667"/>
    <n v="600"/>
    <n v="6226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0.12910076530612244"/>
    <n v="156800"/>
    <n v="20243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.5484210526315789"/>
    <n v="121600"/>
    <n v="188288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7.0991735537190084E-2"/>
    <n v="157300"/>
    <n v="11167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2.0852773826458035"/>
    <n v="70300"/>
    <n v="14659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0.99683544303797467"/>
    <n v="7900"/>
    <n v="7875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2.0159756097560977"/>
    <n v="73800"/>
    <n v="148779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.6209032258064515"/>
    <n v="108500"/>
    <n v="175868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3.6436208125445471E-2"/>
    <n v="140300"/>
    <n v="511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0.05"/>
    <n v="100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2.0663492063492064"/>
    <n v="6300"/>
    <n v="13018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1.2823628691983122"/>
    <n v="71100"/>
    <n v="91176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1.1966037735849056"/>
    <n v="5300"/>
    <n v="6342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1.7073055242390078"/>
    <n v="88700"/>
    <n v="15143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1.8721212121212121"/>
    <n v="3300"/>
    <n v="6178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1.8838235294117647"/>
    <n v="3400"/>
    <n v="6405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.3129869186046512"/>
    <n v="137600"/>
    <n v="180667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2.8397435897435899"/>
    <n v="3900"/>
    <n v="11075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.2041999999999999"/>
    <n v="10000"/>
    <n v="12042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.1905607476635511"/>
    <n v="42800"/>
    <n v="179356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0.13853658536585367"/>
    <n v="8200"/>
    <n v="1136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1.3943548387096774"/>
    <n v="6200"/>
    <n v="8645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.74"/>
    <n v="1100"/>
    <n v="191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1.5549056603773586"/>
    <n v="26500"/>
    <n v="4120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1.7044705882352942"/>
    <n v="8500"/>
    <n v="14488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1.8951562500000001"/>
    <n v="6400"/>
    <n v="12129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2.4971428571428573"/>
    <n v="1400"/>
    <n v="3496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0.48860523665659616"/>
    <n v="198600"/>
    <n v="97037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0.28461970393057684"/>
    <n v="195900"/>
    <n v="55757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2.6802325581395348"/>
    <n v="4300"/>
    <n v="11525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6.1980078125000002"/>
    <n v="25600"/>
    <n v="158669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3.1301587301587303E-2"/>
    <n v="189000"/>
    <n v="5916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1.5992152704135738"/>
    <n v="94300"/>
    <n v="150806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2.793921568627451"/>
    <n v="5100"/>
    <n v="14249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0.77373333333333338"/>
    <n v="7500"/>
    <n v="5803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2.0632812500000002"/>
    <n v="6400"/>
    <n v="13205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6.9424999999999999"/>
    <n v="1600"/>
    <n v="11108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.5178947368421052"/>
    <n v="1900"/>
    <n v="2884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0.64582072176949945"/>
    <n v="85900"/>
    <n v="55476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0.62873684210526315"/>
    <n v="9500"/>
    <n v="5973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3.1039864864864866"/>
    <n v="59200"/>
    <n v="18375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0.42859916782246882"/>
    <n v="72100"/>
    <n v="3090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0.83119402985074631"/>
    <n v="6700"/>
    <n v="556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0.78531302876480547"/>
    <n v="118200"/>
    <n v="92824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.1409352517985611"/>
    <n v="139000"/>
    <n v="158590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0.64537683358624176"/>
    <n v="197700"/>
    <n v="127591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0.79411764705882348"/>
    <n v="8500"/>
    <n v="6750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0.11419117647058824"/>
    <n v="81600"/>
    <n v="9318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0.56186046511627907"/>
    <n v="8600"/>
    <n v="4832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0.16501669449081802"/>
    <n v="119800"/>
    <n v="19769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1.1996808510638297"/>
    <n v="9400"/>
    <n v="1127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1.4545652173913044"/>
    <n v="9200"/>
    <n v="13382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2.2138255033557046"/>
    <n v="14900"/>
    <n v="3298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0.48396694214876035"/>
    <n v="169400"/>
    <n v="81984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0.92911504424778757"/>
    <n v="192100"/>
    <n v="178483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0.88599797365754818"/>
    <n v="98700"/>
    <n v="8744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0.41399999999999998"/>
    <n v="4500"/>
    <n v="1863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0.63056795131845844"/>
    <n v="98600"/>
    <n v="6217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0.48482333607230893"/>
    <n v="121700"/>
    <n v="5900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0.02"/>
    <n v="100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0.88479410269445857"/>
    <n v="196700"/>
    <n v="174039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.2684"/>
    <n v="10000"/>
    <n v="1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23.388333333333332"/>
    <n v="600"/>
    <n v="140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5.0838857142857146"/>
    <n v="35000"/>
    <n v="17793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1.9147826086956521"/>
    <n v="6900"/>
    <n v="1321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0.42127533783783783"/>
    <n v="118400"/>
    <n v="49879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8.2400000000000001E-2"/>
    <n v="10000"/>
    <n v="8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0.60064638783269964"/>
    <n v="52600"/>
    <n v="3159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0.47232808616404309"/>
    <n v="120700"/>
    <n v="57010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0.81736263736263737"/>
    <n v="9100"/>
    <n v="7438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0.54187265917603"/>
    <n v="106800"/>
    <n v="57872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0.97868131868131869"/>
    <n v="9100"/>
    <n v="8906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0.77239999999999998"/>
    <n v="10000"/>
    <n v="7724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0.33464735516372796"/>
    <n v="79400"/>
    <n v="26571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2.3958823529411766"/>
    <n v="5100"/>
    <n v="12219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0.64032258064516134"/>
    <n v="3100"/>
    <n v="1985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1.7615942028985507"/>
    <n v="6900"/>
    <n v="12155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0.20338181818181819"/>
    <n v="27500"/>
    <n v="5593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3.5864754098360656"/>
    <n v="48800"/>
    <n v="175020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4.6885802469135802"/>
    <n v="16200"/>
    <n v="75955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1.220563524590164"/>
    <n v="97600"/>
    <n v="119127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0.55931783729156137"/>
    <n v="197900"/>
    <n v="110689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0.43660714285714286"/>
    <n v="5600"/>
    <n v="244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0.33538371411833628"/>
    <n v="170700"/>
    <n v="57250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1.2297938144329896"/>
    <n v="9700"/>
    <n v="11929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1.8974959871589085"/>
    <n v="62300"/>
    <n v="11821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0.83622641509433959"/>
    <n v="5300"/>
    <n v="4432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0.17968844221105529"/>
    <n v="99500"/>
    <n v="1787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0.365"/>
    <n v="1400"/>
    <n v="14511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0.97405219780219776"/>
    <n v="145600"/>
    <n v="141822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0.86386203150461705"/>
    <n v="184100"/>
    <n v="159037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1.5016666666666667"/>
    <n v="5400"/>
    <n v="8109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3.5843478260869563"/>
    <n v="2300"/>
    <n v="8244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5.4285714285714288"/>
    <n v="1400"/>
    <n v="7600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0.67500714285714281"/>
    <n v="140000"/>
    <n v="9450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1.9174666666666667"/>
    <n v="7500"/>
    <n v="14381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9.32"/>
    <n v="1500"/>
    <n v="13980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4.2927586206896553"/>
    <n v="2900"/>
    <n v="12449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1.0065753424657535"/>
    <n v="7300"/>
    <n v="7348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2.266111111111111"/>
    <n v="3600"/>
    <n v="8158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1.4238"/>
    <n v="5000"/>
    <n v="7119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0.90633333333333332"/>
    <n v="6000"/>
    <n v="5438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0.63966740576496672"/>
    <n v="180400"/>
    <n v="11539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0.84131868131868137"/>
    <n v="9100"/>
    <n v="7656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1.3393478260869565"/>
    <n v="9200"/>
    <n v="12322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0.59042047531992692"/>
    <n v="164100"/>
    <n v="96888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.5280062063615205"/>
    <n v="128900"/>
    <n v="196960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.466912114014252"/>
    <n v="42100"/>
    <n v="188057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0.8439189189189189"/>
    <n v="7400"/>
    <n v="6245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0.03"/>
    <n v="100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1.7502692307692307"/>
    <n v="52000"/>
    <n v="91014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0.54137931034482756"/>
    <n v="8700"/>
    <n v="4710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3.1187381703470032"/>
    <n v="63400"/>
    <n v="197728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1.2278160919540231"/>
    <n v="8700"/>
    <n v="10682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0.99026517383618151"/>
    <n v="169700"/>
    <n v="168048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.278468634686347"/>
    <n v="108400"/>
    <n v="138586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1.5861643835616439"/>
    <n v="7300"/>
    <n v="1157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7.0705882352941174"/>
    <n v="1700"/>
    <n v="12020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1.4238775510204082"/>
    <n v="9800"/>
    <n v="13954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1.4786046511627906"/>
    <n v="4300"/>
    <n v="6358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0.20322580645161289"/>
    <n v="6200"/>
    <n v="126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18.40625"/>
    <n v="800"/>
    <n v="147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1.6194202898550725"/>
    <n v="6900"/>
    <n v="11174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4.7282077922077921"/>
    <n v="38500"/>
    <n v="182036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0.24466101694915254"/>
    <n v="118000"/>
    <n v="28870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5.1764999999999999"/>
    <n v="2000"/>
    <n v="10353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2.4764285714285714"/>
    <n v="5600"/>
    <n v="13868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1.0020481927710843"/>
    <n v="8300"/>
    <n v="8317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1.53"/>
    <n v="6900"/>
    <n v="10557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0.37091954022988505"/>
    <n v="8700"/>
    <n v="3227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4.3923948220064728E-2"/>
    <n v="123600"/>
    <n v="5429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1.5650721649484536"/>
    <n v="48500"/>
    <n v="7590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2.704081632653061"/>
    <n v="4900"/>
    <n v="13250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1.3405952380952382"/>
    <n v="8400"/>
    <n v="11261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0.50398033126293995"/>
    <n v="193200"/>
    <n v="97369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0.88815837937384901"/>
    <n v="54300"/>
    <n v="48227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1.65"/>
    <n v="8900"/>
    <n v="1468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0.17499999999999999"/>
    <n v="4200"/>
    <n v="73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1.8566071428571429"/>
    <n v="5600"/>
    <n v="10397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4.1266319444444441"/>
    <n v="28800"/>
    <n v="118847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0.90249999999999997"/>
    <n v="8000"/>
    <n v="7220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0.91984615384615387"/>
    <n v="117000"/>
    <n v="107622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5.2700632911392402"/>
    <n v="15800"/>
    <n v="83267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3.1914285714285713"/>
    <n v="4200"/>
    <n v="13404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.5418867924528303"/>
    <n v="37100"/>
    <n v="131404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0.32896103896103895"/>
    <n v="7700"/>
    <n v="2533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1.358918918918919"/>
    <n v="3700"/>
    <n v="5028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2.0843373493975904E-2"/>
    <n v="74700"/>
    <n v="1557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0.61"/>
    <n v="10000"/>
    <n v="6100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0.30037735849056602"/>
    <n v="5300"/>
    <n v="159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1.791666666666666"/>
    <n v="1200"/>
    <n v="14150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1.260833333333334"/>
    <n v="1200"/>
    <n v="13513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0.12923076923076923"/>
    <n v="3900"/>
    <n v="504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7.12"/>
    <n v="2000"/>
    <n v="14240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0.30304347826086958"/>
    <n v="6900"/>
    <n v="2091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2.1250896057347672"/>
    <n v="55800"/>
    <n v="118580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2.2885714285714287"/>
    <n v="4900"/>
    <n v="11214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0.34959979476654696"/>
    <n v="194900"/>
    <n v="68137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1.5729069767441861"/>
    <n v="8600"/>
    <n v="13527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0.01"/>
    <n v="100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2.3230555555555554"/>
    <n v="3600"/>
    <n v="8363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0.92448275862068963"/>
    <n v="5800"/>
    <n v="5362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2.5670212765957445"/>
    <n v="4700"/>
    <n v="1206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1.6847017045454546"/>
    <n v="70400"/>
    <n v="118603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1.6657777777777778"/>
    <n v="4500"/>
    <n v="7496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7.7207692307692311"/>
    <n v="1300"/>
    <n v="10037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4.0685714285714285"/>
    <n v="1400"/>
    <n v="5696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5.6420608108108112"/>
    <n v="29600"/>
    <n v="16700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0.6842686567164179"/>
    <n v="167500"/>
    <n v="114615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0.34351966873706002"/>
    <n v="48300"/>
    <n v="1659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6.5545454545454547"/>
    <n v="2200"/>
    <n v="14420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1.7725714285714285"/>
    <n v="3500"/>
    <n v="620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1.1317857142857144"/>
    <n v="5600"/>
    <n v="6338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7.2818181818181822"/>
    <n v="1100"/>
    <n v="8010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2.0833333333333335"/>
    <n v="3900"/>
    <n v="812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0.31171232876712329"/>
    <n v="43800"/>
    <n v="13653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0.56967078189300413"/>
    <n v="97200"/>
    <n v="55372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2.31"/>
    <n v="4800"/>
    <n v="11088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0.86867834394904464"/>
    <n v="125600"/>
    <n v="109106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2.7074418604651163"/>
    <n v="4300"/>
    <n v="11642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0.49446428571428569"/>
    <n v="5600"/>
    <n v="27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.1335962566844919"/>
    <n v="149600"/>
    <n v="169586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1.9055555555555554"/>
    <n v="53100"/>
    <n v="101185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1.355"/>
    <n v="5000"/>
    <n v="677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0.10297872340425532"/>
    <n v="9400"/>
    <n v="968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0.65544223826714798"/>
    <n v="110800"/>
    <n v="72623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0.49026652452025588"/>
    <n v="93800"/>
    <n v="459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7.8792307692307695"/>
    <n v="1300"/>
    <n v="10243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0.80306347746090156"/>
    <n v="108700"/>
    <n v="87293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1.0629411764705883"/>
    <n v="5100"/>
    <n v="5421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0.50735632183908042"/>
    <n v="8700"/>
    <n v="4414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2.153137254901961"/>
    <n v="5100"/>
    <n v="1098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1.4122972972972974"/>
    <n v="7400"/>
    <n v="10451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1.1533745781777278"/>
    <n v="88900"/>
    <n v="102535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1.9311940298507462"/>
    <n v="6700"/>
    <n v="12939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7.2973333333333334"/>
    <n v="1500"/>
    <n v="10946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0.99663398692810456"/>
    <n v="61200"/>
    <n v="60994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0.88166666666666671"/>
    <n v="3600"/>
    <n v="3174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0.37233333333333335"/>
    <n v="9000"/>
    <n v="3351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0.30540075309306081"/>
    <n v="185900"/>
    <n v="56774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0.25714285714285712"/>
    <n v="2100"/>
    <n v="540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0.34"/>
    <n v="2000"/>
    <n v="680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.859090909090909"/>
    <n v="1100"/>
    <n v="13045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1.2539393939393939"/>
    <n v="6600"/>
    <n v="8276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0.14394366197183098"/>
    <n v="7100"/>
    <n v="1022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0.54807692307692313"/>
    <n v="7800"/>
    <n v="4275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1.0963157894736841"/>
    <n v="7600"/>
    <n v="8332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1.8847058823529412"/>
    <n v="3400"/>
    <n v="6408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0.87008284023668636"/>
    <n v="84500"/>
    <n v="73522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0.01"/>
    <n v="100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.0291304347826089"/>
    <n v="2300"/>
    <n v="4667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1.9703225806451612"/>
    <n v="6200"/>
    <n v="12216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1.07"/>
    <n v="6100"/>
    <n v="652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.6873076923076922"/>
    <n v="2600"/>
    <n v="6987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0.50845360824742269"/>
    <n v="9700"/>
    <n v="493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11.802857142857142"/>
    <n v="700"/>
    <n v="826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2.64"/>
    <n v="700"/>
    <n v="1848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0.30442307692307691"/>
    <n v="5200"/>
    <n v="1583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0.62880681818181816"/>
    <n v="140800"/>
    <n v="8853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1.9312499999999999"/>
    <n v="6400"/>
    <n v="12360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0.77102702702702708"/>
    <n v="92500"/>
    <n v="71320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2.2552763819095478"/>
    <n v="59700"/>
    <n v="134640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2.3940625"/>
    <n v="3200"/>
    <n v="7661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0.921875"/>
    <n v="3200"/>
    <n v="2950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1.3023333333333333"/>
    <n v="9000"/>
    <n v="11721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6.1521739130434785"/>
    <n v="2300"/>
    <n v="14150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3.687953216374269"/>
    <n v="51300"/>
    <n v="1891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10.948571428571428"/>
    <n v="700"/>
    <n v="7664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0.50662921348314605"/>
    <n v="8900"/>
    <n v="4509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8.0060000000000002"/>
    <n v="1500"/>
    <n v="12009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2.9128571428571428"/>
    <n v="4900"/>
    <n v="14273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3.4996666666666667"/>
    <n v="54000"/>
    <n v="188982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3.5707317073170732"/>
    <n v="4100"/>
    <n v="14640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1.2648941176470587"/>
    <n v="85000"/>
    <n v="107516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.875"/>
    <n v="3600"/>
    <n v="13950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4.5703571428571426"/>
    <n v="2800"/>
    <n v="12797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.6669565217391304"/>
    <n v="2300"/>
    <n v="613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0.69"/>
    <n v="7100"/>
    <n v="489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0.51343749999999999"/>
    <n v="9600"/>
    <n v="492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.1710526315789473E-2"/>
    <n v="121600"/>
    <n v="1424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1.089773429454171"/>
    <n v="97100"/>
    <n v="105817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3.1517592592592591"/>
    <n v="43200"/>
    <n v="136156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1.5769117647058823"/>
    <n v="6800"/>
    <n v="107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1.5380821917808218"/>
    <n v="7300"/>
    <n v="1122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0.89738979118329465"/>
    <n v="86200"/>
    <n v="7735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0.75135802469135804"/>
    <n v="8100"/>
    <n v="6086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8.5288135593220336"/>
    <n v="17700"/>
    <n v="150960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1.3890625000000001"/>
    <n v="6400"/>
    <n v="8890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1.9018181818181819"/>
    <n v="7700"/>
    <n v="14644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.0024333619948409"/>
    <n v="116300"/>
    <n v="116583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1.4275824175824177"/>
    <n v="9100"/>
    <n v="12991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5.6313333333333331"/>
    <n v="1500"/>
    <n v="8447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0.30715909090909088"/>
    <n v="8800"/>
    <n v="2703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0.99397727272727276"/>
    <n v="8800"/>
    <n v="8747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1.9754935622317598"/>
    <n v="69900"/>
    <n v="138087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5.085"/>
    <n v="1000"/>
    <n v="5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2.3774468085106384"/>
    <n v="4700"/>
    <n v="1117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.3846875000000001"/>
    <n v="3200"/>
    <n v="1083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1.3308955223880596"/>
    <n v="6700"/>
    <n v="8917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0.01"/>
    <n v="100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2.0779999999999998"/>
    <n v="6000"/>
    <n v="1246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0.51122448979591839"/>
    <n v="4900"/>
    <n v="2505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6.5205847953216374"/>
    <n v="17100"/>
    <n v="111502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.1363099415204678"/>
    <n v="171000"/>
    <n v="194309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1.0237606837606839"/>
    <n v="23400"/>
    <n v="23956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3.5658333333333334"/>
    <n v="2400"/>
    <n v="8558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1.3986792452830188"/>
    <n v="5300"/>
    <n v="7413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0.69450000000000001"/>
    <n v="4000"/>
    <n v="2778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0.35534246575342465"/>
    <n v="7300"/>
    <n v="2594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.5165000000000002"/>
    <n v="2000"/>
    <n v="5033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1.0587500000000001"/>
    <n v="8800"/>
    <n v="9317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1.8742857142857143"/>
    <n v="3500"/>
    <n v="6560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3.8678571428571429"/>
    <n v="1400"/>
    <n v="5415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3.4707142857142856"/>
    <n v="4200"/>
    <n v="1457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1.8582098765432098"/>
    <n v="81000"/>
    <n v="150515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0.43241247264770238"/>
    <n v="182800"/>
    <n v="79045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1.6243749999999999"/>
    <n v="4800"/>
    <n v="7797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1.8484285714285715"/>
    <n v="7000"/>
    <n v="12939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0.23703520691785052"/>
    <n v="161900"/>
    <n v="38376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0.89870129870129867"/>
    <n v="7700"/>
    <n v="6920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2.7260419580419581"/>
    <n v="71500"/>
    <n v="194912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1.7004255319148935"/>
    <n v="4700"/>
    <n v="7992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1.8828503562945369"/>
    <n v="42100"/>
    <n v="79268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3.4693532338308457"/>
    <n v="40200"/>
    <n v="139468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0.6917721518987342"/>
    <n v="7900"/>
    <n v="5465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0.25433734939759034"/>
    <n v="8300"/>
    <n v="2111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0.77400977995110021"/>
    <n v="163600"/>
    <n v="126628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0.37481481481481482"/>
    <n v="2700"/>
    <n v="101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5.4379999999999997"/>
    <n v="1000"/>
    <n v="5438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2.2852189349112426"/>
    <n v="84500"/>
    <n v="193101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0.38948339483394834"/>
    <n v="81300"/>
    <n v="31665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3.7"/>
    <n v="800"/>
    <n v="296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2.3791176470588233"/>
    <n v="3400"/>
    <n v="8089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0.64036299765807958"/>
    <n v="170800"/>
    <n v="10937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.1827777777777777"/>
    <n v="1800"/>
    <n v="2129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0.84824037184594958"/>
    <n v="150600"/>
    <n v="127745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0.29346153846153844"/>
    <n v="7800"/>
    <n v="2289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2.0989655172413793"/>
    <n v="5800"/>
    <n v="1217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1.697857142857143"/>
    <n v="5600"/>
    <n v="9508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.1595907738095239"/>
    <n v="134400"/>
    <n v="15584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2.5859999999999999"/>
    <n v="3000"/>
    <n v="7758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2.3058333333333332"/>
    <n v="6000"/>
    <n v="13835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1.2821428571428573"/>
    <n v="8400"/>
    <n v="10770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.8870588235294117"/>
    <n v="1700"/>
    <n v="3208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6.9511889862327911E-2"/>
    <n v="159800"/>
    <n v="11108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7.7443434343434348"/>
    <n v="19800"/>
    <n v="15333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0.27693181818181817"/>
    <n v="8800"/>
    <n v="243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0.52479620323841425"/>
    <n v="179100"/>
    <n v="93991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4.0709677419354842"/>
    <n v="3100"/>
    <n v="12620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0.02"/>
    <n v="100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1.5617857142857143"/>
    <n v="5600"/>
    <n v="8746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2.5242857142857145"/>
    <n v="1400"/>
    <n v="353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1.729268292682927E-2"/>
    <n v="41000"/>
    <n v="709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0.12230769230769231"/>
    <n v="6500"/>
    <n v="795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1.6398734177215191"/>
    <n v="7900"/>
    <n v="12955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1.6298181818181818"/>
    <n v="5500"/>
    <n v="8964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0.20252747252747252"/>
    <n v="9100"/>
    <n v="1843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.1924083769633507"/>
    <n v="38200"/>
    <n v="121950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4.7894444444444444"/>
    <n v="1800"/>
    <n v="8621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0.19556634304207121"/>
    <n v="154500"/>
    <n v="30215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1.9894827586206896"/>
    <n v="5800"/>
    <n v="11539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7.95"/>
    <n v="1800"/>
    <n v="14310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0.50621082621082625"/>
    <n v="70200"/>
    <n v="35536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0.57437499999999997"/>
    <n v="6400"/>
    <n v="3676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.5562827640984909"/>
    <n v="125900"/>
    <n v="195936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0.36297297297297298"/>
    <n v="3700"/>
    <n v="1343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0.58250000000000002"/>
    <n v="3600"/>
    <n v="2097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2.3739473684210526"/>
    <n v="3800"/>
    <n v="9021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0.58750000000000002"/>
    <n v="35600"/>
    <n v="2091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1.8256603773584905"/>
    <n v="5300"/>
    <n v="9676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7.5436408977556111E-3"/>
    <n v="160400"/>
    <n v="1210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1.7595330739299611"/>
    <n v="51400"/>
    <n v="90440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2.3788235294117648"/>
    <n v="1700"/>
    <n v="4044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4.8805076142131982"/>
    <n v="39400"/>
    <n v="19229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2.2406666666666668"/>
    <n v="3000"/>
    <n v="6722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0.18126436781609195"/>
    <n v="8700"/>
    <n v="157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0.45847222222222223"/>
    <n v="7200"/>
    <n v="330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.1731541218637993"/>
    <n v="167400"/>
    <n v="196386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2.173090909090909"/>
    <n v="5500"/>
    <n v="11952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1.1228571428571428"/>
    <n v="3500"/>
    <n v="3930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0.72518987341772156"/>
    <n v="7900"/>
    <n v="5729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.1230434782608696"/>
    <n v="2300"/>
    <n v="4883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2.3974657534246577"/>
    <n v="73000"/>
    <n v="175015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1.8193548387096774"/>
    <n v="6200"/>
    <n v="11280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1.6413114754098361"/>
    <n v="6100"/>
    <n v="1001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.6375968992248063E-2"/>
    <n v="103200"/>
    <n v="1690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0.49643859649122807"/>
    <n v="171000"/>
    <n v="8489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1.0970652173913042"/>
    <n v="9200"/>
    <n v="10093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0.49217948717948717"/>
    <n v="7800"/>
    <n v="3839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0.62232323232323228"/>
    <n v="9900"/>
    <n v="6161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0.1305813953488372"/>
    <n v="43000"/>
    <n v="5615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0.64635416666666667"/>
    <n v="9600"/>
    <n v="6205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1.5958666666666668"/>
    <n v="7500"/>
    <n v="11969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0.81420000000000003"/>
    <n v="10000"/>
    <n v="81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0.32444767441860467"/>
    <n v="172000"/>
    <n v="55805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9.9141184124918666E-2"/>
    <n v="153700"/>
    <n v="15238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0.26694444444444443"/>
    <n v="3600"/>
    <n v="961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0.62957446808510642"/>
    <n v="9400"/>
    <n v="5918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1.6135593220338984"/>
    <n v="5900"/>
    <n v="9520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0.05"/>
    <n v="100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0.969379310344827"/>
    <n v="14500"/>
    <n v="159056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0.70094158075601376"/>
    <n v="145500"/>
    <n v="101987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0.6"/>
    <n v="3300"/>
    <n v="198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3.6709859154929578"/>
    <n v="42600"/>
    <n v="156384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11.09"/>
    <n v="700"/>
    <n v="7763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0.19028784648187633"/>
    <n v="187600"/>
    <n v="35698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1.2687755102040816"/>
    <n v="9800"/>
    <n v="12434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7.3463636363636367"/>
    <n v="1100"/>
    <n v="8081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4.5731034482758622E-2"/>
    <n v="145000"/>
    <n v="6631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0.85054545454545449"/>
    <n v="5500"/>
    <n v="467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1.1929824561403508"/>
    <n v="5700"/>
    <n v="6800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2.9602777777777778"/>
    <n v="3600"/>
    <n v="1065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0.84694915254237291"/>
    <n v="5900"/>
    <n v="499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.5578378378378379"/>
    <n v="3700"/>
    <n v="13164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3.8640909090909092"/>
    <n v="2200"/>
    <n v="8501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7.9223529411764702"/>
    <n v="1700"/>
    <n v="13468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1.3703393665158372"/>
    <n v="88400"/>
    <n v="121138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3.3820833333333336"/>
    <n v="2400"/>
    <n v="811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1.0822784810126582"/>
    <n v="7900"/>
    <n v="8550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0.60757639620653314"/>
    <n v="94900"/>
    <n v="57659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0.27725490196078434"/>
    <n v="5100"/>
    <n v="141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2.283934426229508"/>
    <n v="42700"/>
    <n v="97524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0.21615194054500414"/>
    <n v="121100"/>
    <n v="26176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3.73875"/>
    <n v="800"/>
    <n v="2991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1.5492592592592593"/>
    <n v="5400"/>
    <n v="8366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3.2214999999999998"/>
    <n v="4000"/>
    <n v="12886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0.73957142857142855"/>
    <n v="7000"/>
    <n v="5177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8.641"/>
    <n v="1000"/>
    <n v="8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1.432624584717608"/>
    <n v="60200"/>
    <n v="86244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0.40281762295081969"/>
    <n v="195200"/>
    <n v="78630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1.7822388059701493"/>
    <n v="6700"/>
    <n v="11941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0.84930555555555554"/>
    <n v="7200"/>
    <n v="6115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.4593648334624323"/>
    <n v="129100"/>
    <n v="188404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1.5246153846153847"/>
    <n v="6500"/>
    <n v="9910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0.67129542790152408"/>
    <n v="170600"/>
    <n v="114523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0.40307692307692305"/>
    <n v="7800"/>
    <n v="3144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2.1679032258064517"/>
    <n v="6200"/>
    <n v="13441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0.52117021276595743"/>
    <n v="9400"/>
    <n v="4899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4.9958333333333336"/>
    <n v="2400"/>
    <n v="11990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0.87679487179487181"/>
    <n v="7800"/>
    <n v="6839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1.131734693877551"/>
    <n v="9800"/>
    <n v="1109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4.2654838709677421"/>
    <n v="3100"/>
    <n v="13223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0.77632653061224488"/>
    <n v="9800"/>
    <n v="760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0.52496810772501767"/>
    <n v="141100"/>
    <n v="74073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1.5746762589928058"/>
    <n v="97300"/>
    <n v="153216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0.72939393939393937"/>
    <n v="6600"/>
    <n v="4814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0.60565789473684206"/>
    <n v="7600"/>
    <n v="4603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0.5679129129129129"/>
    <n v="66600"/>
    <n v="37823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0.56542754275427543"/>
    <n v="111100"/>
    <n v="62819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B864C-C7B5-4E10-8466-9F49D55C1C59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ledged" fld="5" subtotal="count" baseField="16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56681-69CC-4B1D-9871-8A863F02E1F7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pledged" fld="5" subtotal="count" baseField="17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05B06-B0E0-4615-BDEB-B6BDCDA3CACC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x="4"/>
        <item t="countA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2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6B80-2B5A-4479-BE53-6016CAE83D95}">
  <sheetPr codeName="Sheet2"/>
  <dimension ref="A1:F14"/>
  <sheetViews>
    <sheetView workbookViewId="0">
      <selection activeCell="C8" sqref="C8"/>
    </sheetView>
  </sheetViews>
  <sheetFormatPr defaultRowHeight="15.5" x14ac:dyDescent="0.35"/>
  <cols>
    <col min="1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6</v>
      </c>
      <c r="B1" t="s">
        <v>2049</v>
      </c>
    </row>
    <row r="3" spans="1:6" x14ac:dyDescent="0.35">
      <c r="A3" s="8" t="s">
        <v>2046</v>
      </c>
      <c r="B3" s="8" t="s">
        <v>2036</v>
      </c>
    </row>
    <row r="4" spans="1:6" x14ac:dyDescent="0.3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9" t="s">
        <v>2037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2038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2039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2040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2041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2042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2043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2044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2045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2035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FC46-150C-4D21-B0F1-3E55D765E2D9}">
  <sheetPr codeName="Sheet4"/>
  <dimension ref="A1:G31"/>
  <sheetViews>
    <sheetView topLeftCell="A4" workbookViewId="0">
      <selection activeCell="I7" sqref="I7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8" t="s">
        <v>6</v>
      </c>
      <c r="B1" t="s">
        <v>2049</v>
      </c>
    </row>
    <row r="2" spans="1:7" x14ac:dyDescent="0.35">
      <c r="A2" s="8" t="s">
        <v>2031</v>
      </c>
      <c r="B2" t="s">
        <v>2049</v>
      </c>
    </row>
    <row r="4" spans="1:7" x14ac:dyDescent="0.35">
      <c r="A4" s="8" t="s">
        <v>2046</v>
      </c>
      <c r="B4" s="8" t="s">
        <v>2036</v>
      </c>
    </row>
    <row r="5" spans="1:7" x14ac:dyDescent="0.3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  <c r="G5" t="s">
        <v>2035</v>
      </c>
    </row>
    <row r="6" spans="1:7" x14ac:dyDescent="0.35">
      <c r="A6" s="9" t="s">
        <v>2050</v>
      </c>
      <c r="B6" s="10">
        <v>1</v>
      </c>
      <c r="C6" s="10">
        <v>10</v>
      </c>
      <c r="D6" s="10">
        <v>2</v>
      </c>
      <c r="E6" s="10">
        <v>21</v>
      </c>
      <c r="F6" s="10"/>
      <c r="G6" s="10">
        <v>34</v>
      </c>
    </row>
    <row r="7" spans="1:7" x14ac:dyDescent="0.35">
      <c r="A7" s="9" t="s">
        <v>2051</v>
      </c>
      <c r="B7" s="10"/>
      <c r="C7" s="10"/>
      <c r="D7" s="10"/>
      <c r="E7" s="10">
        <v>4</v>
      </c>
      <c r="F7" s="10"/>
      <c r="G7" s="10">
        <v>4</v>
      </c>
    </row>
    <row r="8" spans="1:7" x14ac:dyDescent="0.35">
      <c r="A8" s="9" t="s">
        <v>2052</v>
      </c>
      <c r="B8" s="10">
        <v>4</v>
      </c>
      <c r="C8" s="10">
        <v>21</v>
      </c>
      <c r="D8" s="10">
        <v>1</v>
      </c>
      <c r="E8" s="10">
        <v>34</v>
      </c>
      <c r="F8" s="10"/>
      <c r="G8" s="10">
        <v>60</v>
      </c>
    </row>
    <row r="9" spans="1:7" x14ac:dyDescent="0.35">
      <c r="A9" s="9" t="s">
        <v>2053</v>
      </c>
      <c r="B9" s="10">
        <v>2</v>
      </c>
      <c r="C9" s="10">
        <v>12</v>
      </c>
      <c r="D9" s="10">
        <v>1</v>
      </c>
      <c r="E9" s="10">
        <v>22</v>
      </c>
      <c r="F9" s="10"/>
      <c r="G9" s="10">
        <v>37</v>
      </c>
    </row>
    <row r="10" spans="1:7" x14ac:dyDescent="0.35">
      <c r="A10" s="9" t="s">
        <v>2054</v>
      </c>
      <c r="B10" s="10"/>
      <c r="C10" s="10">
        <v>8</v>
      </c>
      <c r="D10" s="10"/>
      <c r="E10" s="10">
        <v>10</v>
      </c>
      <c r="F10" s="10"/>
      <c r="G10" s="10">
        <v>18</v>
      </c>
    </row>
    <row r="11" spans="1:7" x14ac:dyDescent="0.35">
      <c r="A11" s="9" t="s">
        <v>2048</v>
      </c>
      <c r="B11" s="10">
        <v>1</v>
      </c>
      <c r="C11" s="10">
        <v>7</v>
      </c>
      <c r="D11" s="10"/>
      <c r="E11" s="10">
        <v>9</v>
      </c>
      <c r="F11" s="10"/>
      <c r="G11" s="10">
        <v>17</v>
      </c>
    </row>
    <row r="12" spans="1:7" x14ac:dyDescent="0.35">
      <c r="A12" s="9" t="s">
        <v>2055</v>
      </c>
      <c r="B12" s="10">
        <v>4</v>
      </c>
      <c r="C12" s="10">
        <v>20</v>
      </c>
      <c r="D12" s="10"/>
      <c r="E12" s="10">
        <v>22</v>
      </c>
      <c r="F12" s="10"/>
      <c r="G12" s="10">
        <v>46</v>
      </c>
    </row>
    <row r="13" spans="1:7" x14ac:dyDescent="0.35">
      <c r="A13" s="9" t="s">
        <v>2056</v>
      </c>
      <c r="B13" s="10">
        <v>3</v>
      </c>
      <c r="C13" s="10">
        <v>19</v>
      </c>
      <c r="D13" s="10"/>
      <c r="E13" s="10">
        <v>23</v>
      </c>
      <c r="F13" s="10"/>
      <c r="G13" s="10">
        <v>45</v>
      </c>
    </row>
    <row r="14" spans="1:7" x14ac:dyDescent="0.35">
      <c r="A14" s="9" t="s">
        <v>2057</v>
      </c>
      <c r="B14" s="10">
        <v>1</v>
      </c>
      <c r="C14" s="10">
        <v>6</v>
      </c>
      <c r="D14" s="10"/>
      <c r="E14" s="10">
        <v>10</v>
      </c>
      <c r="F14" s="10"/>
      <c r="G14" s="10">
        <v>17</v>
      </c>
    </row>
    <row r="15" spans="1:7" x14ac:dyDescent="0.35">
      <c r="A15" s="9" t="s">
        <v>2058</v>
      </c>
      <c r="B15" s="10"/>
      <c r="C15" s="10">
        <v>3</v>
      </c>
      <c r="D15" s="10"/>
      <c r="E15" s="10">
        <v>4</v>
      </c>
      <c r="F15" s="10"/>
      <c r="G15" s="10">
        <v>7</v>
      </c>
    </row>
    <row r="16" spans="1:7" x14ac:dyDescent="0.35">
      <c r="A16" s="9" t="s">
        <v>2059</v>
      </c>
      <c r="B16" s="10"/>
      <c r="C16" s="10">
        <v>8</v>
      </c>
      <c r="D16" s="10">
        <v>1</v>
      </c>
      <c r="E16" s="10">
        <v>4</v>
      </c>
      <c r="F16" s="10"/>
      <c r="G16" s="10">
        <v>13</v>
      </c>
    </row>
    <row r="17" spans="1:7" x14ac:dyDescent="0.35">
      <c r="A17" s="9" t="s">
        <v>2047</v>
      </c>
      <c r="B17" s="10">
        <v>1</v>
      </c>
      <c r="C17" s="10">
        <v>6</v>
      </c>
      <c r="D17" s="10">
        <v>1</v>
      </c>
      <c r="E17" s="10">
        <v>13</v>
      </c>
      <c r="F17" s="10"/>
      <c r="G17" s="10">
        <v>21</v>
      </c>
    </row>
    <row r="18" spans="1:7" x14ac:dyDescent="0.35">
      <c r="A18" s="9" t="s">
        <v>2060</v>
      </c>
      <c r="B18" s="10">
        <v>4</v>
      </c>
      <c r="C18" s="10">
        <v>11</v>
      </c>
      <c r="D18" s="10">
        <v>1</v>
      </c>
      <c r="E18" s="10">
        <v>26</v>
      </c>
      <c r="F18" s="10"/>
      <c r="G18" s="10">
        <v>42</v>
      </c>
    </row>
    <row r="19" spans="1:7" x14ac:dyDescent="0.35">
      <c r="A19" s="9" t="s">
        <v>2061</v>
      </c>
      <c r="B19" s="10">
        <v>23</v>
      </c>
      <c r="C19" s="10">
        <v>132</v>
      </c>
      <c r="D19" s="10">
        <v>2</v>
      </c>
      <c r="E19" s="10">
        <v>187</v>
      </c>
      <c r="F19" s="10"/>
      <c r="G19" s="10">
        <v>344</v>
      </c>
    </row>
    <row r="20" spans="1:7" x14ac:dyDescent="0.35">
      <c r="A20" s="9" t="s">
        <v>2062</v>
      </c>
      <c r="B20" s="10"/>
      <c r="C20" s="10">
        <v>4</v>
      </c>
      <c r="D20" s="10"/>
      <c r="E20" s="10">
        <v>4</v>
      </c>
      <c r="F20" s="10"/>
      <c r="G20" s="10">
        <v>8</v>
      </c>
    </row>
    <row r="21" spans="1:7" x14ac:dyDescent="0.35">
      <c r="A21" s="9" t="s">
        <v>2063</v>
      </c>
      <c r="B21" s="10">
        <v>6</v>
      </c>
      <c r="C21" s="10">
        <v>30</v>
      </c>
      <c r="D21" s="10"/>
      <c r="E21" s="10">
        <v>49</v>
      </c>
      <c r="F21" s="10"/>
      <c r="G21" s="10">
        <v>85</v>
      </c>
    </row>
    <row r="22" spans="1:7" x14ac:dyDescent="0.35">
      <c r="A22" s="9" t="s">
        <v>2064</v>
      </c>
      <c r="B22" s="10"/>
      <c r="C22" s="10">
        <v>9</v>
      </c>
      <c r="D22" s="10"/>
      <c r="E22" s="10">
        <v>5</v>
      </c>
      <c r="F22" s="10"/>
      <c r="G22" s="10">
        <v>14</v>
      </c>
    </row>
    <row r="23" spans="1:7" x14ac:dyDescent="0.35">
      <c r="A23" s="9" t="s">
        <v>2065</v>
      </c>
      <c r="B23" s="10">
        <v>1</v>
      </c>
      <c r="C23" s="10">
        <v>5</v>
      </c>
      <c r="D23" s="10">
        <v>1</v>
      </c>
      <c r="E23" s="10">
        <v>9</v>
      </c>
      <c r="F23" s="10"/>
      <c r="G23" s="10">
        <v>16</v>
      </c>
    </row>
    <row r="24" spans="1:7" x14ac:dyDescent="0.35">
      <c r="A24" s="9" t="s">
        <v>2066</v>
      </c>
      <c r="B24" s="10">
        <v>3</v>
      </c>
      <c r="C24" s="10">
        <v>3</v>
      </c>
      <c r="D24" s="10"/>
      <c r="E24" s="10">
        <v>11</v>
      </c>
      <c r="F24" s="10"/>
      <c r="G24" s="10">
        <v>17</v>
      </c>
    </row>
    <row r="25" spans="1:7" x14ac:dyDescent="0.35">
      <c r="A25" s="9" t="s">
        <v>2067</v>
      </c>
      <c r="B25" s="10"/>
      <c r="C25" s="10">
        <v>7</v>
      </c>
      <c r="D25" s="10"/>
      <c r="E25" s="10">
        <v>14</v>
      </c>
      <c r="F25" s="10"/>
      <c r="G25" s="10">
        <v>21</v>
      </c>
    </row>
    <row r="26" spans="1:7" x14ac:dyDescent="0.35">
      <c r="A26" s="9" t="s">
        <v>2068</v>
      </c>
      <c r="B26" s="10">
        <v>1</v>
      </c>
      <c r="C26" s="10">
        <v>15</v>
      </c>
      <c r="D26" s="10">
        <v>2</v>
      </c>
      <c r="E26" s="10">
        <v>17</v>
      </c>
      <c r="F26" s="10"/>
      <c r="G26" s="10">
        <v>35</v>
      </c>
    </row>
    <row r="27" spans="1:7" x14ac:dyDescent="0.35">
      <c r="A27" s="9" t="s">
        <v>2069</v>
      </c>
      <c r="B27" s="10"/>
      <c r="C27" s="10">
        <v>16</v>
      </c>
      <c r="D27" s="10">
        <v>1</v>
      </c>
      <c r="E27" s="10">
        <v>28</v>
      </c>
      <c r="F27" s="10"/>
      <c r="G27" s="10">
        <v>45</v>
      </c>
    </row>
    <row r="28" spans="1:7" x14ac:dyDescent="0.35">
      <c r="A28" s="9" t="s">
        <v>2070</v>
      </c>
      <c r="B28" s="10">
        <v>2</v>
      </c>
      <c r="C28" s="10">
        <v>12</v>
      </c>
      <c r="D28" s="10">
        <v>1</v>
      </c>
      <c r="E28" s="10">
        <v>36</v>
      </c>
      <c r="F28" s="10"/>
      <c r="G28" s="10">
        <v>51</v>
      </c>
    </row>
    <row r="29" spans="1:7" x14ac:dyDescent="0.35">
      <c r="A29" s="9" t="s">
        <v>2071</v>
      </c>
      <c r="B29" s="10"/>
      <c r="C29" s="10"/>
      <c r="D29" s="10"/>
      <c r="E29" s="10">
        <v>3</v>
      </c>
      <c r="F29" s="10"/>
      <c r="G29" s="10">
        <v>3</v>
      </c>
    </row>
    <row r="30" spans="1:7" x14ac:dyDescent="0.35">
      <c r="A30" s="9" t="s">
        <v>2034</v>
      </c>
      <c r="B30" s="10"/>
      <c r="C30" s="10"/>
      <c r="D30" s="10"/>
      <c r="E30" s="10"/>
      <c r="F30" s="10"/>
      <c r="G30" s="10"/>
    </row>
    <row r="31" spans="1:7" x14ac:dyDescent="0.35">
      <c r="A31" s="9" t="s">
        <v>2035</v>
      </c>
      <c r="B31" s="10">
        <v>57</v>
      </c>
      <c r="C31" s="10">
        <v>364</v>
      </c>
      <c r="D31" s="10">
        <v>14</v>
      </c>
      <c r="E31" s="10">
        <v>565</v>
      </c>
      <c r="F31" s="10"/>
      <c r="G31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F3F0-FBD6-4A63-A273-C84AE6BDC343}">
  <sheetPr codeName="Sheet7"/>
  <dimension ref="A1:F18"/>
  <sheetViews>
    <sheetView topLeftCell="A4" workbookViewId="0">
      <selection activeCell="C6" sqref="C6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2031</v>
      </c>
      <c r="B1" t="s">
        <v>2049</v>
      </c>
    </row>
    <row r="2" spans="1:6" x14ac:dyDescent="0.35">
      <c r="A2" s="8" t="s">
        <v>2087</v>
      </c>
      <c r="B2" t="s">
        <v>2049</v>
      </c>
    </row>
    <row r="4" spans="1:6" x14ac:dyDescent="0.35">
      <c r="A4" s="8" t="s">
        <v>2074</v>
      </c>
      <c r="B4" s="8" t="s">
        <v>2036</v>
      </c>
    </row>
    <row r="5" spans="1:6" x14ac:dyDescent="0.3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9" t="s">
        <v>2075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5">
      <c r="A7" s="9" t="s">
        <v>2076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5">
      <c r="A8" s="9" t="s">
        <v>2077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5">
      <c r="A9" s="9" t="s">
        <v>2078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5">
      <c r="A10" s="9" t="s">
        <v>2079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5">
      <c r="A11" s="9" t="s">
        <v>2080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5">
      <c r="A12" s="9" t="s">
        <v>2081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5">
      <c r="A13" s="9" t="s">
        <v>2082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5">
      <c r="A14" s="9" t="s">
        <v>2083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5">
      <c r="A15" s="9" t="s">
        <v>2084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5">
      <c r="A16" s="9" t="s">
        <v>2085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5">
      <c r="A17" s="9" t="s">
        <v>2086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5">
      <c r="A18" s="9" t="s">
        <v>2035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F62D-67DB-4A67-BFD6-3BEE8E4DC23A}">
  <sheetPr codeName="Sheet8"/>
  <dimension ref="A1:I13"/>
  <sheetViews>
    <sheetView topLeftCell="A9" workbookViewId="0">
      <selection activeCell="K13" sqref="K13"/>
    </sheetView>
  </sheetViews>
  <sheetFormatPr defaultRowHeight="15.5" x14ac:dyDescent="0.35"/>
  <cols>
    <col min="1" max="1" width="20.08203125" customWidth="1"/>
    <col min="2" max="2" width="9.9140625" bestFit="1" customWidth="1"/>
    <col min="3" max="3" width="7.9140625" bestFit="1" customWidth="1"/>
    <col min="6" max="6" width="12" customWidth="1"/>
    <col min="7" max="7" width="10.83203125" customWidth="1"/>
    <col min="8" max="8" width="12.08203125" customWidth="1"/>
  </cols>
  <sheetData>
    <row r="1" spans="1:9" ht="26" x14ac:dyDescent="0.35">
      <c r="A1" s="12" t="s">
        <v>2088</v>
      </c>
      <c r="B1" s="12" t="s">
        <v>2089</v>
      </c>
      <c r="C1" s="12" t="s">
        <v>2090</v>
      </c>
      <c r="D1" s="12" t="s">
        <v>2091</v>
      </c>
      <c r="E1" s="12" t="s">
        <v>2092</v>
      </c>
      <c r="F1" s="12" t="s">
        <v>2093</v>
      </c>
      <c r="G1" s="12" t="s">
        <v>2094</v>
      </c>
      <c r="H1" s="12" t="s">
        <v>2095</v>
      </c>
    </row>
    <row r="2" spans="1:9" x14ac:dyDescent="0.35">
      <c r="A2" s="12" t="s">
        <v>2096</v>
      </c>
      <c r="B2">
        <f>COUNTIFS(Crowdfunding!G2:G1000, "Successful", Crowdfunding!E2:E1000, "&lt;1000")</f>
        <v>30</v>
      </c>
      <c r="C2">
        <f>COUNTIFS(Crowdfunding!G2:G1000, "Failed", Crowdfunding!E2:E1000, "&lt;1000")</f>
        <v>20</v>
      </c>
      <c r="D2">
        <f>COUNTIFS(Crowdfunding!G2:G1000, "canceled", Crowdfunding!E2:E1000, "&lt;1000")</f>
        <v>1</v>
      </c>
      <c r="E2">
        <f>COUNTIFS(Crowdfunding!E2:E1001, "&lt;1000")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9" x14ac:dyDescent="0.35">
      <c r="A3" s="12" t="s">
        <v>2097</v>
      </c>
      <c r="B3">
        <f>COUNTIFS(Crowdfunding!G2:G1001, "successful", Crowdfunding!E2:E1001, "&gt;999", Crowdfunding!E2:E1001, "&lt;5000")</f>
        <v>191</v>
      </c>
      <c r="C3">
        <f>COUNTIFS(Crowdfunding!G2:G1001, "Failed", Crowdfunding!E2:E1001, "&gt;999", Crowdfunding!E2:E1001, "&lt;5000")</f>
        <v>38</v>
      </c>
      <c r="D3">
        <f>COUNTIFS(Crowdfunding!G2:G1001, "Canceled", Crowdfunding!E2:E1001, "&gt;999", Crowdfunding!E2:E1001, "&lt;5000")</f>
        <v>2</v>
      </c>
      <c r="E3">
        <f>COUNTIFS(Crowdfunding!E2:E1001, "&gt;999", Crowdfunding!E2:E1001, "&lt;4998")</f>
        <v>234</v>
      </c>
      <c r="F3" s="15">
        <f t="shared" ref="F3:F13" si="0">B3/E3</f>
        <v>0.81623931623931623</v>
      </c>
      <c r="G3" s="15">
        <f t="shared" ref="G3:G13" si="1">C3/E3</f>
        <v>0.1623931623931624</v>
      </c>
      <c r="H3" s="15">
        <f t="shared" ref="H3:H13" si="2">D3/E3</f>
        <v>8.5470085470085479E-3</v>
      </c>
    </row>
    <row r="4" spans="1:9" ht="26" x14ac:dyDescent="0.35">
      <c r="A4" s="12" t="s">
        <v>2098</v>
      </c>
      <c r="B4">
        <f>COUNTIFS(Crowdfunding!G2:G1001, "successful", Crowdfunding!E2:E1001, "&gt;4999", Crowdfunding!E2:E1001, "&lt;9999")</f>
        <v>164</v>
      </c>
      <c r="C4">
        <f>COUNTIFS(Crowdfunding!G2:G1001, "Failed", Crowdfunding!E2:E1001, "&gt;4999", Crowdfunding!E2:E1001, "&lt;9999")</f>
        <v>126</v>
      </c>
      <c r="D4">
        <f>COUNTIFS(Crowdfunding!G2:G1001, "Canceled", Crowdfunding!E2:E1001, "&gt;4999", Crowdfunding!E2:E1001, "&lt;9999")</f>
        <v>25</v>
      </c>
      <c r="E4">
        <f>COUNTIFS(Crowdfunding!E2:E1001, "&gt;4999", Crowdfunding!E2:E1001, "&lt;9999")</f>
        <v>317</v>
      </c>
      <c r="F4" s="15">
        <f t="shared" si="0"/>
        <v>0.51735015772870663</v>
      </c>
      <c r="G4" s="15">
        <f t="shared" si="1"/>
        <v>0.39747634069400634</v>
      </c>
      <c r="H4" s="15">
        <f t="shared" si="2"/>
        <v>7.8864353312302835E-2</v>
      </c>
    </row>
    <row r="5" spans="1:9" ht="26" x14ac:dyDescent="0.35">
      <c r="A5" s="12" t="s">
        <v>2099</v>
      </c>
      <c r="B5">
        <f>COUNTIFS(Crowdfunding!G2:G1001, "successful", Crowdfunding!E2:E1001, "&gt;9999", Crowdfunding!E2:E1001, "&lt;15000")</f>
        <v>4</v>
      </c>
      <c r="C5">
        <f>COUNTIFS(Crowdfunding!G2:G1001, "Failed", Crowdfunding!E2:E1001, "&gt;9999", Crowdfunding!E2:E1001, "&lt;15000")</f>
        <v>5</v>
      </c>
      <c r="D5">
        <f>COUNTIFS(Crowdfunding!G2:G1001, "Canceled", Crowdfunding!E2:E1001, "&gt;9999", Crowdfunding!E2:E1001, "&lt;15000")</f>
        <v>0</v>
      </c>
      <c r="E5">
        <f>COUNTIFS(Crowdfunding!E2:E1001, "&gt;9999", Crowdfunding!E2:E1001, "&lt;14999")</f>
        <v>9</v>
      </c>
      <c r="F5" s="15">
        <f t="shared" si="0"/>
        <v>0.44444444444444442</v>
      </c>
      <c r="G5" s="15">
        <f t="shared" si="1"/>
        <v>0.55555555555555558</v>
      </c>
      <c r="H5" s="15">
        <f t="shared" si="2"/>
        <v>0</v>
      </c>
      <c r="I5" s="12"/>
    </row>
    <row r="6" spans="1:9" ht="26" x14ac:dyDescent="0.35">
      <c r="A6" s="12" t="s">
        <v>2100</v>
      </c>
      <c r="B6">
        <f>COUNTIFS(Crowdfunding!G2:G1001, "successful", Crowdfunding!E2:E1001, "&gt;14999", Crowdfunding!E2:E1001, "&lt;19999")</f>
        <v>10</v>
      </c>
      <c r="C6">
        <f>COUNTIFS(Crowdfunding!G2:G1001, "Failed", Crowdfunding!E2:E1001, "&gt;14999", Crowdfunding!E2:E1001, "&lt;19999")</f>
        <v>0</v>
      </c>
      <c r="D6">
        <f>COUNTIFS(Crowdfunding!G2:G1001, "Canceled", Crowdfunding!E2:E1001, "&gt;14999", Crowdfunding!E2:E1001, "&lt;19999")</f>
        <v>0</v>
      </c>
      <c r="E6">
        <f>COUNTIFS(Crowdfunding!E2:E1001, "&gt;14999", Crowdfunding!E2:E1001, "&lt;19999")</f>
        <v>10</v>
      </c>
      <c r="F6" s="15">
        <f t="shared" si="0"/>
        <v>1</v>
      </c>
      <c r="G6" s="15">
        <f t="shared" si="1"/>
        <v>0</v>
      </c>
      <c r="H6" s="15">
        <f t="shared" si="2"/>
        <v>0</v>
      </c>
    </row>
    <row r="7" spans="1:9" ht="26" x14ac:dyDescent="0.35">
      <c r="A7" s="12" t="s">
        <v>2101</v>
      </c>
      <c r="B7">
        <f>COUNTIFS(Crowdfunding!G2:G1001,"successful",Crowdfunding!E2:E1001,"&gt;19999, Crowdfunding!E2:E1001, "&lt;"24999")</f>
        <v>0</v>
      </c>
      <c r="C7">
        <f>COUNTIFS(Crowdfunding!G2:G1001,"Failed",Crowdfunding!E2:E1001,"&gt;19999, Crowdfunding!E2:E1001, "&lt;"24999")</f>
        <v>0</v>
      </c>
      <c r="D7">
        <f>COUNTIFS(Crowdfunding!G2:G1001, "Canceled", Crowdfunding!E2:E1001, "&gt;19999", Crowdfunding!E2:E1001, "&lt;24999")</f>
        <v>0</v>
      </c>
      <c r="E7">
        <f>COUNTIFS(Crowdfunding!E2:E1001, "&gt;19999", Crowdfunding!E2:E1001, "&lt;24999")</f>
        <v>7</v>
      </c>
      <c r="F7" s="15">
        <f t="shared" si="0"/>
        <v>0</v>
      </c>
      <c r="G7" s="15">
        <f t="shared" si="1"/>
        <v>0</v>
      </c>
      <c r="H7" s="15">
        <f t="shared" si="2"/>
        <v>0</v>
      </c>
    </row>
    <row r="8" spans="1:9" ht="26" x14ac:dyDescent="0.35">
      <c r="A8" s="12" t="s">
        <v>2102</v>
      </c>
      <c r="B8">
        <f>COUNTIFS(Crowdfunding!G2:G1001, "succesful", Crowdfunding!E2:E1001, "&gt;24999", Crowdfunding!E2:E1001, "&lt;29999")</f>
        <v>0</v>
      </c>
      <c r="C8">
        <f>COUNTIFS(Crowdfunding!G2:G1001, "Failed", Crowdfunding!E2:E1001, "&gt;24999", Crowdfunding!E2:E1001, "&lt;29999")</f>
        <v>3</v>
      </c>
      <c r="D8">
        <f>COUNTIFS(Crowdfunding!G2:G1001, "Canceled", Crowdfunding!E2:E1001, "&gt;24999", Crowdfunding!E2:E1001, "&lt;29999")</f>
        <v>0</v>
      </c>
      <c r="E8">
        <f>COUNTIFS(Crowdfunding!E2:E1001, "&gt;24999", Crowdfunding!E2:E1001, "&lt;29999")</f>
        <v>14</v>
      </c>
      <c r="F8" s="15">
        <f t="shared" si="0"/>
        <v>0</v>
      </c>
      <c r="G8" s="15">
        <f t="shared" si="1"/>
        <v>0.21428571428571427</v>
      </c>
      <c r="H8" s="15">
        <f t="shared" si="2"/>
        <v>0</v>
      </c>
    </row>
    <row r="9" spans="1:9" ht="26" x14ac:dyDescent="0.35">
      <c r="A9" s="12" t="s">
        <v>2103</v>
      </c>
      <c r="B9">
        <f>COUNTIFS(Crowdfunding!G2:G1001, "successful", Crowdfunding!E2:E1001, "&gt;29999", Crowdfunding!E2:E1001, "&lt;34999")</f>
        <v>7</v>
      </c>
      <c r="C9">
        <f>COUNTIFS(Crowdfunding!G2:G1001, "Failed", Crowdfunding!E2:E1001, "&gt;29999", Crowdfunding!E2:E1001, "&lt;34999")</f>
        <v>0</v>
      </c>
      <c r="D9">
        <f>COUNTIFS(Crowdfunding!G2:G1001, "Canceled", Crowdfunding!E2:E1001, "&gt;29999", Crowdfunding!E2:E1001, "&lt;34999")</f>
        <v>0</v>
      </c>
      <c r="E9">
        <f>COUNTIFS(Crowdfunding!E2:E1001, "&gt;29999", Crowdfunding!E2:E1001, "&lt;34999")</f>
        <v>7</v>
      </c>
      <c r="F9" s="15">
        <f t="shared" si="0"/>
        <v>1</v>
      </c>
      <c r="G9" s="15">
        <f t="shared" si="1"/>
        <v>0</v>
      </c>
      <c r="H9" s="15">
        <f t="shared" si="2"/>
        <v>0</v>
      </c>
    </row>
    <row r="10" spans="1:9" ht="26" x14ac:dyDescent="0.35">
      <c r="A10" s="12" t="s">
        <v>2104</v>
      </c>
      <c r="B10">
        <f>COUNTIFS(Crowdfunding!G2:G1001, "successful", Crowdfunding!E2:E1001, "&gt;34999", Crowdfunding!E2:E1001, "&lt;39999")</f>
        <v>8</v>
      </c>
      <c r="C10">
        <f>COUNTIFS(Crowdfunding!G2:G1001, "Failed", Crowdfunding!E2:E1001, "&gt;34999", Crowdfunding!E2:E1001, "&lt;39999")</f>
        <v>3</v>
      </c>
      <c r="D10">
        <f>COUNTIFS(Crowdfunding!G2:G1001, "Canceled", Crowdfunding!E2:E1001, "&gt;34999", Crowdfunding!E2:E1001, "&lt;39999")</f>
        <v>1</v>
      </c>
      <c r="E10">
        <f>COUNTIFS(Crowdfunding!E2:E1001, "&gt;34999", Crowdfunding!E2:E1001, "&lt;39999")</f>
        <v>12</v>
      </c>
      <c r="F10" s="15">
        <f t="shared" si="0"/>
        <v>0.66666666666666663</v>
      </c>
      <c r="G10" s="15">
        <f t="shared" si="1"/>
        <v>0.25</v>
      </c>
      <c r="H10" s="15">
        <f t="shared" si="2"/>
        <v>8.3333333333333329E-2</v>
      </c>
    </row>
    <row r="11" spans="1:9" ht="26" x14ac:dyDescent="0.35">
      <c r="A11" s="12" t="s">
        <v>2105</v>
      </c>
      <c r="B11">
        <f>COUNTIFS(Crowdfunding!G2:G1001, "succesful", Crowdfunding!E2:E1001, "&gt;39999", Crowdfunding!E2:E1001, "&lt;44999")</f>
        <v>0</v>
      </c>
      <c r="C11">
        <f>COUNTIFS(Crowdfunding!G2:G1001, "Failed", Crowdfunding!E2:E1001, "&gt;39999", Crowdfunding!E2:E1001, "&lt;44999")</f>
        <v>3</v>
      </c>
      <c r="D11">
        <f>COUNTIFS(Crowdfunding!G2:G1001, "Canceled", Crowdfunding!E2:E1001, "&gt;39999", Crowdfunding!E2:E1001, "&lt;44999")</f>
        <v>0</v>
      </c>
      <c r="E11">
        <f>COUNTIFS(Crowdfunding!E2:E1001, "&gt;39999", Crowdfunding!E2:E1001, "&lt;44999")</f>
        <v>15</v>
      </c>
      <c r="F11" s="15">
        <f t="shared" si="0"/>
        <v>0</v>
      </c>
      <c r="G11" s="15">
        <f t="shared" si="1"/>
        <v>0.2</v>
      </c>
      <c r="H11" s="15">
        <f t="shared" si="2"/>
        <v>0</v>
      </c>
    </row>
    <row r="12" spans="1:9" ht="26" x14ac:dyDescent="0.35">
      <c r="A12" s="12" t="s">
        <v>2106</v>
      </c>
      <c r="B12">
        <f>COUNTIFS(Crowdfunding!G2:G1001, "successful", Crowdfunding!E2:E1001, "&gt;44999", Crowdfunding!E2:E1001, "&lt;49999")</f>
        <v>8</v>
      </c>
      <c r="C12">
        <f>COUNTIFS(Crowdfunding!G2:G1001, "Failed", Crowdfunding!E2:E1001, "&gt;44999", Crowdfunding!E2:E1001, "&lt;49999")</f>
        <v>3</v>
      </c>
      <c r="D12">
        <f>COUNTIFS(Crowdfunding!G2:G1001, "Canceled", Crowdfunding!E2:E1001, "&gt;44999", Crowdfunding!E2:E1001, "&lt;49999")</f>
        <v>0</v>
      </c>
      <c r="E12">
        <f>COUNTIFS(Crowdfunding!E2:E1001, "&gt;44999", Crowdfunding!E2:E1001, "&lt;49999")</f>
        <v>11</v>
      </c>
      <c r="F12" s="15">
        <f t="shared" si="0"/>
        <v>0.72727272727272729</v>
      </c>
      <c r="G12" s="15">
        <f t="shared" si="1"/>
        <v>0.27272727272727271</v>
      </c>
      <c r="H12" s="15">
        <f t="shared" si="2"/>
        <v>0</v>
      </c>
    </row>
    <row r="13" spans="1:9" ht="52" x14ac:dyDescent="0.35">
      <c r="A13" s="12" t="s">
        <v>2107</v>
      </c>
      <c r="B13">
        <f>COUNTIFS(Crowdfunding!G2:G1001, "successful", Crowdfunding!E2:E1001, "&gt;50000")</f>
        <v>114</v>
      </c>
      <c r="C13">
        <f>COUNTIFS(Crowdfunding!G2:G1001, "Failed", Crowdfunding!E2:E1001, "&gt;50000")</f>
        <v>163</v>
      </c>
      <c r="D13">
        <f>COUNTIFS(Crowdfunding!G2:G1001, "Canceled", Crowdfunding!E2:E1001, "&gt;50000")</f>
        <v>28</v>
      </c>
      <c r="E13">
        <f>COUNTIFS(Crowdfunding!E2:E1001, "&gt;50000")</f>
        <v>313</v>
      </c>
      <c r="F13" s="15">
        <f t="shared" si="0"/>
        <v>0.36421725239616615</v>
      </c>
      <c r="G13" s="15">
        <f t="shared" si="1"/>
        <v>0.52076677316293929</v>
      </c>
      <c r="H13" s="15">
        <f t="shared" si="2"/>
        <v>8.9456869009584661E-2</v>
      </c>
    </row>
  </sheetData>
  <pageMargins left="0.7" right="0.7" top="0.75" bottom="0.75" header="0.3" footer="0.3"/>
  <ignoredErrors>
    <ignoredError sqref="B2:D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20A5-426A-4A4D-9A7C-2B00F28E54E0}">
  <sheetPr codeName="Sheet10"/>
  <dimension ref="A1:I566"/>
  <sheetViews>
    <sheetView tabSelected="1" workbookViewId="0">
      <selection activeCell="H19" sqref="H19"/>
    </sheetView>
  </sheetViews>
  <sheetFormatPr defaultRowHeight="15.5" x14ac:dyDescent="0.35"/>
  <cols>
    <col min="2" max="2" width="13.1640625" customWidth="1"/>
    <col min="3" max="3" width="3.83203125" customWidth="1"/>
    <col min="5" max="5" width="12.75" customWidth="1"/>
    <col min="8" max="8" width="36.9140625" style="7" customWidth="1"/>
  </cols>
  <sheetData>
    <row r="1" spans="1:9" x14ac:dyDescent="0.35">
      <c r="A1" t="s">
        <v>4</v>
      </c>
      <c r="B1" t="s">
        <v>5</v>
      </c>
      <c r="D1" t="s">
        <v>4</v>
      </c>
      <c r="E1" t="s">
        <v>5</v>
      </c>
    </row>
    <row r="2" spans="1:9" x14ac:dyDescent="0.35">
      <c r="A2" t="s">
        <v>20</v>
      </c>
      <c r="B2">
        <v>158</v>
      </c>
      <c r="D2" t="s">
        <v>14</v>
      </c>
      <c r="E2">
        <v>0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H3" s="16" t="s">
        <v>2114</v>
      </c>
      <c r="I3" s="17">
        <f>AVERAGE(B2:B566)</f>
        <v>851.14690265486729</v>
      </c>
    </row>
    <row r="4" spans="1:9" ht="31" x14ac:dyDescent="0.35">
      <c r="A4" t="s">
        <v>20</v>
      </c>
      <c r="B4">
        <v>174</v>
      </c>
      <c r="D4" t="s">
        <v>14</v>
      </c>
      <c r="E4">
        <v>53</v>
      </c>
      <c r="H4" s="18" t="s">
        <v>2115</v>
      </c>
      <c r="I4" s="19">
        <f>MEDIAN(B2:B566)</f>
        <v>201</v>
      </c>
    </row>
    <row r="5" spans="1:9" ht="31" x14ac:dyDescent="0.35">
      <c r="A5" t="s">
        <v>20</v>
      </c>
      <c r="B5">
        <v>227</v>
      </c>
      <c r="D5" t="s">
        <v>14</v>
      </c>
      <c r="E5">
        <v>18</v>
      </c>
      <c r="H5" s="18" t="s">
        <v>2116</v>
      </c>
      <c r="I5" s="19">
        <f>MIN(B2:B566)</f>
        <v>16</v>
      </c>
    </row>
    <row r="6" spans="1:9" ht="31" x14ac:dyDescent="0.35">
      <c r="A6" t="s">
        <v>20</v>
      </c>
      <c r="B6">
        <v>220</v>
      </c>
      <c r="D6" t="s">
        <v>14</v>
      </c>
      <c r="E6">
        <v>44</v>
      </c>
      <c r="H6" s="18" t="s">
        <v>2117</v>
      </c>
      <c r="I6" s="19">
        <f>MAX(B2:B566)</f>
        <v>7295</v>
      </c>
    </row>
    <row r="7" spans="1:9" ht="31" x14ac:dyDescent="0.35">
      <c r="A7" t="s">
        <v>20</v>
      </c>
      <c r="B7">
        <v>98</v>
      </c>
      <c r="D7" t="s">
        <v>14</v>
      </c>
      <c r="E7">
        <v>27</v>
      </c>
      <c r="H7" s="18" t="s">
        <v>2118</v>
      </c>
      <c r="I7" s="19">
        <f>I6-I3</f>
        <v>6443.8530973451325</v>
      </c>
    </row>
    <row r="8" spans="1:9" ht="31" x14ac:dyDescent="0.35">
      <c r="A8" t="s">
        <v>20</v>
      </c>
      <c r="B8">
        <v>100</v>
      </c>
      <c r="D8" t="s">
        <v>14</v>
      </c>
      <c r="E8">
        <v>55</v>
      </c>
      <c r="H8" s="20" t="s">
        <v>2119</v>
      </c>
      <c r="I8" s="21">
        <f>_xlfn.STDEV.S(B2:B566)</f>
        <v>1267.366006183523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  <c r="H10" s="16" t="s">
        <v>2120</v>
      </c>
      <c r="I10" s="17">
        <f>AVERAGE(E2:E365)</f>
        <v>585.61538461538464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  <c r="H11" s="18" t="s">
        <v>2121</v>
      </c>
      <c r="I11" s="19">
        <f>MEDIAN(E2:E365)</f>
        <v>114.5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  <c r="H12" s="18" t="s">
        <v>2122</v>
      </c>
      <c r="I12" s="19">
        <f>MIN(E2:E573)</f>
        <v>0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  <c r="H13" s="18" t="s">
        <v>2123</v>
      </c>
      <c r="I13" s="19">
        <f>MAX(E2:E573)</f>
        <v>6080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  <c r="H14" s="18" t="s">
        <v>2124</v>
      </c>
      <c r="I14" s="19">
        <f>I13-I10</f>
        <v>5494.3846153846152</v>
      </c>
    </row>
    <row r="15" spans="1:9" ht="31" x14ac:dyDescent="0.35">
      <c r="A15" t="s">
        <v>20</v>
      </c>
      <c r="B15">
        <v>2220</v>
      </c>
      <c r="D15" t="s">
        <v>14</v>
      </c>
      <c r="E15">
        <v>88</v>
      </c>
      <c r="H15" s="20" t="s">
        <v>2125</v>
      </c>
      <c r="I15" s="21">
        <f>_xlfn.STDEV.S(E9:E573)</f>
        <v>967.53462483760984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8" x14ac:dyDescent="0.35">
      <c r="A17" t="s">
        <v>20</v>
      </c>
      <c r="B17">
        <v>129</v>
      </c>
      <c r="D17" t="s">
        <v>14</v>
      </c>
      <c r="E17">
        <v>1</v>
      </c>
    </row>
    <row r="18" spans="1:8" ht="62" x14ac:dyDescent="0.35">
      <c r="A18" t="s">
        <v>20</v>
      </c>
      <c r="B18">
        <v>226</v>
      </c>
      <c r="D18" t="s">
        <v>14</v>
      </c>
      <c r="E18">
        <v>1467</v>
      </c>
      <c r="H18" s="7" t="s">
        <v>2126</v>
      </c>
    </row>
    <row r="19" spans="1:8" x14ac:dyDescent="0.35">
      <c r="A19" t="s">
        <v>20</v>
      </c>
      <c r="B19">
        <v>5419</v>
      </c>
      <c r="D19" t="s">
        <v>14</v>
      </c>
      <c r="E19">
        <v>75</v>
      </c>
    </row>
    <row r="20" spans="1:8" x14ac:dyDescent="0.35">
      <c r="A20" t="s">
        <v>20</v>
      </c>
      <c r="B20">
        <v>165</v>
      </c>
      <c r="D20" t="s">
        <v>14</v>
      </c>
      <c r="E20">
        <v>120</v>
      </c>
    </row>
    <row r="21" spans="1:8" x14ac:dyDescent="0.35">
      <c r="A21" t="s">
        <v>20</v>
      </c>
      <c r="B21">
        <v>1965</v>
      </c>
      <c r="D21" t="s">
        <v>14</v>
      </c>
      <c r="E21">
        <v>2253</v>
      </c>
    </row>
    <row r="22" spans="1:8" x14ac:dyDescent="0.35">
      <c r="A22" t="s">
        <v>20</v>
      </c>
      <c r="B22">
        <v>16</v>
      </c>
      <c r="D22" t="s">
        <v>14</v>
      </c>
      <c r="E22">
        <v>5</v>
      </c>
    </row>
    <row r="23" spans="1:8" x14ac:dyDescent="0.35">
      <c r="A23" t="s">
        <v>20</v>
      </c>
      <c r="B23">
        <v>107</v>
      </c>
      <c r="D23" t="s">
        <v>14</v>
      </c>
      <c r="E23">
        <v>38</v>
      </c>
    </row>
    <row r="24" spans="1:8" x14ac:dyDescent="0.35">
      <c r="A24" t="s">
        <v>20</v>
      </c>
      <c r="B24">
        <v>134</v>
      </c>
      <c r="D24" t="s">
        <v>14</v>
      </c>
      <c r="E24">
        <v>12</v>
      </c>
    </row>
    <row r="25" spans="1:8" x14ac:dyDescent="0.35">
      <c r="A25" t="s">
        <v>20</v>
      </c>
      <c r="B25">
        <v>198</v>
      </c>
      <c r="D25" t="s">
        <v>14</v>
      </c>
      <c r="E25">
        <v>1684</v>
      </c>
    </row>
    <row r="26" spans="1:8" x14ac:dyDescent="0.35">
      <c r="A26" t="s">
        <v>20</v>
      </c>
      <c r="B26">
        <v>111</v>
      </c>
      <c r="D26" t="s">
        <v>14</v>
      </c>
      <c r="E26">
        <v>56</v>
      </c>
    </row>
    <row r="27" spans="1:8" x14ac:dyDescent="0.35">
      <c r="A27" t="s">
        <v>20</v>
      </c>
      <c r="B27">
        <v>222</v>
      </c>
      <c r="D27" t="s">
        <v>14</v>
      </c>
      <c r="E27">
        <v>838</v>
      </c>
    </row>
    <row r="28" spans="1:8" x14ac:dyDescent="0.35">
      <c r="A28" t="s">
        <v>20</v>
      </c>
      <c r="B28">
        <v>6212</v>
      </c>
      <c r="D28" t="s">
        <v>14</v>
      </c>
      <c r="E28">
        <v>1000</v>
      </c>
    </row>
    <row r="29" spans="1:8" x14ac:dyDescent="0.35">
      <c r="A29" t="s">
        <v>20</v>
      </c>
      <c r="B29">
        <v>98</v>
      </c>
      <c r="D29" t="s">
        <v>14</v>
      </c>
      <c r="E29">
        <v>1482</v>
      </c>
    </row>
    <row r="30" spans="1:8" x14ac:dyDescent="0.35">
      <c r="A30" t="s">
        <v>20</v>
      </c>
      <c r="B30">
        <v>92</v>
      </c>
      <c r="D30" t="s">
        <v>14</v>
      </c>
      <c r="E30">
        <v>106</v>
      </c>
    </row>
    <row r="31" spans="1:8" x14ac:dyDescent="0.35">
      <c r="A31" t="s">
        <v>20</v>
      </c>
      <c r="B31">
        <v>149</v>
      </c>
      <c r="D31" t="s">
        <v>14</v>
      </c>
      <c r="E31">
        <v>679</v>
      </c>
    </row>
    <row r="32" spans="1:8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6B6A-8FFE-43FA-A695-14B5AF4951EA}">
  <sheetPr codeName="Sheet9"/>
  <dimension ref="B2:C4"/>
  <sheetViews>
    <sheetView topLeftCell="A4" workbookViewId="0">
      <selection activeCell="B6" sqref="B6"/>
    </sheetView>
  </sheetViews>
  <sheetFormatPr defaultRowHeight="15.5" x14ac:dyDescent="0.35"/>
  <cols>
    <col min="2" max="2" width="58.5" customWidth="1"/>
    <col min="3" max="3" width="43.6640625" customWidth="1"/>
  </cols>
  <sheetData>
    <row r="2" spans="2:3" ht="77.5" x14ac:dyDescent="0.35">
      <c r="B2" s="14" t="s">
        <v>2108</v>
      </c>
      <c r="C2" s="7" t="s">
        <v>2111</v>
      </c>
    </row>
    <row r="3" spans="2:3" ht="62.5" x14ac:dyDescent="0.35">
      <c r="B3" s="14" t="s">
        <v>2109</v>
      </c>
      <c r="C3" t="s">
        <v>2112</v>
      </c>
    </row>
    <row r="4" spans="2:3" ht="187.5" x14ac:dyDescent="0.35">
      <c r="B4" s="14" t="s">
        <v>2110</v>
      </c>
      <c r="C4" t="s">
        <v>2113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2"/>
  <sheetViews>
    <sheetView topLeftCell="C1" workbookViewId="0">
      <pane ySplit="1" topLeftCell="A2" activePane="bottomLeft" state="frozen"/>
      <selection activeCell="B1" sqref="B1"/>
      <selection pane="bottomLeft" activeCell="G1000" sqref="G2:H100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9.58203125" style="3" customWidth="1"/>
    <col min="5" max="6" width="11.9140625" style="6" bestFit="1" customWidth="1"/>
    <col min="8" max="8" width="13" bestFit="1" customWidth="1"/>
    <col min="9" max="9" width="13" style="6" customWidth="1"/>
    <col min="12" max="13" width="11.1640625" bestFit="1" customWidth="1"/>
    <col min="14" max="15" width="12.6640625" customWidth="1"/>
    <col min="18" max="18" width="28" bestFit="1" customWidth="1"/>
    <col min="20" max="20" width="11.9140625" customWidth="1"/>
  </cols>
  <sheetData>
    <row r="1" spans="1:20" s="1" customFormat="1" ht="31" x14ac:dyDescent="0.35">
      <c r="A1" s="1" t="s">
        <v>2027</v>
      </c>
      <c r="B1" s="1" t="s">
        <v>0</v>
      </c>
      <c r="C1" s="2" t="s">
        <v>1</v>
      </c>
      <c r="D1" s="2" t="s">
        <v>2029</v>
      </c>
      <c r="E1" s="13" t="s">
        <v>2</v>
      </c>
      <c r="F1" s="5" t="s">
        <v>3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2" t="s">
        <v>2031</v>
      </c>
      <c r="T1" s="2" t="s">
        <v>2032</v>
      </c>
    </row>
    <row r="2" spans="1:20" x14ac:dyDescent="0.35">
      <c r="A2">
        <v>0</v>
      </c>
      <c r="B2" t="s">
        <v>12</v>
      </c>
      <c r="C2" s="3" t="s">
        <v>13</v>
      </c>
      <c r="D2" s="4">
        <f>F2/E2*100</f>
        <v>0</v>
      </c>
      <c r="E2" s="6">
        <v>100</v>
      </c>
      <c r="F2" s="6">
        <v>0</v>
      </c>
      <c r="G2" t="s">
        <v>14</v>
      </c>
      <c r="H2">
        <v>0</v>
      </c>
      <c r="I2" s="6">
        <f>AVERAGE(F2,H2)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7" t="str">
        <f>LEFT(R2, FIND("/", R2) - 1)</f>
        <v>food</v>
      </c>
      <c r="T2" s="7" t="str">
        <f>RIGHT(R2, LEN(R2) - FIND("/", R2))</f>
        <v>food trucks</v>
      </c>
    </row>
    <row r="3" spans="1:20" hidden="1" x14ac:dyDescent="0.35">
      <c r="A3">
        <v>1</v>
      </c>
      <c r="B3" t="s">
        <v>18</v>
      </c>
      <c r="C3" s="3" t="s">
        <v>19</v>
      </c>
      <c r="D3" s="4">
        <f>F3/E3</f>
        <v>10.4</v>
      </c>
      <c r="E3" s="6">
        <v>1400</v>
      </c>
      <c r="F3" s="6">
        <v>14560</v>
      </c>
      <c r="G3" t="s">
        <v>20</v>
      </c>
      <c r="H3">
        <v>158</v>
      </c>
      <c r="I3" s="6">
        <f>F3/H3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s="7" t="str">
        <f t="shared" ref="S3:S66" si="2">LEFT(R3, FIND("/", R3) - 1)</f>
        <v>music</v>
      </c>
      <c r="T3" s="7" t="str">
        <f t="shared" ref="T3:T66" si="3">RIGHT(R3, LEN(R3) - FIND("/", R3))</f>
        <v>rock</v>
      </c>
    </row>
    <row r="4" spans="1:20" ht="31" hidden="1" x14ac:dyDescent="0.35">
      <c r="A4">
        <v>2</v>
      </c>
      <c r="B4" t="s">
        <v>24</v>
      </c>
      <c r="C4" s="3" t="s">
        <v>25</v>
      </c>
      <c r="D4" s="4">
        <f t="shared" ref="D4:D67" si="4">F4/E4</f>
        <v>1.3147878228782288</v>
      </c>
      <c r="E4" s="6">
        <v>108400</v>
      </c>
      <c r="F4" s="6">
        <v>142523</v>
      </c>
      <c r="G4" t="s">
        <v>20</v>
      </c>
      <c r="H4">
        <v>1425</v>
      </c>
      <c r="I4" s="6">
        <f t="shared" ref="I4:I67" si="5">F4/H4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s="7" t="str">
        <f t="shared" si="2"/>
        <v>technology</v>
      </c>
      <c r="T4" s="7" t="str">
        <f t="shared" si="3"/>
        <v>web</v>
      </c>
    </row>
    <row r="5" spans="1:20" ht="31" x14ac:dyDescent="0.35">
      <c r="A5">
        <v>3</v>
      </c>
      <c r="B5" t="s">
        <v>29</v>
      </c>
      <c r="C5" s="3" t="s">
        <v>30</v>
      </c>
      <c r="D5" s="4">
        <f t="shared" si="4"/>
        <v>0.58976190476190471</v>
      </c>
      <c r="E5" s="6">
        <v>4200</v>
      </c>
      <c r="F5" s="6">
        <v>2477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s="7" t="str">
        <f t="shared" si="2"/>
        <v>music</v>
      </c>
      <c r="T5" s="7" t="str">
        <f t="shared" si="3"/>
        <v>rock</v>
      </c>
    </row>
    <row r="6" spans="1:20" x14ac:dyDescent="0.35">
      <c r="A6">
        <v>4</v>
      </c>
      <c r="B6" t="s">
        <v>31</v>
      </c>
      <c r="C6" s="3" t="s">
        <v>32</v>
      </c>
      <c r="D6" s="4">
        <f t="shared" si="4"/>
        <v>0.69276315789473686</v>
      </c>
      <c r="E6" s="6">
        <v>7600</v>
      </c>
      <c r="F6" s="6">
        <v>5265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s="7" t="str">
        <f t="shared" si="2"/>
        <v>theater</v>
      </c>
      <c r="T6" s="7" t="str">
        <f t="shared" si="3"/>
        <v>plays</v>
      </c>
    </row>
    <row r="7" spans="1:20" hidden="1" x14ac:dyDescent="0.35">
      <c r="A7">
        <v>5</v>
      </c>
      <c r="B7" t="s">
        <v>34</v>
      </c>
      <c r="C7" s="3" t="s">
        <v>35</v>
      </c>
      <c r="D7" s="4">
        <f t="shared" si="4"/>
        <v>1.7361842105263159</v>
      </c>
      <c r="E7" s="6">
        <v>7600</v>
      </c>
      <c r="F7" s="6">
        <v>13195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s="7" t="str">
        <f t="shared" si="2"/>
        <v>theater</v>
      </c>
      <c r="T7" s="7" t="str">
        <f t="shared" si="3"/>
        <v>plays</v>
      </c>
    </row>
    <row r="8" spans="1:20" x14ac:dyDescent="0.35">
      <c r="A8">
        <v>6</v>
      </c>
      <c r="B8" t="s">
        <v>38</v>
      </c>
      <c r="C8" s="3" t="s">
        <v>39</v>
      </c>
      <c r="D8" s="4">
        <f t="shared" si="4"/>
        <v>0.20961538461538462</v>
      </c>
      <c r="E8" s="6">
        <v>5200</v>
      </c>
      <c r="F8" s="6">
        <v>1090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s="7" t="str">
        <f t="shared" si="2"/>
        <v>film &amp; video</v>
      </c>
      <c r="T8" s="7" t="str">
        <f t="shared" si="3"/>
        <v>documentary</v>
      </c>
    </row>
    <row r="9" spans="1:20" hidden="1" x14ac:dyDescent="0.35">
      <c r="A9">
        <v>7</v>
      </c>
      <c r="B9" t="s">
        <v>43</v>
      </c>
      <c r="C9" s="3" t="s">
        <v>44</v>
      </c>
      <c r="D9" s="4">
        <f t="shared" si="4"/>
        <v>3.2757777777777779</v>
      </c>
      <c r="E9" s="6">
        <v>4500</v>
      </c>
      <c r="F9" s="6">
        <v>14741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s="7" t="str">
        <f t="shared" si="2"/>
        <v>theater</v>
      </c>
      <c r="T9" s="7" t="str">
        <f t="shared" si="3"/>
        <v>plays</v>
      </c>
    </row>
    <row r="10" spans="1:20" hidden="1" x14ac:dyDescent="0.35">
      <c r="A10">
        <v>8</v>
      </c>
      <c r="B10" t="s">
        <v>45</v>
      </c>
      <c r="C10" s="3" t="s">
        <v>46</v>
      </c>
      <c r="D10" s="4">
        <f t="shared" si="4"/>
        <v>0.19932788374205268</v>
      </c>
      <c r="E10" s="6">
        <v>110100</v>
      </c>
      <c r="F10" s="6">
        <v>21946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s="7" t="str">
        <f t="shared" si="2"/>
        <v>theater</v>
      </c>
      <c r="T10" s="7" t="str">
        <f t="shared" si="3"/>
        <v>plays</v>
      </c>
    </row>
    <row r="11" spans="1:20" x14ac:dyDescent="0.35">
      <c r="A11">
        <v>9</v>
      </c>
      <c r="B11" t="s">
        <v>48</v>
      </c>
      <c r="C11" s="3" t="s">
        <v>49</v>
      </c>
      <c r="D11" s="4">
        <f t="shared" si="4"/>
        <v>0.51741935483870971</v>
      </c>
      <c r="E11" s="6">
        <v>6200</v>
      </c>
      <c r="F11" s="6">
        <v>3208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s="7" t="str">
        <f t="shared" si="2"/>
        <v>music</v>
      </c>
      <c r="T11" s="7" t="str">
        <f t="shared" si="3"/>
        <v>electric music</v>
      </c>
    </row>
    <row r="12" spans="1:20" hidden="1" x14ac:dyDescent="0.35">
      <c r="A12">
        <v>10</v>
      </c>
      <c r="B12" t="s">
        <v>51</v>
      </c>
      <c r="C12" s="3" t="s">
        <v>52</v>
      </c>
      <c r="D12" s="4">
        <f t="shared" si="4"/>
        <v>2.6611538461538462</v>
      </c>
      <c r="E12" s="6">
        <v>5200</v>
      </c>
      <c r="F12" s="6">
        <v>13838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s="7" t="str">
        <f t="shared" si="2"/>
        <v>film &amp; video</v>
      </c>
      <c r="T12" s="7" t="str">
        <f t="shared" si="3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 s="4">
        <f t="shared" si="4"/>
        <v>0.48095238095238096</v>
      </c>
      <c r="E13" s="6">
        <v>6300</v>
      </c>
      <c r="F13" s="6">
        <v>3030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s="7" t="str">
        <f t="shared" si="2"/>
        <v>theater</v>
      </c>
      <c r="T13" s="7" t="str">
        <f t="shared" si="3"/>
        <v>plays</v>
      </c>
    </row>
    <row r="14" spans="1:20" x14ac:dyDescent="0.35">
      <c r="A14">
        <v>12</v>
      </c>
      <c r="B14" t="s">
        <v>56</v>
      </c>
      <c r="C14" s="3" t="s">
        <v>57</v>
      </c>
      <c r="D14" s="4">
        <f t="shared" si="4"/>
        <v>0.89349206349206345</v>
      </c>
      <c r="E14" s="6">
        <v>6300</v>
      </c>
      <c r="F14" s="6">
        <v>5629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s="7" t="str">
        <f t="shared" si="2"/>
        <v>film &amp; video</v>
      </c>
      <c r="T14" s="7" t="str">
        <f t="shared" si="3"/>
        <v>drama</v>
      </c>
    </row>
    <row r="15" spans="1:20" ht="31" hidden="1" x14ac:dyDescent="0.35">
      <c r="A15">
        <v>13</v>
      </c>
      <c r="B15" t="s">
        <v>58</v>
      </c>
      <c r="C15" s="3" t="s">
        <v>59</v>
      </c>
      <c r="D15" s="4">
        <f t="shared" si="4"/>
        <v>2.4511904761904764</v>
      </c>
      <c r="E15" s="6">
        <v>4200</v>
      </c>
      <c r="F15" s="6">
        <v>10295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s="7" t="str">
        <f t="shared" si="2"/>
        <v>music</v>
      </c>
      <c r="T15" s="7" t="str">
        <f t="shared" si="3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 s="4">
        <f t="shared" si="4"/>
        <v>0.66769503546099296</v>
      </c>
      <c r="E16" s="6">
        <v>28200</v>
      </c>
      <c r="F16" s="6">
        <v>18829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s="7" t="str">
        <f t="shared" si="2"/>
        <v>music</v>
      </c>
      <c r="T16" s="7" t="str">
        <f t="shared" si="3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 s="4">
        <f t="shared" si="4"/>
        <v>0.47307881773399013</v>
      </c>
      <c r="E17" s="6">
        <v>81200</v>
      </c>
      <c r="F17" s="6">
        <v>38414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s="7" t="str">
        <f t="shared" si="2"/>
        <v>technology</v>
      </c>
      <c r="T17" s="7" t="str">
        <f t="shared" si="3"/>
        <v>wearables</v>
      </c>
    </row>
    <row r="18" spans="1:20" hidden="1" x14ac:dyDescent="0.35">
      <c r="A18">
        <v>16</v>
      </c>
      <c r="B18" t="s">
        <v>66</v>
      </c>
      <c r="C18" s="3" t="s">
        <v>67</v>
      </c>
      <c r="D18" s="4">
        <f t="shared" si="4"/>
        <v>6.4947058823529416</v>
      </c>
      <c r="E18" s="6">
        <v>1700</v>
      </c>
      <c r="F18" s="6">
        <v>11041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s="7" t="str">
        <f t="shared" si="2"/>
        <v>publishing</v>
      </c>
      <c r="T18" s="7" t="str">
        <f t="shared" si="3"/>
        <v>nonfiction</v>
      </c>
    </row>
    <row r="19" spans="1:20" hidden="1" x14ac:dyDescent="0.35">
      <c r="A19">
        <v>17</v>
      </c>
      <c r="B19" t="s">
        <v>69</v>
      </c>
      <c r="C19" s="3" t="s">
        <v>70</v>
      </c>
      <c r="D19" s="4">
        <f t="shared" si="4"/>
        <v>1.5939125295508274</v>
      </c>
      <c r="E19" s="6">
        <v>84600</v>
      </c>
      <c r="F19" s="6">
        <v>134845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s="7" t="str">
        <f t="shared" si="2"/>
        <v>film &amp; video</v>
      </c>
      <c r="T19" s="7" t="str">
        <f t="shared" si="3"/>
        <v>animation</v>
      </c>
    </row>
    <row r="20" spans="1:20" hidden="1" x14ac:dyDescent="0.35">
      <c r="A20">
        <v>18</v>
      </c>
      <c r="B20" t="s">
        <v>72</v>
      </c>
      <c r="C20" s="3" t="s">
        <v>73</v>
      </c>
      <c r="D20" s="4">
        <f t="shared" si="4"/>
        <v>0.66912087912087914</v>
      </c>
      <c r="E20" s="6">
        <v>9100</v>
      </c>
      <c r="F20" s="6">
        <v>6089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s="7" t="str">
        <f t="shared" si="2"/>
        <v>theater</v>
      </c>
      <c r="T20" s="7" t="str">
        <f t="shared" si="3"/>
        <v>plays</v>
      </c>
    </row>
    <row r="21" spans="1:20" x14ac:dyDescent="0.35">
      <c r="A21">
        <v>19</v>
      </c>
      <c r="B21" t="s">
        <v>75</v>
      </c>
      <c r="C21" s="3" t="s">
        <v>76</v>
      </c>
      <c r="D21" s="4">
        <f t="shared" si="4"/>
        <v>0.48529600000000001</v>
      </c>
      <c r="E21" s="6">
        <v>62500</v>
      </c>
      <c r="F21" s="6">
        <v>30331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s="7" t="str">
        <f t="shared" si="2"/>
        <v>theater</v>
      </c>
      <c r="T21" s="7" t="str">
        <f t="shared" si="3"/>
        <v>plays</v>
      </c>
    </row>
    <row r="22" spans="1:20" hidden="1" x14ac:dyDescent="0.35">
      <c r="A22">
        <v>20</v>
      </c>
      <c r="B22" t="s">
        <v>77</v>
      </c>
      <c r="C22" s="3" t="s">
        <v>78</v>
      </c>
      <c r="D22" s="4">
        <f t="shared" si="4"/>
        <v>1.1224279210925645</v>
      </c>
      <c r="E22" s="6">
        <v>131800</v>
      </c>
      <c r="F22" s="6">
        <v>147936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s="7" t="str">
        <f t="shared" si="2"/>
        <v>film &amp; video</v>
      </c>
      <c r="T22" s="7" t="str">
        <f t="shared" si="3"/>
        <v>drama</v>
      </c>
    </row>
    <row r="23" spans="1:20" x14ac:dyDescent="0.35">
      <c r="A23">
        <v>21</v>
      </c>
      <c r="B23" t="s">
        <v>79</v>
      </c>
      <c r="C23" s="3" t="s">
        <v>80</v>
      </c>
      <c r="D23" s="4">
        <f t="shared" si="4"/>
        <v>0.40992553191489361</v>
      </c>
      <c r="E23" s="6">
        <v>94000</v>
      </c>
      <c r="F23" s="6">
        <v>38533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s="7" t="str">
        <f t="shared" si="2"/>
        <v>theater</v>
      </c>
      <c r="T23" s="7" t="str">
        <f t="shared" si="3"/>
        <v>plays</v>
      </c>
    </row>
    <row r="24" spans="1:20" hidden="1" x14ac:dyDescent="0.35">
      <c r="A24">
        <v>22</v>
      </c>
      <c r="B24" t="s">
        <v>81</v>
      </c>
      <c r="C24" s="3" t="s">
        <v>82</v>
      </c>
      <c r="D24" s="4">
        <f t="shared" si="4"/>
        <v>1.2807106598984772</v>
      </c>
      <c r="E24" s="6">
        <v>59100</v>
      </c>
      <c r="F24" s="6">
        <v>75690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s="7" t="str">
        <f t="shared" si="2"/>
        <v>theater</v>
      </c>
      <c r="T24" s="7" t="str">
        <f t="shared" si="3"/>
        <v>plays</v>
      </c>
    </row>
    <row r="25" spans="1:20" hidden="1" x14ac:dyDescent="0.35">
      <c r="A25">
        <v>23</v>
      </c>
      <c r="B25" t="s">
        <v>83</v>
      </c>
      <c r="C25" s="3" t="s">
        <v>84</v>
      </c>
      <c r="D25" s="4">
        <f t="shared" si="4"/>
        <v>3.3204444444444445</v>
      </c>
      <c r="E25" s="6">
        <v>4500</v>
      </c>
      <c r="F25" s="6">
        <v>14942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s="7" t="str">
        <f t="shared" si="2"/>
        <v>film &amp; video</v>
      </c>
      <c r="T25" s="7" t="str">
        <f t="shared" si="3"/>
        <v>documentary</v>
      </c>
    </row>
    <row r="26" spans="1:20" hidden="1" x14ac:dyDescent="0.35">
      <c r="A26">
        <v>24</v>
      </c>
      <c r="B26" t="s">
        <v>85</v>
      </c>
      <c r="C26" s="3" t="s">
        <v>86</v>
      </c>
      <c r="D26" s="4">
        <f t="shared" si="4"/>
        <v>1.1283225108225108</v>
      </c>
      <c r="E26" s="6">
        <v>92400</v>
      </c>
      <c r="F26" s="6">
        <v>104257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s="7" t="str">
        <f t="shared" si="2"/>
        <v>technology</v>
      </c>
      <c r="T26" s="7" t="str">
        <f t="shared" si="3"/>
        <v>wearables</v>
      </c>
    </row>
    <row r="27" spans="1:20" hidden="1" x14ac:dyDescent="0.35">
      <c r="A27">
        <v>25</v>
      </c>
      <c r="B27" t="s">
        <v>87</v>
      </c>
      <c r="C27" s="3" t="s">
        <v>88</v>
      </c>
      <c r="D27" s="4">
        <f t="shared" si="4"/>
        <v>2.1643636363636363</v>
      </c>
      <c r="E27" s="6">
        <v>5500</v>
      </c>
      <c r="F27" s="6">
        <v>11904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s="7" t="str">
        <f t="shared" si="2"/>
        <v>games</v>
      </c>
      <c r="T27" s="7" t="str">
        <f t="shared" si="3"/>
        <v>video games</v>
      </c>
    </row>
    <row r="28" spans="1:20" hidden="1" x14ac:dyDescent="0.35">
      <c r="A28">
        <v>26</v>
      </c>
      <c r="B28" t="s">
        <v>90</v>
      </c>
      <c r="C28" s="3" t="s">
        <v>91</v>
      </c>
      <c r="D28" s="4">
        <f t="shared" si="4"/>
        <v>0.4819906976744186</v>
      </c>
      <c r="E28" s="6">
        <v>107500</v>
      </c>
      <c r="F28" s="6">
        <v>51814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s="7" t="str">
        <f t="shared" si="2"/>
        <v>theater</v>
      </c>
      <c r="T28" s="7" t="str">
        <f t="shared" si="3"/>
        <v>plays</v>
      </c>
    </row>
    <row r="29" spans="1:20" x14ac:dyDescent="0.35">
      <c r="A29">
        <v>27</v>
      </c>
      <c r="B29" t="s">
        <v>92</v>
      </c>
      <c r="C29" s="3" t="s">
        <v>93</v>
      </c>
      <c r="D29" s="4">
        <f t="shared" si="4"/>
        <v>0.79949999999999999</v>
      </c>
      <c r="E29" s="6">
        <v>2000</v>
      </c>
      <c r="F29" s="6">
        <v>1599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s="7" t="str">
        <f t="shared" si="2"/>
        <v>music</v>
      </c>
      <c r="T29" s="7" t="str">
        <f t="shared" si="3"/>
        <v>rock</v>
      </c>
    </row>
    <row r="30" spans="1:20" hidden="1" x14ac:dyDescent="0.35">
      <c r="A30">
        <v>28</v>
      </c>
      <c r="B30" t="s">
        <v>94</v>
      </c>
      <c r="C30" s="3" t="s">
        <v>95</v>
      </c>
      <c r="D30" s="4">
        <f t="shared" si="4"/>
        <v>1.0522553516819573</v>
      </c>
      <c r="E30" s="6">
        <v>130800</v>
      </c>
      <c r="F30" s="6">
        <v>137635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s="7" t="str">
        <f t="shared" si="2"/>
        <v>theater</v>
      </c>
      <c r="T30" s="7" t="str">
        <f t="shared" si="3"/>
        <v>plays</v>
      </c>
    </row>
    <row r="31" spans="1:20" hidden="1" x14ac:dyDescent="0.35">
      <c r="A31">
        <v>29</v>
      </c>
      <c r="B31" t="s">
        <v>96</v>
      </c>
      <c r="C31" s="3" t="s">
        <v>97</v>
      </c>
      <c r="D31" s="4">
        <f t="shared" si="4"/>
        <v>3.2889978213507627</v>
      </c>
      <c r="E31" s="6">
        <v>45900</v>
      </c>
      <c r="F31" s="6">
        <v>150965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s="7" t="str">
        <f t="shared" si="2"/>
        <v>film &amp; video</v>
      </c>
      <c r="T31" s="7" t="str">
        <f t="shared" si="3"/>
        <v>shorts</v>
      </c>
    </row>
    <row r="32" spans="1:20" hidden="1" x14ac:dyDescent="0.35">
      <c r="A32">
        <v>30</v>
      </c>
      <c r="B32" t="s">
        <v>101</v>
      </c>
      <c r="C32" s="3" t="s">
        <v>102</v>
      </c>
      <c r="D32" s="4">
        <f t="shared" si="4"/>
        <v>1.606111111111111</v>
      </c>
      <c r="E32" s="6">
        <v>9000</v>
      </c>
      <c r="F32" s="6">
        <v>14455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s="7" t="str">
        <f t="shared" si="2"/>
        <v>film &amp; video</v>
      </c>
      <c r="T32" s="7" t="str">
        <f t="shared" si="3"/>
        <v>animation</v>
      </c>
    </row>
    <row r="33" spans="1:20" hidden="1" x14ac:dyDescent="0.35">
      <c r="A33">
        <v>31</v>
      </c>
      <c r="B33" t="s">
        <v>103</v>
      </c>
      <c r="C33" s="3" t="s">
        <v>104</v>
      </c>
      <c r="D33" s="4">
        <f t="shared" si="4"/>
        <v>3.1</v>
      </c>
      <c r="E33" s="6">
        <v>3500</v>
      </c>
      <c r="F33" s="6">
        <v>10850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s="7" t="str">
        <f t="shared" si="2"/>
        <v>games</v>
      </c>
      <c r="T33" s="7" t="str">
        <f t="shared" si="3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 s="4">
        <f t="shared" si="4"/>
        <v>0.86807920792079207</v>
      </c>
      <c r="E34" s="6">
        <v>101000</v>
      </c>
      <c r="F34" s="6">
        <v>87676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s="7" t="str">
        <f t="shared" si="2"/>
        <v>film &amp; video</v>
      </c>
      <c r="T34" s="7" t="str">
        <f t="shared" si="3"/>
        <v>documentary</v>
      </c>
    </row>
    <row r="35" spans="1:20" hidden="1" x14ac:dyDescent="0.35">
      <c r="A35">
        <v>33</v>
      </c>
      <c r="B35" t="s">
        <v>109</v>
      </c>
      <c r="C35" s="3" t="s">
        <v>110</v>
      </c>
      <c r="D35" s="4">
        <f t="shared" si="4"/>
        <v>3.7782071713147412</v>
      </c>
      <c r="E35" s="6">
        <v>50200</v>
      </c>
      <c r="F35" s="6">
        <v>189666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s="7" t="str">
        <f t="shared" si="2"/>
        <v>theater</v>
      </c>
      <c r="T35" s="7" t="str">
        <f t="shared" si="3"/>
        <v>plays</v>
      </c>
    </row>
    <row r="36" spans="1:20" ht="31" hidden="1" x14ac:dyDescent="0.35">
      <c r="A36">
        <v>34</v>
      </c>
      <c r="B36" t="s">
        <v>111</v>
      </c>
      <c r="C36" s="3" t="s">
        <v>112</v>
      </c>
      <c r="D36" s="4">
        <f t="shared" si="4"/>
        <v>1.5080645161290323</v>
      </c>
      <c r="E36" s="6">
        <v>9300</v>
      </c>
      <c r="F36" s="6">
        <v>14025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s="7" t="str">
        <f t="shared" si="2"/>
        <v>film &amp; video</v>
      </c>
      <c r="T36" s="7" t="str">
        <f t="shared" si="3"/>
        <v>documentary</v>
      </c>
    </row>
    <row r="37" spans="1:20" hidden="1" x14ac:dyDescent="0.35">
      <c r="A37">
        <v>35</v>
      </c>
      <c r="B37" t="s">
        <v>113</v>
      </c>
      <c r="C37" s="3" t="s">
        <v>114</v>
      </c>
      <c r="D37" s="4">
        <f t="shared" si="4"/>
        <v>1.5030119521912351</v>
      </c>
      <c r="E37" s="6">
        <v>125500</v>
      </c>
      <c r="F37" s="6">
        <v>188628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s="7" t="str">
        <f t="shared" si="2"/>
        <v>film &amp; video</v>
      </c>
      <c r="T37" s="7" t="str">
        <f t="shared" si="3"/>
        <v>drama</v>
      </c>
    </row>
    <row r="38" spans="1:20" hidden="1" x14ac:dyDescent="0.35">
      <c r="A38">
        <v>36</v>
      </c>
      <c r="B38" t="s">
        <v>115</v>
      </c>
      <c r="C38" s="3" t="s">
        <v>116</v>
      </c>
      <c r="D38" s="4">
        <f t="shared" si="4"/>
        <v>1.572857142857143</v>
      </c>
      <c r="E38" s="6">
        <v>700</v>
      </c>
      <c r="F38" s="6">
        <v>1101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s="7" t="str">
        <f t="shared" si="2"/>
        <v>theater</v>
      </c>
      <c r="T38" s="7" t="str">
        <f t="shared" si="3"/>
        <v>plays</v>
      </c>
    </row>
    <row r="39" spans="1:20" ht="31" hidden="1" x14ac:dyDescent="0.35">
      <c r="A39">
        <v>37</v>
      </c>
      <c r="B39" t="s">
        <v>117</v>
      </c>
      <c r="C39" s="3" t="s">
        <v>118</v>
      </c>
      <c r="D39" s="4">
        <f t="shared" si="4"/>
        <v>1.3998765432098765</v>
      </c>
      <c r="E39" s="6">
        <v>8100</v>
      </c>
      <c r="F39" s="6">
        <v>11339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s="7" t="str">
        <f t="shared" si="2"/>
        <v>publishing</v>
      </c>
      <c r="T39" s="7" t="str">
        <f t="shared" si="3"/>
        <v>fiction</v>
      </c>
    </row>
    <row r="40" spans="1:20" ht="31" hidden="1" x14ac:dyDescent="0.35">
      <c r="A40">
        <v>38</v>
      </c>
      <c r="B40" t="s">
        <v>120</v>
      </c>
      <c r="C40" s="3" t="s">
        <v>121</v>
      </c>
      <c r="D40" s="4">
        <f t="shared" si="4"/>
        <v>3.2532258064516131</v>
      </c>
      <c r="E40" s="6">
        <v>3100</v>
      </c>
      <c r="F40" s="6">
        <v>10085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s="7" t="str">
        <f t="shared" si="2"/>
        <v>photography</v>
      </c>
      <c r="T40" s="7" t="str">
        <f t="shared" si="3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 s="4">
        <f t="shared" si="4"/>
        <v>0.50777777777777777</v>
      </c>
      <c r="E41" s="6">
        <v>9900</v>
      </c>
      <c r="F41" s="6">
        <v>5027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s="7" t="str">
        <f t="shared" si="2"/>
        <v>theater</v>
      </c>
      <c r="T41" s="7" t="str">
        <f t="shared" si="3"/>
        <v>plays</v>
      </c>
    </row>
    <row r="42" spans="1:20" hidden="1" x14ac:dyDescent="0.35">
      <c r="A42">
        <v>40</v>
      </c>
      <c r="B42" t="s">
        <v>125</v>
      </c>
      <c r="C42" s="3" t="s">
        <v>126</v>
      </c>
      <c r="D42" s="4">
        <f t="shared" si="4"/>
        <v>1.6906818181818182</v>
      </c>
      <c r="E42" s="6">
        <v>8800</v>
      </c>
      <c r="F42" s="6">
        <v>14878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s="7" t="str">
        <f t="shared" si="2"/>
        <v>technology</v>
      </c>
      <c r="T42" s="7" t="str">
        <f t="shared" si="3"/>
        <v>wearables</v>
      </c>
    </row>
    <row r="43" spans="1:20" hidden="1" x14ac:dyDescent="0.35">
      <c r="A43">
        <v>41</v>
      </c>
      <c r="B43" t="s">
        <v>127</v>
      </c>
      <c r="C43" s="3" t="s">
        <v>128</v>
      </c>
      <c r="D43" s="4">
        <f t="shared" si="4"/>
        <v>2.1292857142857144</v>
      </c>
      <c r="E43" s="6">
        <v>5600</v>
      </c>
      <c r="F43" s="6">
        <v>11924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s="7" t="str">
        <f t="shared" si="2"/>
        <v>music</v>
      </c>
      <c r="T43" s="7" t="str">
        <f t="shared" si="3"/>
        <v>rock</v>
      </c>
    </row>
    <row r="44" spans="1:20" hidden="1" x14ac:dyDescent="0.35">
      <c r="A44">
        <v>42</v>
      </c>
      <c r="B44" t="s">
        <v>129</v>
      </c>
      <c r="C44" s="3" t="s">
        <v>130</v>
      </c>
      <c r="D44" s="4">
        <f t="shared" si="4"/>
        <v>4.4394444444444447</v>
      </c>
      <c r="E44" s="6">
        <v>1800</v>
      </c>
      <c r="F44" s="6">
        <v>7991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s="7" t="str">
        <f t="shared" si="2"/>
        <v>food</v>
      </c>
      <c r="T44" s="7" t="str">
        <f t="shared" si="3"/>
        <v>food trucks</v>
      </c>
    </row>
    <row r="45" spans="1:20" ht="31" hidden="1" x14ac:dyDescent="0.35">
      <c r="A45">
        <v>43</v>
      </c>
      <c r="B45" t="s">
        <v>131</v>
      </c>
      <c r="C45" s="3" t="s">
        <v>132</v>
      </c>
      <c r="D45" s="4">
        <f t="shared" si="4"/>
        <v>1.859390243902439</v>
      </c>
      <c r="E45" s="6">
        <v>90200</v>
      </c>
      <c r="F45" s="6">
        <v>167717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s="7" t="str">
        <f t="shared" si="2"/>
        <v>publishing</v>
      </c>
      <c r="T45" s="7" t="str">
        <f t="shared" si="3"/>
        <v>radio &amp; podcasts</v>
      </c>
    </row>
    <row r="46" spans="1:20" hidden="1" x14ac:dyDescent="0.35">
      <c r="A46">
        <v>44</v>
      </c>
      <c r="B46" t="s">
        <v>134</v>
      </c>
      <c r="C46" s="3" t="s">
        <v>135</v>
      </c>
      <c r="D46" s="4">
        <f t="shared" si="4"/>
        <v>6.5881249999999998</v>
      </c>
      <c r="E46" s="6">
        <v>1600</v>
      </c>
      <c r="F46" s="6">
        <v>10541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s="7" t="str">
        <f t="shared" si="2"/>
        <v>publishing</v>
      </c>
      <c r="T46" s="7" t="str">
        <f t="shared" si="3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 s="4">
        <f t="shared" si="4"/>
        <v>0.4768421052631579</v>
      </c>
      <c r="E47" s="6">
        <v>9500</v>
      </c>
      <c r="F47" s="6">
        <v>4530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s="7" t="str">
        <f t="shared" si="2"/>
        <v>theater</v>
      </c>
      <c r="T47" s="7" t="str">
        <f t="shared" si="3"/>
        <v>plays</v>
      </c>
    </row>
    <row r="48" spans="1:20" hidden="1" x14ac:dyDescent="0.35">
      <c r="A48">
        <v>46</v>
      </c>
      <c r="B48" t="s">
        <v>138</v>
      </c>
      <c r="C48" s="3" t="s">
        <v>139</v>
      </c>
      <c r="D48" s="4">
        <f t="shared" si="4"/>
        <v>1.1478378378378378</v>
      </c>
      <c r="E48" s="6">
        <v>3700</v>
      </c>
      <c r="F48" s="6">
        <v>4247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s="7" t="str">
        <f t="shared" si="2"/>
        <v>music</v>
      </c>
      <c r="T48" s="7" t="str">
        <f t="shared" si="3"/>
        <v>rock</v>
      </c>
    </row>
    <row r="49" spans="1:20" hidden="1" x14ac:dyDescent="0.35">
      <c r="A49">
        <v>47</v>
      </c>
      <c r="B49" t="s">
        <v>140</v>
      </c>
      <c r="C49" s="3" t="s">
        <v>141</v>
      </c>
      <c r="D49" s="4">
        <f t="shared" si="4"/>
        <v>4.7526666666666664</v>
      </c>
      <c r="E49" s="6">
        <v>1500</v>
      </c>
      <c r="F49" s="6">
        <v>7129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s="7" t="str">
        <f t="shared" si="2"/>
        <v>theater</v>
      </c>
      <c r="T49" s="7" t="str">
        <f t="shared" si="3"/>
        <v>plays</v>
      </c>
    </row>
    <row r="50" spans="1:20" hidden="1" x14ac:dyDescent="0.35">
      <c r="A50">
        <v>48</v>
      </c>
      <c r="B50" t="s">
        <v>142</v>
      </c>
      <c r="C50" s="3" t="s">
        <v>143</v>
      </c>
      <c r="D50" s="4">
        <f t="shared" si="4"/>
        <v>3.86972972972973</v>
      </c>
      <c r="E50" s="6">
        <v>33300</v>
      </c>
      <c r="F50" s="6">
        <v>128862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s="7" t="str">
        <f t="shared" si="2"/>
        <v>theater</v>
      </c>
      <c r="T50" s="7" t="str">
        <f t="shared" si="3"/>
        <v>plays</v>
      </c>
    </row>
    <row r="51" spans="1:20" hidden="1" x14ac:dyDescent="0.35">
      <c r="A51">
        <v>49</v>
      </c>
      <c r="B51" t="s">
        <v>144</v>
      </c>
      <c r="C51" s="3" t="s">
        <v>145</v>
      </c>
      <c r="D51" s="4">
        <f t="shared" si="4"/>
        <v>1.89625</v>
      </c>
      <c r="E51" s="6">
        <v>7200</v>
      </c>
      <c r="F51" s="6">
        <v>13653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s="7" t="str">
        <f t="shared" si="2"/>
        <v>music</v>
      </c>
      <c r="T51" s="7" t="str">
        <f t="shared" si="3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 s="4">
        <f t="shared" si="4"/>
        <v>0.02</v>
      </c>
      <c r="E52" s="6">
        <v>100</v>
      </c>
      <c r="F52" s="6"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s="7" t="str">
        <f t="shared" si="2"/>
        <v>music</v>
      </c>
      <c r="T52" s="7" t="str">
        <f t="shared" si="3"/>
        <v>metal</v>
      </c>
    </row>
    <row r="53" spans="1:20" x14ac:dyDescent="0.35">
      <c r="A53">
        <v>51</v>
      </c>
      <c r="B53" t="s">
        <v>149</v>
      </c>
      <c r="C53" s="3" t="s">
        <v>150</v>
      </c>
      <c r="D53" s="4">
        <f t="shared" si="4"/>
        <v>0.91867805186590767</v>
      </c>
      <c r="E53" s="6">
        <v>158100</v>
      </c>
      <c r="F53" s="6">
        <v>145243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s="7" t="str">
        <f t="shared" si="2"/>
        <v>technology</v>
      </c>
      <c r="T53" s="7" t="str">
        <f t="shared" si="3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 s="4">
        <f t="shared" si="4"/>
        <v>0.34152777777777776</v>
      </c>
      <c r="E54" s="6">
        <v>7200</v>
      </c>
      <c r="F54" s="6">
        <v>2459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s="7" t="str">
        <f t="shared" si="2"/>
        <v>theater</v>
      </c>
      <c r="T54" s="7" t="str">
        <f t="shared" si="3"/>
        <v>plays</v>
      </c>
    </row>
    <row r="55" spans="1:20" hidden="1" x14ac:dyDescent="0.35">
      <c r="A55">
        <v>53</v>
      </c>
      <c r="B55" t="s">
        <v>153</v>
      </c>
      <c r="C55" s="3" t="s">
        <v>154</v>
      </c>
      <c r="D55" s="4">
        <f t="shared" si="4"/>
        <v>1.4040909090909091</v>
      </c>
      <c r="E55" s="6">
        <v>8800</v>
      </c>
      <c r="F55" s="6">
        <v>12356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s="7" t="str">
        <f t="shared" si="2"/>
        <v>film &amp; video</v>
      </c>
      <c r="T55" s="7" t="str">
        <f t="shared" si="3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 s="4">
        <f t="shared" si="4"/>
        <v>0.89866666666666661</v>
      </c>
      <c r="E56" s="6">
        <v>6000</v>
      </c>
      <c r="F56" s="6">
        <v>5392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s="7" t="str">
        <f t="shared" si="2"/>
        <v>technology</v>
      </c>
      <c r="T56" s="7" t="str">
        <f t="shared" si="3"/>
        <v>wearables</v>
      </c>
    </row>
    <row r="57" spans="1:20" hidden="1" x14ac:dyDescent="0.35">
      <c r="A57">
        <v>55</v>
      </c>
      <c r="B57" t="s">
        <v>157</v>
      </c>
      <c r="C57" s="3" t="s">
        <v>158</v>
      </c>
      <c r="D57" s="4">
        <f t="shared" si="4"/>
        <v>1.7796969696969698</v>
      </c>
      <c r="E57" s="6">
        <v>6600</v>
      </c>
      <c r="F57" s="6">
        <v>11746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s="7" t="str">
        <f t="shared" si="2"/>
        <v>music</v>
      </c>
      <c r="T57" s="7" t="str">
        <f t="shared" si="3"/>
        <v>jazz</v>
      </c>
    </row>
    <row r="58" spans="1:20" ht="31" hidden="1" x14ac:dyDescent="0.35">
      <c r="A58">
        <v>56</v>
      </c>
      <c r="B58" t="s">
        <v>160</v>
      </c>
      <c r="C58" s="3" t="s">
        <v>161</v>
      </c>
      <c r="D58" s="4">
        <f t="shared" si="4"/>
        <v>1.436625</v>
      </c>
      <c r="E58" s="6">
        <v>8000</v>
      </c>
      <c r="F58" s="6">
        <v>11493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s="7" t="str">
        <f t="shared" si="2"/>
        <v>technology</v>
      </c>
      <c r="T58" s="7" t="str">
        <f t="shared" si="3"/>
        <v>wearables</v>
      </c>
    </row>
    <row r="59" spans="1:20" hidden="1" x14ac:dyDescent="0.35">
      <c r="A59">
        <v>57</v>
      </c>
      <c r="B59" t="s">
        <v>162</v>
      </c>
      <c r="C59" s="3" t="s">
        <v>163</v>
      </c>
      <c r="D59" s="4">
        <f t="shared" si="4"/>
        <v>2.1527586206896552</v>
      </c>
      <c r="E59" s="6">
        <v>2900</v>
      </c>
      <c r="F59" s="6">
        <v>6243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s="7" t="str">
        <f t="shared" si="2"/>
        <v>games</v>
      </c>
      <c r="T59" s="7" t="str">
        <f t="shared" si="3"/>
        <v>video games</v>
      </c>
    </row>
    <row r="60" spans="1:20" hidden="1" x14ac:dyDescent="0.35">
      <c r="A60">
        <v>58</v>
      </c>
      <c r="B60" t="s">
        <v>164</v>
      </c>
      <c r="C60" s="3" t="s">
        <v>165</v>
      </c>
      <c r="D60" s="4">
        <f t="shared" si="4"/>
        <v>2.2711111111111113</v>
      </c>
      <c r="E60" s="6">
        <v>2700</v>
      </c>
      <c r="F60" s="6">
        <v>6132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s="7" t="str">
        <f t="shared" si="2"/>
        <v>theater</v>
      </c>
      <c r="T60" s="7" t="str">
        <f t="shared" si="3"/>
        <v>plays</v>
      </c>
    </row>
    <row r="61" spans="1:20" hidden="1" x14ac:dyDescent="0.35">
      <c r="A61">
        <v>59</v>
      </c>
      <c r="B61" t="s">
        <v>166</v>
      </c>
      <c r="C61" s="3" t="s">
        <v>167</v>
      </c>
      <c r="D61" s="4">
        <f t="shared" si="4"/>
        <v>2.7507142857142859</v>
      </c>
      <c r="E61" s="6">
        <v>1400</v>
      </c>
      <c r="F61" s="6">
        <v>3851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s="7" t="str">
        <f t="shared" si="2"/>
        <v>theater</v>
      </c>
      <c r="T61" s="7" t="str">
        <f t="shared" si="3"/>
        <v>plays</v>
      </c>
    </row>
    <row r="62" spans="1:20" hidden="1" x14ac:dyDescent="0.35">
      <c r="A62">
        <v>60</v>
      </c>
      <c r="B62" t="s">
        <v>168</v>
      </c>
      <c r="C62" s="3" t="s">
        <v>169</v>
      </c>
      <c r="D62" s="4">
        <f t="shared" si="4"/>
        <v>1.4437048832271762</v>
      </c>
      <c r="E62" s="6">
        <v>94200</v>
      </c>
      <c r="F62" s="6">
        <v>135997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s="7" t="str">
        <f t="shared" si="2"/>
        <v>theater</v>
      </c>
      <c r="T62" s="7" t="str">
        <f t="shared" si="3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 s="4">
        <f t="shared" si="4"/>
        <v>0.92745983935742971</v>
      </c>
      <c r="E63" s="6">
        <v>199200</v>
      </c>
      <c r="F63" s="6">
        <v>184750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s="7" t="str">
        <f t="shared" si="2"/>
        <v>theater</v>
      </c>
      <c r="T63" s="7" t="str">
        <f t="shared" si="3"/>
        <v>plays</v>
      </c>
    </row>
    <row r="64" spans="1:20" hidden="1" x14ac:dyDescent="0.35">
      <c r="A64">
        <v>62</v>
      </c>
      <c r="B64" t="s">
        <v>172</v>
      </c>
      <c r="C64" s="3" t="s">
        <v>173</v>
      </c>
      <c r="D64" s="4">
        <f t="shared" si="4"/>
        <v>7.226</v>
      </c>
      <c r="E64" s="6">
        <v>2000</v>
      </c>
      <c r="F64" s="6">
        <v>14452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s="7" t="str">
        <f t="shared" si="2"/>
        <v>technology</v>
      </c>
      <c r="T64" s="7" t="str">
        <f t="shared" si="3"/>
        <v>web</v>
      </c>
    </row>
    <row r="65" spans="1:20" x14ac:dyDescent="0.35">
      <c r="A65">
        <v>63</v>
      </c>
      <c r="B65" t="s">
        <v>174</v>
      </c>
      <c r="C65" s="3" t="s">
        <v>175</v>
      </c>
      <c r="D65" s="4">
        <f t="shared" si="4"/>
        <v>0.11851063829787234</v>
      </c>
      <c r="E65" s="6">
        <v>4700</v>
      </c>
      <c r="F65" s="6">
        <v>557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s="7" t="str">
        <f t="shared" si="2"/>
        <v>theater</v>
      </c>
      <c r="T65" s="7" t="str">
        <f t="shared" si="3"/>
        <v>plays</v>
      </c>
    </row>
    <row r="66" spans="1:20" x14ac:dyDescent="0.35">
      <c r="A66">
        <v>64</v>
      </c>
      <c r="B66" t="s">
        <v>176</v>
      </c>
      <c r="C66" s="3" t="s">
        <v>177</v>
      </c>
      <c r="D66" s="4">
        <f t="shared" si="4"/>
        <v>0.97642857142857142</v>
      </c>
      <c r="E66" s="6">
        <v>2800</v>
      </c>
      <c r="F66" s="6">
        <v>2734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s="7" t="str">
        <f t="shared" si="2"/>
        <v>technology</v>
      </c>
      <c r="T66" s="7" t="str">
        <f t="shared" si="3"/>
        <v>web</v>
      </c>
    </row>
    <row r="67" spans="1:20" hidden="1" x14ac:dyDescent="0.35">
      <c r="A67">
        <v>65</v>
      </c>
      <c r="B67" t="s">
        <v>178</v>
      </c>
      <c r="C67" s="3" t="s">
        <v>179</v>
      </c>
      <c r="D67" s="4">
        <f t="shared" si="4"/>
        <v>2.3614754098360655</v>
      </c>
      <c r="E67" s="6">
        <v>6100</v>
      </c>
      <c r="F67" s="6">
        <v>14405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7" t="str">
        <f t="shared" ref="S67:S130" si="8">LEFT(R67, FIND("/", R67) - 1)</f>
        <v>theater</v>
      </c>
      <c r="T67" s="7" t="str">
        <f t="shared" ref="T67:T130" si="9">RIGHT(R67, LEN(R67) - FIND("/", 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 s="4">
        <f t="shared" ref="D68:D131" si="10">F68/E68</f>
        <v>0.45068965517241377</v>
      </c>
      <c r="E68" s="6">
        <v>2900</v>
      </c>
      <c r="F68" s="6">
        <v>1307</v>
      </c>
      <c r="G68" t="s">
        <v>14</v>
      </c>
      <c r="H68">
        <v>12</v>
      </c>
      <c r="I68" s="6">
        <f t="shared" ref="I68:I131" si="11">F68/H68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s="7" t="str">
        <f t="shared" si="8"/>
        <v>theater</v>
      </c>
      <c r="T68" s="7" t="str">
        <f t="shared" si="9"/>
        <v>plays</v>
      </c>
    </row>
    <row r="69" spans="1:20" ht="31" hidden="1" x14ac:dyDescent="0.35">
      <c r="A69">
        <v>67</v>
      </c>
      <c r="B69" t="s">
        <v>182</v>
      </c>
      <c r="C69" s="3" t="s">
        <v>183</v>
      </c>
      <c r="D69" s="4">
        <f t="shared" si="10"/>
        <v>1.6238567493112948</v>
      </c>
      <c r="E69" s="6">
        <v>72600</v>
      </c>
      <c r="F69" s="6">
        <v>117892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s="7" t="str">
        <f t="shared" si="8"/>
        <v>technology</v>
      </c>
      <c r="T69" s="7" t="str">
        <f t="shared" si="9"/>
        <v>wearables</v>
      </c>
    </row>
    <row r="70" spans="1:20" hidden="1" x14ac:dyDescent="0.35">
      <c r="A70">
        <v>68</v>
      </c>
      <c r="B70" t="s">
        <v>184</v>
      </c>
      <c r="C70" s="3" t="s">
        <v>185</v>
      </c>
      <c r="D70" s="4">
        <f t="shared" si="10"/>
        <v>2.5452631578947367</v>
      </c>
      <c r="E70" s="6">
        <v>5700</v>
      </c>
      <c r="F70" s="6">
        <v>14508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s="7" t="str">
        <f t="shared" si="8"/>
        <v>theater</v>
      </c>
      <c r="T70" s="7" t="str">
        <f t="shared" si="9"/>
        <v>plays</v>
      </c>
    </row>
    <row r="71" spans="1:20" hidden="1" x14ac:dyDescent="0.35">
      <c r="A71">
        <v>69</v>
      </c>
      <c r="B71" t="s">
        <v>186</v>
      </c>
      <c r="C71" s="3" t="s">
        <v>187</v>
      </c>
      <c r="D71" s="4">
        <f t="shared" si="10"/>
        <v>0.24063291139240506</v>
      </c>
      <c r="E71" s="6">
        <v>7900</v>
      </c>
      <c r="F71" s="6">
        <v>1901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s="7" t="str">
        <f t="shared" si="8"/>
        <v>theater</v>
      </c>
      <c r="T71" s="7" t="str">
        <f t="shared" si="9"/>
        <v>plays</v>
      </c>
    </row>
    <row r="72" spans="1:20" hidden="1" x14ac:dyDescent="0.35">
      <c r="A72">
        <v>70</v>
      </c>
      <c r="B72" t="s">
        <v>188</v>
      </c>
      <c r="C72" s="3" t="s">
        <v>189</v>
      </c>
      <c r="D72" s="4">
        <f t="shared" si="10"/>
        <v>1.2374140625000001</v>
      </c>
      <c r="E72" s="6">
        <v>128000</v>
      </c>
      <c r="F72" s="6">
        <v>158389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s="7" t="str">
        <f t="shared" si="8"/>
        <v>theater</v>
      </c>
      <c r="T72" s="7" t="str">
        <f t="shared" si="9"/>
        <v>plays</v>
      </c>
    </row>
    <row r="73" spans="1:20" ht="31" hidden="1" x14ac:dyDescent="0.35">
      <c r="A73">
        <v>71</v>
      </c>
      <c r="B73" t="s">
        <v>190</v>
      </c>
      <c r="C73" s="3" t="s">
        <v>191</v>
      </c>
      <c r="D73" s="4">
        <f t="shared" si="10"/>
        <v>1.0806666666666667</v>
      </c>
      <c r="E73" s="6">
        <v>6000</v>
      </c>
      <c r="F73" s="6">
        <v>6484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s="7" t="str">
        <f t="shared" si="8"/>
        <v>theater</v>
      </c>
      <c r="T73" s="7" t="str">
        <f t="shared" si="9"/>
        <v>plays</v>
      </c>
    </row>
    <row r="74" spans="1:20" hidden="1" x14ac:dyDescent="0.35">
      <c r="A74">
        <v>72</v>
      </c>
      <c r="B74" t="s">
        <v>192</v>
      </c>
      <c r="C74" s="3" t="s">
        <v>193</v>
      </c>
      <c r="D74" s="4">
        <f t="shared" si="10"/>
        <v>6.7033333333333331</v>
      </c>
      <c r="E74" s="6">
        <v>600</v>
      </c>
      <c r="F74" s="6">
        <v>4022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s="7" t="str">
        <f t="shared" si="8"/>
        <v>film &amp; video</v>
      </c>
      <c r="T74" s="7" t="str">
        <f t="shared" si="9"/>
        <v>animation</v>
      </c>
    </row>
    <row r="75" spans="1:20" hidden="1" x14ac:dyDescent="0.35">
      <c r="A75">
        <v>73</v>
      </c>
      <c r="B75" t="s">
        <v>194</v>
      </c>
      <c r="C75" s="3" t="s">
        <v>195</v>
      </c>
      <c r="D75" s="4">
        <f t="shared" si="10"/>
        <v>6.609285714285714</v>
      </c>
      <c r="E75" s="6">
        <v>1400</v>
      </c>
      <c r="F75" s="6">
        <v>9253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s="7" t="str">
        <f t="shared" si="8"/>
        <v>music</v>
      </c>
      <c r="T75" s="7" t="str">
        <f t="shared" si="9"/>
        <v>jazz</v>
      </c>
    </row>
    <row r="76" spans="1:20" hidden="1" x14ac:dyDescent="0.35">
      <c r="A76">
        <v>74</v>
      </c>
      <c r="B76" t="s">
        <v>196</v>
      </c>
      <c r="C76" s="3" t="s">
        <v>197</v>
      </c>
      <c r="D76" s="4">
        <f t="shared" si="10"/>
        <v>1.2246153846153847</v>
      </c>
      <c r="E76" s="6">
        <v>3900</v>
      </c>
      <c r="F76" s="6">
        <v>4776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s="7" t="str">
        <f t="shared" si="8"/>
        <v>music</v>
      </c>
      <c r="T76" s="7" t="str">
        <f t="shared" si="9"/>
        <v>metal</v>
      </c>
    </row>
    <row r="77" spans="1:20" ht="31" hidden="1" x14ac:dyDescent="0.35">
      <c r="A77">
        <v>75</v>
      </c>
      <c r="B77" t="s">
        <v>198</v>
      </c>
      <c r="C77" s="3" t="s">
        <v>199</v>
      </c>
      <c r="D77" s="4">
        <f t="shared" si="10"/>
        <v>1.5057731958762886</v>
      </c>
      <c r="E77" s="6">
        <v>9700</v>
      </c>
      <c r="F77" s="6">
        <v>14606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s="7" t="str">
        <f t="shared" si="8"/>
        <v>photography</v>
      </c>
      <c r="T77" s="7" t="str">
        <f t="shared" si="9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 s="4">
        <f t="shared" si="10"/>
        <v>0.78106590724165992</v>
      </c>
      <c r="E78" s="6">
        <v>122900</v>
      </c>
      <c r="F78" s="6">
        <v>95993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s="7" t="str">
        <f t="shared" si="8"/>
        <v>theater</v>
      </c>
      <c r="T78" s="7" t="str">
        <f t="shared" si="9"/>
        <v>plays</v>
      </c>
    </row>
    <row r="79" spans="1:20" x14ac:dyDescent="0.35">
      <c r="A79">
        <v>77</v>
      </c>
      <c r="B79" t="s">
        <v>202</v>
      </c>
      <c r="C79" s="3" t="s">
        <v>203</v>
      </c>
      <c r="D79" s="4">
        <f t="shared" si="10"/>
        <v>0.46947368421052632</v>
      </c>
      <c r="E79" s="6">
        <v>9500</v>
      </c>
      <c r="F79" s="6">
        <v>4460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s="7" t="str">
        <f t="shared" si="8"/>
        <v>film &amp; video</v>
      </c>
      <c r="T79" s="7" t="str">
        <f t="shared" si="9"/>
        <v>animation</v>
      </c>
    </row>
    <row r="80" spans="1:20" hidden="1" x14ac:dyDescent="0.35">
      <c r="A80">
        <v>78</v>
      </c>
      <c r="B80" t="s">
        <v>204</v>
      </c>
      <c r="C80" s="3" t="s">
        <v>205</v>
      </c>
      <c r="D80" s="4">
        <f t="shared" si="10"/>
        <v>3.008</v>
      </c>
      <c r="E80" s="6">
        <v>4500</v>
      </c>
      <c r="F80" s="6">
        <v>13536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s="7" t="str">
        <f t="shared" si="8"/>
        <v>publishing</v>
      </c>
      <c r="T80" s="7" t="str">
        <f t="shared" si="9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 s="4">
        <f t="shared" si="10"/>
        <v>0.6959861591695502</v>
      </c>
      <c r="E81" s="6">
        <v>57800</v>
      </c>
      <c r="F81" s="6">
        <v>40228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s="7" t="str">
        <f t="shared" si="8"/>
        <v>theater</v>
      </c>
      <c r="T81" s="7" t="str">
        <f t="shared" si="9"/>
        <v>plays</v>
      </c>
    </row>
    <row r="82" spans="1:20" hidden="1" x14ac:dyDescent="0.35">
      <c r="A82">
        <v>80</v>
      </c>
      <c r="B82" t="s">
        <v>209</v>
      </c>
      <c r="C82" s="3" t="s">
        <v>210</v>
      </c>
      <c r="D82" s="4">
        <f t="shared" si="10"/>
        <v>6.374545454545455</v>
      </c>
      <c r="E82" s="6">
        <v>1100</v>
      </c>
      <c r="F82" s="6">
        <v>7012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s="7" t="str">
        <f t="shared" si="8"/>
        <v>games</v>
      </c>
      <c r="T82" s="7" t="str">
        <f t="shared" si="9"/>
        <v>video games</v>
      </c>
    </row>
    <row r="83" spans="1:20" hidden="1" x14ac:dyDescent="0.35">
      <c r="A83">
        <v>81</v>
      </c>
      <c r="B83" t="s">
        <v>211</v>
      </c>
      <c r="C83" s="3" t="s">
        <v>212</v>
      </c>
      <c r="D83" s="4">
        <f t="shared" si="10"/>
        <v>2.253392857142857</v>
      </c>
      <c r="E83" s="6">
        <v>16800</v>
      </c>
      <c r="F83" s="6">
        <v>37857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s="7" t="str">
        <f t="shared" si="8"/>
        <v>music</v>
      </c>
      <c r="T83" s="7" t="str">
        <f t="shared" si="9"/>
        <v>rock</v>
      </c>
    </row>
    <row r="84" spans="1:20" hidden="1" x14ac:dyDescent="0.35">
      <c r="A84">
        <v>82</v>
      </c>
      <c r="B84" t="s">
        <v>213</v>
      </c>
      <c r="C84" s="3" t="s">
        <v>214</v>
      </c>
      <c r="D84" s="4">
        <f t="shared" si="10"/>
        <v>14.973000000000001</v>
      </c>
      <c r="E84" s="6">
        <v>1000</v>
      </c>
      <c r="F84" s="6">
        <v>14973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s="7" t="str">
        <f t="shared" si="8"/>
        <v>games</v>
      </c>
      <c r="T84" s="7" t="str">
        <f t="shared" si="9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 s="4">
        <f t="shared" si="10"/>
        <v>0.37590225563909774</v>
      </c>
      <c r="E85" s="6">
        <v>106400</v>
      </c>
      <c r="F85" s="6">
        <v>39996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s="7" t="str">
        <f t="shared" si="8"/>
        <v>music</v>
      </c>
      <c r="T85" s="7" t="str">
        <f t="shared" si="9"/>
        <v>electric music</v>
      </c>
    </row>
    <row r="86" spans="1:20" hidden="1" x14ac:dyDescent="0.35">
      <c r="A86">
        <v>84</v>
      </c>
      <c r="B86" t="s">
        <v>217</v>
      </c>
      <c r="C86" s="3" t="s">
        <v>218</v>
      </c>
      <c r="D86" s="4">
        <f t="shared" si="10"/>
        <v>1.3236942675159236</v>
      </c>
      <c r="E86" s="6">
        <v>31400</v>
      </c>
      <c r="F86" s="6">
        <v>41564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s="7" t="str">
        <f t="shared" si="8"/>
        <v>technology</v>
      </c>
      <c r="T86" s="7" t="str">
        <f t="shared" si="9"/>
        <v>wearables</v>
      </c>
    </row>
    <row r="87" spans="1:20" hidden="1" x14ac:dyDescent="0.35">
      <c r="A87">
        <v>85</v>
      </c>
      <c r="B87" t="s">
        <v>219</v>
      </c>
      <c r="C87" s="3" t="s">
        <v>220</v>
      </c>
      <c r="D87" s="4">
        <f t="shared" si="10"/>
        <v>1.3122448979591836</v>
      </c>
      <c r="E87" s="6">
        <v>4900</v>
      </c>
      <c r="F87" s="6">
        <v>6430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s="7" t="str">
        <f t="shared" si="8"/>
        <v>music</v>
      </c>
      <c r="T87" s="7" t="str">
        <f t="shared" si="9"/>
        <v>indie rock</v>
      </c>
    </row>
    <row r="88" spans="1:20" hidden="1" x14ac:dyDescent="0.35">
      <c r="A88">
        <v>86</v>
      </c>
      <c r="B88" t="s">
        <v>221</v>
      </c>
      <c r="C88" s="3" t="s">
        <v>222</v>
      </c>
      <c r="D88" s="4">
        <f t="shared" si="10"/>
        <v>1.6763513513513513</v>
      </c>
      <c r="E88" s="6">
        <v>7400</v>
      </c>
      <c r="F88" s="6">
        <v>12405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s="7" t="str">
        <f t="shared" si="8"/>
        <v>theater</v>
      </c>
      <c r="T88" s="7" t="str">
        <f t="shared" si="9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 s="4">
        <f t="shared" si="10"/>
        <v>0.6198488664987406</v>
      </c>
      <c r="E89" s="6">
        <v>198500</v>
      </c>
      <c r="F89" s="6">
        <v>123040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s="7" t="str">
        <f t="shared" si="8"/>
        <v>music</v>
      </c>
      <c r="T89" s="7" t="str">
        <f t="shared" si="9"/>
        <v>rock</v>
      </c>
    </row>
    <row r="90" spans="1:20" hidden="1" x14ac:dyDescent="0.35">
      <c r="A90">
        <v>88</v>
      </c>
      <c r="B90" t="s">
        <v>225</v>
      </c>
      <c r="C90" s="3" t="s">
        <v>226</v>
      </c>
      <c r="D90" s="4">
        <f t="shared" si="10"/>
        <v>2.6074999999999999</v>
      </c>
      <c r="E90" s="6">
        <v>4800</v>
      </c>
      <c r="F90" s="6">
        <v>12516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s="7" t="str">
        <f t="shared" si="8"/>
        <v>publishing</v>
      </c>
      <c r="T90" s="7" t="str">
        <f t="shared" si="9"/>
        <v>translations</v>
      </c>
    </row>
    <row r="91" spans="1:20" hidden="1" x14ac:dyDescent="0.35">
      <c r="A91">
        <v>89</v>
      </c>
      <c r="B91" t="s">
        <v>227</v>
      </c>
      <c r="C91" s="3" t="s">
        <v>228</v>
      </c>
      <c r="D91" s="4">
        <f t="shared" si="10"/>
        <v>2.5258823529411765</v>
      </c>
      <c r="E91" s="6">
        <v>3400</v>
      </c>
      <c r="F91" s="6">
        <v>8588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s="7" t="str">
        <f t="shared" si="8"/>
        <v>theater</v>
      </c>
      <c r="T91" s="7" t="str">
        <f t="shared" si="9"/>
        <v>plays</v>
      </c>
    </row>
    <row r="92" spans="1:20" x14ac:dyDescent="0.35">
      <c r="A92">
        <v>90</v>
      </c>
      <c r="B92" t="s">
        <v>229</v>
      </c>
      <c r="C92" s="3" t="s">
        <v>230</v>
      </c>
      <c r="D92" s="4">
        <f t="shared" si="10"/>
        <v>0.7861538461538462</v>
      </c>
      <c r="E92" s="6">
        <v>7800</v>
      </c>
      <c r="F92" s="6">
        <v>6132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s="7" t="str">
        <f t="shared" si="8"/>
        <v>theater</v>
      </c>
      <c r="T92" s="7" t="str">
        <f t="shared" si="9"/>
        <v>plays</v>
      </c>
    </row>
    <row r="93" spans="1:20" x14ac:dyDescent="0.35">
      <c r="A93">
        <v>91</v>
      </c>
      <c r="B93" t="s">
        <v>231</v>
      </c>
      <c r="C93" s="3" t="s">
        <v>232</v>
      </c>
      <c r="D93" s="4">
        <f t="shared" si="10"/>
        <v>0.48404406999351912</v>
      </c>
      <c r="E93" s="6">
        <v>154300</v>
      </c>
      <c r="F93" s="6">
        <v>74688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s="7" t="str">
        <f t="shared" si="8"/>
        <v>publishing</v>
      </c>
      <c r="T93" s="7" t="str">
        <f t="shared" si="9"/>
        <v>translations</v>
      </c>
    </row>
    <row r="94" spans="1:20" ht="31" hidden="1" x14ac:dyDescent="0.35">
      <c r="A94">
        <v>92</v>
      </c>
      <c r="B94" t="s">
        <v>233</v>
      </c>
      <c r="C94" s="3" t="s">
        <v>234</v>
      </c>
      <c r="D94" s="4">
        <f t="shared" si="10"/>
        <v>2.5887500000000001</v>
      </c>
      <c r="E94" s="6">
        <v>20000</v>
      </c>
      <c r="F94" s="6">
        <v>51775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s="7" t="str">
        <f t="shared" si="8"/>
        <v>games</v>
      </c>
      <c r="T94" s="7" t="str">
        <f t="shared" si="9"/>
        <v>video games</v>
      </c>
    </row>
    <row r="95" spans="1:20" hidden="1" x14ac:dyDescent="0.35">
      <c r="A95">
        <v>93</v>
      </c>
      <c r="B95" t="s">
        <v>235</v>
      </c>
      <c r="C95" s="3" t="s">
        <v>236</v>
      </c>
      <c r="D95" s="4">
        <f t="shared" si="10"/>
        <v>0.60548713235294116</v>
      </c>
      <c r="E95" s="6">
        <v>108800</v>
      </c>
      <c r="F95" s="6">
        <v>65877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s="7" t="str">
        <f t="shared" si="8"/>
        <v>theater</v>
      </c>
      <c r="T95" s="7" t="str">
        <f t="shared" si="9"/>
        <v>plays</v>
      </c>
    </row>
    <row r="96" spans="1:20" hidden="1" x14ac:dyDescent="0.35">
      <c r="A96">
        <v>94</v>
      </c>
      <c r="B96" t="s">
        <v>237</v>
      </c>
      <c r="C96" s="3" t="s">
        <v>238</v>
      </c>
      <c r="D96" s="4">
        <f t="shared" si="10"/>
        <v>3.036896551724138</v>
      </c>
      <c r="E96" s="6">
        <v>2900</v>
      </c>
      <c r="F96" s="6">
        <v>8807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s="7" t="str">
        <f t="shared" si="8"/>
        <v>technology</v>
      </c>
      <c r="T96" s="7" t="str">
        <f t="shared" si="9"/>
        <v>web</v>
      </c>
    </row>
    <row r="97" spans="1:20" ht="31" hidden="1" x14ac:dyDescent="0.35">
      <c r="A97">
        <v>95</v>
      </c>
      <c r="B97" t="s">
        <v>239</v>
      </c>
      <c r="C97" s="3" t="s">
        <v>240</v>
      </c>
      <c r="D97" s="4">
        <f t="shared" si="10"/>
        <v>1.1299999999999999</v>
      </c>
      <c r="E97" s="6">
        <v>900</v>
      </c>
      <c r="F97" s="6">
        <v>1017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s="7" t="str">
        <f t="shared" si="8"/>
        <v>film &amp; video</v>
      </c>
      <c r="T97" s="7" t="str">
        <f t="shared" si="9"/>
        <v>documentary</v>
      </c>
    </row>
    <row r="98" spans="1:20" hidden="1" x14ac:dyDescent="0.35">
      <c r="A98">
        <v>96</v>
      </c>
      <c r="B98" t="s">
        <v>241</v>
      </c>
      <c r="C98" s="3" t="s">
        <v>242</v>
      </c>
      <c r="D98" s="4">
        <f t="shared" si="10"/>
        <v>2.1737876614060259</v>
      </c>
      <c r="E98" s="6">
        <v>69700</v>
      </c>
      <c r="F98" s="6">
        <v>151513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s="7" t="str">
        <f t="shared" si="8"/>
        <v>theater</v>
      </c>
      <c r="T98" s="7" t="str">
        <f t="shared" si="9"/>
        <v>plays</v>
      </c>
    </row>
    <row r="99" spans="1:20" hidden="1" x14ac:dyDescent="0.35">
      <c r="A99">
        <v>97</v>
      </c>
      <c r="B99" t="s">
        <v>243</v>
      </c>
      <c r="C99" s="3" t="s">
        <v>244</v>
      </c>
      <c r="D99" s="4">
        <f t="shared" si="10"/>
        <v>9.2669230769230762</v>
      </c>
      <c r="E99" s="6">
        <v>1300</v>
      </c>
      <c r="F99" s="6">
        <v>12047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s="7" t="str">
        <f t="shared" si="8"/>
        <v>food</v>
      </c>
      <c r="T99" s="7" t="str">
        <f t="shared" si="9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 s="4">
        <f t="shared" si="10"/>
        <v>0.33692229038854804</v>
      </c>
      <c r="E100" s="6">
        <v>97800</v>
      </c>
      <c r="F100" s="6">
        <v>32951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s="7" t="str">
        <f t="shared" si="8"/>
        <v>games</v>
      </c>
      <c r="T100" s="7" t="str">
        <f t="shared" si="9"/>
        <v>video games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 s="4">
        <f t="shared" si="10"/>
        <v>1.9672368421052631</v>
      </c>
      <c r="E101" s="6">
        <v>7600</v>
      </c>
      <c r="F101" s="6">
        <v>14951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s="7" t="str">
        <f t="shared" si="8"/>
        <v>theater</v>
      </c>
      <c r="T101" s="7" t="str">
        <f t="shared" si="9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 s="4">
        <f t="shared" si="10"/>
        <v>0.01</v>
      </c>
      <c r="E102" s="6">
        <v>100</v>
      </c>
      <c r="F102" s="6"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s="7" t="str">
        <f t="shared" si="8"/>
        <v>theater</v>
      </c>
      <c r="T102" s="7" t="str">
        <f t="shared" si="9"/>
        <v>plays</v>
      </c>
    </row>
    <row r="103" spans="1:20" hidden="1" x14ac:dyDescent="0.35">
      <c r="A103">
        <v>101</v>
      </c>
      <c r="B103" t="s">
        <v>251</v>
      </c>
      <c r="C103" s="3" t="s">
        <v>252</v>
      </c>
      <c r="D103" s="4">
        <f t="shared" si="10"/>
        <v>10.214444444444444</v>
      </c>
      <c r="E103" s="6">
        <v>900</v>
      </c>
      <c r="F103" s="6">
        <v>9193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s="7" t="str">
        <f t="shared" si="8"/>
        <v>music</v>
      </c>
      <c r="T103" s="7" t="str">
        <f t="shared" si="9"/>
        <v>electric music</v>
      </c>
    </row>
    <row r="104" spans="1:20" hidden="1" x14ac:dyDescent="0.35">
      <c r="A104">
        <v>102</v>
      </c>
      <c r="B104" t="s">
        <v>253</v>
      </c>
      <c r="C104" s="3" t="s">
        <v>254</v>
      </c>
      <c r="D104" s="4">
        <f t="shared" si="10"/>
        <v>2.8167567567567566</v>
      </c>
      <c r="E104" s="6">
        <v>3700</v>
      </c>
      <c r="F104" s="6">
        <v>10422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s="7" t="str">
        <f t="shared" si="8"/>
        <v>technology</v>
      </c>
      <c r="T104" s="7" t="str">
        <f t="shared" si="9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 s="4">
        <f t="shared" si="10"/>
        <v>0.24610000000000001</v>
      </c>
      <c r="E105" s="6">
        <v>10000</v>
      </c>
      <c r="F105" s="6">
        <v>2461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s="7" t="str">
        <f t="shared" si="8"/>
        <v>music</v>
      </c>
      <c r="T105" s="7" t="str">
        <f t="shared" si="9"/>
        <v>electric music</v>
      </c>
    </row>
    <row r="106" spans="1:20" hidden="1" x14ac:dyDescent="0.35">
      <c r="A106">
        <v>104</v>
      </c>
      <c r="B106" t="s">
        <v>257</v>
      </c>
      <c r="C106" s="3" t="s">
        <v>258</v>
      </c>
      <c r="D106" s="4">
        <f t="shared" si="10"/>
        <v>1.4314010067114094</v>
      </c>
      <c r="E106" s="6">
        <v>119200</v>
      </c>
      <c r="F106" s="6">
        <v>170623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s="7" t="str">
        <f t="shared" si="8"/>
        <v>music</v>
      </c>
      <c r="T106" s="7" t="str">
        <f t="shared" si="9"/>
        <v>indie rock</v>
      </c>
    </row>
    <row r="107" spans="1:20" hidden="1" x14ac:dyDescent="0.35">
      <c r="A107">
        <v>105</v>
      </c>
      <c r="B107" t="s">
        <v>259</v>
      </c>
      <c r="C107" s="3" t="s">
        <v>260</v>
      </c>
      <c r="D107" s="4">
        <f t="shared" si="10"/>
        <v>1.4454411764705883</v>
      </c>
      <c r="E107" s="6">
        <v>6800</v>
      </c>
      <c r="F107" s="6">
        <v>9829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s="7" t="str">
        <f t="shared" si="8"/>
        <v>technology</v>
      </c>
      <c r="T107" s="7" t="str">
        <f t="shared" si="9"/>
        <v>web</v>
      </c>
    </row>
    <row r="108" spans="1:20" hidden="1" x14ac:dyDescent="0.35">
      <c r="A108">
        <v>106</v>
      </c>
      <c r="B108" t="s">
        <v>261</v>
      </c>
      <c r="C108" s="3" t="s">
        <v>262</v>
      </c>
      <c r="D108" s="4">
        <f t="shared" si="10"/>
        <v>3.5912820512820511</v>
      </c>
      <c r="E108" s="6">
        <v>3900</v>
      </c>
      <c r="F108" s="6">
        <v>14006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s="7" t="str">
        <f t="shared" si="8"/>
        <v>theater</v>
      </c>
      <c r="T108" s="7" t="str">
        <f t="shared" si="9"/>
        <v>plays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 s="4">
        <f t="shared" si="10"/>
        <v>1.8648571428571428</v>
      </c>
      <c r="E109" s="6">
        <v>3500</v>
      </c>
      <c r="F109" s="6">
        <v>6527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s="7" t="str">
        <f t="shared" si="8"/>
        <v>theater</v>
      </c>
      <c r="T109" s="7" t="str">
        <f t="shared" si="9"/>
        <v>plays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 s="4">
        <f t="shared" si="10"/>
        <v>5.9526666666666666</v>
      </c>
      <c r="E110" s="6">
        <v>1500</v>
      </c>
      <c r="F110" s="6">
        <v>8929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s="7" t="str">
        <f t="shared" si="8"/>
        <v>film &amp; video</v>
      </c>
      <c r="T110" s="7" t="str">
        <f t="shared" si="9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 s="4">
        <f t="shared" si="10"/>
        <v>0.5921153846153846</v>
      </c>
      <c r="E111" s="6">
        <v>5200</v>
      </c>
      <c r="F111" s="6">
        <v>3079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s="7" t="str">
        <f t="shared" si="8"/>
        <v>film &amp; video</v>
      </c>
      <c r="T111" s="7" t="str">
        <f t="shared" si="9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 s="4">
        <f t="shared" si="10"/>
        <v>0.14962780898876404</v>
      </c>
      <c r="E112" s="6">
        <v>142400</v>
      </c>
      <c r="F112" s="6">
        <v>21307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s="7" t="str">
        <f t="shared" si="8"/>
        <v>food</v>
      </c>
      <c r="T112" s="7" t="str">
        <f t="shared" si="9"/>
        <v>food trucks</v>
      </c>
    </row>
    <row r="113" spans="1:20" ht="31" hidden="1" x14ac:dyDescent="0.35">
      <c r="A113">
        <v>111</v>
      </c>
      <c r="B113" t="s">
        <v>272</v>
      </c>
      <c r="C113" s="3" t="s">
        <v>273</v>
      </c>
      <c r="D113" s="4">
        <f t="shared" si="10"/>
        <v>1.1995602605863191</v>
      </c>
      <c r="E113" s="6">
        <v>61400</v>
      </c>
      <c r="F113" s="6">
        <v>73653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s="7" t="str">
        <f t="shared" si="8"/>
        <v>publishing</v>
      </c>
      <c r="T113" s="7" t="str">
        <f t="shared" si="9"/>
        <v>radio &amp; podcasts</v>
      </c>
    </row>
    <row r="114" spans="1:20" hidden="1" x14ac:dyDescent="0.35">
      <c r="A114">
        <v>112</v>
      </c>
      <c r="B114" t="s">
        <v>274</v>
      </c>
      <c r="C114" s="3" t="s">
        <v>275</v>
      </c>
      <c r="D114" s="4">
        <f t="shared" si="10"/>
        <v>2.6882978723404256</v>
      </c>
      <c r="E114" s="6">
        <v>4700</v>
      </c>
      <c r="F114" s="6">
        <v>12635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s="7" t="str">
        <f t="shared" si="8"/>
        <v>technology</v>
      </c>
      <c r="T114" s="7" t="str">
        <f t="shared" si="9"/>
        <v>web</v>
      </c>
    </row>
    <row r="115" spans="1:20" hidden="1" x14ac:dyDescent="0.35">
      <c r="A115">
        <v>113</v>
      </c>
      <c r="B115" t="s">
        <v>276</v>
      </c>
      <c r="C115" s="3" t="s">
        <v>277</v>
      </c>
      <c r="D115" s="4">
        <f t="shared" si="10"/>
        <v>3.7687878787878786</v>
      </c>
      <c r="E115" s="6">
        <v>3300</v>
      </c>
      <c r="F115" s="6">
        <v>12437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s="7" t="str">
        <f t="shared" si="8"/>
        <v>food</v>
      </c>
      <c r="T115" s="7" t="str">
        <f t="shared" si="9"/>
        <v>food trucks</v>
      </c>
    </row>
    <row r="116" spans="1:20" hidden="1" x14ac:dyDescent="0.35">
      <c r="A116">
        <v>114</v>
      </c>
      <c r="B116" t="s">
        <v>278</v>
      </c>
      <c r="C116" s="3" t="s">
        <v>279</v>
      </c>
      <c r="D116" s="4">
        <f t="shared" si="10"/>
        <v>7.2715789473684209</v>
      </c>
      <c r="E116" s="6">
        <v>1900</v>
      </c>
      <c r="F116" s="6">
        <v>13816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s="7" t="str">
        <f t="shared" si="8"/>
        <v>technology</v>
      </c>
      <c r="T116" s="7" t="str">
        <f t="shared" si="9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 s="4">
        <f t="shared" si="10"/>
        <v>0.87211757648470301</v>
      </c>
      <c r="E117" s="6">
        <v>166700</v>
      </c>
      <c r="F117" s="6">
        <v>145382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s="7" t="str">
        <f t="shared" si="8"/>
        <v>publishing</v>
      </c>
      <c r="T117" s="7" t="str">
        <f t="shared" si="9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 s="4">
        <f t="shared" si="10"/>
        <v>0.88</v>
      </c>
      <c r="E118" s="6">
        <v>7200</v>
      </c>
      <c r="F118" s="6">
        <v>6336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s="7" t="str">
        <f t="shared" si="8"/>
        <v>theater</v>
      </c>
      <c r="T118" s="7" t="str">
        <f t="shared" si="9"/>
        <v>plays</v>
      </c>
    </row>
    <row r="119" spans="1:20" hidden="1" x14ac:dyDescent="0.35">
      <c r="A119">
        <v>117</v>
      </c>
      <c r="B119" t="s">
        <v>284</v>
      </c>
      <c r="C119" s="3" t="s">
        <v>285</v>
      </c>
      <c r="D119" s="4">
        <f t="shared" si="10"/>
        <v>1.7393877551020409</v>
      </c>
      <c r="E119" s="6">
        <v>4900</v>
      </c>
      <c r="F119" s="6">
        <v>8523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s="7" t="str">
        <f t="shared" si="8"/>
        <v>film &amp; video</v>
      </c>
      <c r="T119" s="7" t="str">
        <f t="shared" si="9"/>
        <v>television</v>
      </c>
    </row>
    <row r="120" spans="1:20" ht="31" hidden="1" x14ac:dyDescent="0.35">
      <c r="A120">
        <v>118</v>
      </c>
      <c r="B120" t="s">
        <v>286</v>
      </c>
      <c r="C120" s="3" t="s">
        <v>287</v>
      </c>
      <c r="D120" s="4">
        <f t="shared" si="10"/>
        <v>1.1761111111111111</v>
      </c>
      <c r="E120" s="6">
        <v>5400</v>
      </c>
      <c r="F120" s="6">
        <v>6351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s="7" t="str">
        <f t="shared" si="8"/>
        <v>photography</v>
      </c>
      <c r="T120" s="7" t="str">
        <f t="shared" si="9"/>
        <v>photography books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 s="4">
        <f t="shared" si="10"/>
        <v>2.1496</v>
      </c>
      <c r="E121" s="6">
        <v>5000</v>
      </c>
      <c r="F121" s="6">
        <v>10748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s="7" t="str">
        <f t="shared" si="8"/>
        <v>film &amp; video</v>
      </c>
      <c r="T121" s="7" t="str">
        <f t="shared" si="9"/>
        <v>documentary</v>
      </c>
    </row>
    <row r="122" spans="1:20" ht="31" hidden="1" x14ac:dyDescent="0.35">
      <c r="A122">
        <v>120</v>
      </c>
      <c r="B122" t="s">
        <v>290</v>
      </c>
      <c r="C122" s="3" t="s">
        <v>291</v>
      </c>
      <c r="D122" s="4">
        <f t="shared" si="10"/>
        <v>1.4949667110519307</v>
      </c>
      <c r="E122" s="6">
        <v>75100</v>
      </c>
      <c r="F122" s="6">
        <v>112272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s="7" t="str">
        <f t="shared" si="8"/>
        <v>games</v>
      </c>
      <c r="T122" s="7" t="str">
        <f t="shared" si="9"/>
        <v>mobile games</v>
      </c>
    </row>
    <row r="123" spans="1:20" hidden="1" x14ac:dyDescent="0.35">
      <c r="A123">
        <v>121</v>
      </c>
      <c r="B123" t="s">
        <v>293</v>
      </c>
      <c r="C123" s="3" t="s">
        <v>294</v>
      </c>
      <c r="D123" s="4">
        <f t="shared" si="10"/>
        <v>2.1933995584988963</v>
      </c>
      <c r="E123" s="6">
        <v>45300</v>
      </c>
      <c r="F123" s="6">
        <v>99361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s="7" t="str">
        <f t="shared" si="8"/>
        <v>games</v>
      </c>
      <c r="T123" s="7" t="str">
        <f t="shared" si="9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 s="4">
        <f t="shared" si="10"/>
        <v>0.64367690058479532</v>
      </c>
      <c r="E124" s="6">
        <v>136800</v>
      </c>
      <c r="F124" s="6">
        <v>88055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s="7" t="str">
        <f t="shared" si="8"/>
        <v>publishing</v>
      </c>
      <c r="T124" s="7" t="str">
        <f t="shared" si="9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 s="4">
        <f t="shared" si="10"/>
        <v>0.18622397298818233</v>
      </c>
      <c r="E125" s="6">
        <v>177700</v>
      </c>
      <c r="F125" s="6">
        <v>33092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s="7" t="str">
        <f t="shared" si="8"/>
        <v>theater</v>
      </c>
      <c r="T125" s="7" t="str">
        <f t="shared" si="9"/>
        <v>plays</v>
      </c>
    </row>
    <row r="126" spans="1:20" ht="31" hidden="1" x14ac:dyDescent="0.35">
      <c r="A126">
        <v>124</v>
      </c>
      <c r="B126" t="s">
        <v>299</v>
      </c>
      <c r="C126" s="3" t="s">
        <v>300</v>
      </c>
      <c r="D126" s="4">
        <f t="shared" si="10"/>
        <v>3.6776923076923076</v>
      </c>
      <c r="E126" s="6">
        <v>2600</v>
      </c>
      <c r="F126" s="6">
        <v>9562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s="7" t="str">
        <f t="shared" si="8"/>
        <v>photography</v>
      </c>
      <c r="T126" s="7" t="str">
        <f t="shared" si="9"/>
        <v>photography books</v>
      </c>
    </row>
    <row r="127" spans="1:20" hidden="1" x14ac:dyDescent="0.35">
      <c r="A127">
        <v>125</v>
      </c>
      <c r="B127" t="s">
        <v>301</v>
      </c>
      <c r="C127" s="3" t="s">
        <v>302</v>
      </c>
      <c r="D127" s="4">
        <f t="shared" si="10"/>
        <v>1.5990566037735849</v>
      </c>
      <c r="E127" s="6">
        <v>5300</v>
      </c>
      <c r="F127" s="6">
        <v>8475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s="7" t="str">
        <f t="shared" si="8"/>
        <v>theater</v>
      </c>
      <c r="T127" s="7" t="str">
        <f t="shared" si="9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 s="4">
        <f t="shared" si="10"/>
        <v>0.38633185349611543</v>
      </c>
      <c r="E128" s="6">
        <v>180200</v>
      </c>
      <c r="F128" s="6">
        <v>69617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s="7" t="str">
        <f t="shared" si="8"/>
        <v>theater</v>
      </c>
      <c r="T128" s="7" t="str">
        <f t="shared" si="9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 s="4">
        <f t="shared" si="10"/>
        <v>0.51421511627906979</v>
      </c>
      <c r="E129" s="6">
        <v>103200</v>
      </c>
      <c r="F129" s="6">
        <v>53067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s="7" t="str">
        <f t="shared" si="8"/>
        <v>theater</v>
      </c>
      <c r="T129" s="7" t="str">
        <f t="shared" si="9"/>
        <v>plays</v>
      </c>
    </row>
    <row r="130" spans="1:20" hidden="1" x14ac:dyDescent="0.35">
      <c r="A130">
        <v>128</v>
      </c>
      <c r="B130" t="s">
        <v>307</v>
      </c>
      <c r="C130" s="3" t="s">
        <v>308</v>
      </c>
      <c r="D130" s="4">
        <f t="shared" si="10"/>
        <v>0.60334277620396604</v>
      </c>
      <c r="E130" s="6">
        <v>70600</v>
      </c>
      <c r="F130" s="6">
        <v>42596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s="7" t="str">
        <f t="shared" si="8"/>
        <v>music</v>
      </c>
      <c r="T130" s="7" t="str">
        <f t="shared" si="9"/>
        <v>rock</v>
      </c>
    </row>
    <row r="131" spans="1:20" hidden="1" x14ac:dyDescent="0.35">
      <c r="A131">
        <v>129</v>
      </c>
      <c r="B131" t="s">
        <v>309</v>
      </c>
      <c r="C131" s="3" t="s">
        <v>310</v>
      </c>
      <c r="D131" s="4">
        <f t="shared" si="10"/>
        <v>3.2026936026936029E-2</v>
      </c>
      <c r="E131" s="6">
        <v>148500</v>
      </c>
      <c r="F131" s="6">
        <v>4756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2">(((L131/60)/60)/24)+DATE(1970,1,1)</f>
        <v>42038.25</v>
      </c>
      <c r="O131" s="11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s="7" t="str">
        <f t="shared" ref="S131:S194" si="14">LEFT(R131, FIND("/", R131) - 1)</f>
        <v>food</v>
      </c>
      <c r="T131" s="7" t="str">
        <f t="shared" ref="T131:T194" si="15">RIGHT(R131, LEN(R131) - FIND("/", R131))</f>
        <v>food trucks</v>
      </c>
    </row>
    <row r="132" spans="1:20" hidden="1" x14ac:dyDescent="0.35">
      <c r="A132">
        <v>130</v>
      </c>
      <c r="B132" t="s">
        <v>311</v>
      </c>
      <c r="C132" s="3" t="s">
        <v>312</v>
      </c>
      <c r="D132" s="4">
        <f t="shared" ref="D132:D195" si="16">F132/E132</f>
        <v>1.5546875</v>
      </c>
      <c r="E132" s="6">
        <v>9600</v>
      </c>
      <c r="F132" s="6">
        <v>14925</v>
      </c>
      <c r="G132" t="s">
        <v>20</v>
      </c>
      <c r="H132">
        <v>533</v>
      </c>
      <c r="I132" s="6">
        <f t="shared" ref="I132:I195" si="17">F132/H132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2"/>
        <v>40842.208333333336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s="7" t="str">
        <f t="shared" si="14"/>
        <v>film &amp; video</v>
      </c>
      <c r="T132" s="7" t="str">
        <f t="shared" si="15"/>
        <v>drama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 s="4">
        <f t="shared" si="16"/>
        <v>1.0085974499089254</v>
      </c>
      <c r="E133" s="6">
        <v>164700</v>
      </c>
      <c r="F133" s="6">
        <v>166116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2"/>
        <v>41607.25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s="7" t="str">
        <f t="shared" si="14"/>
        <v>technology</v>
      </c>
      <c r="T133" s="7" t="str">
        <f t="shared" si="15"/>
        <v>web</v>
      </c>
    </row>
    <row r="134" spans="1:20" hidden="1" x14ac:dyDescent="0.35">
      <c r="A134">
        <v>132</v>
      </c>
      <c r="B134" t="s">
        <v>315</v>
      </c>
      <c r="C134" s="3" t="s">
        <v>316</v>
      </c>
      <c r="D134" s="4">
        <f t="shared" si="16"/>
        <v>1.1618181818181819</v>
      </c>
      <c r="E134" s="6">
        <v>3300</v>
      </c>
      <c r="F134" s="6">
        <v>3834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2"/>
        <v>43112.25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s="7" t="str">
        <f t="shared" si="14"/>
        <v>theater</v>
      </c>
      <c r="T134" s="7" t="str">
        <f t="shared" si="15"/>
        <v>plays</v>
      </c>
    </row>
    <row r="135" spans="1:20" hidden="1" x14ac:dyDescent="0.35">
      <c r="A135">
        <v>133</v>
      </c>
      <c r="B135" t="s">
        <v>317</v>
      </c>
      <c r="C135" s="3" t="s">
        <v>318</v>
      </c>
      <c r="D135" s="4">
        <f t="shared" si="16"/>
        <v>3.1077777777777778</v>
      </c>
      <c r="E135" s="6">
        <v>4500</v>
      </c>
      <c r="F135" s="6">
        <v>13985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2"/>
        <v>40767.208333333336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s="7" t="str">
        <f t="shared" si="14"/>
        <v>music</v>
      </c>
      <c r="T135" s="7" t="str">
        <f t="shared" si="15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 s="4">
        <f t="shared" si="16"/>
        <v>0.89736683417085428</v>
      </c>
      <c r="E136" s="6">
        <v>99500</v>
      </c>
      <c r="F136" s="6">
        <v>89288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2"/>
        <v>40713.208333333336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s="7" t="str">
        <f t="shared" si="14"/>
        <v>film &amp; video</v>
      </c>
      <c r="T136" s="7" t="str">
        <f t="shared" si="15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 s="4">
        <f t="shared" si="16"/>
        <v>0.71272727272727276</v>
      </c>
      <c r="E137" s="6">
        <v>7700</v>
      </c>
      <c r="F137" s="6">
        <v>5488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2"/>
        <v>41340.25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s="7" t="str">
        <f t="shared" si="14"/>
        <v>theater</v>
      </c>
      <c r="T137" s="7" t="str">
        <f t="shared" si="15"/>
        <v>plays</v>
      </c>
    </row>
    <row r="138" spans="1:20" hidden="1" x14ac:dyDescent="0.35">
      <c r="A138">
        <v>136</v>
      </c>
      <c r="B138" t="s">
        <v>324</v>
      </c>
      <c r="C138" s="3" t="s">
        <v>325</v>
      </c>
      <c r="D138" s="4">
        <f t="shared" si="16"/>
        <v>3.2862318840579711E-2</v>
      </c>
      <c r="E138" s="6">
        <v>82800</v>
      </c>
      <c r="F138" s="6">
        <v>2721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2"/>
        <v>41797.208333333336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s="7" t="str">
        <f t="shared" si="14"/>
        <v>film &amp; video</v>
      </c>
      <c r="T138" s="7" t="str">
        <f t="shared" si="15"/>
        <v>drama</v>
      </c>
    </row>
    <row r="139" spans="1:20" hidden="1" x14ac:dyDescent="0.35">
      <c r="A139">
        <v>137</v>
      </c>
      <c r="B139" t="s">
        <v>326</v>
      </c>
      <c r="C139" s="3" t="s">
        <v>327</v>
      </c>
      <c r="D139" s="4">
        <f t="shared" si="16"/>
        <v>2.617777777777778</v>
      </c>
      <c r="E139" s="6">
        <v>1800</v>
      </c>
      <c r="F139" s="6">
        <v>4712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2"/>
        <v>40457.208333333336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s="7" t="str">
        <f t="shared" si="14"/>
        <v>publishing</v>
      </c>
      <c r="T139" s="7" t="str">
        <f t="shared" si="15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 s="4">
        <f t="shared" si="16"/>
        <v>0.96</v>
      </c>
      <c r="E140" s="6">
        <v>9600</v>
      </c>
      <c r="F140" s="6">
        <v>9216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2"/>
        <v>41180.208333333336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s="7" t="str">
        <f t="shared" si="14"/>
        <v>games</v>
      </c>
      <c r="T140" s="7" t="str">
        <f t="shared" si="15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 s="4">
        <f t="shared" si="16"/>
        <v>0.20896851248642778</v>
      </c>
      <c r="E141" s="6">
        <v>92100</v>
      </c>
      <c r="F141" s="6">
        <v>19246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2"/>
        <v>42115.208333333328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s="7" t="str">
        <f t="shared" si="14"/>
        <v>technology</v>
      </c>
      <c r="T141" s="7" t="str">
        <f t="shared" si="15"/>
        <v>wearables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 s="4">
        <f t="shared" si="16"/>
        <v>2.2316363636363636</v>
      </c>
      <c r="E142" s="6">
        <v>5500</v>
      </c>
      <c r="F142" s="6">
        <v>12274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2"/>
        <v>43156.25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s="7" t="str">
        <f t="shared" si="14"/>
        <v>film &amp; video</v>
      </c>
      <c r="T142" s="7" t="str">
        <f t="shared" si="15"/>
        <v>documentary</v>
      </c>
    </row>
    <row r="143" spans="1:20" hidden="1" x14ac:dyDescent="0.35">
      <c r="A143">
        <v>141</v>
      </c>
      <c r="B143" t="s">
        <v>334</v>
      </c>
      <c r="C143" s="3" t="s">
        <v>335</v>
      </c>
      <c r="D143" s="4">
        <f t="shared" si="16"/>
        <v>1.0159097978227061</v>
      </c>
      <c r="E143" s="6">
        <v>64300</v>
      </c>
      <c r="F143" s="6">
        <v>65323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2"/>
        <v>42167.208333333328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s="7" t="str">
        <f t="shared" si="14"/>
        <v>technology</v>
      </c>
      <c r="T143" s="7" t="str">
        <f t="shared" si="15"/>
        <v>web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 s="4">
        <f t="shared" si="16"/>
        <v>2.3003999999999998</v>
      </c>
      <c r="E144" s="6">
        <v>5000</v>
      </c>
      <c r="F144" s="6">
        <v>11502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2"/>
        <v>41005.208333333336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s="7" t="str">
        <f t="shared" si="14"/>
        <v>technology</v>
      </c>
      <c r="T144" s="7" t="str">
        <f t="shared" si="15"/>
        <v>web</v>
      </c>
    </row>
    <row r="145" spans="1:20" hidden="1" x14ac:dyDescent="0.35">
      <c r="A145">
        <v>143</v>
      </c>
      <c r="B145" t="s">
        <v>338</v>
      </c>
      <c r="C145" s="3" t="s">
        <v>339</v>
      </c>
      <c r="D145" s="4">
        <f t="shared" si="16"/>
        <v>1.355925925925926</v>
      </c>
      <c r="E145" s="6">
        <v>5400</v>
      </c>
      <c r="F145" s="6">
        <v>7322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2"/>
        <v>40357.208333333336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s="7" t="str">
        <f t="shared" si="14"/>
        <v>music</v>
      </c>
      <c r="T145" s="7" t="str">
        <f t="shared" si="15"/>
        <v>indie rock</v>
      </c>
    </row>
    <row r="146" spans="1:20" hidden="1" x14ac:dyDescent="0.35">
      <c r="A146">
        <v>144</v>
      </c>
      <c r="B146" t="s">
        <v>340</v>
      </c>
      <c r="C146" s="3" t="s">
        <v>341</v>
      </c>
      <c r="D146" s="4">
        <f t="shared" si="16"/>
        <v>1.2909999999999999</v>
      </c>
      <c r="E146" s="6">
        <v>9000</v>
      </c>
      <c r="F146" s="6">
        <v>11619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2"/>
        <v>43633.208333333328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s="7" t="str">
        <f t="shared" si="14"/>
        <v>theater</v>
      </c>
      <c r="T146" s="7" t="str">
        <f t="shared" si="15"/>
        <v>plays</v>
      </c>
    </row>
    <row r="147" spans="1:20" hidden="1" x14ac:dyDescent="0.35">
      <c r="A147">
        <v>145</v>
      </c>
      <c r="B147" t="s">
        <v>342</v>
      </c>
      <c r="C147" s="3" t="s">
        <v>343</v>
      </c>
      <c r="D147" s="4">
        <f t="shared" si="16"/>
        <v>2.3651200000000001</v>
      </c>
      <c r="E147" s="6">
        <v>25000</v>
      </c>
      <c r="F147" s="6">
        <v>59128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2"/>
        <v>41889.208333333336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s="7" t="str">
        <f t="shared" si="14"/>
        <v>technology</v>
      </c>
      <c r="T147" s="7" t="str">
        <f t="shared" si="15"/>
        <v>wearables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 s="4">
        <f t="shared" si="16"/>
        <v>0.17249999999999999</v>
      </c>
      <c r="E148" s="6">
        <v>8800</v>
      </c>
      <c r="F148" s="6">
        <v>1518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2"/>
        <v>40855.25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s="7" t="str">
        <f t="shared" si="14"/>
        <v>theater</v>
      </c>
      <c r="T148" s="7" t="str">
        <f t="shared" si="15"/>
        <v>plays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 s="4">
        <f t="shared" si="16"/>
        <v>1.1249397590361445</v>
      </c>
      <c r="E149" s="6">
        <v>8300</v>
      </c>
      <c r="F149" s="6">
        <v>9337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2"/>
        <v>42534.208333333328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s="7" t="str">
        <f t="shared" si="14"/>
        <v>theater</v>
      </c>
      <c r="T149" s="7" t="str">
        <f t="shared" si="15"/>
        <v>plays</v>
      </c>
    </row>
    <row r="150" spans="1:20" hidden="1" x14ac:dyDescent="0.35">
      <c r="A150">
        <v>148</v>
      </c>
      <c r="B150" t="s">
        <v>348</v>
      </c>
      <c r="C150" s="3" t="s">
        <v>349</v>
      </c>
      <c r="D150" s="4">
        <f t="shared" si="16"/>
        <v>1.2102150537634409</v>
      </c>
      <c r="E150" s="6">
        <v>9300</v>
      </c>
      <c r="F150" s="6">
        <v>11255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2"/>
        <v>42941.208333333328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s="7" t="str">
        <f t="shared" si="14"/>
        <v>technology</v>
      </c>
      <c r="T150" s="7" t="str">
        <f t="shared" si="15"/>
        <v>wearables</v>
      </c>
    </row>
    <row r="151" spans="1:20" hidden="1" x14ac:dyDescent="0.35">
      <c r="A151">
        <v>149</v>
      </c>
      <c r="B151" t="s">
        <v>350</v>
      </c>
      <c r="C151" s="3" t="s">
        <v>351</v>
      </c>
      <c r="D151" s="4">
        <f t="shared" si="16"/>
        <v>2.1987096774193549</v>
      </c>
      <c r="E151" s="6">
        <v>6200</v>
      </c>
      <c r="F151" s="6">
        <v>13632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2"/>
        <v>41275.25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s="7" t="str">
        <f t="shared" si="14"/>
        <v>music</v>
      </c>
      <c r="T151" s="7" t="str">
        <f t="shared" si="15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 s="4">
        <f t="shared" si="16"/>
        <v>0.01</v>
      </c>
      <c r="E152" s="6">
        <v>100</v>
      </c>
      <c r="F152" s="6"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2"/>
        <v>43450.25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s="7" t="str">
        <f t="shared" si="14"/>
        <v>music</v>
      </c>
      <c r="T152" s="7" t="str">
        <f t="shared" si="15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 s="4">
        <f t="shared" si="16"/>
        <v>0.64166909620991253</v>
      </c>
      <c r="E153" s="6">
        <v>137200</v>
      </c>
      <c r="F153" s="6">
        <v>88037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2"/>
        <v>41799.208333333336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s="7" t="str">
        <f t="shared" si="14"/>
        <v>music</v>
      </c>
      <c r="T153" s="7" t="str">
        <f t="shared" si="15"/>
        <v>electric music</v>
      </c>
    </row>
    <row r="154" spans="1:20" hidden="1" x14ac:dyDescent="0.35">
      <c r="A154">
        <v>152</v>
      </c>
      <c r="B154" t="s">
        <v>356</v>
      </c>
      <c r="C154" s="3" t="s">
        <v>357</v>
      </c>
      <c r="D154" s="4">
        <f t="shared" si="16"/>
        <v>4.2306746987951804</v>
      </c>
      <c r="E154" s="6">
        <v>41500</v>
      </c>
      <c r="F154" s="6">
        <v>175573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2"/>
        <v>42783.25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s="7" t="str">
        <f t="shared" si="14"/>
        <v>music</v>
      </c>
      <c r="T154" s="7" t="str">
        <f t="shared" si="15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 s="4">
        <f t="shared" si="16"/>
        <v>0.92984160506863778</v>
      </c>
      <c r="E155" s="6">
        <v>189400</v>
      </c>
      <c r="F155" s="6">
        <v>176112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2"/>
        <v>41201.208333333336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s="7" t="str">
        <f t="shared" si="14"/>
        <v>theater</v>
      </c>
      <c r="T155" s="7" t="str">
        <f t="shared" si="15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 s="4">
        <f t="shared" si="16"/>
        <v>0.58756567425569173</v>
      </c>
      <c r="E156" s="6">
        <v>171300</v>
      </c>
      <c r="F156" s="6">
        <v>100650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2"/>
        <v>42502.208333333328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s="7" t="str">
        <f t="shared" si="14"/>
        <v>music</v>
      </c>
      <c r="T156" s="7" t="str">
        <f t="shared" si="15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 s="4">
        <f t="shared" si="16"/>
        <v>0.65022222222222226</v>
      </c>
      <c r="E157" s="6">
        <v>139500</v>
      </c>
      <c r="F157" s="6">
        <v>90706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2"/>
        <v>40262.208333333336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s="7" t="str">
        <f t="shared" si="14"/>
        <v>theater</v>
      </c>
      <c r="T157" s="7" t="str">
        <f t="shared" si="15"/>
        <v>plays</v>
      </c>
    </row>
    <row r="158" spans="1:20" hidden="1" x14ac:dyDescent="0.35">
      <c r="A158">
        <v>156</v>
      </c>
      <c r="B158" t="s">
        <v>364</v>
      </c>
      <c r="C158" s="3" t="s">
        <v>365</v>
      </c>
      <c r="D158" s="4">
        <f t="shared" si="16"/>
        <v>0.73939560439560437</v>
      </c>
      <c r="E158" s="6">
        <v>36400</v>
      </c>
      <c r="F158" s="6">
        <v>26914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2"/>
        <v>43743.208333333328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s="7" t="str">
        <f t="shared" si="14"/>
        <v>music</v>
      </c>
      <c r="T158" s="7" t="str">
        <f t="shared" si="15"/>
        <v>rock</v>
      </c>
    </row>
    <row r="159" spans="1:20" ht="31" x14ac:dyDescent="0.35">
      <c r="A159">
        <v>157</v>
      </c>
      <c r="B159" t="s">
        <v>366</v>
      </c>
      <c r="C159" s="3" t="s">
        <v>367</v>
      </c>
      <c r="D159" s="4">
        <f t="shared" si="16"/>
        <v>0.52666666666666662</v>
      </c>
      <c r="E159" s="6">
        <v>4200</v>
      </c>
      <c r="F159" s="6">
        <v>2212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2"/>
        <v>41638.25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s="7" t="str">
        <f t="shared" si="14"/>
        <v>photography</v>
      </c>
      <c r="T159" s="7" t="str">
        <f t="shared" si="15"/>
        <v>photography books</v>
      </c>
    </row>
    <row r="160" spans="1:20" hidden="1" x14ac:dyDescent="0.35">
      <c r="A160">
        <v>158</v>
      </c>
      <c r="B160" t="s">
        <v>368</v>
      </c>
      <c r="C160" s="3" t="s">
        <v>369</v>
      </c>
      <c r="D160" s="4">
        <f t="shared" si="16"/>
        <v>2.2095238095238097</v>
      </c>
      <c r="E160" s="6">
        <v>2100</v>
      </c>
      <c r="F160" s="6">
        <v>4640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2"/>
        <v>42346.25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s="7" t="str">
        <f t="shared" si="14"/>
        <v>music</v>
      </c>
      <c r="T160" s="7" t="str">
        <f t="shared" si="15"/>
        <v>rock</v>
      </c>
    </row>
    <row r="161" spans="1:20" hidden="1" x14ac:dyDescent="0.35">
      <c r="A161">
        <v>159</v>
      </c>
      <c r="B161" t="s">
        <v>370</v>
      </c>
      <c r="C161" s="3" t="s">
        <v>371</v>
      </c>
      <c r="D161" s="4">
        <f t="shared" si="16"/>
        <v>1.0001150627615063</v>
      </c>
      <c r="E161" s="6">
        <v>191200</v>
      </c>
      <c r="F161" s="6">
        <v>191222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2"/>
        <v>43551.208333333328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s="7" t="str">
        <f t="shared" si="14"/>
        <v>theater</v>
      </c>
      <c r="T161" s="7" t="str">
        <f t="shared" si="15"/>
        <v>plays</v>
      </c>
    </row>
    <row r="162" spans="1:20" hidden="1" x14ac:dyDescent="0.35">
      <c r="A162">
        <v>160</v>
      </c>
      <c r="B162" t="s">
        <v>372</v>
      </c>
      <c r="C162" s="3" t="s">
        <v>373</v>
      </c>
      <c r="D162" s="4">
        <f t="shared" si="16"/>
        <v>1.6231249999999999</v>
      </c>
      <c r="E162" s="6">
        <v>8000</v>
      </c>
      <c r="F162" s="6">
        <v>12985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2"/>
        <v>43582.208333333328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s="7" t="str">
        <f t="shared" si="14"/>
        <v>technology</v>
      </c>
      <c r="T162" s="7" t="str">
        <f t="shared" si="15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 s="4">
        <f t="shared" si="16"/>
        <v>0.78181818181818186</v>
      </c>
      <c r="E163" s="6">
        <v>5500</v>
      </c>
      <c r="F163" s="6">
        <v>4300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2"/>
        <v>42270.208333333328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s="7" t="str">
        <f t="shared" si="14"/>
        <v>technology</v>
      </c>
      <c r="T163" s="7" t="str">
        <f t="shared" si="15"/>
        <v>web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 s="4">
        <f t="shared" si="16"/>
        <v>1.4973770491803278</v>
      </c>
      <c r="E164" s="6">
        <v>6100</v>
      </c>
      <c r="F164" s="6">
        <v>9134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2"/>
        <v>43442.25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s="7" t="str">
        <f t="shared" si="14"/>
        <v>music</v>
      </c>
      <c r="T164" s="7" t="str">
        <f t="shared" si="15"/>
        <v>rock</v>
      </c>
    </row>
    <row r="165" spans="1:20" ht="31" hidden="1" x14ac:dyDescent="0.35">
      <c r="A165">
        <v>163</v>
      </c>
      <c r="B165" t="s">
        <v>378</v>
      </c>
      <c r="C165" s="3" t="s">
        <v>379</v>
      </c>
      <c r="D165" s="4">
        <f t="shared" si="16"/>
        <v>2.5325714285714285</v>
      </c>
      <c r="E165" s="6">
        <v>3500</v>
      </c>
      <c r="F165" s="6">
        <v>8864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2"/>
        <v>43028.208333333328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s="7" t="str">
        <f t="shared" si="14"/>
        <v>photography</v>
      </c>
      <c r="T165" s="7" t="str">
        <f t="shared" si="15"/>
        <v>photography books</v>
      </c>
    </row>
    <row r="166" spans="1:20" hidden="1" x14ac:dyDescent="0.35">
      <c r="A166">
        <v>164</v>
      </c>
      <c r="B166" t="s">
        <v>380</v>
      </c>
      <c r="C166" s="3" t="s">
        <v>381</v>
      </c>
      <c r="D166" s="4">
        <f t="shared" si="16"/>
        <v>1.0016943521594683</v>
      </c>
      <c r="E166" s="6">
        <v>150500</v>
      </c>
      <c r="F166" s="6">
        <v>150755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2"/>
        <v>43016.208333333328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s="7" t="str">
        <f t="shared" si="14"/>
        <v>theater</v>
      </c>
      <c r="T166" s="7" t="str">
        <f t="shared" si="15"/>
        <v>plays</v>
      </c>
    </row>
    <row r="167" spans="1:20" hidden="1" x14ac:dyDescent="0.35">
      <c r="A167">
        <v>165</v>
      </c>
      <c r="B167" t="s">
        <v>382</v>
      </c>
      <c r="C167" s="3" t="s">
        <v>383</v>
      </c>
      <c r="D167" s="4">
        <f t="shared" si="16"/>
        <v>1.2199004424778761</v>
      </c>
      <c r="E167" s="6">
        <v>90400</v>
      </c>
      <c r="F167" s="6">
        <v>110279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2"/>
        <v>42948.208333333328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s="7" t="str">
        <f t="shared" si="14"/>
        <v>technology</v>
      </c>
      <c r="T167" s="7" t="str">
        <f t="shared" si="15"/>
        <v>web</v>
      </c>
    </row>
    <row r="168" spans="1:20" ht="31" hidden="1" x14ac:dyDescent="0.35">
      <c r="A168">
        <v>166</v>
      </c>
      <c r="B168" t="s">
        <v>384</v>
      </c>
      <c r="C168" s="3" t="s">
        <v>385</v>
      </c>
      <c r="D168" s="4">
        <f t="shared" si="16"/>
        <v>1.3713265306122449</v>
      </c>
      <c r="E168" s="6">
        <v>9800</v>
      </c>
      <c r="F168" s="6">
        <v>13439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2"/>
        <v>40534.25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s="7" t="str">
        <f t="shared" si="14"/>
        <v>photography</v>
      </c>
      <c r="T168" s="7" t="str">
        <f t="shared" si="15"/>
        <v>photography books</v>
      </c>
    </row>
    <row r="169" spans="1:20" hidden="1" x14ac:dyDescent="0.35">
      <c r="A169">
        <v>167</v>
      </c>
      <c r="B169" t="s">
        <v>386</v>
      </c>
      <c r="C169" s="3" t="s">
        <v>387</v>
      </c>
      <c r="D169" s="4">
        <f t="shared" si="16"/>
        <v>4.155384615384615</v>
      </c>
      <c r="E169" s="6">
        <v>2600</v>
      </c>
      <c r="F169" s="6">
        <v>10804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2"/>
        <v>41435.208333333336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s="7" t="str">
        <f t="shared" si="14"/>
        <v>theater</v>
      </c>
      <c r="T169" s="7" t="str">
        <f t="shared" si="15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 s="4">
        <f t="shared" si="16"/>
        <v>0.3130913348946136</v>
      </c>
      <c r="E170" s="6">
        <v>128100</v>
      </c>
      <c r="F170" s="6">
        <v>40107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2"/>
        <v>43518.25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s="7" t="str">
        <f t="shared" si="14"/>
        <v>music</v>
      </c>
      <c r="T170" s="7" t="str">
        <f t="shared" si="15"/>
        <v>indie rock</v>
      </c>
    </row>
    <row r="171" spans="1:20" hidden="1" x14ac:dyDescent="0.35">
      <c r="A171">
        <v>169</v>
      </c>
      <c r="B171" t="s">
        <v>390</v>
      </c>
      <c r="C171" s="3" t="s">
        <v>391</v>
      </c>
      <c r="D171" s="4">
        <f t="shared" si="16"/>
        <v>4.240815450643777</v>
      </c>
      <c r="E171" s="6">
        <v>23300</v>
      </c>
      <c r="F171" s="6">
        <v>98811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2"/>
        <v>41077.208333333336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s="7" t="str">
        <f t="shared" si="14"/>
        <v>film &amp; video</v>
      </c>
      <c r="T171" s="7" t="str">
        <f t="shared" si="15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 s="4">
        <f t="shared" si="16"/>
        <v>2.9388623072833599E-2</v>
      </c>
      <c r="E172" s="6">
        <v>188100</v>
      </c>
      <c r="F172" s="6">
        <v>5528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2"/>
        <v>42950.208333333328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s="7" t="str">
        <f t="shared" si="14"/>
        <v>music</v>
      </c>
      <c r="T172" s="7" t="str">
        <f t="shared" si="15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 s="4">
        <f t="shared" si="16"/>
        <v>0.1063265306122449</v>
      </c>
      <c r="E173" s="6">
        <v>4900</v>
      </c>
      <c r="F173" s="6">
        <v>521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2"/>
        <v>41718.208333333336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s="7" t="str">
        <f t="shared" si="14"/>
        <v>publishing</v>
      </c>
      <c r="T173" s="7" t="str">
        <f t="shared" si="15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 s="4">
        <f t="shared" si="16"/>
        <v>0.82874999999999999</v>
      </c>
      <c r="E174" s="6">
        <v>800</v>
      </c>
      <c r="F174" s="6">
        <v>663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2"/>
        <v>41839.208333333336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s="7" t="str">
        <f t="shared" si="14"/>
        <v>film &amp; video</v>
      </c>
      <c r="T174" s="7" t="str">
        <f t="shared" si="15"/>
        <v>documentary</v>
      </c>
    </row>
    <row r="175" spans="1:20" hidden="1" x14ac:dyDescent="0.35">
      <c r="A175">
        <v>173</v>
      </c>
      <c r="B175" t="s">
        <v>398</v>
      </c>
      <c r="C175" s="3" t="s">
        <v>399</v>
      </c>
      <c r="D175" s="4">
        <f t="shared" si="16"/>
        <v>1.6301447776628748</v>
      </c>
      <c r="E175" s="6">
        <v>96700</v>
      </c>
      <c r="F175" s="6">
        <v>157635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2"/>
        <v>41412.208333333336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s="7" t="str">
        <f t="shared" si="14"/>
        <v>theater</v>
      </c>
      <c r="T175" s="7" t="str">
        <f t="shared" si="15"/>
        <v>plays</v>
      </c>
    </row>
    <row r="176" spans="1:20" hidden="1" x14ac:dyDescent="0.35">
      <c r="A176">
        <v>174</v>
      </c>
      <c r="B176" t="s">
        <v>400</v>
      </c>
      <c r="C176" s="3" t="s">
        <v>401</v>
      </c>
      <c r="D176" s="4">
        <f t="shared" si="16"/>
        <v>8.9466666666666672</v>
      </c>
      <c r="E176" s="6">
        <v>600</v>
      </c>
      <c r="F176" s="6">
        <v>5368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2"/>
        <v>42282.208333333328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s="7" t="str">
        <f t="shared" si="14"/>
        <v>technology</v>
      </c>
      <c r="T176" s="7" t="str">
        <f t="shared" si="15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 s="4">
        <f t="shared" si="16"/>
        <v>0.26191501103752757</v>
      </c>
      <c r="E177" s="6">
        <v>181200</v>
      </c>
      <c r="F177" s="6">
        <v>47459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2"/>
        <v>42613.208333333328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s="7" t="str">
        <f t="shared" si="14"/>
        <v>theater</v>
      </c>
      <c r="T177" s="7" t="str">
        <f t="shared" si="15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 s="4">
        <f t="shared" si="16"/>
        <v>0.74834782608695649</v>
      </c>
      <c r="E178" s="6">
        <v>115000</v>
      </c>
      <c r="F178" s="6">
        <v>86060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2"/>
        <v>42616.208333333328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s="7" t="str">
        <f t="shared" si="14"/>
        <v>theater</v>
      </c>
      <c r="T178" s="7" t="str">
        <f t="shared" si="15"/>
        <v>plays</v>
      </c>
    </row>
    <row r="179" spans="1:20" hidden="1" x14ac:dyDescent="0.35">
      <c r="A179">
        <v>177</v>
      </c>
      <c r="B179" t="s">
        <v>406</v>
      </c>
      <c r="C179" s="3" t="s">
        <v>407</v>
      </c>
      <c r="D179" s="4">
        <f t="shared" si="16"/>
        <v>4.1647680412371137</v>
      </c>
      <c r="E179" s="6">
        <v>38800</v>
      </c>
      <c r="F179" s="6">
        <v>161593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2"/>
        <v>40497.25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s="7" t="str">
        <f t="shared" si="14"/>
        <v>theater</v>
      </c>
      <c r="T179" s="7" t="str">
        <f t="shared" si="15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 s="4">
        <f t="shared" si="16"/>
        <v>0.96208333333333329</v>
      </c>
      <c r="E180" s="6">
        <v>7200</v>
      </c>
      <c r="F180" s="6">
        <v>6927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2"/>
        <v>42999.208333333328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s="7" t="str">
        <f t="shared" si="14"/>
        <v>food</v>
      </c>
      <c r="T180" s="7" t="str">
        <f t="shared" si="15"/>
        <v>food trucks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 s="4">
        <f t="shared" si="16"/>
        <v>3.5771910112359548</v>
      </c>
      <c r="E181" s="6">
        <v>44500</v>
      </c>
      <c r="F181" s="6">
        <v>159185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2"/>
        <v>41350.208333333336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s="7" t="str">
        <f t="shared" si="14"/>
        <v>theater</v>
      </c>
      <c r="T181" s="7" t="str">
        <f t="shared" si="15"/>
        <v>plays</v>
      </c>
    </row>
    <row r="182" spans="1:20" hidden="1" x14ac:dyDescent="0.35">
      <c r="A182">
        <v>180</v>
      </c>
      <c r="B182" t="s">
        <v>412</v>
      </c>
      <c r="C182" s="3" t="s">
        <v>413</v>
      </c>
      <c r="D182" s="4">
        <f t="shared" si="16"/>
        <v>3.0845714285714285</v>
      </c>
      <c r="E182" s="6">
        <v>56000</v>
      </c>
      <c r="F182" s="6">
        <v>172736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2"/>
        <v>40259.208333333336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s="7" t="str">
        <f t="shared" si="14"/>
        <v>technology</v>
      </c>
      <c r="T182" s="7" t="str">
        <f t="shared" si="15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 s="4">
        <f t="shared" si="16"/>
        <v>0.61802325581395345</v>
      </c>
      <c r="E183" s="6">
        <v>8600</v>
      </c>
      <c r="F183" s="6">
        <v>5315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2"/>
        <v>43012.208333333328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s="7" t="str">
        <f t="shared" si="14"/>
        <v>technology</v>
      </c>
      <c r="T183" s="7" t="str">
        <f t="shared" si="15"/>
        <v>web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 s="4">
        <f t="shared" si="16"/>
        <v>7.2232472324723247</v>
      </c>
      <c r="E184" s="6">
        <v>27100</v>
      </c>
      <c r="F184" s="6">
        <v>195750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2"/>
        <v>43631.208333333328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s="7" t="str">
        <f t="shared" si="14"/>
        <v>theater</v>
      </c>
      <c r="T184" s="7" t="str">
        <f t="shared" si="15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 s="4">
        <f t="shared" si="16"/>
        <v>0.69117647058823528</v>
      </c>
      <c r="E185" s="6">
        <v>5100</v>
      </c>
      <c r="F185" s="6">
        <v>3525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2"/>
        <v>40430.208333333336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s="7" t="str">
        <f t="shared" si="14"/>
        <v>music</v>
      </c>
      <c r="T185" s="7" t="str">
        <f t="shared" si="15"/>
        <v>rock</v>
      </c>
    </row>
    <row r="186" spans="1:20" hidden="1" x14ac:dyDescent="0.35">
      <c r="A186">
        <v>184</v>
      </c>
      <c r="B186" t="s">
        <v>420</v>
      </c>
      <c r="C186" s="3" t="s">
        <v>421</v>
      </c>
      <c r="D186" s="4">
        <f t="shared" si="16"/>
        <v>2.9305555555555554</v>
      </c>
      <c r="E186" s="6">
        <v>3600</v>
      </c>
      <c r="F186" s="6">
        <v>10550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2"/>
        <v>43588.208333333328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s="7" t="str">
        <f t="shared" si="14"/>
        <v>theater</v>
      </c>
      <c r="T186" s="7" t="str">
        <f t="shared" si="15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 s="4">
        <f t="shared" si="16"/>
        <v>0.71799999999999997</v>
      </c>
      <c r="E187" s="6">
        <v>1000</v>
      </c>
      <c r="F187" s="6">
        <v>718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2"/>
        <v>43233.208333333328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s="7" t="str">
        <f t="shared" si="14"/>
        <v>film &amp; video</v>
      </c>
      <c r="T187" s="7" t="str">
        <f t="shared" si="15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 s="4">
        <f t="shared" si="16"/>
        <v>0.31934684684684683</v>
      </c>
      <c r="E188" s="6">
        <v>88800</v>
      </c>
      <c r="F188" s="6">
        <v>28358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2"/>
        <v>41782.208333333336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s="7" t="str">
        <f t="shared" si="14"/>
        <v>theater</v>
      </c>
      <c r="T188" s="7" t="str">
        <f t="shared" si="15"/>
        <v>plays</v>
      </c>
    </row>
    <row r="189" spans="1:20" hidden="1" x14ac:dyDescent="0.35">
      <c r="A189">
        <v>187</v>
      </c>
      <c r="B189" t="s">
        <v>426</v>
      </c>
      <c r="C189" s="3" t="s">
        <v>427</v>
      </c>
      <c r="D189" s="4">
        <f t="shared" si="16"/>
        <v>2.2987375415282392</v>
      </c>
      <c r="E189" s="6">
        <v>60200</v>
      </c>
      <c r="F189" s="6">
        <v>138384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2"/>
        <v>41328.25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s="7" t="str">
        <f t="shared" si="14"/>
        <v>film &amp; video</v>
      </c>
      <c r="T189" s="7" t="str">
        <f t="shared" si="15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 s="4">
        <f t="shared" si="16"/>
        <v>0.3201219512195122</v>
      </c>
      <c r="E190" s="6">
        <v>8200</v>
      </c>
      <c r="F190" s="6">
        <v>2625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2"/>
        <v>41975.25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s="7" t="str">
        <f t="shared" si="14"/>
        <v>theater</v>
      </c>
      <c r="T190" s="7" t="str">
        <f t="shared" si="15"/>
        <v>plays</v>
      </c>
    </row>
    <row r="191" spans="1:20" hidden="1" x14ac:dyDescent="0.35">
      <c r="A191">
        <v>189</v>
      </c>
      <c r="B191" t="s">
        <v>430</v>
      </c>
      <c r="C191" s="3" t="s">
        <v>431</v>
      </c>
      <c r="D191" s="4">
        <f t="shared" si="16"/>
        <v>0.23525352848928385</v>
      </c>
      <c r="E191" s="6">
        <v>191300</v>
      </c>
      <c r="F191" s="6">
        <v>45004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2"/>
        <v>42433.25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s="7" t="str">
        <f t="shared" si="14"/>
        <v>theater</v>
      </c>
      <c r="T191" s="7" t="str">
        <f t="shared" si="15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 s="4">
        <f t="shared" si="16"/>
        <v>0.68594594594594593</v>
      </c>
      <c r="E192" s="6">
        <v>3700</v>
      </c>
      <c r="F192" s="6">
        <v>2538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2"/>
        <v>41429.208333333336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s="7" t="str">
        <f t="shared" si="14"/>
        <v>theater</v>
      </c>
      <c r="T192" s="7" t="str">
        <f t="shared" si="15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 s="4">
        <f t="shared" si="16"/>
        <v>0.37952380952380954</v>
      </c>
      <c r="E193" s="6">
        <v>8400</v>
      </c>
      <c r="F193" s="6">
        <v>3188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2"/>
        <v>43536.208333333328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s="7" t="str">
        <f t="shared" si="14"/>
        <v>theater</v>
      </c>
      <c r="T193" s="7" t="str">
        <f t="shared" si="15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 s="4">
        <f t="shared" si="16"/>
        <v>0.19992957746478873</v>
      </c>
      <c r="E194" s="6">
        <v>42600</v>
      </c>
      <c r="F194" s="6">
        <v>8517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2"/>
        <v>41817.208333333336</v>
      </c>
      <c r="O194" s="11">
        <f t="shared" si="13"/>
        <v>41821.208333333336</v>
      </c>
      <c r="P194" t="b">
        <v>0</v>
      </c>
      <c r="Q194" t="b">
        <v>0</v>
      </c>
      <c r="R194" t="s">
        <v>23</v>
      </c>
      <c r="S194" s="7" t="str">
        <f t="shared" si="14"/>
        <v>music</v>
      </c>
      <c r="T194" s="7" t="str">
        <f t="shared" si="15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 s="4">
        <f t="shared" si="16"/>
        <v>0.45636363636363636</v>
      </c>
      <c r="E195" s="6">
        <v>6600</v>
      </c>
      <c r="F195" s="6">
        <v>3012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8">(((L195/60)/60)/24)+DATE(1970,1,1)</f>
        <v>43198.208333333328</v>
      </c>
      <c r="O195" s="11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s="7" t="str">
        <f t="shared" ref="S195:S258" si="20">LEFT(R195, FIND("/", R195) - 1)</f>
        <v>music</v>
      </c>
      <c r="T195" s="7" t="str">
        <f t="shared" ref="T195:T258" si="21">RIGHT(R195, LEN(R195) - FIND("/", R195))</f>
        <v>indie rock</v>
      </c>
    </row>
    <row r="196" spans="1:20" hidden="1" x14ac:dyDescent="0.35">
      <c r="A196">
        <v>194</v>
      </c>
      <c r="B196" t="s">
        <v>440</v>
      </c>
      <c r="C196" s="3" t="s">
        <v>441</v>
      </c>
      <c r="D196" s="4">
        <f t="shared" ref="D196:D259" si="22">F196/E196</f>
        <v>1.227605633802817</v>
      </c>
      <c r="E196" s="6">
        <v>7100</v>
      </c>
      <c r="F196" s="6">
        <v>8716</v>
      </c>
      <c r="G196" t="s">
        <v>20</v>
      </c>
      <c r="H196">
        <v>126</v>
      </c>
      <c r="I196" s="6">
        <f t="shared" ref="I196:I259" si="23">F196/H196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8"/>
        <v>42261.208333333328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s="7" t="str">
        <f t="shared" si="20"/>
        <v>music</v>
      </c>
      <c r="T196" s="7" t="str">
        <f t="shared" si="21"/>
        <v>metal</v>
      </c>
    </row>
    <row r="197" spans="1:20" hidden="1" x14ac:dyDescent="0.35">
      <c r="A197">
        <v>195</v>
      </c>
      <c r="B197" t="s">
        <v>442</v>
      </c>
      <c r="C197" s="3" t="s">
        <v>443</v>
      </c>
      <c r="D197" s="4">
        <f t="shared" si="22"/>
        <v>3.61753164556962</v>
      </c>
      <c r="E197" s="6">
        <v>15800</v>
      </c>
      <c r="F197" s="6">
        <v>57157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8"/>
        <v>43310.208333333328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s="7" t="str">
        <f t="shared" si="20"/>
        <v>music</v>
      </c>
      <c r="T197" s="7" t="str">
        <f t="shared" si="21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 s="4">
        <f t="shared" si="22"/>
        <v>0.63146341463414635</v>
      </c>
      <c r="E198" s="6">
        <v>8200</v>
      </c>
      <c r="F198" s="6">
        <v>5178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8"/>
        <v>42616.208333333328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s="7" t="str">
        <f t="shared" si="20"/>
        <v>technology</v>
      </c>
      <c r="T198" s="7" t="str">
        <f t="shared" si="21"/>
        <v>wearables</v>
      </c>
    </row>
    <row r="199" spans="1:20" hidden="1" x14ac:dyDescent="0.35">
      <c r="A199">
        <v>197</v>
      </c>
      <c r="B199" t="s">
        <v>446</v>
      </c>
      <c r="C199" s="3" t="s">
        <v>447</v>
      </c>
      <c r="D199" s="4">
        <f t="shared" si="22"/>
        <v>2.9820475319926874</v>
      </c>
      <c r="E199" s="6">
        <v>54700</v>
      </c>
      <c r="F199" s="6">
        <v>163118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8"/>
        <v>42909.208333333328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s="7" t="str">
        <f t="shared" si="20"/>
        <v>film &amp; video</v>
      </c>
      <c r="T199" s="7" t="str">
        <f t="shared" si="21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 s="4">
        <f t="shared" si="22"/>
        <v>9.5585443037974685E-2</v>
      </c>
      <c r="E200" s="6">
        <v>63200</v>
      </c>
      <c r="F200" s="6">
        <v>6041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8"/>
        <v>40396.208333333336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s="7" t="str">
        <f t="shared" si="20"/>
        <v>music</v>
      </c>
      <c r="T200" s="7" t="str">
        <f t="shared" si="21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 s="4">
        <f t="shared" si="22"/>
        <v>0.5377777777777778</v>
      </c>
      <c r="E201" s="6">
        <v>1800</v>
      </c>
      <c r="F201" s="6">
        <v>968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8"/>
        <v>42192.208333333328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s="7" t="str">
        <f t="shared" si="20"/>
        <v>music</v>
      </c>
      <c r="T201" s="7" t="str">
        <f t="shared" si="21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 s="4">
        <f t="shared" si="22"/>
        <v>0.02</v>
      </c>
      <c r="E202" s="6">
        <v>100</v>
      </c>
      <c r="F202" s="6"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8"/>
        <v>40262.208333333336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s="7" t="str">
        <f t="shared" si="20"/>
        <v>theater</v>
      </c>
      <c r="T202" s="7" t="str">
        <f t="shared" si="21"/>
        <v>plays</v>
      </c>
    </row>
    <row r="203" spans="1:20" hidden="1" x14ac:dyDescent="0.35">
      <c r="A203">
        <v>201</v>
      </c>
      <c r="B203" t="s">
        <v>454</v>
      </c>
      <c r="C203" s="3" t="s">
        <v>455</v>
      </c>
      <c r="D203" s="4">
        <f t="shared" si="22"/>
        <v>6.8119047619047617</v>
      </c>
      <c r="E203" s="6">
        <v>2100</v>
      </c>
      <c r="F203" s="6">
        <v>14305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8"/>
        <v>41845.208333333336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s="7" t="str">
        <f t="shared" si="20"/>
        <v>technology</v>
      </c>
      <c r="T203" s="7" t="str">
        <f t="shared" si="21"/>
        <v>web</v>
      </c>
    </row>
    <row r="204" spans="1:20" hidden="1" x14ac:dyDescent="0.35">
      <c r="A204">
        <v>202</v>
      </c>
      <c r="B204" t="s">
        <v>456</v>
      </c>
      <c r="C204" s="3" t="s">
        <v>457</v>
      </c>
      <c r="D204" s="4">
        <f t="shared" si="22"/>
        <v>0.78831325301204824</v>
      </c>
      <c r="E204" s="6">
        <v>8300</v>
      </c>
      <c r="F204" s="6">
        <v>6543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8"/>
        <v>40818.208333333336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s="7" t="str">
        <f t="shared" si="20"/>
        <v>food</v>
      </c>
      <c r="T204" s="7" t="str">
        <f t="shared" si="21"/>
        <v>food trucks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 s="4">
        <f t="shared" si="22"/>
        <v>1.3440792216817234</v>
      </c>
      <c r="E205" s="6">
        <v>143900</v>
      </c>
      <c r="F205" s="6">
        <v>193413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8"/>
        <v>42752.25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s="7" t="str">
        <f t="shared" si="20"/>
        <v>theater</v>
      </c>
      <c r="T205" s="7" t="str">
        <f t="shared" si="21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 s="4">
        <f t="shared" si="22"/>
        <v>3.372E-2</v>
      </c>
      <c r="E206" s="6">
        <v>75000</v>
      </c>
      <c r="F206" s="6">
        <v>2529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8"/>
        <v>40636.208333333336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s="7" t="str">
        <f t="shared" si="20"/>
        <v>music</v>
      </c>
      <c r="T206" s="7" t="str">
        <f t="shared" si="21"/>
        <v>jazz</v>
      </c>
    </row>
    <row r="207" spans="1:20" hidden="1" x14ac:dyDescent="0.35">
      <c r="A207">
        <v>205</v>
      </c>
      <c r="B207" t="s">
        <v>462</v>
      </c>
      <c r="C207" s="3" t="s">
        <v>463</v>
      </c>
      <c r="D207" s="4">
        <f t="shared" si="22"/>
        <v>4.3184615384615386</v>
      </c>
      <c r="E207" s="6">
        <v>1300</v>
      </c>
      <c r="F207" s="6">
        <v>5614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8"/>
        <v>43390.208333333328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s="7" t="str">
        <f t="shared" si="20"/>
        <v>theater</v>
      </c>
      <c r="T207" s="7" t="str">
        <f t="shared" si="21"/>
        <v>plays</v>
      </c>
    </row>
    <row r="208" spans="1:20" hidden="1" x14ac:dyDescent="0.35">
      <c r="A208">
        <v>206</v>
      </c>
      <c r="B208" t="s">
        <v>464</v>
      </c>
      <c r="C208" s="3" t="s">
        <v>465</v>
      </c>
      <c r="D208" s="4">
        <f t="shared" si="22"/>
        <v>0.38844444444444443</v>
      </c>
      <c r="E208" s="6">
        <v>9000</v>
      </c>
      <c r="F208" s="6">
        <v>3496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8"/>
        <v>40236.25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s="7" t="str">
        <f t="shared" si="20"/>
        <v>publishing</v>
      </c>
      <c r="T208" s="7" t="str">
        <f t="shared" si="21"/>
        <v>fiction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 s="4">
        <f t="shared" si="22"/>
        <v>4.2569999999999997</v>
      </c>
      <c r="E209" s="6">
        <v>1000</v>
      </c>
      <c r="F209" s="6">
        <v>4257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8"/>
        <v>43340.208333333328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s="7" t="str">
        <f t="shared" si="20"/>
        <v>music</v>
      </c>
      <c r="T209" s="7" t="str">
        <f t="shared" si="21"/>
        <v>rock</v>
      </c>
    </row>
    <row r="210" spans="1:20" hidden="1" x14ac:dyDescent="0.35">
      <c r="A210">
        <v>208</v>
      </c>
      <c r="B210" t="s">
        <v>468</v>
      </c>
      <c r="C210" s="3" t="s">
        <v>469</v>
      </c>
      <c r="D210" s="4">
        <f t="shared" si="22"/>
        <v>1.0112239715591671</v>
      </c>
      <c r="E210" s="6">
        <v>196900</v>
      </c>
      <c r="F210" s="6">
        <v>199110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8"/>
        <v>43048.25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s="7" t="str">
        <f t="shared" si="20"/>
        <v>film &amp; video</v>
      </c>
      <c r="T210" s="7" t="str">
        <f t="shared" si="21"/>
        <v>documentary</v>
      </c>
    </row>
    <row r="211" spans="1:20" hidden="1" x14ac:dyDescent="0.35">
      <c r="A211">
        <v>209</v>
      </c>
      <c r="B211" t="s">
        <v>470</v>
      </c>
      <c r="C211" s="3" t="s">
        <v>471</v>
      </c>
      <c r="D211" s="4">
        <f t="shared" si="22"/>
        <v>0.21188688946015424</v>
      </c>
      <c r="E211" s="6">
        <v>194500</v>
      </c>
      <c r="F211" s="6">
        <v>41212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8"/>
        <v>42496.208333333328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s="7" t="str">
        <f t="shared" si="20"/>
        <v>film &amp; video</v>
      </c>
      <c r="T211" s="7" t="str">
        <f t="shared" si="21"/>
        <v>documentary</v>
      </c>
    </row>
    <row r="212" spans="1:20" ht="31" x14ac:dyDescent="0.35">
      <c r="A212">
        <v>210</v>
      </c>
      <c r="B212" t="s">
        <v>472</v>
      </c>
      <c r="C212" s="3" t="s">
        <v>473</v>
      </c>
      <c r="D212" s="4">
        <f t="shared" si="22"/>
        <v>0.67425531914893622</v>
      </c>
      <c r="E212" s="6">
        <v>9400</v>
      </c>
      <c r="F212" s="6">
        <v>6338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8"/>
        <v>42797.25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s="7" t="str">
        <f t="shared" si="20"/>
        <v>film &amp; video</v>
      </c>
      <c r="T212" s="7" t="str">
        <f t="shared" si="21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 s="4">
        <f t="shared" si="22"/>
        <v>0.9492337164750958</v>
      </c>
      <c r="E213" s="6">
        <v>104400</v>
      </c>
      <c r="F213" s="6">
        <v>99100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8"/>
        <v>41513.208333333336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s="7" t="str">
        <f t="shared" si="20"/>
        <v>theater</v>
      </c>
      <c r="T213" s="7" t="str">
        <f t="shared" si="21"/>
        <v>plays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 s="4">
        <f t="shared" si="22"/>
        <v>1.5185185185185186</v>
      </c>
      <c r="E214" s="6">
        <v>8100</v>
      </c>
      <c r="F214" s="6">
        <v>12300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8"/>
        <v>43814.25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s="7" t="str">
        <f t="shared" si="20"/>
        <v>theater</v>
      </c>
      <c r="T214" s="7" t="str">
        <f t="shared" si="21"/>
        <v>plays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 s="4">
        <f t="shared" si="22"/>
        <v>1.9516382252559727</v>
      </c>
      <c r="E215" s="6">
        <v>87900</v>
      </c>
      <c r="F215" s="6">
        <v>171549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8"/>
        <v>40488.208333333336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s="7" t="str">
        <f t="shared" si="20"/>
        <v>music</v>
      </c>
      <c r="T215" s="7" t="str">
        <f t="shared" si="21"/>
        <v>indie rock</v>
      </c>
    </row>
    <row r="216" spans="1:20" hidden="1" x14ac:dyDescent="0.35">
      <c r="A216">
        <v>214</v>
      </c>
      <c r="B216" t="s">
        <v>481</v>
      </c>
      <c r="C216" s="3" t="s">
        <v>482</v>
      </c>
      <c r="D216" s="4">
        <f t="shared" si="22"/>
        <v>10.231428571428571</v>
      </c>
      <c r="E216" s="6">
        <v>1400</v>
      </c>
      <c r="F216" s="6">
        <v>14324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8"/>
        <v>40409.208333333336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s="7" t="str">
        <f t="shared" si="20"/>
        <v>music</v>
      </c>
      <c r="T216" s="7" t="str">
        <f t="shared" si="21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 s="4">
        <f t="shared" si="22"/>
        <v>3.8418367346938778E-2</v>
      </c>
      <c r="E217" s="6">
        <v>156800</v>
      </c>
      <c r="F217" s="6">
        <v>6024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8"/>
        <v>43509.25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s="7" t="str">
        <f t="shared" si="20"/>
        <v>theater</v>
      </c>
      <c r="T217" s="7" t="str">
        <f t="shared" si="21"/>
        <v>plays</v>
      </c>
    </row>
    <row r="218" spans="1:20" hidden="1" x14ac:dyDescent="0.35">
      <c r="A218">
        <v>216</v>
      </c>
      <c r="B218" t="s">
        <v>485</v>
      </c>
      <c r="C218" s="3" t="s">
        <v>486</v>
      </c>
      <c r="D218" s="4">
        <f t="shared" si="22"/>
        <v>1.5507066557107643</v>
      </c>
      <c r="E218" s="6">
        <v>121700</v>
      </c>
      <c r="F218" s="6">
        <v>188721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8"/>
        <v>40869.25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s="7" t="str">
        <f t="shared" si="20"/>
        <v>theater</v>
      </c>
      <c r="T218" s="7" t="str">
        <f t="shared" si="21"/>
        <v>plays</v>
      </c>
    </row>
    <row r="219" spans="1:20" ht="31" x14ac:dyDescent="0.35">
      <c r="A219">
        <v>217</v>
      </c>
      <c r="B219" t="s">
        <v>487</v>
      </c>
      <c r="C219" s="3" t="s">
        <v>488</v>
      </c>
      <c r="D219" s="4">
        <f t="shared" si="22"/>
        <v>0.44753477588871715</v>
      </c>
      <c r="E219" s="6">
        <v>129400</v>
      </c>
      <c r="F219" s="6">
        <v>57911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8"/>
        <v>43583.208333333328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s="7" t="str">
        <f t="shared" si="20"/>
        <v>film &amp; video</v>
      </c>
      <c r="T219" s="7" t="str">
        <f t="shared" si="21"/>
        <v>science fiction</v>
      </c>
    </row>
    <row r="220" spans="1:20" hidden="1" x14ac:dyDescent="0.35">
      <c r="A220">
        <v>218</v>
      </c>
      <c r="B220" t="s">
        <v>489</v>
      </c>
      <c r="C220" s="3" t="s">
        <v>490</v>
      </c>
      <c r="D220" s="4">
        <f t="shared" si="22"/>
        <v>2.1594736842105262</v>
      </c>
      <c r="E220" s="6">
        <v>5700</v>
      </c>
      <c r="F220" s="6">
        <v>12309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8"/>
        <v>40858.25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s="7" t="str">
        <f t="shared" si="20"/>
        <v>film &amp; video</v>
      </c>
      <c r="T220" s="7" t="str">
        <f t="shared" si="21"/>
        <v>shorts</v>
      </c>
    </row>
    <row r="221" spans="1:20" hidden="1" x14ac:dyDescent="0.35">
      <c r="A221">
        <v>219</v>
      </c>
      <c r="B221" t="s">
        <v>491</v>
      </c>
      <c r="C221" s="3" t="s">
        <v>492</v>
      </c>
      <c r="D221" s="4">
        <f t="shared" si="22"/>
        <v>3.3212709832134291</v>
      </c>
      <c r="E221" s="6">
        <v>41700</v>
      </c>
      <c r="F221" s="6">
        <v>138497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8"/>
        <v>41137.208333333336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s="7" t="str">
        <f t="shared" si="20"/>
        <v>film &amp; video</v>
      </c>
      <c r="T221" s="7" t="str">
        <f t="shared" si="21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 s="4">
        <f t="shared" si="22"/>
        <v>8.4430379746835441E-2</v>
      </c>
      <c r="E222" s="6">
        <v>7900</v>
      </c>
      <c r="F222" s="6">
        <v>667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8"/>
        <v>40725.208333333336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s="7" t="str">
        <f t="shared" si="20"/>
        <v>theater</v>
      </c>
      <c r="T222" s="7" t="str">
        <f t="shared" si="21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 s="4">
        <f t="shared" si="22"/>
        <v>0.9862551440329218</v>
      </c>
      <c r="E223" s="6">
        <v>121500</v>
      </c>
      <c r="F223" s="6">
        <v>119830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8"/>
        <v>41081.208333333336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s="7" t="str">
        <f t="shared" si="20"/>
        <v>food</v>
      </c>
      <c r="T223" s="7" t="str">
        <f t="shared" si="21"/>
        <v>food trucks</v>
      </c>
    </row>
    <row r="224" spans="1:20" ht="31" hidden="1" x14ac:dyDescent="0.35">
      <c r="A224">
        <v>222</v>
      </c>
      <c r="B224" t="s">
        <v>497</v>
      </c>
      <c r="C224" s="3" t="s">
        <v>498</v>
      </c>
      <c r="D224" s="4">
        <f t="shared" si="22"/>
        <v>1.3797916666666667</v>
      </c>
      <c r="E224" s="6">
        <v>4800</v>
      </c>
      <c r="F224" s="6">
        <v>6623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8"/>
        <v>41914.208333333336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s="7" t="str">
        <f t="shared" si="20"/>
        <v>photography</v>
      </c>
      <c r="T224" s="7" t="str">
        <f t="shared" si="21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 s="4">
        <f t="shared" si="22"/>
        <v>0.93810996563573879</v>
      </c>
      <c r="E225" s="6">
        <v>87300</v>
      </c>
      <c r="F225" s="6">
        <v>81897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8"/>
        <v>42445.208333333328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s="7" t="str">
        <f t="shared" si="20"/>
        <v>theater</v>
      </c>
      <c r="T225" s="7" t="str">
        <f t="shared" si="21"/>
        <v>plays</v>
      </c>
    </row>
    <row r="226" spans="1:20" ht="31" hidden="1" x14ac:dyDescent="0.35">
      <c r="A226">
        <v>224</v>
      </c>
      <c r="B226" t="s">
        <v>501</v>
      </c>
      <c r="C226" s="3" t="s">
        <v>502</v>
      </c>
      <c r="D226" s="4">
        <f t="shared" si="22"/>
        <v>4.0363930885529156</v>
      </c>
      <c r="E226" s="6">
        <v>46300</v>
      </c>
      <c r="F226" s="6">
        <v>186885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8"/>
        <v>41906.208333333336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s="7" t="str">
        <f t="shared" si="20"/>
        <v>film &amp; video</v>
      </c>
      <c r="T226" s="7" t="str">
        <f t="shared" si="21"/>
        <v>science fiction</v>
      </c>
    </row>
    <row r="227" spans="1:20" hidden="1" x14ac:dyDescent="0.35">
      <c r="A227">
        <v>225</v>
      </c>
      <c r="B227" t="s">
        <v>503</v>
      </c>
      <c r="C227" s="3" t="s">
        <v>504</v>
      </c>
      <c r="D227" s="4">
        <f t="shared" si="22"/>
        <v>2.6017404129793511</v>
      </c>
      <c r="E227" s="6">
        <v>67800</v>
      </c>
      <c r="F227" s="6">
        <v>176398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8"/>
        <v>41762.208333333336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s="7" t="str">
        <f t="shared" si="20"/>
        <v>music</v>
      </c>
      <c r="T227" s="7" t="str">
        <f t="shared" si="21"/>
        <v>rock</v>
      </c>
    </row>
    <row r="228" spans="1:20" ht="31" hidden="1" x14ac:dyDescent="0.35">
      <c r="A228">
        <v>226</v>
      </c>
      <c r="B228" t="s">
        <v>253</v>
      </c>
      <c r="C228" s="3" t="s">
        <v>505</v>
      </c>
      <c r="D228" s="4">
        <f t="shared" si="22"/>
        <v>3.6663333333333332</v>
      </c>
      <c r="E228" s="6">
        <v>3000</v>
      </c>
      <c r="F228" s="6">
        <v>10999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8"/>
        <v>40276.208333333336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s="7" t="str">
        <f t="shared" si="20"/>
        <v>photography</v>
      </c>
      <c r="T228" s="7" t="str">
        <f t="shared" si="21"/>
        <v>photography books</v>
      </c>
    </row>
    <row r="229" spans="1:20" ht="31" hidden="1" x14ac:dyDescent="0.35">
      <c r="A229">
        <v>227</v>
      </c>
      <c r="B229" t="s">
        <v>506</v>
      </c>
      <c r="C229" s="3" t="s">
        <v>507</v>
      </c>
      <c r="D229" s="4">
        <f t="shared" si="22"/>
        <v>1.687208538587849</v>
      </c>
      <c r="E229" s="6">
        <v>60900</v>
      </c>
      <c r="F229" s="6">
        <v>102751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8"/>
        <v>42139.208333333328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s="7" t="str">
        <f t="shared" si="20"/>
        <v>games</v>
      </c>
      <c r="T229" s="7" t="str">
        <f t="shared" si="21"/>
        <v>mobile games</v>
      </c>
    </row>
    <row r="230" spans="1:20" hidden="1" x14ac:dyDescent="0.35">
      <c r="A230">
        <v>228</v>
      </c>
      <c r="B230" t="s">
        <v>508</v>
      </c>
      <c r="C230" s="3" t="s">
        <v>509</v>
      </c>
      <c r="D230" s="4">
        <f t="shared" si="22"/>
        <v>1.1990717911530093</v>
      </c>
      <c r="E230" s="6">
        <v>137900</v>
      </c>
      <c r="F230" s="6">
        <v>165352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8"/>
        <v>42613.208333333328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s="7" t="str">
        <f t="shared" si="20"/>
        <v>film &amp; video</v>
      </c>
      <c r="T230" s="7" t="str">
        <f t="shared" si="21"/>
        <v>animation</v>
      </c>
    </row>
    <row r="231" spans="1:20" ht="31" hidden="1" x14ac:dyDescent="0.35">
      <c r="A231">
        <v>229</v>
      </c>
      <c r="B231" t="s">
        <v>510</v>
      </c>
      <c r="C231" s="3" t="s">
        <v>511</v>
      </c>
      <c r="D231" s="4">
        <f t="shared" si="22"/>
        <v>1.936892523364486</v>
      </c>
      <c r="E231" s="6">
        <v>85600</v>
      </c>
      <c r="F231" s="6">
        <v>165798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8"/>
        <v>42887.208333333328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s="7" t="str">
        <f t="shared" si="20"/>
        <v>games</v>
      </c>
      <c r="T231" s="7" t="str">
        <f t="shared" si="21"/>
        <v>mobile games</v>
      </c>
    </row>
    <row r="232" spans="1:20" hidden="1" x14ac:dyDescent="0.35">
      <c r="A232">
        <v>230</v>
      </c>
      <c r="B232" t="s">
        <v>512</v>
      </c>
      <c r="C232" s="3" t="s">
        <v>513</v>
      </c>
      <c r="D232" s="4">
        <f t="shared" si="22"/>
        <v>4.2016666666666671</v>
      </c>
      <c r="E232" s="6">
        <v>2400</v>
      </c>
      <c r="F232" s="6">
        <v>10084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8"/>
        <v>43805.25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s="7" t="str">
        <f t="shared" si="20"/>
        <v>games</v>
      </c>
      <c r="T232" s="7" t="str">
        <f t="shared" si="21"/>
        <v>video games</v>
      </c>
    </row>
    <row r="233" spans="1:20" hidden="1" x14ac:dyDescent="0.35">
      <c r="A233">
        <v>231</v>
      </c>
      <c r="B233" t="s">
        <v>514</v>
      </c>
      <c r="C233" s="3" t="s">
        <v>515</v>
      </c>
      <c r="D233" s="4">
        <f t="shared" si="22"/>
        <v>0.76708333333333334</v>
      </c>
      <c r="E233" s="6">
        <v>7200</v>
      </c>
      <c r="F233" s="6">
        <v>5523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8"/>
        <v>41415.208333333336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s="7" t="str">
        <f t="shared" si="20"/>
        <v>theater</v>
      </c>
      <c r="T233" s="7" t="str">
        <f t="shared" si="21"/>
        <v>plays</v>
      </c>
    </row>
    <row r="234" spans="1:20" hidden="1" x14ac:dyDescent="0.35">
      <c r="A234">
        <v>232</v>
      </c>
      <c r="B234" t="s">
        <v>516</v>
      </c>
      <c r="C234" s="3" t="s">
        <v>517</v>
      </c>
      <c r="D234" s="4">
        <f t="shared" si="22"/>
        <v>1.7126470588235294</v>
      </c>
      <c r="E234" s="6">
        <v>3400</v>
      </c>
      <c r="F234" s="6">
        <v>5823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8"/>
        <v>42576.208333333328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s="7" t="str">
        <f t="shared" si="20"/>
        <v>theater</v>
      </c>
      <c r="T234" s="7" t="str">
        <f t="shared" si="21"/>
        <v>plays</v>
      </c>
    </row>
    <row r="235" spans="1:20" hidden="1" x14ac:dyDescent="0.35">
      <c r="A235">
        <v>233</v>
      </c>
      <c r="B235" t="s">
        <v>518</v>
      </c>
      <c r="C235" s="3" t="s">
        <v>519</v>
      </c>
      <c r="D235" s="4">
        <f t="shared" si="22"/>
        <v>1.5789473684210527</v>
      </c>
      <c r="E235" s="6">
        <v>3800</v>
      </c>
      <c r="F235" s="6">
        <v>6000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8"/>
        <v>40706.208333333336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s="7" t="str">
        <f t="shared" si="20"/>
        <v>film &amp; video</v>
      </c>
      <c r="T235" s="7" t="str">
        <f t="shared" si="21"/>
        <v>animation</v>
      </c>
    </row>
    <row r="236" spans="1:20" hidden="1" x14ac:dyDescent="0.35">
      <c r="A236">
        <v>234</v>
      </c>
      <c r="B236" t="s">
        <v>520</v>
      </c>
      <c r="C236" s="3" t="s">
        <v>521</v>
      </c>
      <c r="D236" s="4">
        <f t="shared" si="22"/>
        <v>1.0908</v>
      </c>
      <c r="E236" s="6">
        <v>7500</v>
      </c>
      <c r="F236" s="6">
        <v>8181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8"/>
        <v>42969.208333333328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s="7" t="str">
        <f t="shared" si="20"/>
        <v>games</v>
      </c>
      <c r="T236" s="7" t="str">
        <f t="shared" si="21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 s="4">
        <f t="shared" si="22"/>
        <v>0.41732558139534881</v>
      </c>
      <c r="E237" s="6">
        <v>8600</v>
      </c>
      <c r="F237" s="6">
        <v>3589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8"/>
        <v>42779.25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s="7" t="str">
        <f t="shared" si="20"/>
        <v>film &amp; video</v>
      </c>
      <c r="T237" s="7" t="str">
        <f t="shared" si="21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 s="4">
        <f t="shared" si="22"/>
        <v>0.10944303797468355</v>
      </c>
      <c r="E238" s="6">
        <v>39500</v>
      </c>
      <c r="F238" s="6">
        <v>4323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8"/>
        <v>43641.208333333328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s="7" t="str">
        <f t="shared" si="20"/>
        <v>music</v>
      </c>
      <c r="T238" s="7" t="str">
        <f t="shared" si="21"/>
        <v>rock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 s="4">
        <f t="shared" si="22"/>
        <v>1.593763440860215</v>
      </c>
      <c r="E239" s="6">
        <v>9300</v>
      </c>
      <c r="F239" s="6">
        <v>14822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8"/>
        <v>41754.208333333336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s="7" t="str">
        <f t="shared" si="20"/>
        <v>film &amp; video</v>
      </c>
      <c r="T239" s="7" t="str">
        <f t="shared" si="21"/>
        <v>animation</v>
      </c>
    </row>
    <row r="240" spans="1:20" hidden="1" x14ac:dyDescent="0.35">
      <c r="A240">
        <v>238</v>
      </c>
      <c r="B240" t="s">
        <v>528</v>
      </c>
      <c r="C240" s="3" t="s">
        <v>529</v>
      </c>
      <c r="D240" s="4">
        <f t="shared" si="22"/>
        <v>4.2241666666666671</v>
      </c>
      <c r="E240" s="6">
        <v>2400</v>
      </c>
      <c r="F240" s="6">
        <v>10138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8"/>
        <v>43083.25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s="7" t="str">
        <f t="shared" si="20"/>
        <v>theater</v>
      </c>
      <c r="T240" s="7" t="str">
        <f t="shared" si="21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 s="4">
        <f t="shared" si="22"/>
        <v>0.97718749999999999</v>
      </c>
      <c r="E241" s="6">
        <v>3200</v>
      </c>
      <c r="F241" s="6">
        <v>3127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8"/>
        <v>42245.208333333328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s="7" t="str">
        <f t="shared" si="20"/>
        <v>technology</v>
      </c>
      <c r="T241" s="7" t="str">
        <f t="shared" si="21"/>
        <v>wearables</v>
      </c>
    </row>
    <row r="242" spans="1:20" hidden="1" x14ac:dyDescent="0.35">
      <c r="A242">
        <v>240</v>
      </c>
      <c r="B242" t="s">
        <v>532</v>
      </c>
      <c r="C242" s="3" t="s">
        <v>533</v>
      </c>
      <c r="D242" s="4">
        <f t="shared" si="22"/>
        <v>4.1878911564625847</v>
      </c>
      <c r="E242" s="6">
        <v>29400</v>
      </c>
      <c r="F242" s="6">
        <v>123124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8"/>
        <v>40396.208333333336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s="7" t="str">
        <f t="shared" si="20"/>
        <v>theater</v>
      </c>
      <c r="T242" s="7" t="str">
        <f t="shared" si="21"/>
        <v>plays</v>
      </c>
    </row>
    <row r="243" spans="1:20" hidden="1" x14ac:dyDescent="0.35">
      <c r="A243">
        <v>241</v>
      </c>
      <c r="B243" t="s">
        <v>534</v>
      </c>
      <c r="C243" s="3" t="s">
        <v>535</v>
      </c>
      <c r="D243" s="4">
        <f t="shared" si="22"/>
        <v>1.0191632047477746</v>
      </c>
      <c r="E243" s="6">
        <v>168500</v>
      </c>
      <c r="F243" s="6">
        <v>171729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8"/>
        <v>41742.208333333336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s="7" t="str">
        <f t="shared" si="20"/>
        <v>publishing</v>
      </c>
      <c r="T243" s="7" t="str">
        <f t="shared" si="21"/>
        <v>nonfiction</v>
      </c>
    </row>
    <row r="244" spans="1:20" hidden="1" x14ac:dyDescent="0.35">
      <c r="A244">
        <v>242</v>
      </c>
      <c r="B244" t="s">
        <v>536</v>
      </c>
      <c r="C244" s="3" t="s">
        <v>537</v>
      </c>
      <c r="D244" s="4">
        <f t="shared" si="22"/>
        <v>1.2772619047619047</v>
      </c>
      <c r="E244" s="6">
        <v>8400</v>
      </c>
      <c r="F244" s="6">
        <v>10729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8"/>
        <v>42865.208333333328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s="7" t="str">
        <f t="shared" si="20"/>
        <v>music</v>
      </c>
      <c r="T244" s="7" t="str">
        <f t="shared" si="21"/>
        <v>rock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 s="4">
        <f t="shared" si="22"/>
        <v>4.4521739130434783</v>
      </c>
      <c r="E245" s="6">
        <v>2300</v>
      </c>
      <c r="F245" s="6">
        <v>10240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8"/>
        <v>43163.25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s="7" t="str">
        <f t="shared" si="20"/>
        <v>theater</v>
      </c>
      <c r="T245" s="7" t="str">
        <f t="shared" si="21"/>
        <v>plays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 s="4">
        <f t="shared" si="22"/>
        <v>5.6971428571428575</v>
      </c>
      <c r="E246" s="6">
        <v>700</v>
      </c>
      <c r="F246" s="6">
        <v>3988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8"/>
        <v>41834.208333333336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s="7" t="str">
        <f t="shared" si="20"/>
        <v>theater</v>
      </c>
      <c r="T246" s="7" t="str">
        <f t="shared" si="21"/>
        <v>plays</v>
      </c>
    </row>
    <row r="247" spans="1:20" hidden="1" x14ac:dyDescent="0.35">
      <c r="A247">
        <v>245</v>
      </c>
      <c r="B247" t="s">
        <v>542</v>
      </c>
      <c r="C247" s="3" t="s">
        <v>543</v>
      </c>
      <c r="D247" s="4">
        <f t="shared" si="22"/>
        <v>5.0934482758620687</v>
      </c>
      <c r="E247" s="6">
        <v>2900</v>
      </c>
      <c r="F247" s="6">
        <v>14771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8"/>
        <v>41736.208333333336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s="7" t="str">
        <f t="shared" si="20"/>
        <v>theater</v>
      </c>
      <c r="T247" s="7" t="str">
        <f t="shared" si="21"/>
        <v>plays</v>
      </c>
    </row>
    <row r="248" spans="1:20" hidden="1" x14ac:dyDescent="0.35">
      <c r="A248">
        <v>246</v>
      </c>
      <c r="B248" t="s">
        <v>544</v>
      </c>
      <c r="C248" s="3" t="s">
        <v>545</v>
      </c>
      <c r="D248" s="4">
        <f t="shared" si="22"/>
        <v>3.2553333333333332</v>
      </c>
      <c r="E248" s="6">
        <v>4500</v>
      </c>
      <c r="F248" s="6">
        <v>14649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8"/>
        <v>41491.208333333336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s="7" t="str">
        <f t="shared" si="20"/>
        <v>technology</v>
      </c>
      <c r="T248" s="7" t="str">
        <f t="shared" si="21"/>
        <v>web</v>
      </c>
    </row>
    <row r="249" spans="1:20" hidden="1" x14ac:dyDescent="0.35">
      <c r="A249">
        <v>247</v>
      </c>
      <c r="B249" t="s">
        <v>546</v>
      </c>
      <c r="C249" s="3" t="s">
        <v>547</v>
      </c>
      <c r="D249" s="4">
        <f t="shared" si="22"/>
        <v>9.3261616161616168</v>
      </c>
      <c r="E249" s="6">
        <v>19800</v>
      </c>
      <c r="F249" s="6">
        <v>184658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8"/>
        <v>42726.25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s="7" t="str">
        <f t="shared" si="20"/>
        <v>publishing</v>
      </c>
      <c r="T249" s="7" t="str">
        <f t="shared" si="21"/>
        <v>fiction</v>
      </c>
    </row>
    <row r="250" spans="1:20" ht="31" hidden="1" x14ac:dyDescent="0.35">
      <c r="A250">
        <v>248</v>
      </c>
      <c r="B250" t="s">
        <v>548</v>
      </c>
      <c r="C250" s="3" t="s">
        <v>549</v>
      </c>
      <c r="D250" s="4">
        <f t="shared" si="22"/>
        <v>2.1133870967741935</v>
      </c>
      <c r="E250" s="6">
        <v>6200</v>
      </c>
      <c r="F250" s="6">
        <v>13103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8"/>
        <v>42004.25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s="7" t="str">
        <f t="shared" si="20"/>
        <v>games</v>
      </c>
      <c r="T250" s="7" t="str">
        <f t="shared" si="21"/>
        <v>mobile games</v>
      </c>
    </row>
    <row r="251" spans="1:20" hidden="1" x14ac:dyDescent="0.35">
      <c r="A251">
        <v>249</v>
      </c>
      <c r="B251" t="s">
        <v>550</v>
      </c>
      <c r="C251" s="3" t="s">
        <v>551</v>
      </c>
      <c r="D251" s="4">
        <f t="shared" si="22"/>
        <v>2.7332520325203253</v>
      </c>
      <c r="E251" s="6">
        <v>61500</v>
      </c>
      <c r="F251" s="6">
        <v>168095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8"/>
        <v>42006.25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s="7" t="str">
        <f t="shared" si="20"/>
        <v>publishing</v>
      </c>
      <c r="T251" s="7" t="str">
        <f t="shared" si="21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 s="4">
        <f t="shared" si="22"/>
        <v>0.03</v>
      </c>
      <c r="E252" s="6">
        <v>100</v>
      </c>
      <c r="F252" s="6"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8"/>
        <v>40203.25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s="7" t="str">
        <f t="shared" si="20"/>
        <v>music</v>
      </c>
      <c r="T252" s="7" t="str">
        <f t="shared" si="21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 s="4">
        <f t="shared" si="22"/>
        <v>0.54084507042253516</v>
      </c>
      <c r="E253" s="6">
        <v>7100</v>
      </c>
      <c r="F253" s="6">
        <v>3840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8"/>
        <v>41252.25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s="7" t="str">
        <f t="shared" si="20"/>
        <v>theater</v>
      </c>
      <c r="T253" s="7" t="str">
        <f t="shared" si="21"/>
        <v>plays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 s="4">
        <f t="shared" si="22"/>
        <v>6.2629999999999999</v>
      </c>
      <c r="E254" s="6">
        <v>1000</v>
      </c>
      <c r="F254" s="6">
        <v>6263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8"/>
        <v>41572.208333333336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s="7" t="str">
        <f t="shared" si="20"/>
        <v>theater</v>
      </c>
      <c r="T254" s="7" t="str">
        <f t="shared" si="21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 s="4">
        <f t="shared" si="22"/>
        <v>0.8902139917695473</v>
      </c>
      <c r="E255" s="6">
        <v>121500</v>
      </c>
      <c r="F255" s="6">
        <v>108161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8"/>
        <v>40641.208333333336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s="7" t="str">
        <f t="shared" si="20"/>
        <v>film &amp; video</v>
      </c>
      <c r="T255" s="7" t="str">
        <f t="shared" si="21"/>
        <v>drama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 s="4">
        <f t="shared" si="22"/>
        <v>1.8489130434782608</v>
      </c>
      <c r="E256" s="6">
        <v>4600</v>
      </c>
      <c r="F256" s="6">
        <v>8505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8"/>
        <v>42787.25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s="7" t="str">
        <f t="shared" si="20"/>
        <v>publishing</v>
      </c>
      <c r="T256" s="7" t="str">
        <f t="shared" si="21"/>
        <v>nonfiction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 s="4">
        <f t="shared" si="22"/>
        <v>1.2016770186335404</v>
      </c>
      <c r="E257" s="6">
        <v>80500</v>
      </c>
      <c r="F257" s="6">
        <v>96735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8"/>
        <v>40590.25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s="7" t="str">
        <f t="shared" si="20"/>
        <v>music</v>
      </c>
      <c r="T257" s="7" t="str">
        <f t="shared" si="21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 s="4">
        <f t="shared" si="22"/>
        <v>0.23390243902439026</v>
      </c>
      <c r="E258" s="6">
        <v>4100</v>
      </c>
      <c r="F258" s="6">
        <v>959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8"/>
        <v>42393.25</v>
      </c>
      <c r="O258" s="11">
        <f t="shared" si="19"/>
        <v>42430.25</v>
      </c>
      <c r="P258" t="b">
        <v>0</v>
      </c>
      <c r="Q258" t="b">
        <v>0</v>
      </c>
      <c r="R258" t="s">
        <v>23</v>
      </c>
      <c r="S258" s="7" t="str">
        <f t="shared" si="20"/>
        <v>music</v>
      </c>
      <c r="T258" s="7" t="str">
        <f t="shared" si="21"/>
        <v>rock</v>
      </c>
    </row>
    <row r="259" spans="1:20" hidden="1" x14ac:dyDescent="0.35">
      <c r="A259">
        <v>257</v>
      </c>
      <c r="B259" t="s">
        <v>566</v>
      </c>
      <c r="C259" s="3" t="s">
        <v>567</v>
      </c>
      <c r="D259" s="4">
        <f t="shared" si="22"/>
        <v>1.46</v>
      </c>
      <c r="E259" s="6">
        <v>5700</v>
      </c>
      <c r="F259" s="6">
        <v>8322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4">(((L259/60)/60)/24)+DATE(1970,1,1)</f>
        <v>41338.25</v>
      </c>
      <c r="O259" s="11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s="7" t="str">
        <f t="shared" ref="S259:S322" si="26">LEFT(R259, FIND("/", R259) - 1)</f>
        <v>theater</v>
      </c>
      <c r="T259" s="7" t="str">
        <f t="shared" ref="T259:T322" si="27">RIGHT(R259, LEN(R259) - FIND("/", R259))</f>
        <v>plays</v>
      </c>
    </row>
    <row r="260" spans="1:20" hidden="1" x14ac:dyDescent="0.35">
      <c r="A260">
        <v>258</v>
      </c>
      <c r="B260" t="s">
        <v>568</v>
      </c>
      <c r="C260" s="3" t="s">
        <v>569</v>
      </c>
      <c r="D260" s="4">
        <f t="shared" ref="D260:D323" si="28">F260/E260</f>
        <v>2.6848000000000001</v>
      </c>
      <c r="E260" s="6">
        <v>5000</v>
      </c>
      <c r="F260" s="6">
        <v>13424</v>
      </c>
      <c r="G260" t="s">
        <v>20</v>
      </c>
      <c r="H260">
        <v>186</v>
      </c>
      <c r="I260" s="6">
        <f t="shared" ref="I260:I323" si="29">F260/H260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4"/>
        <v>42712.25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s="7" t="str">
        <f t="shared" si="26"/>
        <v>theater</v>
      </c>
      <c r="T260" s="7" t="str">
        <f t="shared" si="27"/>
        <v>plays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 s="4">
        <f t="shared" si="28"/>
        <v>5.9749999999999996</v>
      </c>
      <c r="E261" s="6">
        <v>1800</v>
      </c>
      <c r="F261" s="6">
        <v>10755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4"/>
        <v>41251.25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s="7" t="str">
        <f t="shared" si="26"/>
        <v>photography</v>
      </c>
      <c r="T261" s="7" t="str">
        <f t="shared" si="27"/>
        <v>photography books</v>
      </c>
    </row>
    <row r="262" spans="1:20" hidden="1" x14ac:dyDescent="0.35">
      <c r="A262">
        <v>260</v>
      </c>
      <c r="B262" t="s">
        <v>572</v>
      </c>
      <c r="C262" s="3" t="s">
        <v>573</v>
      </c>
      <c r="D262" s="4">
        <f t="shared" si="28"/>
        <v>1.5769841269841269</v>
      </c>
      <c r="E262" s="6">
        <v>6300</v>
      </c>
      <c r="F262" s="6">
        <v>9935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4"/>
        <v>41180.208333333336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s="7" t="str">
        <f t="shared" si="26"/>
        <v>music</v>
      </c>
      <c r="T262" s="7" t="str">
        <f t="shared" si="27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 s="4">
        <f t="shared" si="28"/>
        <v>0.31201660735468567</v>
      </c>
      <c r="E263" s="6">
        <v>84300</v>
      </c>
      <c r="F263" s="6">
        <v>26303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4"/>
        <v>40415.208333333336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s="7" t="str">
        <f t="shared" si="26"/>
        <v>music</v>
      </c>
      <c r="T263" s="7" t="str">
        <f t="shared" si="27"/>
        <v>rock</v>
      </c>
    </row>
    <row r="264" spans="1:20" hidden="1" x14ac:dyDescent="0.35">
      <c r="A264">
        <v>262</v>
      </c>
      <c r="B264" t="s">
        <v>576</v>
      </c>
      <c r="C264" s="3" t="s">
        <v>577</v>
      </c>
      <c r="D264" s="4">
        <f t="shared" si="28"/>
        <v>3.1341176470588237</v>
      </c>
      <c r="E264" s="6">
        <v>1700</v>
      </c>
      <c r="F264" s="6">
        <v>5328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4"/>
        <v>40638.208333333336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s="7" t="str">
        <f t="shared" si="26"/>
        <v>music</v>
      </c>
      <c r="T264" s="7" t="str">
        <f t="shared" si="27"/>
        <v>indie rock</v>
      </c>
    </row>
    <row r="265" spans="1:20" ht="31" hidden="1" x14ac:dyDescent="0.35">
      <c r="A265">
        <v>263</v>
      </c>
      <c r="B265" t="s">
        <v>578</v>
      </c>
      <c r="C265" s="3" t="s">
        <v>579</v>
      </c>
      <c r="D265" s="4">
        <f t="shared" si="28"/>
        <v>3.7089655172413791</v>
      </c>
      <c r="E265" s="6">
        <v>2900</v>
      </c>
      <c r="F265" s="6">
        <v>10756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4"/>
        <v>40187.25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s="7" t="str">
        <f t="shared" si="26"/>
        <v>photography</v>
      </c>
      <c r="T265" s="7" t="str">
        <f t="shared" si="27"/>
        <v>photography books</v>
      </c>
    </row>
    <row r="266" spans="1:20" hidden="1" x14ac:dyDescent="0.35">
      <c r="A266">
        <v>264</v>
      </c>
      <c r="B266" t="s">
        <v>580</v>
      </c>
      <c r="C266" s="3" t="s">
        <v>581</v>
      </c>
      <c r="D266" s="4">
        <f t="shared" si="28"/>
        <v>3.6266447368421053</v>
      </c>
      <c r="E266" s="6">
        <v>45600</v>
      </c>
      <c r="F266" s="6">
        <v>165375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4"/>
        <v>41317.25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s="7" t="str">
        <f t="shared" si="26"/>
        <v>theater</v>
      </c>
      <c r="T266" s="7" t="str">
        <f t="shared" si="27"/>
        <v>plays</v>
      </c>
    </row>
    <row r="267" spans="1:20" hidden="1" x14ac:dyDescent="0.35">
      <c r="A267">
        <v>265</v>
      </c>
      <c r="B267" t="s">
        <v>582</v>
      </c>
      <c r="C267" s="3" t="s">
        <v>583</v>
      </c>
      <c r="D267" s="4">
        <f t="shared" si="28"/>
        <v>1.2308163265306122</v>
      </c>
      <c r="E267" s="6">
        <v>4900</v>
      </c>
      <c r="F267" s="6">
        <v>6031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4"/>
        <v>42372.25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s="7" t="str">
        <f t="shared" si="26"/>
        <v>theater</v>
      </c>
      <c r="T267" s="7" t="str">
        <f t="shared" si="27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 s="4">
        <f t="shared" si="28"/>
        <v>0.76766756032171579</v>
      </c>
      <c r="E268" s="6">
        <v>111900</v>
      </c>
      <c r="F268" s="6">
        <v>85902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4"/>
        <v>41950.25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s="7" t="str">
        <f t="shared" si="26"/>
        <v>music</v>
      </c>
      <c r="T268" s="7" t="str">
        <f t="shared" si="27"/>
        <v>jazz</v>
      </c>
    </row>
    <row r="269" spans="1:20" hidden="1" x14ac:dyDescent="0.35">
      <c r="A269">
        <v>267</v>
      </c>
      <c r="B269" t="s">
        <v>586</v>
      </c>
      <c r="C269" s="3" t="s">
        <v>587</v>
      </c>
      <c r="D269" s="4">
        <f t="shared" si="28"/>
        <v>2.3362012987012988</v>
      </c>
      <c r="E269" s="6">
        <v>61600</v>
      </c>
      <c r="F269" s="6">
        <v>143910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4"/>
        <v>41206.208333333336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s="7" t="str">
        <f t="shared" si="26"/>
        <v>theater</v>
      </c>
      <c r="T269" s="7" t="str">
        <f t="shared" si="27"/>
        <v>plays</v>
      </c>
    </row>
    <row r="270" spans="1:20" hidden="1" x14ac:dyDescent="0.35">
      <c r="A270">
        <v>268</v>
      </c>
      <c r="B270" t="s">
        <v>588</v>
      </c>
      <c r="C270" s="3" t="s">
        <v>589</v>
      </c>
      <c r="D270" s="4">
        <f t="shared" si="28"/>
        <v>1.8053333333333332</v>
      </c>
      <c r="E270" s="6">
        <v>1500</v>
      </c>
      <c r="F270" s="6">
        <v>2708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4"/>
        <v>41186.208333333336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s="7" t="str">
        <f t="shared" si="26"/>
        <v>film &amp; video</v>
      </c>
      <c r="T270" s="7" t="str">
        <f t="shared" si="27"/>
        <v>documentary</v>
      </c>
    </row>
    <row r="271" spans="1:20" hidden="1" x14ac:dyDescent="0.35">
      <c r="A271">
        <v>269</v>
      </c>
      <c r="B271" t="s">
        <v>590</v>
      </c>
      <c r="C271" s="3" t="s">
        <v>591</v>
      </c>
      <c r="D271" s="4">
        <f t="shared" si="28"/>
        <v>2.5262857142857142</v>
      </c>
      <c r="E271" s="6">
        <v>3500</v>
      </c>
      <c r="F271" s="6">
        <v>8842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4"/>
        <v>43496.25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s="7" t="str">
        <f t="shared" si="26"/>
        <v>film &amp; video</v>
      </c>
      <c r="T271" s="7" t="str">
        <f t="shared" si="27"/>
        <v>television</v>
      </c>
    </row>
    <row r="272" spans="1:20" hidden="1" x14ac:dyDescent="0.35">
      <c r="A272">
        <v>270</v>
      </c>
      <c r="B272" t="s">
        <v>592</v>
      </c>
      <c r="C272" s="3" t="s">
        <v>593</v>
      </c>
      <c r="D272" s="4">
        <f t="shared" si="28"/>
        <v>0.27176538240368026</v>
      </c>
      <c r="E272" s="6">
        <v>173900</v>
      </c>
      <c r="F272" s="6">
        <v>47260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4"/>
        <v>40514.25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s="7" t="str">
        <f t="shared" si="26"/>
        <v>games</v>
      </c>
      <c r="T272" s="7" t="str">
        <f t="shared" si="27"/>
        <v>video games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 s="4">
        <f t="shared" si="28"/>
        <v>1.2706571242680547E-2</v>
      </c>
      <c r="E273" s="6">
        <v>153700</v>
      </c>
      <c r="F273" s="6">
        <v>1953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4"/>
        <v>42345.25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s="7" t="str">
        <f t="shared" si="26"/>
        <v>photography</v>
      </c>
      <c r="T273" s="7" t="str">
        <f t="shared" si="27"/>
        <v>photography books</v>
      </c>
    </row>
    <row r="274" spans="1:20" hidden="1" x14ac:dyDescent="0.35">
      <c r="A274">
        <v>272</v>
      </c>
      <c r="B274" t="s">
        <v>596</v>
      </c>
      <c r="C274" s="3" t="s">
        <v>597</v>
      </c>
      <c r="D274" s="4">
        <f t="shared" si="28"/>
        <v>3.0400978473581213</v>
      </c>
      <c r="E274" s="6">
        <v>51100</v>
      </c>
      <c r="F274" s="6">
        <v>155349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4"/>
        <v>43656.208333333328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s="7" t="str">
        <f t="shared" si="26"/>
        <v>theater</v>
      </c>
      <c r="T274" s="7" t="str">
        <f t="shared" si="27"/>
        <v>plays</v>
      </c>
    </row>
    <row r="275" spans="1:20" hidden="1" x14ac:dyDescent="0.35">
      <c r="A275">
        <v>273</v>
      </c>
      <c r="B275" t="s">
        <v>598</v>
      </c>
      <c r="C275" s="3" t="s">
        <v>599</v>
      </c>
      <c r="D275" s="4">
        <f t="shared" si="28"/>
        <v>1.3723076923076922</v>
      </c>
      <c r="E275" s="6">
        <v>7800</v>
      </c>
      <c r="F275" s="6">
        <v>10704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4"/>
        <v>42995.208333333328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s="7" t="str">
        <f t="shared" si="26"/>
        <v>theater</v>
      </c>
      <c r="T275" s="7" t="str">
        <f t="shared" si="27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 s="4">
        <f t="shared" si="28"/>
        <v>0.32208333333333333</v>
      </c>
      <c r="E276" s="6">
        <v>2400</v>
      </c>
      <c r="F276" s="6">
        <v>773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4"/>
        <v>43045.25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s="7" t="str">
        <f t="shared" si="26"/>
        <v>theater</v>
      </c>
      <c r="T276" s="7" t="str">
        <f t="shared" si="27"/>
        <v>plays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 s="4">
        <f t="shared" si="28"/>
        <v>2.4151282051282053</v>
      </c>
      <c r="E277" s="6">
        <v>3900</v>
      </c>
      <c r="F277" s="6">
        <v>9419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4"/>
        <v>43561.208333333328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s="7" t="str">
        <f t="shared" si="26"/>
        <v>publishing</v>
      </c>
      <c r="T277" s="7" t="str">
        <f t="shared" si="27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 s="4">
        <f t="shared" si="28"/>
        <v>0.96799999999999997</v>
      </c>
      <c r="E278" s="6">
        <v>5500</v>
      </c>
      <c r="F278" s="6">
        <v>5324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4"/>
        <v>41018.208333333336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s="7" t="str">
        <f t="shared" si="26"/>
        <v>games</v>
      </c>
      <c r="T278" s="7" t="str">
        <f t="shared" si="27"/>
        <v>video games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 s="4">
        <f t="shared" si="28"/>
        <v>10.664285714285715</v>
      </c>
      <c r="E279" s="6">
        <v>700</v>
      </c>
      <c r="F279" s="6">
        <v>7465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4"/>
        <v>40378.208333333336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s="7" t="str">
        <f t="shared" si="26"/>
        <v>theater</v>
      </c>
      <c r="T279" s="7" t="str">
        <f t="shared" si="27"/>
        <v>plays</v>
      </c>
    </row>
    <row r="280" spans="1:20" hidden="1" x14ac:dyDescent="0.35">
      <c r="A280">
        <v>278</v>
      </c>
      <c r="B280" t="s">
        <v>608</v>
      </c>
      <c r="C280" s="3" t="s">
        <v>609</v>
      </c>
      <c r="D280" s="4">
        <f t="shared" si="28"/>
        <v>3.2588888888888889</v>
      </c>
      <c r="E280" s="6">
        <v>2700</v>
      </c>
      <c r="F280" s="6">
        <v>8799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4"/>
        <v>41239.25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s="7" t="str">
        <f t="shared" si="26"/>
        <v>technology</v>
      </c>
      <c r="T280" s="7" t="str">
        <f t="shared" si="27"/>
        <v>web</v>
      </c>
    </row>
    <row r="281" spans="1:20" hidden="1" x14ac:dyDescent="0.35">
      <c r="A281">
        <v>279</v>
      </c>
      <c r="B281" t="s">
        <v>610</v>
      </c>
      <c r="C281" s="3" t="s">
        <v>611</v>
      </c>
      <c r="D281" s="4">
        <f t="shared" si="28"/>
        <v>1.7070000000000001</v>
      </c>
      <c r="E281" s="6">
        <v>8000</v>
      </c>
      <c r="F281" s="6">
        <v>13656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4"/>
        <v>43346.208333333328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s="7" t="str">
        <f t="shared" si="26"/>
        <v>theater</v>
      </c>
      <c r="T281" s="7" t="str">
        <f t="shared" si="27"/>
        <v>plays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 s="4">
        <f t="shared" si="28"/>
        <v>5.8144</v>
      </c>
      <c r="E282" s="6">
        <v>2500</v>
      </c>
      <c r="F282" s="6">
        <v>14536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4"/>
        <v>43060.25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s="7" t="str">
        <f t="shared" si="26"/>
        <v>film &amp; video</v>
      </c>
      <c r="T282" s="7" t="str">
        <f t="shared" si="27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 s="4">
        <f t="shared" si="28"/>
        <v>0.91520972644376897</v>
      </c>
      <c r="E283" s="6">
        <v>164500</v>
      </c>
      <c r="F283" s="6">
        <v>150552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4"/>
        <v>40979.25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s="7" t="str">
        <f t="shared" si="26"/>
        <v>theater</v>
      </c>
      <c r="T283" s="7" t="str">
        <f t="shared" si="27"/>
        <v>plays</v>
      </c>
    </row>
    <row r="284" spans="1:20" hidden="1" x14ac:dyDescent="0.35">
      <c r="A284">
        <v>282</v>
      </c>
      <c r="B284" t="s">
        <v>616</v>
      </c>
      <c r="C284" s="3" t="s">
        <v>617</v>
      </c>
      <c r="D284" s="4">
        <f t="shared" si="28"/>
        <v>1.0804761904761904</v>
      </c>
      <c r="E284" s="6">
        <v>8400</v>
      </c>
      <c r="F284" s="6">
        <v>9076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4"/>
        <v>42701.25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s="7" t="str">
        <f t="shared" si="26"/>
        <v>film &amp; video</v>
      </c>
      <c r="T284" s="7" t="str">
        <f t="shared" si="27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 s="4">
        <f t="shared" si="28"/>
        <v>0.18728395061728395</v>
      </c>
      <c r="E285" s="6">
        <v>8100</v>
      </c>
      <c r="F285" s="6">
        <v>1517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4"/>
        <v>42520.208333333328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s="7" t="str">
        <f t="shared" si="26"/>
        <v>music</v>
      </c>
      <c r="T285" s="7" t="str">
        <f t="shared" si="27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 s="4">
        <f t="shared" si="28"/>
        <v>0.83193877551020412</v>
      </c>
      <c r="E286" s="6">
        <v>9800</v>
      </c>
      <c r="F286" s="6">
        <v>8153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4"/>
        <v>41030.208333333336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s="7" t="str">
        <f t="shared" si="26"/>
        <v>technology</v>
      </c>
      <c r="T286" s="7" t="str">
        <f t="shared" si="27"/>
        <v>web</v>
      </c>
    </row>
    <row r="287" spans="1:20" hidden="1" x14ac:dyDescent="0.35">
      <c r="A287">
        <v>285</v>
      </c>
      <c r="B287" t="s">
        <v>622</v>
      </c>
      <c r="C287" s="3" t="s">
        <v>623</v>
      </c>
      <c r="D287" s="4">
        <f t="shared" si="28"/>
        <v>7.0633333333333335</v>
      </c>
      <c r="E287" s="6">
        <v>900</v>
      </c>
      <c r="F287" s="6">
        <v>6357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4"/>
        <v>42623.208333333328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s="7" t="str">
        <f t="shared" si="26"/>
        <v>theater</v>
      </c>
      <c r="T287" s="7" t="str">
        <f t="shared" si="27"/>
        <v>plays</v>
      </c>
    </row>
    <row r="288" spans="1:20" hidden="1" x14ac:dyDescent="0.35">
      <c r="A288">
        <v>286</v>
      </c>
      <c r="B288" t="s">
        <v>624</v>
      </c>
      <c r="C288" s="3" t="s">
        <v>625</v>
      </c>
      <c r="D288" s="4">
        <f t="shared" si="28"/>
        <v>0.17446030330062445</v>
      </c>
      <c r="E288" s="6">
        <v>112100</v>
      </c>
      <c r="F288" s="6">
        <v>19557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4"/>
        <v>42697.25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s="7" t="str">
        <f t="shared" si="26"/>
        <v>theater</v>
      </c>
      <c r="T288" s="7" t="str">
        <f t="shared" si="27"/>
        <v>plays</v>
      </c>
    </row>
    <row r="289" spans="1:20" hidden="1" x14ac:dyDescent="0.35">
      <c r="A289">
        <v>287</v>
      </c>
      <c r="B289" t="s">
        <v>626</v>
      </c>
      <c r="C289" s="3" t="s">
        <v>627</v>
      </c>
      <c r="D289" s="4">
        <f t="shared" si="28"/>
        <v>2.0973015873015872</v>
      </c>
      <c r="E289" s="6">
        <v>6300</v>
      </c>
      <c r="F289" s="6">
        <v>13213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4"/>
        <v>42122.208333333328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s="7" t="str">
        <f t="shared" si="26"/>
        <v>music</v>
      </c>
      <c r="T289" s="7" t="str">
        <f t="shared" si="27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 s="4">
        <f t="shared" si="28"/>
        <v>0.97785714285714287</v>
      </c>
      <c r="E290" s="6">
        <v>5600</v>
      </c>
      <c r="F290" s="6">
        <v>5476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4"/>
        <v>40982.208333333336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s="7" t="str">
        <f t="shared" si="26"/>
        <v>music</v>
      </c>
      <c r="T290" s="7" t="str">
        <f t="shared" si="27"/>
        <v>metal</v>
      </c>
    </row>
    <row r="291" spans="1:20" hidden="1" x14ac:dyDescent="0.35">
      <c r="A291">
        <v>289</v>
      </c>
      <c r="B291" t="s">
        <v>630</v>
      </c>
      <c r="C291" s="3" t="s">
        <v>631</v>
      </c>
      <c r="D291" s="4">
        <f t="shared" si="28"/>
        <v>16.842500000000001</v>
      </c>
      <c r="E291" s="6">
        <v>800</v>
      </c>
      <c r="F291" s="6">
        <v>13474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4"/>
        <v>42219.208333333328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s="7" t="str">
        <f t="shared" si="26"/>
        <v>theater</v>
      </c>
      <c r="T291" s="7" t="str">
        <f t="shared" si="27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 s="4">
        <f t="shared" si="28"/>
        <v>0.54402135231316728</v>
      </c>
      <c r="E292" s="6">
        <v>168600</v>
      </c>
      <c r="F292" s="6">
        <v>91722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4"/>
        <v>41404.208333333336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s="7" t="str">
        <f t="shared" si="26"/>
        <v>film &amp; video</v>
      </c>
      <c r="T292" s="7" t="str">
        <f t="shared" si="27"/>
        <v>documentary</v>
      </c>
    </row>
    <row r="293" spans="1:20" hidden="1" x14ac:dyDescent="0.35">
      <c r="A293">
        <v>291</v>
      </c>
      <c r="B293" t="s">
        <v>634</v>
      </c>
      <c r="C293" s="3" t="s">
        <v>635</v>
      </c>
      <c r="D293" s="4">
        <f t="shared" si="28"/>
        <v>4.5661111111111108</v>
      </c>
      <c r="E293" s="6">
        <v>1800</v>
      </c>
      <c r="F293" s="6">
        <v>8219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4"/>
        <v>40831.208333333336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s="7" t="str">
        <f t="shared" si="26"/>
        <v>technology</v>
      </c>
      <c r="T293" s="7" t="str">
        <f t="shared" si="27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 s="4">
        <f t="shared" si="28"/>
        <v>9.8219178082191785E-2</v>
      </c>
      <c r="E294" s="6">
        <v>7300</v>
      </c>
      <c r="F294" s="6">
        <v>717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4"/>
        <v>40984.208333333336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s="7" t="str">
        <f t="shared" si="26"/>
        <v>food</v>
      </c>
      <c r="T294" s="7" t="str">
        <f t="shared" si="27"/>
        <v>food trucks</v>
      </c>
    </row>
    <row r="295" spans="1:20" hidden="1" x14ac:dyDescent="0.35">
      <c r="A295">
        <v>293</v>
      </c>
      <c r="B295" t="s">
        <v>638</v>
      </c>
      <c r="C295" s="3" t="s">
        <v>639</v>
      </c>
      <c r="D295" s="4">
        <f t="shared" si="28"/>
        <v>0.16384615384615384</v>
      </c>
      <c r="E295" s="6">
        <v>6500</v>
      </c>
      <c r="F295" s="6">
        <v>1065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4"/>
        <v>40456.208333333336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s="7" t="str">
        <f t="shared" si="26"/>
        <v>theater</v>
      </c>
      <c r="T295" s="7" t="str">
        <f t="shared" si="27"/>
        <v>plays</v>
      </c>
    </row>
    <row r="296" spans="1:20" hidden="1" x14ac:dyDescent="0.35">
      <c r="A296">
        <v>294</v>
      </c>
      <c r="B296" t="s">
        <v>640</v>
      </c>
      <c r="C296" s="3" t="s">
        <v>641</v>
      </c>
      <c r="D296" s="4">
        <f t="shared" si="28"/>
        <v>13.396666666666667</v>
      </c>
      <c r="E296" s="6">
        <v>600</v>
      </c>
      <c r="F296" s="6">
        <v>8038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4"/>
        <v>43399.208333333328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s="7" t="str">
        <f t="shared" si="26"/>
        <v>theater</v>
      </c>
      <c r="T296" s="7" t="str">
        <f t="shared" si="27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 s="4">
        <f t="shared" si="28"/>
        <v>0.35650077760497667</v>
      </c>
      <c r="E297" s="6">
        <v>192900</v>
      </c>
      <c r="F297" s="6">
        <v>68769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4"/>
        <v>41562.208333333336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s="7" t="str">
        <f t="shared" si="26"/>
        <v>theater</v>
      </c>
      <c r="T297" s="7" t="str">
        <f t="shared" si="27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 s="4">
        <f t="shared" si="28"/>
        <v>0.54950819672131146</v>
      </c>
      <c r="E298" s="6">
        <v>6100</v>
      </c>
      <c r="F298" s="6">
        <v>3352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4"/>
        <v>43493.25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s="7" t="str">
        <f t="shared" si="26"/>
        <v>theater</v>
      </c>
      <c r="T298" s="7" t="str">
        <f t="shared" si="27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 s="4">
        <f t="shared" si="28"/>
        <v>0.94236111111111109</v>
      </c>
      <c r="E299" s="6">
        <v>7200</v>
      </c>
      <c r="F299" s="6">
        <v>6785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4"/>
        <v>41653.25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s="7" t="str">
        <f t="shared" si="26"/>
        <v>theater</v>
      </c>
      <c r="T299" s="7" t="str">
        <f t="shared" si="27"/>
        <v>plays</v>
      </c>
    </row>
    <row r="300" spans="1:20" hidden="1" x14ac:dyDescent="0.35">
      <c r="A300">
        <v>298</v>
      </c>
      <c r="B300" t="s">
        <v>648</v>
      </c>
      <c r="C300" s="3" t="s">
        <v>649</v>
      </c>
      <c r="D300" s="4">
        <f t="shared" si="28"/>
        <v>1.4391428571428571</v>
      </c>
      <c r="E300" s="6">
        <v>3500</v>
      </c>
      <c r="F300" s="6">
        <v>5037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4"/>
        <v>42426.25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s="7" t="str">
        <f t="shared" si="26"/>
        <v>music</v>
      </c>
      <c r="T300" s="7" t="str">
        <f t="shared" si="27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 s="4">
        <f t="shared" si="28"/>
        <v>0.51421052631578945</v>
      </c>
      <c r="E301" s="6">
        <v>3800</v>
      </c>
      <c r="F301" s="6">
        <v>1954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4"/>
        <v>42432.25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s="7" t="str">
        <f t="shared" si="26"/>
        <v>food</v>
      </c>
      <c r="T301" s="7" t="str">
        <f t="shared" si="27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 s="4">
        <f t="shared" si="28"/>
        <v>0.05</v>
      </c>
      <c r="E302" s="6">
        <v>100</v>
      </c>
      <c r="F302" s="6"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4"/>
        <v>42977.208333333328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s="7" t="str">
        <f t="shared" si="26"/>
        <v>publishing</v>
      </c>
      <c r="T302" s="7" t="str">
        <f t="shared" si="27"/>
        <v>nonfiction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 s="4">
        <f t="shared" si="28"/>
        <v>13.446666666666667</v>
      </c>
      <c r="E303" s="6">
        <v>900</v>
      </c>
      <c r="F303" s="6">
        <v>12102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4"/>
        <v>42061.25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s="7" t="str">
        <f t="shared" si="26"/>
        <v>film &amp; video</v>
      </c>
      <c r="T303" s="7" t="str">
        <f t="shared" si="27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 s="4">
        <f t="shared" si="28"/>
        <v>0.31844940867279897</v>
      </c>
      <c r="E304" s="6">
        <v>76100</v>
      </c>
      <c r="F304" s="6">
        <v>24234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4"/>
        <v>43345.208333333328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s="7" t="str">
        <f t="shared" si="26"/>
        <v>theater</v>
      </c>
      <c r="T304" s="7" t="str">
        <f t="shared" si="27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 s="4">
        <f t="shared" si="28"/>
        <v>0.82617647058823529</v>
      </c>
      <c r="E305" s="6">
        <v>3400</v>
      </c>
      <c r="F305" s="6">
        <v>2809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4"/>
        <v>42376.25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s="7" t="str">
        <f t="shared" si="26"/>
        <v>music</v>
      </c>
      <c r="T305" s="7" t="str">
        <f t="shared" si="27"/>
        <v>indie rock</v>
      </c>
    </row>
    <row r="306" spans="1:20" hidden="1" x14ac:dyDescent="0.35">
      <c r="A306">
        <v>304</v>
      </c>
      <c r="B306" t="s">
        <v>660</v>
      </c>
      <c r="C306" s="3" t="s">
        <v>661</v>
      </c>
      <c r="D306" s="4">
        <f t="shared" si="28"/>
        <v>5.4614285714285717</v>
      </c>
      <c r="E306" s="6">
        <v>2100</v>
      </c>
      <c r="F306" s="6">
        <v>11469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4"/>
        <v>42589.208333333328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s="7" t="str">
        <f t="shared" si="26"/>
        <v>film &amp; video</v>
      </c>
      <c r="T306" s="7" t="str">
        <f t="shared" si="27"/>
        <v>documentary</v>
      </c>
    </row>
    <row r="307" spans="1:20" hidden="1" x14ac:dyDescent="0.35">
      <c r="A307">
        <v>305</v>
      </c>
      <c r="B307" t="s">
        <v>662</v>
      </c>
      <c r="C307" s="3" t="s">
        <v>663</v>
      </c>
      <c r="D307" s="4">
        <f t="shared" si="28"/>
        <v>2.8621428571428571</v>
      </c>
      <c r="E307" s="6">
        <v>2800</v>
      </c>
      <c r="F307" s="6">
        <v>8014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4"/>
        <v>42448.208333333328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s="7" t="str">
        <f t="shared" si="26"/>
        <v>theater</v>
      </c>
      <c r="T307" s="7" t="str">
        <f t="shared" si="27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 s="4">
        <f t="shared" si="28"/>
        <v>7.9076923076923072E-2</v>
      </c>
      <c r="E308" s="6">
        <v>6500</v>
      </c>
      <c r="F308" s="6">
        <v>514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4"/>
        <v>42930.208333333328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s="7" t="str">
        <f t="shared" si="26"/>
        <v>theater</v>
      </c>
      <c r="T308" s="7" t="str">
        <f t="shared" si="27"/>
        <v>plays</v>
      </c>
    </row>
    <row r="309" spans="1:20" hidden="1" x14ac:dyDescent="0.35">
      <c r="A309">
        <v>307</v>
      </c>
      <c r="B309" t="s">
        <v>666</v>
      </c>
      <c r="C309" s="3" t="s">
        <v>667</v>
      </c>
      <c r="D309" s="4">
        <f t="shared" si="28"/>
        <v>1.3213677811550153</v>
      </c>
      <c r="E309" s="6">
        <v>32900</v>
      </c>
      <c r="F309" s="6">
        <v>43473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4"/>
        <v>41066.208333333336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s="7" t="str">
        <f t="shared" si="26"/>
        <v>publishing</v>
      </c>
      <c r="T309" s="7" t="str">
        <f t="shared" si="27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 s="4">
        <f t="shared" si="28"/>
        <v>0.74077834179357027</v>
      </c>
      <c r="E310" s="6">
        <v>118200</v>
      </c>
      <c r="F310" s="6">
        <v>87560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4"/>
        <v>40651.208333333336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s="7" t="str">
        <f t="shared" si="26"/>
        <v>theater</v>
      </c>
      <c r="T310" s="7" t="str">
        <f t="shared" si="27"/>
        <v>plays</v>
      </c>
    </row>
    <row r="311" spans="1:20" hidden="1" x14ac:dyDescent="0.35">
      <c r="A311">
        <v>309</v>
      </c>
      <c r="B311" t="s">
        <v>670</v>
      </c>
      <c r="C311" s="3" t="s">
        <v>671</v>
      </c>
      <c r="D311" s="4">
        <f t="shared" si="28"/>
        <v>0.75292682926829269</v>
      </c>
      <c r="E311" s="6">
        <v>4100</v>
      </c>
      <c r="F311" s="6">
        <v>3087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4"/>
        <v>40807.208333333336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s="7" t="str">
        <f t="shared" si="26"/>
        <v>music</v>
      </c>
      <c r="T311" s="7" t="str">
        <f t="shared" si="27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 s="4">
        <f t="shared" si="28"/>
        <v>0.20333333333333334</v>
      </c>
      <c r="E312" s="6">
        <v>7800</v>
      </c>
      <c r="F312" s="6">
        <v>1586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4"/>
        <v>40277.208333333336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s="7" t="str">
        <f t="shared" si="26"/>
        <v>games</v>
      </c>
      <c r="T312" s="7" t="str">
        <f t="shared" si="27"/>
        <v>video games</v>
      </c>
    </row>
    <row r="313" spans="1:20" hidden="1" x14ac:dyDescent="0.35">
      <c r="A313">
        <v>311</v>
      </c>
      <c r="B313" t="s">
        <v>674</v>
      </c>
      <c r="C313" s="3" t="s">
        <v>675</v>
      </c>
      <c r="D313" s="4">
        <f t="shared" si="28"/>
        <v>2.0336507936507937</v>
      </c>
      <c r="E313" s="6">
        <v>6300</v>
      </c>
      <c r="F313" s="6">
        <v>12812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4"/>
        <v>40590.25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s="7" t="str">
        <f t="shared" si="26"/>
        <v>theater</v>
      </c>
      <c r="T313" s="7" t="str">
        <f t="shared" si="27"/>
        <v>plays</v>
      </c>
    </row>
    <row r="314" spans="1:20" hidden="1" x14ac:dyDescent="0.35">
      <c r="A314">
        <v>312</v>
      </c>
      <c r="B314" t="s">
        <v>676</v>
      </c>
      <c r="C314" s="3" t="s">
        <v>677</v>
      </c>
      <c r="D314" s="4">
        <f t="shared" si="28"/>
        <v>3.1022842639593908</v>
      </c>
      <c r="E314" s="6">
        <v>59100</v>
      </c>
      <c r="F314" s="6">
        <v>183345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4"/>
        <v>41572.208333333336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s="7" t="str">
        <f t="shared" si="26"/>
        <v>theater</v>
      </c>
      <c r="T314" s="7" t="str">
        <f t="shared" si="27"/>
        <v>plays</v>
      </c>
    </row>
    <row r="315" spans="1:20" hidden="1" x14ac:dyDescent="0.35">
      <c r="A315">
        <v>313</v>
      </c>
      <c r="B315" t="s">
        <v>678</v>
      </c>
      <c r="C315" s="3" t="s">
        <v>679</v>
      </c>
      <c r="D315" s="4">
        <f t="shared" si="28"/>
        <v>3.9531818181818181</v>
      </c>
      <c r="E315" s="6">
        <v>2200</v>
      </c>
      <c r="F315" s="6">
        <v>8697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4"/>
        <v>40966.25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s="7" t="str">
        <f t="shared" si="26"/>
        <v>music</v>
      </c>
      <c r="T315" s="7" t="str">
        <f t="shared" si="27"/>
        <v>rock</v>
      </c>
    </row>
    <row r="316" spans="1:20" hidden="1" x14ac:dyDescent="0.35">
      <c r="A316">
        <v>314</v>
      </c>
      <c r="B316" t="s">
        <v>680</v>
      </c>
      <c r="C316" s="3" t="s">
        <v>681</v>
      </c>
      <c r="D316" s="4">
        <f t="shared" si="28"/>
        <v>2.9471428571428571</v>
      </c>
      <c r="E316" s="6">
        <v>1400</v>
      </c>
      <c r="F316" s="6">
        <v>4126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4"/>
        <v>43536.208333333328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s="7" t="str">
        <f t="shared" si="26"/>
        <v>film &amp; video</v>
      </c>
      <c r="T316" s="7" t="str">
        <f t="shared" si="27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 s="4">
        <f t="shared" si="28"/>
        <v>0.33894736842105261</v>
      </c>
      <c r="E317" s="6">
        <v>9500</v>
      </c>
      <c r="F317" s="6">
        <v>3220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4"/>
        <v>41783.208333333336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s="7" t="str">
        <f t="shared" si="26"/>
        <v>theater</v>
      </c>
      <c r="T317" s="7" t="str">
        <f t="shared" si="27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 s="4">
        <f t="shared" si="28"/>
        <v>0.66677083333333331</v>
      </c>
      <c r="E318" s="6">
        <v>9600</v>
      </c>
      <c r="F318" s="6">
        <v>6401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4"/>
        <v>43788.25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s="7" t="str">
        <f t="shared" si="26"/>
        <v>food</v>
      </c>
      <c r="T318" s="7" t="str">
        <f t="shared" si="27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 s="4">
        <f t="shared" si="28"/>
        <v>0.19227272727272726</v>
      </c>
      <c r="E319" s="6">
        <v>6600</v>
      </c>
      <c r="F319" s="6">
        <v>1269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4"/>
        <v>42869.208333333328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s="7" t="str">
        <f t="shared" si="26"/>
        <v>theater</v>
      </c>
      <c r="T319" s="7" t="str">
        <f t="shared" si="27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 s="4">
        <f t="shared" si="28"/>
        <v>0.15842105263157893</v>
      </c>
      <c r="E320" s="6">
        <v>5700</v>
      </c>
      <c r="F320" s="6">
        <v>903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4"/>
        <v>41684.25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s="7" t="str">
        <f t="shared" si="26"/>
        <v>music</v>
      </c>
      <c r="T320" s="7" t="str">
        <f t="shared" si="27"/>
        <v>rock</v>
      </c>
    </row>
    <row r="321" spans="1:20" hidden="1" x14ac:dyDescent="0.35">
      <c r="A321">
        <v>319</v>
      </c>
      <c r="B321" t="s">
        <v>690</v>
      </c>
      <c r="C321" s="3" t="s">
        <v>691</v>
      </c>
      <c r="D321" s="4">
        <f t="shared" si="28"/>
        <v>0.38702380952380955</v>
      </c>
      <c r="E321" s="6">
        <v>8400</v>
      </c>
      <c r="F321" s="6">
        <v>3251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4"/>
        <v>40402.208333333336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s="7" t="str">
        <f t="shared" si="26"/>
        <v>technology</v>
      </c>
      <c r="T321" s="7" t="str">
        <f t="shared" si="27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 s="4">
        <f t="shared" si="28"/>
        <v>9.5876777251184833E-2</v>
      </c>
      <c r="E322" s="6">
        <v>84400</v>
      </c>
      <c r="F322" s="6">
        <v>8092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4"/>
        <v>40673.208333333336</v>
      </c>
      <c r="O322" s="11">
        <f t="shared" si="25"/>
        <v>40682.208333333336</v>
      </c>
      <c r="P322" t="b">
        <v>0</v>
      </c>
      <c r="Q322" t="b">
        <v>0</v>
      </c>
      <c r="R322" t="s">
        <v>119</v>
      </c>
      <c r="S322" s="7" t="str">
        <f t="shared" si="26"/>
        <v>publishing</v>
      </c>
      <c r="T322" s="7" t="str">
        <f t="shared" si="27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 s="4">
        <f t="shared" si="28"/>
        <v>0.94144366197183094</v>
      </c>
      <c r="E323" s="6">
        <v>170400</v>
      </c>
      <c r="F323" s="6">
        <v>160422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0">(((L323/60)/60)/24)+DATE(1970,1,1)</f>
        <v>40634.208333333336</v>
      </c>
      <c r="O323" s="11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s="7" t="str">
        <f t="shared" ref="S323:S386" si="32">LEFT(R323, FIND("/", R323) - 1)</f>
        <v>film &amp; video</v>
      </c>
      <c r="T323" s="7" t="str">
        <f t="shared" ref="T323:T386" si="33">RIGHT(R323, LEN(R323) - FIND("/", R323))</f>
        <v>shorts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 s="4">
        <f t="shared" ref="D324:D387" si="34">F324/E324</f>
        <v>1.6656234096692113</v>
      </c>
      <c r="E324" s="6">
        <v>117900</v>
      </c>
      <c r="F324" s="6">
        <v>196377</v>
      </c>
      <c r="G324" t="s">
        <v>20</v>
      </c>
      <c r="H324">
        <v>5168</v>
      </c>
      <c r="I324" s="6">
        <f t="shared" ref="I324:I387" si="35">F324/H324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0"/>
        <v>40507.25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s="7" t="str">
        <f t="shared" si="32"/>
        <v>theater</v>
      </c>
      <c r="T324" s="7" t="str">
        <f t="shared" si="33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 s="4">
        <f t="shared" si="34"/>
        <v>0.24134831460674158</v>
      </c>
      <c r="E325" s="6">
        <v>8900</v>
      </c>
      <c r="F325" s="6">
        <v>2148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0"/>
        <v>41725.208333333336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s="7" t="str">
        <f t="shared" si="32"/>
        <v>film &amp; video</v>
      </c>
      <c r="T325" s="7" t="str">
        <f t="shared" si="33"/>
        <v>documentary</v>
      </c>
    </row>
    <row r="326" spans="1:20" hidden="1" x14ac:dyDescent="0.35">
      <c r="A326">
        <v>324</v>
      </c>
      <c r="B326" t="s">
        <v>700</v>
      </c>
      <c r="C326" s="3" t="s">
        <v>701</v>
      </c>
      <c r="D326" s="4">
        <f t="shared" si="34"/>
        <v>1.6405633802816901</v>
      </c>
      <c r="E326" s="6">
        <v>7100</v>
      </c>
      <c r="F326" s="6">
        <v>11648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0"/>
        <v>42176.208333333328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s="7" t="str">
        <f t="shared" si="32"/>
        <v>theater</v>
      </c>
      <c r="T326" s="7" t="str">
        <f t="shared" si="33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 s="4">
        <f t="shared" si="34"/>
        <v>0.90723076923076929</v>
      </c>
      <c r="E327" s="6">
        <v>6500</v>
      </c>
      <c r="F327" s="6">
        <v>5897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0"/>
        <v>43267.208333333328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s="7" t="str">
        <f t="shared" si="32"/>
        <v>theater</v>
      </c>
      <c r="T327" s="7" t="str">
        <f t="shared" si="33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 s="4">
        <f t="shared" si="34"/>
        <v>0.46194444444444444</v>
      </c>
      <c r="E328" s="6">
        <v>7200</v>
      </c>
      <c r="F328" s="6">
        <v>3326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0"/>
        <v>42364.25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s="7" t="str">
        <f t="shared" si="32"/>
        <v>film &amp; video</v>
      </c>
      <c r="T328" s="7" t="str">
        <f t="shared" si="33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 s="4">
        <f t="shared" si="34"/>
        <v>0.38538461538461538</v>
      </c>
      <c r="E329" s="6">
        <v>2600</v>
      </c>
      <c r="F329" s="6">
        <v>1002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0"/>
        <v>43705.208333333328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s="7" t="str">
        <f t="shared" si="32"/>
        <v>theater</v>
      </c>
      <c r="T329" s="7" t="str">
        <f t="shared" si="33"/>
        <v>plays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 s="4">
        <f t="shared" si="34"/>
        <v>1.3356231003039514</v>
      </c>
      <c r="E330" s="6">
        <v>98700</v>
      </c>
      <c r="F330" s="6">
        <v>131826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0"/>
        <v>43434.25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s="7" t="str">
        <f t="shared" si="32"/>
        <v>music</v>
      </c>
      <c r="T330" s="7" t="str">
        <f t="shared" si="33"/>
        <v>rock</v>
      </c>
    </row>
    <row r="331" spans="1:20" hidden="1" x14ac:dyDescent="0.35">
      <c r="A331">
        <v>329</v>
      </c>
      <c r="B331" t="s">
        <v>710</v>
      </c>
      <c r="C331" s="3" t="s">
        <v>711</v>
      </c>
      <c r="D331" s="4">
        <f t="shared" si="34"/>
        <v>0.22896588486140726</v>
      </c>
      <c r="E331" s="6">
        <v>93800</v>
      </c>
      <c r="F331" s="6">
        <v>21477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0"/>
        <v>42716.25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s="7" t="str">
        <f t="shared" si="32"/>
        <v>games</v>
      </c>
      <c r="T331" s="7" t="str">
        <f t="shared" si="33"/>
        <v>video games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 s="4">
        <f t="shared" si="34"/>
        <v>1.8495548961424333</v>
      </c>
      <c r="E332" s="6">
        <v>33700</v>
      </c>
      <c r="F332" s="6">
        <v>62330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0"/>
        <v>43077.25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s="7" t="str">
        <f t="shared" si="32"/>
        <v>film &amp; video</v>
      </c>
      <c r="T332" s="7" t="str">
        <f t="shared" si="33"/>
        <v>documentary</v>
      </c>
    </row>
    <row r="333" spans="1:20" hidden="1" x14ac:dyDescent="0.35">
      <c r="A333">
        <v>331</v>
      </c>
      <c r="B333" t="s">
        <v>714</v>
      </c>
      <c r="C333" s="3" t="s">
        <v>715</v>
      </c>
      <c r="D333" s="4">
        <f t="shared" si="34"/>
        <v>4.4372727272727275</v>
      </c>
      <c r="E333" s="6">
        <v>3300</v>
      </c>
      <c r="F333" s="6">
        <v>14643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0"/>
        <v>40896.25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s="7" t="str">
        <f t="shared" si="32"/>
        <v>food</v>
      </c>
      <c r="T333" s="7" t="str">
        <f t="shared" si="33"/>
        <v>food trucks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 s="4">
        <f t="shared" si="34"/>
        <v>1.999806763285024</v>
      </c>
      <c r="E334" s="6">
        <v>20700</v>
      </c>
      <c r="F334" s="6">
        <v>41396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0"/>
        <v>41361.208333333336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s="7" t="str">
        <f t="shared" si="32"/>
        <v>technology</v>
      </c>
      <c r="T334" s="7" t="str">
        <f t="shared" si="33"/>
        <v>wearables</v>
      </c>
    </row>
    <row r="335" spans="1:20" hidden="1" x14ac:dyDescent="0.35">
      <c r="A335">
        <v>333</v>
      </c>
      <c r="B335" t="s">
        <v>718</v>
      </c>
      <c r="C335" s="3" t="s">
        <v>719</v>
      </c>
      <c r="D335" s="4">
        <f t="shared" si="34"/>
        <v>1.2395833333333333</v>
      </c>
      <c r="E335" s="6">
        <v>9600</v>
      </c>
      <c r="F335" s="6">
        <v>11900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0"/>
        <v>43424.25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s="7" t="str">
        <f t="shared" si="32"/>
        <v>theater</v>
      </c>
      <c r="T335" s="7" t="str">
        <f t="shared" si="33"/>
        <v>plays</v>
      </c>
    </row>
    <row r="336" spans="1:20" hidden="1" x14ac:dyDescent="0.35">
      <c r="A336">
        <v>334</v>
      </c>
      <c r="B336" t="s">
        <v>720</v>
      </c>
      <c r="C336" s="3" t="s">
        <v>721</v>
      </c>
      <c r="D336" s="4">
        <f t="shared" si="34"/>
        <v>1.8661329305135952</v>
      </c>
      <c r="E336" s="6">
        <v>66200</v>
      </c>
      <c r="F336" s="6">
        <v>123538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0"/>
        <v>43110.25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s="7" t="str">
        <f t="shared" si="32"/>
        <v>music</v>
      </c>
      <c r="T336" s="7" t="str">
        <f t="shared" si="33"/>
        <v>rock</v>
      </c>
    </row>
    <row r="337" spans="1:20" hidden="1" x14ac:dyDescent="0.35">
      <c r="A337">
        <v>335</v>
      </c>
      <c r="B337" t="s">
        <v>722</v>
      </c>
      <c r="C337" s="3" t="s">
        <v>723</v>
      </c>
      <c r="D337" s="4">
        <f t="shared" si="34"/>
        <v>1.1428538550057536</v>
      </c>
      <c r="E337" s="6">
        <v>173800</v>
      </c>
      <c r="F337" s="6">
        <v>198628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0"/>
        <v>43784.25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s="7" t="str">
        <f t="shared" si="32"/>
        <v>music</v>
      </c>
      <c r="T337" s="7" t="str">
        <f t="shared" si="33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 s="4">
        <f t="shared" si="34"/>
        <v>0.97032531824611035</v>
      </c>
      <c r="E338" s="6">
        <v>70700</v>
      </c>
      <c r="F338" s="6">
        <v>68602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0"/>
        <v>40527.25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s="7" t="str">
        <f t="shared" si="32"/>
        <v>music</v>
      </c>
      <c r="T338" s="7" t="str">
        <f t="shared" si="33"/>
        <v>rock</v>
      </c>
    </row>
    <row r="339" spans="1:20" hidden="1" x14ac:dyDescent="0.35">
      <c r="A339">
        <v>337</v>
      </c>
      <c r="B339" t="s">
        <v>726</v>
      </c>
      <c r="C339" s="3" t="s">
        <v>727</v>
      </c>
      <c r="D339" s="4">
        <f t="shared" si="34"/>
        <v>1.2281904761904763</v>
      </c>
      <c r="E339" s="6">
        <v>94500</v>
      </c>
      <c r="F339" s="6">
        <v>116064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0"/>
        <v>43780.25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s="7" t="str">
        <f t="shared" si="32"/>
        <v>theater</v>
      </c>
      <c r="T339" s="7" t="str">
        <f t="shared" si="33"/>
        <v>plays</v>
      </c>
    </row>
    <row r="340" spans="1:20" hidden="1" x14ac:dyDescent="0.35">
      <c r="A340">
        <v>338</v>
      </c>
      <c r="B340" t="s">
        <v>728</v>
      </c>
      <c r="C340" s="3" t="s">
        <v>729</v>
      </c>
      <c r="D340" s="4">
        <f t="shared" si="34"/>
        <v>1.7914326647564469</v>
      </c>
      <c r="E340" s="6">
        <v>69800</v>
      </c>
      <c r="F340" s="6">
        <v>125042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0"/>
        <v>40821.208333333336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s="7" t="str">
        <f t="shared" si="32"/>
        <v>theater</v>
      </c>
      <c r="T340" s="7" t="str">
        <f t="shared" si="33"/>
        <v>plays</v>
      </c>
    </row>
    <row r="341" spans="1:20" hidden="1" x14ac:dyDescent="0.35">
      <c r="A341">
        <v>339</v>
      </c>
      <c r="B341" t="s">
        <v>730</v>
      </c>
      <c r="C341" s="3" t="s">
        <v>731</v>
      </c>
      <c r="D341" s="4">
        <f t="shared" si="34"/>
        <v>0.79951577402787966</v>
      </c>
      <c r="E341" s="6">
        <v>136300</v>
      </c>
      <c r="F341" s="6">
        <v>108974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0"/>
        <v>42949.208333333328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s="7" t="str">
        <f t="shared" si="32"/>
        <v>theater</v>
      </c>
      <c r="T341" s="7" t="str">
        <f t="shared" si="33"/>
        <v>plays</v>
      </c>
    </row>
    <row r="342" spans="1:20" ht="31" x14ac:dyDescent="0.35">
      <c r="A342">
        <v>340</v>
      </c>
      <c r="B342" t="s">
        <v>732</v>
      </c>
      <c r="C342" s="3" t="s">
        <v>733</v>
      </c>
      <c r="D342" s="4">
        <f t="shared" si="34"/>
        <v>0.94242587601078165</v>
      </c>
      <c r="E342" s="6">
        <v>37100</v>
      </c>
      <c r="F342" s="6">
        <v>34964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0"/>
        <v>40889.25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s="7" t="str">
        <f t="shared" si="32"/>
        <v>photography</v>
      </c>
      <c r="T342" s="7" t="str">
        <f t="shared" si="33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 s="4">
        <f t="shared" si="34"/>
        <v>0.84669291338582675</v>
      </c>
      <c r="E343" s="6">
        <v>114300</v>
      </c>
      <c r="F343" s="6">
        <v>96777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0"/>
        <v>42244.208333333328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s="7" t="str">
        <f t="shared" si="32"/>
        <v>music</v>
      </c>
      <c r="T343" s="7" t="str">
        <f t="shared" si="33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 s="4">
        <f t="shared" si="34"/>
        <v>0.66521920668058454</v>
      </c>
      <c r="E344" s="6">
        <v>47900</v>
      </c>
      <c r="F344" s="6">
        <v>31864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0"/>
        <v>41475.208333333336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s="7" t="str">
        <f t="shared" si="32"/>
        <v>theater</v>
      </c>
      <c r="T344" s="7" t="str">
        <f t="shared" si="33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 s="4">
        <f t="shared" si="34"/>
        <v>0.53922222222222227</v>
      </c>
      <c r="E345" s="6">
        <v>9000</v>
      </c>
      <c r="F345" s="6">
        <v>4853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0"/>
        <v>41597.25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s="7" t="str">
        <f t="shared" si="32"/>
        <v>theater</v>
      </c>
      <c r="T345" s="7" t="str">
        <f t="shared" si="33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 s="4">
        <f t="shared" si="34"/>
        <v>0.41983299595141699</v>
      </c>
      <c r="E346" s="6">
        <v>197600</v>
      </c>
      <c r="F346" s="6">
        <v>82959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0"/>
        <v>43122.25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s="7" t="str">
        <f t="shared" si="32"/>
        <v>games</v>
      </c>
      <c r="T346" s="7" t="str">
        <f t="shared" si="33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 s="4">
        <f t="shared" si="34"/>
        <v>0.14694796954314721</v>
      </c>
      <c r="E347" s="6">
        <v>157600</v>
      </c>
      <c r="F347" s="6">
        <v>23159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0"/>
        <v>42194.208333333328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s="7" t="str">
        <f t="shared" si="32"/>
        <v>film &amp; video</v>
      </c>
      <c r="T347" s="7" t="str">
        <f t="shared" si="33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 s="4">
        <f t="shared" si="34"/>
        <v>0.34475</v>
      </c>
      <c r="E348" s="6">
        <v>8000</v>
      </c>
      <c r="F348" s="6">
        <v>2758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0"/>
        <v>42971.208333333328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s="7" t="str">
        <f t="shared" si="32"/>
        <v>music</v>
      </c>
      <c r="T348" s="7" t="str">
        <f t="shared" si="33"/>
        <v>indie rock</v>
      </c>
    </row>
    <row r="349" spans="1:20" hidden="1" x14ac:dyDescent="0.35">
      <c r="A349">
        <v>347</v>
      </c>
      <c r="B349" t="s">
        <v>746</v>
      </c>
      <c r="C349" s="3" t="s">
        <v>747</v>
      </c>
      <c r="D349" s="4">
        <f t="shared" si="34"/>
        <v>14.007777777777777</v>
      </c>
      <c r="E349" s="6">
        <v>900</v>
      </c>
      <c r="F349" s="6">
        <v>12607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0"/>
        <v>42046.25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s="7" t="str">
        <f t="shared" si="32"/>
        <v>technology</v>
      </c>
      <c r="T349" s="7" t="str">
        <f t="shared" si="33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 s="4">
        <f t="shared" si="34"/>
        <v>0.71770351758793971</v>
      </c>
      <c r="E350" s="6">
        <v>199000</v>
      </c>
      <c r="F350" s="6">
        <v>142823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0"/>
        <v>42782.25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s="7" t="str">
        <f t="shared" si="32"/>
        <v>food</v>
      </c>
      <c r="T350" s="7" t="str">
        <f t="shared" si="33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 s="4">
        <f t="shared" si="34"/>
        <v>0.53074115044247783</v>
      </c>
      <c r="E351" s="6">
        <v>180800</v>
      </c>
      <c r="F351" s="6">
        <v>95958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0"/>
        <v>42930.208333333328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s="7" t="str">
        <f t="shared" si="32"/>
        <v>theater</v>
      </c>
      <c r="T351" s="7" t="str">
        <f t="shared" si="33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 s="4">
        <f t="shared" si="34"/>
        <v>0.05</v>
      </c>
      <c r="E352" s="6">
        <v>100</v>
      </c>
      <c r="F352" s="6"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0"/>
        <v>42144.208333333328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s="7" t="str">
        <f t="shared" si="32"/>
        <v>music</v>
      </c>
      <c r="T352" s="7" t="str">
        <f t="shared" si="33"/>
        <v>jazz</v>
      </c>
    </row>
    <row r="353" spans="1:20" hidden="1" x14ac:dyDescent="0.35">
      <c r="A353">
        <v>351</v>
      </c>
      <c r="B353" t="s">
        <v>754</v>
      </c>
      <c r="C353" s="3" t="s">
        <v>755</v>
      </c>
      <c r="D353" s="4">
        <f t="shared" si="34"/>
        <v>1.2770715249662619</v>
      </c>
      <c r="E353" s="6">
        <v>74100</v>
      </c>
      <c r="F353" s="6">
        <v>94631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0"/>
        <v>42240.208333333328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s="7" t="str">
        <f t="shared" si="32"/>
        <v>music</v>
      </c>
      <c r="T353" s="7" t="str">
        <f t="shared" si="33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 s="4">
        <f t="shared" si="34"/>
        <v>0.34892857142857142</v>
      </c>
      <c r="E354" s="6">
        <v>2800</v>
      </c>
      <c r="F354" s="6">
        <v>977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0"/>
        <v>42315.25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s="7" t="str">
        <f t="shared" si="32"/>
        <v>theater</v>
      </c>
      <c r="T354" s="7" t="str">
        <f t="shared" si="33"/>
        <v>plays</v>
      </c>
    </row>
    <row r="355" spans="1:20" hidden="1" x14ac:dyDescent="0.35">
      <c r="A355">
        <v>353</v>
      </c>
      <c r="B355" t="s">
        <v>758</v>
      </c>
      <c r="C355" s="3" t="s">
        <v>759</v>
      </c>
      <c r="D355" s="4">
        <f t="shared" si="34"/>
        <v>4.105982142857143</v>
      </c>
      <c r="E355" s="6">
        <v>33600</v>
      </c>
      <c r="F355" s="6">
        <v>137961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0"/>
        <v>43651.208333333328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s="7" t="str">
        <f t="shared" si="32"/>
        <v>theater</v>
      </c>
      <c r="T355" s="7" t="str">
        <f t="shared" si="33"/>
        <v>plays</v>
      </c>
    </row>
    <row r="356" spans="1:20" hidden="1" x14ac:dyDescent="0.35">
      <c r="A356">
        <v>354</v>
      </c>
      <c r="B356" t="s">
        <v>760</v>
      </c>
      <c r="C356" s="3" t="s">
        <v>761</v>
      </c>
      <c r="D356" s="4">
        <f t="shared" si="34"/>
        <v>1.2373770491803278</v>
      </c>
      <c r="E356" s="6">
        <v>6100</v>
      </c>
      <c r="F356" s="6">
        <v>7548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0"/>
        <v>41520.208333333336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s="7" t="str">
        <f t="shared" si="32"/>
        <v>film &amp; video</v>
      </c>
      <c r="T356" s="7" t="str">
        <f t="shared" si="33"/>
        <v>documentary</v>
      </c>
    </row>
    <row r="357" spans="1:20" hidden="1" x14ac:dyDescent="0.35">
      <c r="A357">
        <v>355</v>
      </c>
      <c r="B357" t="s">
        <v>762</v>
      </c>
      <c r="C357" s="3" t="s">
        <v>763</v>
      </c>
      <c r="D357" s="4">
        <f t="shared" si="34"/>
        <v>0.58973684210526311</v>
      </c>
      <c r="E357" s="6">
        <v>3800</v>
      </c>
      <c r="F357" s="6">
        <v>2241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0"/>
        <v>42757.25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s="7" t="str">
        <f t="shared" si="32"/>
        <v>technology</v>
      </c>
      <c r="T357" s="7" t="str">
        <f t="shared" si="33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 s="4">
        <f t="shared" si="34"/>
        <v>0.36892473118279567</v>
      </c>
      <c r="E358" s="6">
        <v>9300</v>
      </c>
      <c r="F358" s="6">
        <v>3431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0"/>
        <v>40922.25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s="7" t="str">
        <f t="shared" si="32"/>
        <v>theater</v>
      </c>
      <c r="T358" s="7" t="str">
        <f t="shared" si="33"/>
        <v>plays</v>
      </c>
    </row>
    <row r="359" spans="1:20" hidden="1" x14ac:dyDescent="0.35">
      <c r="A359">
        <v>357</v>
      </c>
      <c r="B359" t="s">
        <v>766</v>
      </c>
      <c r="C359" s="3" t="s">
        <v>767</v>
      </c>
      <c r="D359" s="4">
        <f t="shared" si="34"/>
        <v>1.8491304347826087</v>
      </c>
      <c r="E359" s="6">
        <v>2300</v>
      </c>
      <c r="F359" s="6">
        <v>4253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0"/>
        <v>42250.208333333328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s="7" t="str">
        <f t="shared" si="32"/>
        <v>games</v>
      </c>
      <c r="T359" s="7" t="str">
        <f t="shared" si="33"/>
        <v>video games</v>
      </c>
    </row>
    <row r="360" spans="1:20" ht="31" x14ac:dyDescent="0.35">
      <c r="A360">
        <v>358</v>
      </c>
      <c r="B360" t="s">
        <v>768</v>
      </c>
      <c r="C360" s="3" t="s">
        <v>769</v>
      </c>
      <c r="D360" s="4">
        <f t="shared" si="34"/>
        <v>0.11814432989690722</v>
      </c>
      <c r="E360" s="6">
        <v>9700</v>
      </c>
      <c r="F360" s="6">
        <v>1146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0"/>
        <v>43322.208333333328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s="7" t="str">
        <f t="shared" si="32"/>
        <v>photography</v>
      </c>
      <c r="T360" s="7" t="str">
        <f t="shared" si="33"/>
        <v>photography books</v>
      </c>
    </row>
    <row r="361" spans="1:20" hidden="1" x14ac:dyDescent="0.35">
      <c r="A361">
        <v>359</v>
      </c>
      <c r="B361" t="s">
        <v>770</v>
      </c>
      <c r="C361" s="3" t="s">
        <v>771</v>
      </c>
      <c r="D361" s="4">
        <f t="shared" si="34"/>
        <v>2.9870000000000001</v>
      </c>
      <c r="E361" s="6">
        <v>4000</v>
      </c>
      <c r="F361" s="6">
        <v>11948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0"/>
        <v>40782.208333333336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s="7" t="str">
        <f t="shared" si="32"/>
        <v>film &amp; video</v>
      </c>
      <c r="T361" s="7" t="str">
        <f t="shared" si="33"/>
        <v>animation</v>
      </c>
    </row>
    <row r="362" spans="1:20" hidden="1" x14ac:dyDescent="0.35">
      <c r="A362">
        <v>360</v>
      </c>
      <c r="B362" t="s">
        <v>772</v>
      </c>
      <c r="C362" s="3" t="s">
        <v>773</v>
      </c>
      <c r="D362" s="4">
        <f t="shared" si="34"/>
        <v>2.2635175879396985</v>
      </c>
      <c r="E362" s="6">
        <v>59700</v>
      </c>
      <c r="F362" s="6">
        <v>135132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0"/>
        <v>40544.25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s="7" t="str">
        <f t="shared" si="32"/>
        <v>theater</v>
      </c>
      <c r="T362" s="7" t="str">
        <f t="shared" si="33"/>
        <v>plays</v>
      </c>
    </row>
    <row r="363" spans="1:20" hidden="1" x14ac:dyDescent="0.35">
      <c r="A363">
        <v>361</v>
      </c>
      <c r="B363" t="s">
        <v>774</v>
      </c>
      <c r="C363" s="3" t="s">
        <v>775</v>
      </c>
      <c r="D363" s="4">
        <f t="shared" si="34"/>
        <v>1.7356363636363636</v>
      </c>
      <c r="E363" s="6">
        <v>5500</v>
      </c>
      <c r="F363" s="6">
        <v>9546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0"/>
        <v>43015.208333333328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s="7" t="str">
        <f t="shared" si="32"/>
        <v>theater</v>
      </c>
      <c r="T363" s="7" t="str">
        <f t="shared" si="33"/>
        <v>plays</v>
      </c>
    </row>
    <row r="364" spans="1:20" hidden="1" x14ac:dyDescent="0.35">
      <c r="A364">
        <v>362</v>
      </c>
      <c r="B364" t="s">
        <v>776</v>
      </c>
      <c r="C364" s="3" t="s">
        <v>777</v>
      </c>
      <c r="D364" s="4">
        <f t="shared" si="34"/>
        <v>3.7175675675675675</v>
      </c>
      <c r="E364" s="6">
        <v>3700</v>
      </c>
      <c r="F364" s="6">
        <v>13755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0"/>
        <v>40570.25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s="7" t="str">
        <f t="shared" si="32"/>
        <v>music</v>
      </c>
      <c r="T364" s="7" t="str">
        <f t="shared" si="33"/>
        <v>rock</v>
      </c>
    </row>
    <row r="365" spans="1:20" hidden="1" x14ac:dyDescent="0.35">
      <c r="A365">
        <v>363</v>
      </c>
      <c r="B365" t="s">
        <v>778</v>
      </c>
      <c r="C365" s="3" t="s">
        <v>779</v>
      </c>
      <c r="D365" s="4">
        <f t="shared" si="34"/>
        <v>1.601923076923077</v>
      </c>
      <c r="E365" s="6">
        <v>5200</v>
      </c>
      <c r="F365" s="6">
        <v>8330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0"/>
        <v>40904.25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s="7" t="str">
        <f t="shared" si="32"/>
        <v>music</v>
      </c>
      <c r="T365" s="7" t="str">
        <f t="shared" si="33"/>
        <v>rock</v>
      </c>
    </row>
    <row r="366" spans="1:20" hidden="1" x14ac:dyDescent="0.35">
      <c r="A366">
        <v>364</v>
      </c>
      <c r="B366" t="s">
        <v>780</v>
      </c>
      <c r="C366" s="3" t="s">
        <v>781</v>
      </c>
      <c r="D366" s="4">
        <f t="shared" si="34"/>
        <v>16.163333333333334</v>
      </c>
      <c r="E366" s="6">
        <v>900</v>
      </c>
      <c r="F366" s="6">
        <v>14547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0"/>
        <v>43164.25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s="7" t="str">
        <f t="shared" si="32"/>
        <v>music</v>
      </c>
      <c r="T366" s="7" t="str">
        <f t="shared" si="33"/>
        <v>indie rock</v>
      </c>
    </row>
    <row r="367" spans="1:20" hidden="1" x14ac:dyDescent="0.35">
      <c r="A367">
        <v>365</v>
      </c>
      <c r="B367" t="s">
        <v>782</v>
      </c>
      <c r="C367" s="3" t="s">
        <v>783</v>
      </c>
      <c r="D367" s="4">
        <f t="shared" si="34"/>
        <v>7.3343749999999996</v>
      </c>
      <c r="E367" s="6">
        <v>1600</v>
      </c>
      <c r="F367" s="6">
        <v>11735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0"/>
        <v>42733.25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s="7" t="str">
        <f t="shared" si="32"/>
        <v>theater</v>
      </c>
      <c r="T367" s="7" t="str">
        <f t="shared" si="33"/>
        <v>plays</v>
      </c>
    </row>
    <row r="368" spans="1:20" hidden="1" x14ac:dyDescent="0.35">
      <c r="A368">
        <v>366</v>
      </c>
      <c r="B368" t="s">
        <v>784</v>
      </c>
      <c r="C368" s="3" t="s">
        <v>785</v>
      </c>
      <c r="D368" s="4">
        <f t="shared" si="34"/>
        <v>5.9211111111111112</v>
      </c>
      <c r="E368" s="6">
        <v>1800</v>
      </c>
      <c r="F368" s="6">
        <v>10658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0"/>
        <v>40546.25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s="7" t="str">
        <f t="shared" si="32"/>
        <v>theater</v>
      </c>
      <c r="T368" s="7" t="str">
        <f t="shared" si="33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 s="4">
        <f t="shared" si="34"/>
        <v>0.18888888888888888</v>
      </c>
      <c r="E369" s="6">
        <v>9900</v>
      </c>
      <c r="F369" s="6">
        <v>1870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0"/>
        <v>41930.208333333336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s="7" t="str">
        <f t="shared" si="32"/>
        <v>theater</v>
      </c>
      <c r="T369" s="7" t="str">
        <f t="shared" si="33"/>
        <v>plays</v>
      </c>
    </row>
    <row r="370" spans="1:20" hidden="1" x14ac:dyDescent="0.35">
      <c r="A370">
        <v>368</v>
      </c>
      <c r="B370" t="s">
        <v>788</v>
      </c>
      <c r="C370" s="3" t="s">
        <v>789</v>
      </c>
      <c r="D370" s="4">
        <f t="shared" si="34"/>
        <v>2.7680769230769231</v>
      </c>
      <c r="E370" s="6">
        <v>5200</v>
      </c>
      <c r="F370" s="6">
        <v>14394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0"/>
        <v>40464.208333333336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s="7" t="str">
        <f t="shared" si="32"/>
        <v>film &amp; video</v>
      </c>
      <c r="T370" s="7" t="str">
        <f t="shared" si="33"/>
        <v>documentary</v>
      </c>
    </row>
    <row r="371" spans="1:20" hidden="1" x14ac:dyDescent="0.35">
      <c r="A371">
        <v>369</v>
      </c>
      <c r="B371" t="s">
        <v>790</v>
      </c>
      <c r="C371" s="3" t="s">
        <v>791</v>
      </c>
      <c r="D371" s="4">
        <f t="shared" si="34"/>
        <v>2.730185185185185</v>
      </c>
      <c r="E371" s="6">
        <v>5400</v>
      </c>
      <c r="F371" s="6">
        <v>14743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0"/>
        <v>41308.25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s="7" t="str">
        <f t="shared" si="32"/>
        <v>film &amp; video</v>
      </c>
      <c r="T371" s="7" t="str">
        <f t="shared" si="33"/>
        <v>television</v>
      </c>
    </row>
    <row r="372" spans="1:20" hidden="1" x14ac:dyDescent="0.35">
      <c r="A372">
        <v>370</v>
      </c>
      <c r="B372" t="s">
        <v>792</v>
      </c>
      <c r="C372" s="3" t="s">
        <v>793</v>
      </c>
      <c r="D372" s="4">
        <f t="shared" si="34"/>
        <v>1.593633125556545</v>
      </c>
      <c r="E372" s="6">
        <v>112300</v>
      </c>
      <c r="F372" s="6">
        <v>178965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0"/>
        <v>43570.208333333328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s="7" t="str">
        <f t="shared" si="32"/>
        <v>theater</v>
      </c>
      <c r="T372" s="7" t="str">
        <f t="shared" si="33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 s="4">
        <f t="shared" si="34"/>
        <v>0.67869978858350954</v>
      </c>
      <c r="E373" s="6">
        <v>189200</v>
      </c>
      <c r="F373" s="6">
        <v>128410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0"/>
        <v>42043.25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s="7" t="str">
        <f t="shared" si="32"/>
        <v>theater</v>
      </c>
      <c r="T373" s="7" t="str">
        <f t="shared" si="33"/>
        <v>plays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 s="4">
        <f t="shared" si="34"/>
        <v>15.915555555555555</v>
      </c>
      <c r="E374" s="6">
        <v>900</v>
      </c>
      <c r="F374" s="6">
        <v>14324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0"/>
        <v>42012.25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s="7" t="str">
        <f t="shared" si="32"/>
        <v>film &amp; video</v>
      </c>
      <c r="T374" s="7" t="str">
        <f t="shared" si="33"/>
        <v>documentary</v>
      </c>
    </row>
    <row r="375" spans="1:20" hidden="1" x14ac:dyDescent="0.35">
      <c r="A375">
        <v>373</v>
      </c>
      <c r="B375" t="s">
        <v>798</v>
      </c>
      <c r="C375" s="3" t="s">
        <v>799</v>
      </c>
      <c r="D375" s="4">
        <f t="shared" si="34"/>
        <v>7.3018222222222224</v>
      </c>
      <c r="E375" s="6">
        <v>22500</v>
      </c>
      <c r="F375" s="6">
        <v>164291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0"/>
        <v>42964.208333333328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s="7" t="str">
        <f t="shared" si="32"/>
        <v>theater</v>
      </c>
      <c r="T375" s="7" t="str">
        <f t="shared" si="33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 s="4">
        <f t="shared" si="34"/>
        <v>0.13185782556750297</v>
      </c>
      <c r="E376" s="6">
        <v>167400</v>
      </c>
      <c r="F376" s="6">
        <v>22073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0"/>
        <v>43476.25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s="7" t="str">
        <f t="shared" si="32"/>
        <v>film &amp; video</v>
      </c>
      <c r="T376" s="7" t="str">
        <f t="shared" si="33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 s="4">
        <f t="shared" si="34"/>
        <v>0.54777777777777781</v>
      </c>
      <c r="E377" s="6">
        <v>2700</v>
      </c>
      <c r="F377" s="6">
        <v>1479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0"/>
        <v>42293.208333333328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s="7" t="str">
        <f t="shared" si="32"/>
        <v>music</v>
      </c>
      <c r="T377" s="7" t="str">
        <f t="shared" si="33"/>
        <v>indie rock</v>
      </c>
    </row>
    <row r="378" spans="1:20" hidden="1" x14ac:dyDescent="0.35">
      <c r="A378">
        <v>376</v>
      </c>
      <c r="B378" t="s">
        <v>804</v>
      </c>
      <c r="C378" s="3" t="s">
        <v>805</v>
      </c>
      <c r="D378" s="4">
        <f t="shared" si="34"/>
        <v>3.6102941176470589</v>
      </c>
      <c r="E378" s="6">
        <v>3400</v>
      </c>
      <c r="F378" s="6">
        <v>12275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0"/>
        <v>41826.208333333336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s="7" t="str">
        <f t="shared" si="32"/>
        <v>music</v>
      </c>
      <c r="T378" s="7" t="str">
        <f t="shared" si="33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 s="4">
        <f t="shared" si="34"/>
        <v>0.10257545271629778</v>
      </c>
      <c r="E379" s="6">
        <v>49700</v>
      </c>
      <c r="F379" s="6">
        <v>5098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0"/>
        <v>43760.208333333328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s="7" t="str">
        <f t="shared" si="32"/>
        <v>theater</v>
      </c>
      <c r="T379" s="7" t="str">
        <f t="shared" si="33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 s="4">
        <f t="shared" si="34"/>
        <v>0.13962962962962963</v>
      </c>
      <c r="E380" s="6">
        <v>178200</v>
      </c>
      <c r="F380" s="6">
        <v>24882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0"/>
        <v>43241.208333333328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s="7" t="str">
        <f t="shared" si="32"/>
        <v>film &amp; video</v>
      </c>
      <c r="T380" s="7" t="str">
        <f t="shared" si="33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 s="4">
        <f t="shared" si="34"/>
        <v>0.40444444444444444</v>
      </c>
      <c r="E381" s="6">
        <v>7200</v>
      </c>
      <c r="F381" s="6">
        <v>2912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0"/>
        <v>40843.208333333336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s="7" t="str">
        <f t="shared" si="32"/>
        <v>theater</v>
      </c>
      <c r="T381" s="7" t="str">
        <f t="shared" si="33"/>
        <v>plays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 s="4">
        <f t="shared" si="34"/>
        <v>1.6032</v>
      </c>
      <c r="E382" s="6">
        <v>2500</v>
      </c>
      <c r="F382" s="6">
        <v>4008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0"/>
        <v>41448.208333333336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s="7" t="str">
        <f t="shared" si="32"/>
        <v>theater</v>
      </c>
      <c r="T382" s="7" t="str">
        <f t="shared" si="33"/>
        <v>plays</v>
      </c>
    </row>
    <row r="383" spans="1:20" hidden="1" x14ac:dyDescent="0.35">
      <c r="A383">
        <v>381</v>
      </c>
      <c r="B383" t="s">
        <v>814</v>
      </c>
      <c r="C383" s="3" t="s">
        <v>815</v>
      </c>
      <c r="D383" s="4">
        <f t="shared" si="34"/>
        <v>1.8394339622641509</v>
      </c>
      <c r="E383" s="6">
        <v>5300</v>
      </c>
      <c r="F383" s="6">
        <v>9749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0"/>
        <v>42163.208333333328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s="7" t="str">
        <f t="shared" si="32"/>
        <v>theater</v>
      </c>
      <c r="T383" s="7" t="str">
        <f t="shared" si="33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 s="4">
        <f t="shared" si="34"/>
        <v>0.63769230769230767</v>
      </c>
      <c r="E384" s="6">
        <v>9100</v>
      </c>
      <c r="F384" s="6">
        <v>5803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0"/>
        <v>43024.208333333328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s="7" t="str">
        <f t="shared" si="32"/>
        <v>photography</v>
      </c>
      <c r="T384" s="7" t="str">
        <f t="shared" si="33"/>
        <v>photography books</v>
      </c>
    </row>
    <row r="385" spans="1:20" hidden="1" x14ac:dyDescent="0.35">
      <c r="A385">
        <v>383</v>
      </c>
      <c r="B385" t="s">
        <v>818</v>
      </c>
      <c r="C385" s="3" t="s">
        <v>819</v>
      </c>
      <c r="D385" s="4">
        <f t="shared" si="34"/>
        <v>2.2538095238095237</v>
      </c>
      <c r="E385" s="6">
        <v>6300</v>
      </c>
      <c r="F385" s="6">
        <v>14199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0"/>
        <v>43509.25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s="7" t="str">
        <f t="shared" si="32"/>
        <v>food</v>
      </c>
      <c r="T385" s="7" t="str">
        <f t="shared" si="33"/>
        <v>food trucks</v>
      </c>
    </row>
    <row r="386" spans="1:20" hidden="1" x14ac:dyDescent="0.35">
      <c r="A386">
        <v>384</v>
      </c>
      <c r="B386" t="s">
        <v>820</v>
      </c>
      <c r="C386" s="3" t="s">
        <v>821</v>
      </c>
      <c r="D386" s="4">
        <f t="shared" si="34"/>
        <v>1.7200961538461539</v>
      </c>
      <c r="E386" s="6">
        <v>114400</v>
      </c>
      <c r="F386" s="6">
        <v>196779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0"/>
        <v>42776.25</v>
      </c>
      <c r="O386" s="11">
        <f t="shared" si="31"/>
        <v>42803.25</v>
      </c>
      <c r="P386" t="b">
        <v>1</v>
      </c>
      <c r="Q386" t="b">
        <v>1</v>
      </c>
      <c r="R386" t="s">
        <v>42</v>
      </c>
      <c r="S386" s="7" t="str">
        <f t="shared" si="32"/>
        <v>film &amp; video</v>
      </c>
      <c r="T386" s="7" t="str">
        <f t="shared" si="33"/>
        <v>documentary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 s="4">
        <f t="shared" si="34"/>
        <v>1.4616709511568124</v>
      </c>
      <c r="E387" s="6">
        <v>38900</v>
      </c>
      <c r="F387" s="6">
        <v>56859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6">(((L387/60)/60)/24)+DATE(1970,1,1)</f>
        <v>43553.208333333328</v>
      </c>
      <c r="O387" s="11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s="7" t="str">
        <f t="shared" ref="S387:S450" si="38">LEFT(R387, FIND("/", R387) - 1)</f>
        <v>publishing</v>
      </c>
      <c r="T387" s="7" t="str">
        <f t="shared" ref="T387:T450" si="39">RIGHT(R387, LEN(R387) - FIND("/", 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 s="4">
        <f t="shared" ref="D388:D451" si="40">F388/E388</f>
        <v>0.76423616236162362</v>
      </c>
      <c r="E388" s="6">
        <v>135500</v>
      </c>
      <c r="F388" s="6">
        <v>103554</v>
      </c>
      <c r="G388" t="s">
        <v>14</v>
      </c>
      <c r="H388">
        <v>1068</v>
      </c>
      <c r="I388" s="6">
        <f t="shared" ref="I388:I451" si="41">F388/H388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6"/>
        <v>40355.208333333336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s="7" t="str">
        <f t="shared" si="38"/>
        <v>theater</v>
      </c>
      <c r="T388" s="7" t="str">
        <f t="shared" si="39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 s="4">
        <f t="shared" si="40"/>
        <v>0.39261467889908258</v>
      </c>
      <c r="E389" s="6">
        <v>109000</v>
      </c>
      <c r="F389" s="6">
        <v>42795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6"/>
        <v>41072.208333333336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s="7" t="str">
        <f t="shared" si="38"/>
        <v>technology</v>
      </c>
      <c r="T389" s="7" t="str">
        <f t="shared" si="39"/>
        <v>wearables</v>
      </c>
    </row>
    <row r="390" spans="1:20" hidden="1" x14ac:dyDescent="0.35">
      <c r="A390">
        <v>388</v>
      </c>
      <c r="B390" t="s">
        <v>828</v>
      </c>
      <c r="C390" s="3" t="s">
        <v>829</v>
      </c>
      <c r="D390" s="4">
        <f t="shared" si="40"/>
        <v>0.11270034843205574</v>
      </c>
      <c r="E390" s="6">
        <v>114800</v>
      </c>
      <c r="F390" s="6">
        <v>12938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6"/>
        <v>40912.25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s="7" t="str">
        <f t="shared" si="38"/>
        <v>music</v>
      </c>
      <c r="T390" s="7" t="str">
        <f t="shared" si="39"/>
        <v>indie rock</v>
      </c>
    </row>
    <row r="391" spans="1:20" hidden="1" x14ac:dyDescent="0.35">
      <c r="A391">
        <v>389</v>
      </c>
      <c r="B391" t="s">
        <v>830</v>
      </c>
      <c r="C391" s="3" t="s">
        <v>831</v>
      </c>
      <c r="D391" s="4">
        <f t="shared" si="40"/>
        <v>1.2211084337349398</v>
      </c>
      <c r="E391" s="6">
        <v>83000</v>
      </c>
      <c r="F391" s="6">
        <v>101352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6"/>
        <v>40479.208333333336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s="7" t="str">
        <f t="shared" si="38"/>
        <v>theater</v>
      </c>
      <c r="T391" s="7" t="str">
        <f t="shared" si="39"/>
        <v>plays</v>
      </c>
    </row>
    <row r="392" spans="1:20" ht="31" hidden="1" x14ac:dyDescent="0.35">
      <c r="A392">
        <v>390</v>
      </c>
      <c r="B392" t="s">
        <v>832</v>
      </c>
      <c r="C392" s="3" t="s">
        <v>833</v>
      </c>
      <c r="D392" s="4">
        <f t="shared" si="40"/>
        <v>1.8654166666666667</v>
      </c>
      <c r="E392" s="6">
        <v>2400</v>
      </c>
      <c r="F392" s="6">
        <v>4477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6"/>
        <v>41530.208333333336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s="7" t="str">
        <f t="shared" si="38"/>
        <v>photography</v>
      </c>
      <c r="T392" s="7" t="str">
        <f t="shared" si="39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 s="4">
        <f t="shared" si="40"/>
        <v>7.27317880794702E-2</v>
      </c>
      <c r="E393" s="6">
        <v>60400</v>
      </c>
      <c r="F393" s="6">
        <v>4393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6"/>
        <v>41653.25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s="7" t="str">
        <f t="shared" si="38"/>
        <v>publishing</v>
      </c>
      <c r="T393" s="7" t="str">
        <f t="shared" si="39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 s="4">
        <f t="shared" si="40"/>
        <v>0.65642371234207963</v>
      </c>
      <c r="E394" s="6">
        <v>102900</v>
      </c>
      <c r="F394" s="6">
        <v>67546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6"/>
        <v>40549.25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s="7" t="str">
        <f t="shared" si="38"/>
        <v>technology</v>
      </c>
      <c r="T394" s="7" t="str">
        <f t="shared" si="39"/>
        <v>wearables</v>
      </c>
    </row>
    <row r="395" spans="1:20" hidden="1" x14ac:dyDescent="0.35">
      <c r="A395">
        <v>393</v>
      </c>
      <c r="B395" t="s">
        <v>838</v>
      </c>
      <c r="C395" s="3" t="s">
        <v>839</v>
      </c>
      <c r="D395" s="4">
        <f t="shared" si="40"/>
        <v>2.2896178343949045</v>
      </c>
      <c r="E395" s="6">
        <v>62800</v>
      </c>
      <c r="F395" s="6">
        <v>143788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6"/>
        <v>42933.208333333328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s="7" t="str">
        <f t="shared" si="38"/>
        <v>music</v>
      </c>
      <c r="T395" s="7" t="str">
        <f t="shared" si="39"/>
        <v>jazz</v>
      </c>
    </row>
    <row r="396" spans="1:20" hidden="1" x14ac:dyDescent="0.35">
      <c r="A396">
        <v>394</v>
      </c>
      <c r="B396" t="s">
        <v>840</v>
      </c>
      <c r="C396" s="3" t="s">
        <v>841</v>
      </c>
      <c r="D396" s="4">
        <f t="shared" si="40"/>
        <v>4.6937499999999996</v>
      </c>
      <c r="E396" s="6">
        <v>800</v>
      </c>
      <c r="F396" s="6">
        <v>3755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6"/>
        <v>41484.208333333336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s="7" t="str">
        <f t="shared" si="38"/>
        <v>film &amp; video</v>
      </c>
      <c r="T396" s="7" t="str">
        <f t="shared" si="39"/>
        <v>documentary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 s="4">
        <f t="shared" si="40"/>
        <v>1.3011267605633803</v>
      </c>
      <c r="E397" s="6">
        <v>7100</v>
      </c>
      <c r="F397" s="6">
        <v>9238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6"/>
        <v>40885.25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s="7" t="str">
        <f t="shared" si="38"/>
        <v>theater</v>
      </c>
      <c r="T397" s="7" t="str">
        <f t="shared" si="39"/>
        <v>plays</v>
      </c>
    </row>
    <row r="398" spans="1:20" hidden="1" x14ac:dyDescent="0.35">
      <c r="A398">
        <v>396</v>
      </c>
      <c r="B398" t="s">
        <v>843</v>
      </c>
      <c r="C398" s="3" t="s">
        <v>844</v>
      </c>
      <c r="D398" s="4">
        <f t="shared" si="40"/>
        <v>1.6705422993492407</v>
      </c>
      <c r="E398" s="6">
        <v>46100</v>
      </c>
      <c r="F398" s="6">
        <v>77012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6"/>
        <v>43378.208333333328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s="7" t="str">
        <f t="shared" si="38"/>
        <v>film &amp; video</v>
      </c>
      <c r="T398" s="7" t="str">
        <f t="shared" si="39"/>
        <v>drama</v>
      </c>
    </row>
    <row r="399" spans="1:20" hidden="1" x14ac:dyDescent="0.35">
      <c r="A399">
        <v>397</v>
      </c>
      <c r="B399" t="s">
        <v>845</v>
      </c>
      <c r="C399" s="3" t="s">
        <v>846</v>
      </c>
      <c r="D399" s="4">
        <f t="shared" si="40"/>
        <v>1.738641975308642</v>
      </c>
      <c r="E399" s="6">
        <v>8100</v>
      </c>
      <c r="F399" s="6">
        <v>14083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6"/>
        <v>41417.208333333336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s="7" t="str">
        <f t="shared" si="38"/>
        <v>music</v>
      </c>
      <c r="T399" s="7" t="str">
        <f t="shared" si="39"/>
        <v>rock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 s="4">
        <f t="shared" si="40"/>
        <v>7.1776470588235295</v>
      </c>
      <c r="E400" s="6">
        <v>1700</v>
      </c>
      <c r="F400" s="6">
        <v>12202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6"/>
        <v>43228.208333333328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s="7" t="str">
        <f t="shared" si="38"/>
        <v>film &amp; video</v>
      </c>
      <c r="T400" s="7" t="str">
        <f t="shared" si="39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 s="4">
        <f t="shared" si="40"/>
        <v>0.63850976361767731</v>
      </c>
      <c r="E401" s="6">
        <v>97300</v>
      </c>
      <c r="F401" s="6">
        <v>62127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6"/>
        <v>40576.25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s="7" t="str">
        <f t="shared" si="38"/>
        <v>music</v>
      </c>
      <c r="T401" s="7" t="str">
        <f t="shared" si="39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 s="4">
        <f t="shared" si="40"/>
        <v>0.02</v>
      </c>
      <c r="E402" s="6">
        <v>100</v>
      </c>
      <c r="F402" s="6"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6"/>
        <v>41502.208333333336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s="7" t="str">
        <f t="shared" si="38"/>
        <v>photography</v>
      </c>
      <c r="T402" s="7" t="str">
        <f t="shared" si="39"/>
        <v>photography books</v>
      </c>
    </row>
    <row r="403" spans="1:20" hidden="1" x14ac:dyDescent="0.35">
      <c r="A403">
        <v>401</v>
      </c>
      <c r="B403" t="s">
        <v>853</v>
      </c>
      <c r="C403" s="3" t="s">
        <v>854</v>
      </c>
      <c r="D403" s="4">
        <f t="shared" si="40"/>
        <v>15.302222222222222</v>
      </c>
      <c r="E403" s="6">
        <v>900</v>
      </c>
      <c r="F403" s="6">
        <v>13772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6"/>
        <v>43765.208333333328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s="7" t="str">
        <f t="shared" si="38"/>
        <v>theater</v>
      </c>
      <c r="T403" s="7" t="str">
        <f t="shared" si="39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 s="4">
        <f t="shared" si="40"/>
        <v>0.40356164383561643</v>
      </c>
      <c r="E404" s="6">
        <v>7300</v>
      </c>
      <c r="F404" s="6">
        <v>2946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6"/>
        <v>40914.25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s="7" t="str">
        <f t="shared" si="38"/>
        <v>film &amp; video</v>
      </c>
      <c r="T404" s="7" t="str">
        <f t="shared" si="39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 s="4">
        <f t="shared" si="40"/>
        <v>0.86220633299284988</v>
      </c>
      <c r="E405" s="6">
        <v>195800</v>
      </c>
      <c r="F405" s="6">
        <v>168820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6"/>
        <v>40310.208333333336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s="7" t="str">
        <f t="shared" si="38"/>
        <v>theater</v>
      </c>
      <c r="T405" s="7" t="str">
        <f t="shared" si="39"/>
        <v>plays</v>
      </c>
    </row>
    <row r="406" spans="1:20" hidden="1" x14ac:dyDescent="0.35">
      <c r="A406">
        <v>404</v>
      </c>
      <c r="B406" t="s">
        <v>859</v>
      </c>
      <c r="C406" s="3" t="s">
        <v>860</v>
      </c>
      <c r="D406" s="4">
        <f t="shared" si="40"/>
        <v>3.1558486707566464</v>
      </c>
      <c r="E406" s="6">
        <v>48900</v>
      </c>
      <c r="F406" s="6">
        <v>154321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6"/>
        <v>43053.25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s="7" t="str">
        <f t="shared" si="38"/>
        <v>theater</v>
      </c>
      <c r="T406" s="7" t="str">
        <f t="shared" si="39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 s="4">
        <f t="shared" si="40"/>
        <v>0.89618243243243245</v>
      </c>
      <c r="E407" s="6">
        <v>29600</v>
      </c>
      <c r="F407" s="6">
        <v>26527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6"/>
        <v>43255.208333333328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s="7" t="str">
        <f t="shared" si="38"/>
        <v>theater</v>
      </c>
      <c r="T407" s="7" t="str">
        <f t="shared" si="39"/>
        <v>plays</v>
      </c>
    </row>
    <row r="408" spans="1:20" hidden="1" x14ac:dyDescent="0.35">
      <c r="A408">
        <v>406</v>
      </c>
      <c r="B408" t="s">
        <v>863</v>
      </c>
      <c r="C408" s="3" t="s">
        <v>864</v>
      </c>
      <c r="D408" s="4">
        <f t="shared" si="40"/>
        <v>1.8214503816793892</v>
      </c>
      <c r="E408" s="6">
        <v>39300</v>
      </c>
      <c r="F408" s="6">
        <v>71583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6"/>
        <v>41304.25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s="7" t="str">
        <f t="shared" si="38"/>
        <v>film &amp; video</v>
      </c>
      <c r="T408" s="7" t="str">
        <f t="shared" si="39"/>
        <v>documentary</v>
      </c>
    </row>
    <row r="409" spans="1:20" hidden="1" x14ac:dyDescent="0.35">
      <c r="A409">
        <v>407</v>
      </c>
      <c r="B409" t="s">
        <v>865</v>
      </c>
      <c r="C409" s="3" t="s">
        <v>866</v>
      </c>
      <c r="D409" s="4">
        <f t="shared" si="40"/>
        <v>3.5588235294117645</v>
      </c>
      <c r="E409" s="6">
        <v>3400</v>
      </c>
      <c r="F409" s="6">
        <v>12100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6"/>
        <v>43751.208333333328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s="7" t="str">
        <f t="shared" si="38"/>
        <v>theater</v>
      </c>
      <c r="T409" s="7" t="str">
        <f t="shared" si="39"/>
        <v>plays</v>
      </c>
    </row>
    <row r="410" spans="1:20" hidden="1" x14ac:dyDescent="0.35">
      <c r="A410">
        <v>408</v>
      </c>
      <c r="B410" t="s">
        <v>867</v>
      </c>
      <c r="C410" s="3" t="s">
        <v>868</v>
      </c>
      <c r="D410" s="4">
        <f t="shared" si="40"/>
        <v>1.3183695652173912</v>
      </c>
      <c r="E410" s="6">
        <v>9200</v>
      </c>
      <c r="F410" s="6">
        <v>12129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6"/>
        <v>42541.208333333328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s="7" t="str">
        <f t="shared" si="38"/>
        <v>film &amp; video</v>
      </c>
      <c r="T410" s="7" t="str">
        <f t="shared" si="39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 s="4">
        <f t="shared" si="40"/>
        <v>0.46315634218289087</v>
      </c>
      <c r="E411" s="6">
        <v>135600</v>
      </c>
      <c r="F411" s="6">
        <v>62804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6"/>
        <v>42843.208333333328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s="7" t="str">
        <f t="shared" si="38"/>
        <v>music</v>
      </c>
      <c r="T411" s="7" t="str">
        <f t="shared" si="39"/>
        <v>rock</v>
      </c>
    </row>
    <row r="412" spans="1:20" ht="31" hidden="1" x14ac:dyDescent="0.35">
      <c r="A412">
        <v>410</v>
      </c>
      <c r="B412" t="s">
        <v>870</v>
      </c>
      <c r="C412" s="3" t="s">
        <v>871</v>
      </c>
      <c r="D412" s="4">
        <f t="shared" si="40"/>
        <v>0.36132726089785294</v>
      </c>
      <c r="E412" s="6">
        <v>153700</v>
      </c>
      <c r="F412" s="6">
        <v>55536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6"/>
        <v>42122.208333333328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s="7" t="str">
        <f t="shared" si="38"/>
        <v>games</v>
      </c>
      <c r="T412" s="7" t="str">
        <f t="shared" si="39"/>
        <v>mobile games</v>
      </c>
    </row>
    <row r="413" spans="1:20" hidden="1" x14ac:dyDescent="0.35">
      <c r="A413">
        <v>411</v>
      </c>
      <c r="B413" t="s">
        <v>872</v>
      </c>
      <c r="C413" s="3" t="s">
        <v>873</v>
      </c>
      <c r="D413" s="4">
        <f t="shared" si="40"/>
        <v>1.0462820512820512</v>
      </c>
      <c r="E413" s="6">
        <v>7800</v>
      </c>
      <c r="F413" s="6">
        <v>8161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6"/>
        <v>42884.208333333328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s="7" t="str">
        <f t="shared" si="38"/>
        <v>theater</v>
      </c>
      <c r="T413" s="7" t="str">
        <f t="shared" si="39"/>
        <v>plays</v>
      </c>
    </row>
    <row r="414" spans="1:20" hidden="1" x14ac:dyDescent="0.35">
      <c r="A414">
        <v>412</v>
      </c>
      <c r="B414" t="s">
        <v>874</v>
      </c>
      <c r="C414" s="3" t="s">
        <v>875</v>
      </c>
      <c r="D414" s="4">
        <f t="shared" si="40"/>
        <v>6.6885714285714286</v>
      </c>
      <c r="E414" s="6">
        <v>2100</v>
      </c>
      <c r="F414" s="6">
        <v>14046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6"/>
        <v>41642.25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s="7" t="str">
        <f t="shared" si="38"/>
        <v>publishing</v>
      </c>
      <c r="T414" s="7" t="str">
        <f t="shared" si="39"/>
        <v>fiction</v>
      </c>
    </row>
    <row r="415" spans="1:20" hidden="1" x14ac:dyDescent="0.35">
      <c r="A415">
        <v>413</v>
      </c>
      <c r="B415" t="s">
        <v>876</v>
      </c>
      <c r="C415" s="3" t="s">
        <v>877</v>
      </c>
      <c r="D415" s="4">
        <f t="shared" si="40"/>
        <v>0.62072823218997364</v>
      </c>
      <c r="E415" s="6">
        <v>189500</v>
      </c>
      <c r="F415" s="6">
        <v>117628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6"/>
        <v>43431.25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s="7" t="str">
        <f t="shared" si="38"/>
        <v>film &amp; video</v>
      </c>
      <c r="T415" s="7" t="str">
        <f t="shared" si="39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 s="4">
        <f t="shared" si="40"/>
        <v>0.84699787460148779</v>
      </c>
      <c r="E416" s="6">
        <v>188200</v>
      </c>
      <c r="F416" s="6">
        <v>159405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6"/>
        <v>40288.208333333336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s="7" t="str">
        <f t="shared" si="38"/>
        <v>food</v>
      </c>
      <c r="T416" s="7" t="str">
        <f t="shared" si="39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 s="4">
        <f t="shared" si="40"/>
        <v>0.11059030837004405</v>
      </c>
      <c r="E417" s="6">
        <v>113500</v>
      </c>
      <c r="F417" s="6">
        <v>12552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6"/>
        <v>40921.25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s="7" t="str">
        <f t="shared" si="38"/>
        <v>theater</v>
      </c>
      <c r="T417" s="7" t="str">
        <f t="shared" si="39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 s="4">
        <f t="shared" si="40"/>
        <v>0.43838781575037145</v>
      </c>
      <c r="E418" s="6">
        <v>134600</v>
      </c>
      <c r="F418" s="6">
        <v>59007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6"/>
        <v>40560.25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s="7" t="str">
        <f t="shared" si="38"/>
        <v>film &amp; video</v>
      </c>
      <c r="T418" s="7" t="str">
        <f t="shared" si="39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 s="4">
        <f t="shared" si="40"/>
        <v>0.55470588235294116</v>
      </c>
      <c r="E419" s="6">
        <v>1700</v>
      </c>
      <c r="F419" s="6">
        <v>943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6"/>
        <v>43407.208333333328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s="7" t="str">
        <f t="shared" si="38"/>
        <v>theater</v>
      </c>
      <c r="T419" s="7" t="str">
        <f t="shared" si="39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 s="4">
        <f t="shared" si="40"/>
        <v>0.57399511301160655</v>
      </c>
      <c r="E420" s="6">
        <v>163700</v>
      </c>
      <c r="F420" s="6">
        <v>93963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6"/>
        <v>41035.208333333336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s="7" t="str">
        <f t="shared" si="38"/>
        <v>film &amp; video</v>
      </c>
      <c r="T420" s="7" t="str">
        <f t="shared" si="39"/>
        <v>documentary</v>
      </c>
    </row>
    <row r="421" spans="1:20" hidden="1" x14ac:dyDescent="0.35">
      <c r="A421">
        <v>419</v>
      </c>
      <c r="B421" t="s">
        <v>887</v>
      </c>
      <c r="C421" s="3" t="s">
        <v>888</v>
      </c>
      <c r="D421" s="4">
        <f t="shared" si="40"/>
        <v>1.2343497363796134</v>
      </c>
      <c r="E421" s="6">
        <v>113800</v>
      </c>
      <c r="F421" s="6">
        <v>140469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6"/>
        <v>40899.25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s="7" t="str">
        <f t="shared" si="38"/>
        <v>technology</v>
      </c>
      <c r="T421" s="7" t="str">
        <f t="shared" si="39"/>
        <v>web</v>
      </c>
    </row>
    <row r="422" spans="1:20" hidden="1" x14ac:dyDescent="0.35">
      <c r="A422">
        <v>420</v>
      </c>
      <c r="B422" t="s">
        <v>889</v>
      </c>
      <c r="C422" s="3" t="s">
        <v>890</v>
      </c>
      <c r="D422" s="4">
        <f t="shared" si="40"/>
        <v>1.2846</v>
      </c>
      <c r="E422" s="6">
        <v>5000</v>
      </c>
      <c r="F422" s="6">
        <v>6423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6"/>
        <v>42911.208333333328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s="7" t="str">
        <f t="shared" si="38"/>
        <v>theater</v>
      </c>
      <c r="T422" s="7" t="str">
        <f t="shared" si="39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 s="4">
        <f t="shared" si="40"/>
        <v>0.63989361702127656</v>
      </c>
      <c r="E423" s="6">
        <v>9400</v>
      </c>
      <c r="F423" s="6">
        <v>6015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6"/>
        <v>42915.208333333328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s="7" t="str">
        <f t="shared" si="38"/>
        <v>technology</v>
      </c>
      <c r="T423" s="7" t="str">
        <f t="shared" si="39"/>
        <v>wearables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 s="4">
        <f t="shared" si="40"/>
        <v>1.2729885057471264</v>
      </c>
      <c r="E424" s="6">
        <v>8700</v>
      </c>
      <c r="F424" s="6">
        <v>11075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6"/>
        <v>40285.208333333336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s="7" t="str">
        <f t="shared" si="38"/>
        <v>theater</v>
      </c>
      <c r="T424" s="7" t="str">
        <f t="shared" si="39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 s="4">
        <f t="shared" si="40"/>
        <v>0.10638024357239513</v>
      </c>
      <c r="E425" s="6">
        <v>147800</v>
      </c>
      <c r="F425" s="6">
        <v>15723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6"/>
        <v>40808.208333333336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s="7" t="str">
        <f t="shared" si="38"/>
        <v>food</v>
      </c>
      <c r="T425" s="7" t="str">
        <f t="shared" si="39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 s="4">
        <f t="shared" si="40"/>
        <v>0.40470588235294119</v>
      </c>
      <c r="E426" s="6">
        <v>5100</v>
      </c>
      <c r="F426" s="6">
        <v>2064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6"/>
        <v>43208.208333333328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s="7" t="str">
        <f t="shared" si="38"/>
        <v>music</v>
      </c>
      <c r="T426" s="7" t="str">
        <f t="shared" si="39"/>
        <v>indie rock</v>
      </c>
    </row>
    <row r="427" spans="1:20" ht="31" hidden="1" x14ac:dyDescent="0.35">
      <c r="A427">
        <v>425</v>
      </c>
      <c r="B427" t="s">
        <v>899</v>
      </c>
      <c r="C427" s="3" t="s">
        <v>900</v>
      </c>
      <c r="D427" s="4">
        <f t="shared" si="40"/>
        <v>2.8766666666666665</v>
      </c>
      <c r="E427" s="6">
        <v>2700</v>
      </c>
      <c r="F427" s="6">
        <v>7767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6"/>
        <v>42213.208333333328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s="7" t="str">
        <f t="shared" si="38"/>
        <v>photography</v>
      </c>
      <c r="T427" s="7" t="str">
        <f t="shared" si="39"/>
        <v>photography books</v>
      </c>
    </row>
    <row r="428" spans="1:20" hidden="1" x14ac:dyDescent="0.35">
      <c r="A428">
        <v>426</v>
      </c>
      <c r="B428" t="s">
        <v>901</v>
      </c>
      <c r="C428" s="3" t="s">
        <v>902</v>
      </c>
      <c r="D428" s="4">
        <f t="shared" si="40"/>
        <v>5.7294444444444448</v>
      </c>
      <c r="E428" s="6">
        <v>1800</v>
      </c>
      <c r="F428" s="6">
        <v>10313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6"/>
        <v>41332.25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s="7" t="str">
        <f t="shared" si="38"/>
        <v>theater</v>
      </c>
      <c r="T428" s="7" t="str">
        <f t="shared" si="39"/>
        <v>plays</v>
      </c>
    </row>
    <row r="429" spans="1:20" hidden="1" x14ac:dyDescent="0.35">
      <c r="A429">
        <v>427</v>
      </c>
      <c r="B429" t="s">
        <v>903</v>
      </c>
      <c r="C429" s="3" t="s">
        <v>904</v>
      </c>
      <c r="D429" s="4">
        <f t="shared" si="40"/>
        <v>1.1290429799426933</v>
      </c>
      <c r="E429" s="6">
        <v>174500</v>
      </c>
      <c r="F429" s="6">
        <v>197018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6"/>
        <v>41895.208333333336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s="7" t="str">
        <f t="shared" si="38"/>
        <v>theater</v>
      </c>
      <c r="T429" s="7" t="str">
        <f t="shared" si="39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 s="4">
        <f t="shared" si="40"/>
        <v>0.46387573964497042</v>
      </c>
      <c r="E430" s="6">
        <v>101400</v>
      </c>
      <c r="F430" s="6">
        <v>47037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6"/>
        <v>40585.25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s="7" t="str">
        <f t="shared" si="38"/>
        <v>film &amp; video</v>
      </c>
      <c r="T430" s="7" t="str">
        <f t="shared" si="39"/>
        <v>animation</v>
      </c>
    </row>
    <row r="431" spans="1:20" ht="31" hidden="1" x14ac:dyDescent="0.35">
      <c r="A431">
        <v>429</v>
      </c>
      <c r="B431" t="s">
        <v>907</v>
      </c>
      <c r="C431" s="3" t="s">
        <v>908</v>
      </c>
      <c r="D431" s="4">
        <f t="shared" si="40"/>
        <v>0.90675916230366493</v>
      </c>
      <c r="E431" s="6">
        <v>191000</v>
      </c>
      <c r="F431" s="6">
        <v>173191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6"/>
        <v>41680.25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s="7" t="str">
        <f t="shared" si="38"/>
        <v>photography</v>
      </c>
      <c r="T431" s="7" t="str">
        <f t="shared" si="39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 s="4">
        <f t="shared" si="40"/>
        <v>0.67740740740740746</v>
      </c>
      <c r="E432" s="6">
        <v>8100</v>
      </c>
      <c r="F432" s="6">
        <v>5487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6"/>
        <v>43737.208333333328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s="7" t="str">
        <f t="shared" si="38"/>
        <v>theater</v>
      </c>
      <c r="T432" s="7" t="str">
        <f t="shared" si="39"/>
        <v>plays</v>
      </c>
    </row>
    <row r="433" spans="1:20" hidden="1" x14ac:dyDescent="0.35">
      <c r="A433">
        <v>431</v>
      </c>
      <c r="B433" t="s">
        <v>911</v>
      </c>
      <c r="C433" s="3" t="s">
        <v>912</v>
      </c>
      <c r="D433" s="4">
        <f t="shared" si="40"/>
        <v>1.9249019607843136</v>
      </c>
      <c r="E433" s="6">
        <v>5100</v>
      </c>
      <c r="F433" s="6">
        <v>9817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6"/>
        <v>43273.208333333328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s="7" t="str">
        <f t="shared" si="38"/>
        <v>theater</v>
      </c>
      <c r="T433" s="7" t="str">
        <f t="shared" si="39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 s="4">
        <f t="shared" si="40"/>
        <v>0.82714285714285718</v>
      </c>
      <c r="E434" s="6">
        <v>7700</v>
      </c>
      <c r="F434" s="6">
        <v>6369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6"/>
        <v>41761.208333333336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s="7" t="str">
        <f t="shared" si="38"/>
        <v>theater</v>
      </c>
      <c r="T434" s="7" t="str">
        <f t="shared" si="39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 s="4">
        <f t="shared" si="40"/>
        <v>0.54163920922570019</v>
      </c>
      <c r="E435" s="6">
        <v>121400</v>
      </c>
      <c r="F435" s="6">
        <v>65755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6"/>
        <v>41603.25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s="7" t="str">
        <f t="shared" si="38"/>
        <v>film &amp; video</v>
      </c>
      <c r="T435" s="7" t="str">
        <f t="shared" si="39"/>
        <v>documentary</v>
      </c>
    </row>
    <row r="436" spans="1:20" hidden="1" x14ac:dyDescent="0.35">
      <c r="A436">
        <v>434</v>
      </c>
      <c r="B436" t="s">
        <v>917</v>
      </c>
      <c r="C436" s="3" t="s">
        <v>918</v>
      </c>
      <c r="D436" s="4">
        <f t="shared" si="40"/>
        <v>0.16722222222222222</v>
      </c>
      <c r="E436" s="6">
        <v>5400</v>
      </c>
      <c r="F436" s="6">
        <v>903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6"/>
        <v>42705.25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s="7" t="str">
        <f t="shared" si="38"/>
        <v>theater</v>
      </c>
      <c r="T436" s="7" t="str">
        <f t="shared" si="39"/>
        <v>plays</v>
      </c>
    </row>
    <row r="437" spans="1:20" hidden="1" x14ac:dyDescent="0.35">
      <c r="A437">
        <v>435</v>
      </c>
      <c r="B437" t="s">
        <v>919</v>
      </c>
      <c r="C437" s="3" t="s">
        <v>920</v>
      </c>
      <c r="D437" s="4">
        <f t="shared" si="40"/>
        <v>1.168766404199475</v>
      </c>
      <c r="E437" s="6">
        <v>152400</v>
      </c>
      <c r="F437" s="6">
        <v>178120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6"/>
        <v>41988.25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s="7" t="str">
        <f t="shared" si="38"/>
        <v>theater</v>
      </c>
      <c r="T437" s="7" t="str">
        <f t="shared" si="39"/>
        <v>plays</v>
      </c>
    </row>
    <row r="438" spans="1:20" hidden="1" x14ac:dyDescent="0.35">
      <c r="A438">
        <v>436</v>
      </c>
      <c r="B438" t="s">
        <v>921</v>
      </c>
      <c r="C438" s="3" t="s">
        <v>922</v>
      </c>
      <c r="D438" s="4">
        <f t="shared" si="40"/>
        <v>10.521538461538462</v>
      </c>
      <c r="E438" s="6">
        <v>1300</v>
      </c>
      <c r="F438" s="6">
        <v>13678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6"/>
        <v>43575.208333333328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s="7" t="str">
        <f t="shared" si="38"/>
        <v>music</v>
      </c>
      <c r="T438" s="7" t="str">
        <f t="shared" si="39"/>
        <v>jazz</v>
      </c>
    </row>
    <row r="439" spans="1:20" hidden="1" x14ac:dyDescent="0.35">
      <c r="A439">
        <v>437</v>
      </c>
      <c r="B439" t="s">
        <v>923</v>
      </c>
      <c r="C439" s="3" t="s">
        <v>924</v>
      </c>
      <c r="D439" s="4">
        <f t="shared" si="40"/>
        <v>1.2307407407407407</v>
      </c>
      <c r="E439" s="6">
        <v>8100</v>
      </c>
      <c r="F439" s="6">
        <v>9969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6"/>
        <v>42260.208333333328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s="7" t="str">
        <f t="shared" si="38"/>
        <v>film &amp; video</v>
      </c>
      <c r="T439" s="7" t="str">
        <f t="shared" si="39"/>
        <v>animation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 s="4">
        <f t="shared" si="40"/>
        <v>1.7863855421686747</v>
      </c>
      <c r="E440" s="6">
        <v>8300</v>
      </c>
      <c r="F440" s="6">
        <v>14827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6"/>
        <v>41337.25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s="7" t="str">
        <f t="shared" si="38"/>
        <v>theater</v>
      </c>
      <c r="T440" s="7" t="str">
        <f t="shared" si="39"/>
        <v>plays</v>
      </c>
    </row>
    <row r="441" spans="1:20" ht="31" hidden="1" x14ac:dyDescent="0.35">
      <c r="A441">
        <v>439</v>
      </c>
      <c r="B441" t="s">
        <v>927</v>
      </c>
      <c r="C441" s="3" t="s">
        <v>928</v>
      </c>
      <c r="D441" s="4">
        <f t="shared" si="40"/>
        <v>3.5528169014084505</v>
      </c>
      <c r="E441" s="6">
        <v>28400</v>
      </c>
      <c r="F441" s="6">
        <v>100900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6"/>
        <v>42680.208333333328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s="7" t="str">
        <f t="shared" si="38"/>
        <v>film &amp; video</v>
      </c>
      <c r="T441" s="7" t="str">
        <f t="shared" si="39"/>
        <v>science fiction</v>
      </c>
    </row>
    <row r="442" spans="1:20" hidden="1" x14ac:dyDescent="0.35">
      <c r="A442">
        <v>440</v>
      </c>
      <c r="B442" t="s">
        <v>929</v>
      </c>
      <c r="C442" s="3" t="s">
        <v>930</v>
      </c>
      <c r="D442" s="4">
        <f t="shared" si="40"/>
        <v>1.6190634146341463</v>
      </c>
      <c r="E442" s="6">
        <v>102500</v>
      </c>
      <c r="F442" s="6">
        <v>165954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6"/>
        <v>42916.208333333328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s="7" t="str">
        <f t="shared" si="38"/>
        <v>film &amp; video</v>
      </c>
      <c r="T442" s="7" t="str">
        <f t="shared" si="39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 s="4">
        <f t="shared" si="40"/>
        <v>0.24914285714285714</v>
      </c>
      <c r="E443" s="6">
        <v>7000</v>
      </c>
      <c r="F443" s="6">
        <v>1744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6"/>
        <v>41025.208333333336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s="7" t="str">
        <f t="shared" si="38"/>
        <v>technology</v>
      </c>
      <c r="T443" s="7" t="str">
        <f t="shared" si="39"/>
        <v>wearables</v>
      </c>
    </row>
    <row r="444" spans="1:20" hidden="1" x14ac:dyDescent="0.35">
      <c r="A444">
        <v>442</v>
      </c>
      <c r="B444" t="s">
        <v>933</v>
      </c>
      <c r="C444" s="3" t="s">
        <v>934</v>
      </c>
      <c r="D444" s="4">
        <f t="shared" si="40"/>
        <v>1.9872222222222222</v>
      </c>
      <c r="E444" s="6">
        <v>5400</v>
      </c>
      <c r="F444" s="6">
        <v>10731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6"/>
        <v>42980.208333333328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s="7" t="str">
        <f t="shared" si="38"/>
        <v>theater</v>
      </c>
      <c r="T444" s="7" t="str">
        <f t="shared" si="39"/>
        <v>plays</v>
      </c>
    </row>
    <row r="445" spans="1:20" hidden="1" x14ac:dyDescent="0.35">
      <c r="A445">
        <v>443</v>
      </c>
      <c r="B445" t="s">
        <v>935</v>
      </c>
      <c r="C445" s="3" t="s">
        <v>936</v>
      </c>
      <c r="D445" s="4">
        <f t="shared" si="40"/>
        <v>0.34752688172043011</v>
      </c>
      <c r="E445" s="6">
        <v>9300</v>
      </c>
      <c r="F445" s="6">
        <v>3232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6"/>
        <v>40451.208333333336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s="7" t="str">
        <f t="shared" si="38"/>
        <v>theater</v>
      </c>
      <c r="T445" s="7" t="str">
        <f t="shared" si="39"/>
        <v>plays</v>
      </c>
    </row>
    <row r="446" spans="1:20" hidden="1" x14ac:dyDescent="0.35">
      <c r="A446">
        <v>444</v>
      </c>
      <c r="B446" t="s">
        <v>748</v>
      </c>
      <c r="C446" s="3" t="s">
        <v>937</v>
      </c>
      <c r="D446" s="4">
        <f t="shared" si="40"/>
        <v>1.7641935483870967</v>
      </c>
      <c r="E446" s="6">
        <v>6200</v>
      </c>
      <c r="F446" s="6">
        <v>10938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6"/>
        <v>40748.208333333336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s="7" t="str">
        <f t="shared" si="38"/>
        <v>music</v>
      </c>
      <c r="T446" s="7" t="str">
        <f t="shared" si="39"/>
        <v>indie rock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 s="4">
        <f t="shared" si="40"/>
        <v>5.1138095238095236</v>
      </c>
      <c r="E447" s="6">
        <v>2100</v>
      </c>
      <c r="F447" s="6">
        <v>10739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6"/>
        <v>40515.25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s="7" t="str">
        <f t="shared" si="38"/>
        <v>theater</v>
      </c>
      <c r="T447" s="7" t="str">
        <f t="shared" si="39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 s="4">
        <f t="shared" si="40"/>
        <v>0.82044117647058823</v>
      </c>
      <c r="E448" s="6">
        <v>6800</v>
      </c>
      <c r="F448" s="6">
        <v>5579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6"/>
        <v>41261.25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s="7" t="str">
        <f t="shared" si="38"/>
        <v>technology</v>
      </c>
      <c r="T448" s="7" t="str">
        <f t="shared" si="39"/>
        <v>wearables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 s="4">
        <f t="shared" si="40"/>
        <v>0.24326030927835052</v>
      </c>
      <c r="E449" s="6">
        <v>155200</v>
      </c>
      <c r="F449" s="6">
        <v>37754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6"/>
        <v>43088.25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s="7" t="str">
        <f t="shared" si="38"/>
        <v>film &amp; video</v>
      </c>
      <c r="T449" s="7" t="str">
        <f t="shared" si="39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 s="4">
        <f t="shared" si="40"/>
        <v>0.50482758620689661</v>
      </c>
      <c r="E450" s="6">
        <v>89900</v>
      </c>
      <c r="F450" s="6">
        <v>45384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6"/>
        <v>41378.208333333336</v>
      </c>
      <c r="O450" s="11">
        <f t="shared" si="37"/>
        <v>41380.208333333336</v>
      </c>
      <c r="P450" t="b">
        <v>0</v>
      </c>
      <c r="Q450" t="b">
        <v>1</v>
      </c>
      <c r="R450" t="s">
        <v>89</v>
      </c>
      <c r="S450" s="7" t="str">
        <f t="shared" si="38"/>
        <v>games</v>
      </c>
      <c r="T450" s="7" t="str">
        <f t="shared" si="39"/>
        <v>video games</v>
      </c>
    </row>
    <row r="451" spans="1:20" hidden="1" x14ac:dyDescent="0.35">
      <c r="A451">
        <v>449</v>
      </c>
      <c r="B451" t="s">
        <v>946</v>
      </c>
      <c r="C451" s="3" t="s">
        <v>947</v>
      </c>
      <c r="D451" s="4">
        <f t="shared" si="40"/>
        <v>9.67</v>
      </c>
      <c r="E451" s="6">
        <v>900</v>
      </c>
      <c r="F451" s="6">
        <v>8703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2">(((L451/60)/60)/24)+DATE(1970,1,1)</f>
        <v>43530.25</v>
      </c>
      <c r="O451" s="11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s="7" t="str">
        <f t="shared" ref="S451:S514" si="44">LEFT(R451, FIND("/", R451) - 1)</f>
        <v>games</v>
      </c>
      <c r="T451" s="7" t="str">
        <f t="shared" ref="T451:T514" si="45">RIGHT(R451, LEN(R451) - FIND("/", 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 s="4">
        <f t="shared" ref="D452:D515" si="46">F452/E452</f>
        <v>0.04</v>
      </c>
      <c r="E452" s="6">
        <v>100</v>
      </c>
      <c r="F452" s="6">
        <v>4</v>
      </c>
      <c r="G452" t="s">
        <v>14</v>
      </c>
      <c r="H452">
        <v>1</v>
      </c>
      <c r="I452" s="6">
        <f t="shared" ref="I452:I515" si="47">F452/H452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2"/>
        <v>43394.208333333328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s="7" t="str">
        <f t="shared" si="44"/>
        <v>film &amp; video</v>
      </c>
      <c r="T452" s="7" t="str">
        <f t="shared" si="45"/>
        <v>animation</v>
      </c>
    </row>
    <row r="453" spans="1:20" hidden="1" x14ac:dyDescent="0.35">
      <c r="A453">
        <v>451</v>
      </c>
      <c r="B453" t="s">
        <v>950</v>
      </c>
      <c r="C453" s="3" t="s">
        <v>951</v>
      </c>
      <c r="D453" s="4">
        <f t="shared" si="46"/>
        <v>1.2284501347708894</v>
      </c>
      <c r="E453" s="6">
        <v>148400</v>
      </c>
      <c r="F453" s="6">
        <v>182302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2"/>
        <v>42935.208333333328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s="7" t="str">
        <f t="shared" si="44"/>
        <v>music</v>
      </c>
      <c r="T453" s="7" t="str">
        <f t="shared" si="45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 s="4">
        <f t="shared" si="46"/>
        <v>0.63437500000000002</v>
      </c>
      <c r="E454" s="6">
        <v>4800</v>
      </c>
      <c r="F454" s="6">
        <v>3045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2"/>
        <v>40365.208333333336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s="7" t="str">
        <f t="shared" si="44"/>
        <v>film &amp; video</v>
      </c>
      <c r="T454" s="7" t="str">
        <f t="shared" si="45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 s="4">
        <f t="shared" si="46"/>
        <v>0.56331688596491225</v>
      </c>
      <c r="E455" s="6">
        <v>182400</v>
      </c>
      <c r="F455" s="6">
        <v>102749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2"/>
        <v>42705.25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s="7" t="str">
        <f t="shared" si="44"/>
        <v>film &amp; video</v>
      </c>
      <c r="T455" s="7" t="str">
        <f t="shared" si="45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 s="4">
        <f t="shared" si="46"/>
        <v>0.44074999999999998</v>
      </c>
      <c r="E456" s="6">
        <v>4000</v>
      </c>
      <c r="F456" s="6">
        <v>1763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2"/>
        <v>41568.208333333336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s="7" t="str">
        <f t="shared" si="44"/>
        <v>film &amp; video</v>
      </c>
      <c r="T456" s="7" t="str">
        <f t="shared" si="45"/>
        <v>drama</v>
      </c>
    </row>
    <row r="457" spans="1:20" hidden="1" x14ac:dyDescent="0.35">
      <c r="A457">
        <v>455</v>
      </c>
      <c r="B457" t="s">
        <v>958</v>
      </c>
      <c r="C457" s="3" t="s">
        <v>959</v>
      </c>
      <c r="D457" s="4">
        <f t="shared" si="46"/>
        <v>1.1837253218884121</v>
      </c>
      <c r="E457" s="6">
        <v>116500</v>
      </c>
      <c r="F457" s="6">
        <v>137904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2"/>
        <v>40809.208333333336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s="7" t="str">
        <f t="shared" si="44"/>
        <v>theater</v>
      </c>
      <c r="T457" s="7" t="str">
        <f t="shared" si="45"/>
        <v>plays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 s="4">
        <f t="shared" si="46"/>
        <v>1.041243169398907</v>
      </c>
      <c r="E458" s="6">
        <v>146400</v>
      </c>
      <c r="F458" s="6">
        <v>152438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2"/>
        <v>43141.25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s="7" t="str">
        <f t="shared" si="44"/>
        <v>music</v>
      </c>
      <c r="T458" s="7" t="str">
        <f t="shared" si="45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 s="4">
        <f t="shared" si="46"/>
        <v>0.26640000000000003</v>
      </c>
      <c r="E459" s="6">
        <v>5000</v>
      </c>
      <c r="F459" s="6">
        <v>1332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2"/>
        <v>42657.208333333328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s="7" t="str">
        <f t="shared" si="44"/>
        <v>theater</v>
      </c>
      <c r="T459" s="7" t="str">
        <f t="shared" si="45"/>
        <v>plays</v>
      </c>
    </row>
    <row r="460" spans="1:20" hidden="1" x14ac:dyDescent="0.35">
      <c r="A460">
        <v>458</v>
      </c>
      <c r="B460" t="s">
        <v>964</v>
      </c>
      <c r="C460" s="3" t="s">
        <v>965</v>
      </c>
      <c r="D460" s="4">
        <f t="shared" si="46"/>
        <v>3.5120118343195266</v>
      </c>
      <c r="E460" s="6">
        <v>33800</v>
      </c>
      <c r="F460" s="6">
        <v>118706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2"/>
        <v>40265.208333333336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s="7" t="str">
        <f t="shared" si="44"/>
        <v>theater</v>
      </c>
      <c r="T460" s="7" t="str">
        <f t="shared" si="45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 s="4">
        <f t="shared" si="46"/>
        <v>0.90063492063492068</v>
      </c>
      <c r="E461" s="6">
        <v>6300</v>
      </c>
      <c r="F461" s="6">
        <v>5674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2"/>
        <v>42001.25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s="7" t="str">
        <f t="shared" si="44"/>
        <v>film &amp; video</v>
      </c>
      <c r="T461" s="7" t="str">
        <f t="shared" si="45"/>
        <v>documentary</v>
      </c>
    </row>
    <row r="462" spans="1:20" hidden="1" x14ac:dyDescent="0.35">
      <c r="A462">
        <v>460</v>
      </c>
      <c r="B462" t="s">
        <v>968</v>
      </c>
      <c r="C462" s="3" t="s">
        <v>969</v>
      </c>
      <c r="D462" s="4">
        <f t="shared" si="46"/>
        <v>1.7162500000000001</v>
      </c>
      <c r="E462" s="6">
        <v>2400</v>
      </c>
      <c r="F462" s="6">
        <v>4119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2"/>
        <v>40399.208333333336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s="7" t="str">
        <f t="shared" si="44"/>
        <v>theater</v>
      </c>
      <c r="T462" s="7" t="str">
        <f t="shared" si="45"/>
        <v>plays</v>
      </c>
    </row>
    <row r="463" spans="1:20" hidden="1" x14ac:dyDescent="0.35">
      <c r="A463">
        <v>461</v>
      </c>
      <c r="B463" t="s">
        <v>970</v>
      </c>
      <c r="C463" s="3" t="s">
        <v>971</v>
      </c>
      <c r="D463" s="4">
        <f t="shared" si="46"/>
        <v>1.4104655870445344</v>
      </c>
      <c r="E463" s="6">
        <v>98800</v>
      </c>
      <c r="F463" s="6">
        <v>139354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2"/>
        <v>41757.208333333336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s="7" t="str">
        <f t="shared" si="44"/>
        <v>film &amp; video</v>
      </c>
      <c r="T463" s="7" t="str">
        <f t="shared" si="45"/>
        <v>drama</v>
      </c>
    </row>
    <row r="464" spans="1:20" ht="31" x14ac:dyDescent="0.35">
      <c r="A464">
        <v>462</v>
      </c>
      <c r="B464" t="s">
        <v>972</v>
      </c>
      <c r="C464" s="3" t="s">
        <v>973</v>
      </c>
      <c r="D464" s="4">
        <f t="shared" si="46"/>
        <v>0.30579449152542371</v>
      </c>
      <c r="E464" s="6">
        <v>188800</v>
      </c>
      <c r="F464" s="6">
        <v>57734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2"/>
        <v>41304.25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s="7" t="str">
        <f t="shared" si="44"/>
        <v>games</v>
      </c>
      <c r="T464" s="7" t="str">
        <f t="shared" si="45"/>
        <v>mobile games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 s="4">
        <f t="shared" si="46"/>
        <v>1.0816455696202532</v>
      </c>
      <c r="E465" s="6">
        <v>134300</v>
      </c>
      <c r="F465" s="6">
        <v>145265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2"/>
        <v>41639.25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s="7" t="str">
        <f t="shared" si="44"/>
        <v>film &amp; video</v>
      </c>
      <c r="T465" s="7" t="str">
        <f t="shared" si="45"/>
        <v>animation</v>
      </c>
    </row>
    <row r="466" spans="1:20" hidden="1" x14ac:dyDescent="0.35">
      <c r="A466">
        <v>464</v>
      </c>
      <c r="B466" t="s">
        <v>976</v>
      </c>
      <c r="C466" s="3" t="s">
        <v>977</v>
      </c>
      <c r="D466" s="4">
        <f t="shared" si="46"/>
        <v>1.3345505617977529</v>
      </c>
      <c r="E466" s="6">
        <v>71200</v>
      </c>
      <c r="F466" s="6">
        <v>95020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2"/>
        <v>43142.25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s="7" t="str">
        <f t="shared" si="44"/>
        <v>theater</v>
      </c>
      <c r="T466" s="7" t="str">
        <f t="shared" si="45"/>
        <v>plays</v>
      </c>
    </row>
    <row r="467" spans="1:20" hidden="1" x14ac:dyDescent="0.35">
      <c r="A467">
        <v>465</v>
      </c>
      <c r="B467" t="s">
        <v>978</v>
      </c>
      <c r="C467" s="3" t="s">
        <v>979</v>
      </c>
      <c r="D467" s="4">
        <f t="shared" si="46"/>
        <v>1.8785106382978722</v>
      </c>
      <c r="E467" s="6">
        <v>4700</v>
      </c>
      <c r="F467" s="6">
        <v>8829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2"/>
        <v>43127.25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s="7" t="str">
        <f t="shared" si="44"/>
        <v>publishing</v>
      </c>
      <c r="T467" s="7" t="str">
        <f t="shared" si="45"/>
        <v>translations</v>
      </c>
    </row>
    <row r="468" spans="1:20" hidden="1" x14ac:dyDescent="0.35">
      <c r="A468">
        <v>466</v>
      </c>
      <c r="B468" t="s">
        <v>980</v>
      </c>
      <c r="C468" s="3" t="s">
        <v>981</v>
      </c>
      <c r="D468" s="4">
        <f t="shared" si="46"/>
        <v>3.32</v>
      </c>
      <c r="E468" s="6">
        <v>1200</v>
      </c>
      <c r="F468" s="6">
        <v>3984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2"/>
        <v>41409.208333333336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s="7" t="str">
        <f t="shared" si="44"/>
        <v>technology</v>
      </c>
      <c r="T468" s="7" t="str">
        <f t="shared" si="45"/>
        <v>wearables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 s="4">
        <f t="shared" si="46"/>
        <v>5.7521428571428572</v>
      </c>
      <c r="E469" s="6">
        <v>1400</v>
      </c>
      <c r="F469" s="6">
        <v>8053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2"/>
        <v>42331.25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s="7" t="str">
        <f t="shared" si="44"/>
        <v>technology</v>
      </c>
      <c r="T469" s="7" t="str">
        <f t="shared" si="45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 s="4">
        <f t="shared" si="46"/>
        <v>0.40500000000000003</v>
      </c>
      <c r="E470" s="6">
        <v>4000</v>
      </c>
      <c r="F470" s="6">
        <v>1620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2"/>
        <v>43569.208333333328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s="7" t="str">
        <f t="shared" si="44"/>
        <v>theater</v>
      </c>
      <c r="T470" s="7" t="str">
        <f t="shared" si="45"/>
        <v>plays</v>
      </c>
    </row>
    <row r="471" spans="1:20" hidden="1" x14ac:dyDescent="0.35">
      <c r="A471">
        <v>469</v>
      </c>
      <c r="B471" t="s">
        <v>986</v>
      </c>
      <c r="C471" s="3" t="s">
        <v>987</v>
      </c>
      <c r="D471" s="4">
        <f t="shared" si="46"/>
        <v>1.8442857142857143</v>
      </c>
      <c r="E471" s="6">
        <v>5600</v>
      </c>
      <c r="F471" s="6">
        <v>10328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2"/>
        <v>42142.208333333328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s="7" t="str">
        <f t="shared" si="44"/>
        <v>film &amp; video</v>
      </c>
      <c r="T471" s="7" t="str">
        <f t="shared" si="45"/>
        <v>drama</v>
      </c>
    </row>
    <row r="472" spans="1:20" hidden="1" x14ac:dyDescent="0.35">
      <c r="A472">
        <v>470</v>
      </c>
      <c r="B472" t="s">
        <v>988</v>
      </c>
      <c r="C472" s="3" t="s">
        <v>989</v>
      </c>
      <c r="D472" s="4">
        <f t="shared" si="46"/>
        <v>2.8580555555555556</v>
      </c>
      <c r="E472" s="6">
        <v>3600</v>
      </c>
      <c r="F472" s="6">
        <v>10289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2"/>
        <v>42716.25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s="7" t="str">
        <f t="shared" si="44"/>
        <v>technology</v>
      </c>
      <c r="T472" s="7" t="str">
        <f t="shared" si="45"/>
        <v>wearables</v>
      </c>
    </row>
    <row r="473" spans="1:20" hidden="1" x14ac:dyDescent="0.35">
      <c r="A473">
        <v>471</v>
      </c>
      <c r="B473" t="s">
        <v>446</v>
      </c>
      <c r="C473" s="3" t="s">
        <v>990</v>
      </c>
      <c r="D473" s="4">
        <f t="shared" si="46"/>
        <v>3.19</v>
      </c>
      <c r="E473" s="6">
        <v>3100</v>
      </c>
      <c r="F473" s="6">
        <v>9889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2"/>
        <v>41031.208333333336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s="7" t="str">
        <f t="shared" si="44"/>
        <v>food</v>
      </c>
      <c r="T473" s="7" t="str">
        <f t="shared" si="45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 s="4">
        <f t="shared" si="46"/>
        <v>0.39234070221066319</v>
      </c>
      <c r="E474" s="6">
        <v>153800</v>
      </c>
      <c r="F474" s="6">
        <v>60342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2"/>
        <v>43535.208333333328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s="7" t="str">
        <f t="shared" si="44"/>
        <v>music</v>
      </c>
      <c r="T474" s="7" t="str">
        <f t="shared" si="45"/>
        <v>rock</v>
      </c>
    </row>
    <row r="475" spans="1:20" hidden="1" x14ac:dyDescent="0.35">
      <c r="A475">
        <v>473</v>
      </c>
      <c r="B475" t="s">
        <v>993</v>
      </c>
      <c r="C475" s="3" t="s">
        <v>994</v>
      </c>
      <c r="D475" s="4">
        <f t="shared" si="46"/>
        <v>1.7814000000000001</v>
      </c>
      <c r="E475" s="6">
        <v>5000</v>
      </c>
      <c r="F475" s="6">
        <v>8907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2"/>
        <v>43277.208333333328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s="7" t="str">
        <f t="shared" si="44"/>
        <v>music</v>
      </c>
      <c r="T475" s="7" t="str">
        <f t="shared" si="45"/>
        <v>electric music</v>
      </c>
    </row>
    <row r="476" spans="1:20" hidden="1" x14ac:dyDescent="0.35">
      <c r="A476">
        <v>474</v>
      </c>
      <c r="B476" t="s">
        <v>995</v>
      </c>
      <c r="C476" s="3" t="s">
        <v>996</v>
      </c>
      <c r="D476" s="4">
        <f t="shared" si="46"/>
        <v>3.6515</v>
      </c>
      <c r="E476" s="6">
        <v>4000</v>
      </c>
      <c r="F476" s="6">
        <v>14606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2"/>
        <v>41989.25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s="7" t="str">
        <f t="shared" si="44"/>
        <v>film &amp; video</v>
      </c>
      <c r="T476" s="7" t="str">
        <f t="shared" si="45"/>
        <v>television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 s="4">
        <f t="shared" si="46"/>
        <v>1.1394594594594594</v>
      </c>
      <c r="E477" s="6">
        <v>7400</v>
      </c>
      <c r="F477" s="6">
        <v>8432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2"/>
        <v>41450.208333333336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s="7" t="str">
        <f t="shared" si="44"/>
        <v>publishing</v>
      </c>
      <c r="T477" s="7" t="str">
        <f t="shared" si="45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 s="4">
        <f t="shared" si="46"/>
        <v>0.29828720626631855</v>
      </c>
      <c r="E478" s="6">
        <v>191500</v>
      </c>
      <c r="F478" s="6">
        <v>57122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2"/>
        <v>43322.208333333328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s="7" t="str">
        <f t="shared" si="44"/>
        <v>publishing</v>
      </c>
      <c r="T478" s="7" t="str">
        <f t="shared" si="45"/>
        <v>fiction</v>
      </c>
    </row>
    <row r="479" spans="1:20" ht="31" x14ac:dyDescent="0.35">
      <c r="A479">
        <v>477</v>
      </c>
      <c r="B479" t="s">
        <v>1001</v>
      </c>
      <c r="C479" s="3" t="s">
        <v>1002</v>
      </c>
      <c r="D479" s="4">
        <f t="shared" si="46"/>
        <v>0.54270588235294115</v>
      </c>
      <c r="E479" s="6">
        <v>8500</v>
      </c>
      <c r="F479" s="6">
        <v>4613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2"/>
        <v>40720.208333333336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s="7" t="str">
        <f t="shared" si="44"/>
        <v>film &amp; video</v>
      </c>
      <c r="T479" s="7" t="str">
        <f t="shared" si="45"/>
        <v>science fiction</v>
      </c>
    </row>
    <row r="480" spans="1:20" hidden="1" x14ac:dyDescent="0.35">
      <c r="A480">
        <v>478</v>
      </c>
      <c r="B480" t="s">
        <v>1003</v>
      </c>
      <c r="C480" s="3" t="s">
        <v>1004</v>
      </c>
      <c r="D480" s="4">
        <f t="shared" si="46"/>
        <v>2.3634156976744185</v>
      </c>
      <c r="E480" s="6">
        <v>68800</v>
      </c>
      <c r="F480" s="6">
        <v>162603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2"/>
        <v>42072.208333333328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s="7" t="str">
        <f t="shared" si="44"/>
        <v>technology</v>
      </c>
      <c r="T480" s="7" t="str">
        <f t="shared" si="45"/>
        <v>wearables</v>
      </c>
    </row>
    <row r="481" spans="1:20" hidden="1" x14ac:dyDescent="0.35">
      <c r="A481">
        <v>479</v>
      </c>
      <c r="B481" t="s">
        <v>1005</v>
      </c>
      <c r="C481" s="3" t="s">
        <v>1006</v>
      </c>
      <c r="D481" s="4">
        <f t="shared" si="46"/>
        <v>5.1291666666666664</v>
      </c>
      <c r="E481" s="6">
        <v>2400</v>
      </c>
      <c r="F481" s="6">
        <v>12310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2"/>
        <v>42945.208333333328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s="7" t="str">
        <f t="shared" si="44"/>
        <v>food</v>
      </c>
      <c r="T481" s="7" t="str">
        <f t="shared" si="45"/>
        <v>food trucks</v>
      </c>
    </row>
    <row r="482" spans="1:20" ht="31" hidden="1" x14ac:dyDescent="0.35">
      <c r="A482">
        <v>480</v>
      </c>
      <c r="B482" t="s">
        <v>1007</v>
      </c>
      <c r="C482" s="3" t="s">
        <v>1008</v>
      </c>
      <c r="D482" s="4">
        <f t="shared" si="46"/>
        <v>1.0065116279069768</v>
      </c>
      <c r="E482" s="6">
        <v>8600</v>
      </c>
      <c r="F482" s="6">
        <v>8656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2"/>
        <v>40248.25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s="7" t="str">
        <f t="shared" si="44"/>
        <v>photography</v>
      </c>
      <c r="T482" s="7" t="str">
        <f t="shared" si="45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 s="4">
        <f t="shared" si="46"/>
        <v>0.81348423194303154</v>
      </c>
      <c r="E483" s="6">
        <v>196600</v>
      </c>
      <c r="F483" s="6">
        <v>159931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2"/>
        <v>41913.208333333336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s="7" t="str">
        <f t="shared" si="44"/>
        <v>theater</v>
      </c>
      <c r="T483" s="7" t="str">
        <f t="shared" si="45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 s="4">
        <f t="shared" si="46"/>
        <v>0.16404761904761905</v>
      </c>
      <c r="E484" s="6">
        <v>4200</v>
      </c>
      <c r="F484" s="6">
        <v>689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2"/>
        <v>40963.25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s="7" t="str">
        <f t="shared" si="44"/>
        <v>publishing</v>
      </c>
      <c r="T484" s="7" t="str">
        <f t="shared" si="45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 s="4">
        <f t="shared" si="46"/>
        <v>0.52774617067833696</v>
      </c>
      <c r="E485" s="6">
        <v>91400</v>
      </c>
      <c r="F485" s="6">
        <v>48236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2"/>
        <v>43811.25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s="7" t="str">
        <f t="shared" si="44"/>
        <v>theater</v>
      </c>
      <c r="T485" s="7" t="str">
        <f t="shared" si="45"/>
        <v>plays</v>
      </c>
    </row>
    <row r="486" spans="1:20" hidden="1" x14ac:dyDescent="0.35">
      <c r="A486">
        <v>484</v>
      </c>
      <c r="B486" t="s">
        <v>1015</v>
      </c>
      <c r="C486" s="3" t="s">
        <v>1016</v>
      </c>
      <c r="D486" s="4">
        <f t="shared" si="46"/>
        <v>2.6020608108108108</v>
      </c>
      <c r="E486" s="6">
        <v>29600</v>
      </c>
      <c r="F486" s="6">
        <v>77021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2"/>
        <v>41855.208333333336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s="7" t="str">
        <f t="shared" si="44"/>
        <v>food</v>
      </c>
      <c r="T486" s="7" t="str">
        <f t="shared" si="45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 s="4">
        <f t="shared" si="46"/>
        <v>0.30732891832229581</v>
      </c>
      <c r="E487" s="6">
        <v>90600</v>
      </c>
      <c r="F487" s="6">
        <v>27844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2"/>
        <v>43626.208333333328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s="7" t="str">
        <f t="shared" si="44"/>
        <v>theater</v>
      </c>
      <c r="T487" s="7" t="str">
        <f t="shared" si="45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 s="4">
        <f t="shared" si="46"/>
        <v>0.13500000000000001</v>
      </c>
      <c r="E488" s="6">
        <v>5200</v>
      </c>
      <c r="F488" s="6">
        <v>702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2"/>
        <v>43168.25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s="7" t="str">
        <f t="shared" si="44"/>
        <v>publishing</v>
      </c>
      <c r="T488" s="7" t="str">
        <f t="shared" si="45"/>
        <v>translations</v>
      </c>
    </row>
    <row r="489" spans="1:20" hidden="1" x14ac:dyDescent="0.35">
      <c r="A489">
        <v>487</v>
      </c>
      <c r="B489" t="s">
        <v>1021</v>
      </c>
      <c r="C489" s="3" t="s">
        <v>1022</v>
      </c>
      <c r="D489" s="4">
        <f t="shared" si="46"/>
        <v>1.7862556663644606</v>
      </c>
      <c r="E489" s="6">
        <v>110300</v>
      </c>
      <c r="F489" s="6">
        <v>197024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2"/>
        <v>42845.208333333328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s="7" t="str">
        <f t="shared" si="44"/>
        <v>theater</v>
      </c>
      <c r="T489" s="7" t="str">
        <f t="shared" si="45"/>
        <v>plays</v>
      </c>
    </row>
    <row r="490" spans="1:20" hidden="1" x14ac:dyDescent="0.35">
      <c r="A490">
        <v>488</v>
      </c>
      <c r="B490" t="s">
        <v>1023</v>
      </c>
      <c r="C490" s="3" t="s">
        <v>1024</v>
      </c>
      <c r="D490" s="4">
        <f t="shared" si="46"/>
        <v>2.2005660377358489</v>
      </c>
      <c r="E490" s="6">
        <v>5300</v>
      </c>
      <c r="F490" s="6">
        <v>11663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2"/>
        <v>42403.25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s="7" t="str">
        <f t="shared" si="44"/>
        <v>theater</v>
      </c>
      <c r="T490" s="7" t="str">
        <f t="shared" si="45"/>
        <v>plays</v>
      </c>
    </row>
    <row r="491" spans="1:20" hidden="1" x14ac:dyDescent="0.35">
      <c r="A491">
        <v>489</v>
      </c>
      <c r="B491" t="s">
        <v>1025</v>
      </c>
      <c r="C491" s="3" t="s">
        <v>1026</v>
      </c>
      <c r="D491" s="4">
        <f t="shared" si="46"/>
        <v>1.015108695652174</v>
      </c>
      <c r="E491" s="6">
        <v>9200</v>
      </c>
      <c r="F491" s="6">
        <v>9339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2"/>
        <v>40406.208333333336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s="7" t="str">
        <f t="shared" si="44"/>
        <v>technology</v>
      </c>
      <c r="T491" s="7" t="str">
        <f t="shared" si="45"/>
        <v>wearables</v>
      </c>
    </row>
    <row r="492" spans="1:20" hidden="1" x14ac:dyDescent="0.35">
      <c r="A492">
        <v>490</v>
      </c>
      <c r="B492" t="s">
        <v>1027</v>
      </c>
      <c r="C492" s="3" t="s">
        <v>1028</v>
      </c>
      <c r="D492" s="4">
        <f t="shared" si="46"/>
        <v>1.915</v>
      </c>
      <c r="E492" s="6">
        <v>2400</v>
      </c>
      <c r="F492" s="6">
        <v>4596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2"/>
        <v>43786.25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s="7" t="str">
        <f t="shared" si="44"/>
        <v>journalism</v>
      </c>
      <c r="T492" s="7" t="str">
        <f t="shared" si="45"/>
        <v>audio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 s="4">
        <f t="shared" si="46"/>
        <v>3.0534683098591549</v>
      </c>
      <c r="E493" s="6">
        <v>56800</v>
      </c>
      <c r="F493" s="6">
        <v>173437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2"/>
        <v>41456.208333333336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s="7" t="str">
        <f t="shared" si="44"/>
        <v>food</v>
      </c>
      <c r="T493" s="7" t="str">
        <f t="shared" si="45"/>
        <v>food trucks</v>
      </c>
    </row>
    <row r="494" spans="1:20" hidden="1" x14ac:dyDescent="0.35">
      <c r="A494">
        <v>492</v>
      </c>
      <c r="B494" t="s">
        <v>1032</v>
      </c>
      <c r="C494" s="3" t="s">
        <v>1033</v>
      </c>
      <c r="D494" s="4">
        <f t="shared" si="46"/>
        <v>0.23995287958115183</v>
      </c>
      <c r="E494" s="6">
        <v>191000</v>
      </c>
      <c r="F494" s="6">
        <v>45831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2"/>
        <v>40336.208333333336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s="7" t="str">
        <f t="shared" si="44"/>
        <v>film &amp; video</v>
      </c>
      <c r="T494" s="7" t="str">
        <f t="shared" si="45"/>
        <v>shorts</v>
      </c>
    </row>
    <row r="495" spans="1:20" ht="31" hidden="1" x14ac:dyDescent="0.35">
      <c r="A495">
        <v>493</v>
      </c>
      <c r="B495" t="s">
        <v>1034</v>
      </c>
      <c r="C495" s="3" t="s">
        <v>1035</v>
      </c>
      <c r="D495" s="4">
        <f t="shared" si="46"/>
        <v>7.2377777777777776</v>
      </c>
      <c r="E495" s="6">
        <v>900</v>
      </c>
      <c r="F495" s="6">
        <v>6514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2"/>
        <v>43645.208333333328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s="7" t="str">
        <f t="shared" si="44"/>
        <v>photography</v>
      </c>
      <c r="T495" s="7" t="str">
        <f t="shared" si="45"/>
        <v>photography books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 s="4">
        <f t="shared" si="46"/>
        <v>5.4736000000000002</v>
      </c>
      <c r="E496" s="6">
        <v>2500</v>
      </c>
      <c r="F496" s="6">
        <v>13684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2"/>
        <v>40990.208333333336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s="7" t="str">
        <f t="shared" si="44"/>
        <v>technology</v>
      </c>
      <c r="T496" s="7" t="str">
        <f t="shared" si="45"/>
        <v>wearables</v>
      </c>
    </row>
    <row r="497" spans="1:20" hidden="1" x14ac:dyDescent="0.35">
      <c r="A497">
        <v>495</v>
      </c>
      <c r="B497" t="s">
        <v>1038</v>
      </c>
      <c r="C497" s="3" t="s">
        <v>1039</v>
      </c>
      <c r="D497" s="4">
        <f t="shared" si="46"/>
        <v>4.1449999999999996</v>
      </c>
      <c r="E497" s="6">
        <v>3200</v>
      </c>
      <c r="F497" s="6">
        <v>13264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2"/>
        <v>41800.208333333336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s="7" t="str">
        <f t="shared" si="44"/>
        <v>theater</v>
      </c>
      <c r="T497" s="7" t="str">
        <f t="shared" si="45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 s="4">
        <f t="shared" si="46"/>
        <v>9.0696409140369975E-3</v>
      </c>
      <c r="E498" s="6">
        <v>183800</v>
      </c>
      <c r="F498" s="6">
        <v>1667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2"/>
        <v>42876.208333333328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s="7" t="str">
        <f t="shared" si="44"/>
        <v>film &amp; video</v>
      </c>
      <c r="T498" s="7" t="str">
        <f t="shared" si="45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 s="4">
        <f t="shared" si="46"/>
        <v>0.34173469387755101</v>
      </c>
      <c r="E499" s="6">
        <v>9800</v>
      </c>
      <c r="F499" s="6">
        <v>3349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2"/>
        <v>42724.25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s="7" t="str">
        <f t="shared" si="44"/>
        <v>technology</v>
      </c>
      <c r="T499" s="7" t="str">
        <f t="shared" si="45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 s="4">
        <f t="shared" si="46"/>
        <v>0.239488107549121</v>
      </c>
      <c r="E500" s="6">
        <v>193400</v>
      </c>
      <c r="F500" s="6">
        <v>46317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2"/>
        <v>42005.25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s="7" t="str">
        <f t="shared" si="44"/>
        <v>technology</v>
      </c>
      <c r="T500" s="7" t="str">
        <f t="shared" si="45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 s="4">
        <f t="shared" si="46"/>
        <v>0.48072649572649573</v>
      </c>
      <c r="E501" s="6">
        <v>163800</v>
      </c>
      <c r="F501" s="6">
        <v>78743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2"/>
        <v>42444.208333333328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s="7" t="str">
        <f t="shared" si="44"/>
        <v>film &amp; video</v>
      </c>
      <c r="T501" s="7" t="str">
        <f t="shared" si="45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 s="4">
        <f t="shared" si="46"/>
        <v>0</v>
      </c>
      <c r="E502" s="6">
        <v>100</v>
      </c>
      <c r="F502" s="6">
        <v>0</v>
      </c>
      <c r="G502" t="s">
        <v>14</v>
      </c>
      <c r="H502">
        <v>0</v>
      </c>
      <c r="I502" s="6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2"/>
        <v>41395.208333333336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s="7" t="str">
        <f t="shared" si="44"/>
        <v>theater</v>
      </c>
      <c r="T502" s="7" t="str">
        <f t="shared" si="45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 s="4">
        <f t="shared" si="46"/>
        <v>0.70145182291666663</v>
      </c>
      <c r="E503" s="6">
        <v>153600</v>
      </c>
      <c r="F503" s="6">
        <v>107743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2"/>
        <v>41345.208333333336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s="7" t="str">
        <f t="shared" si="44"/>
        <v>film &amp; video</v>
      </c>
      <c r="T503" s="7" t="str">
        <f t="shared" si="45"/>
        <v>documentary</v>
      </c>
    </row>
    <row r="504" spans="1:20" hidden="1" x14ac:dyDescent="0.35">
      <c r="A504">
        <v>502</v>
      </c>
      <c r="B504" t="s">
        <v>477</v>
      </c>
      <c r="C504" s="3" t="s">
        <v>1052</v>
      </c>
      <c r="D504" s="4">
        <f t="shared" si="46"/>
        <v>5.2992307692307694</v>
      </c>
      <c r="E504" s="6">
        <v>1300</v>
      </c>
      <c r="F504" s="6">
        <v>6889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2"/>
        <v>41117.208333333336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s="7" t="str">
        <f t="shared" si="44"/>
        <v>games</v>
      </c>
      <c r="T504" s="7" t="str">
        <f t="shared" si="45"/>
        <v>video games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 s="4">
        <f t="shared" si="46"/>
        <v>1.8032549019607844</v>
      </c>
      <c r="E505" s="6">
        <v>25500</v>
      </c>
      <c r="F505" s="6">
        <v>45983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2"/>
        <v>42186.208333333328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s="7" t="str">
        <f t="shared" si="44"/>
        <v>film &amp; video</v>
      </c>
      <c r="T505" s="7" t="str">
        <f t="shared" si="45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 s="4">
        <f t="shared" si="46"/>
        <v>0.92320000000000002</v>
      </c>
      <c r="E506" s="6">
        <v>7500</v>
      </c>
      <c r="F506" s="6">
        <v>6924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2"/>
        <v>42142.208333333328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s="7" t="str">
        <f t="shared" si="44"/>
        <v>music</v>
      </c>
      <c r="T506" s="7" t="str">
        <f t="shared" si="45"/>
        <v>rock</v>
      </c>
    </row>
    <row r="507" spans="1:20" ht="31" x14ac:dyDescent="0.35">
      <c r="A507">
        <v>505</v>
      </c>
      <c r="B507" t="s">
        <v>1057</v>
      </c>
      <c r="C507" s="3" t="s">
        <v>1058</v>
      </c>
      <c r="D507" s="4">
        <f t="shared" si="46"/>
        <v>0.13901001112347053</v>
      </c>
      <c r="E507" s="6">
        <v>89900</v>
      </c>
      <c r="F507" s="6">
        <v>12497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2"/>
        <v>41341.25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s="7" t="str">
        <f t="shared" si="44"/>
        <v>publishing</v>
      </c>
      <c r="T507" s="7" t="str">
        <f t="shared" si="45"/>
        <v>radio &amp; podcasts</v>
      </c>
    </row>
    <row r="508" spans="1:20" hidden="1" x14ac:dyDescent="0.35">
      <c r="A508">
        <v>506</v>
      </c>
      <c r="B508" t="s">
        <v>1059</v>
      </c>
      <c r="C508" s="3" t="s">
        <v>1060</v>
      </c>
      <c r="D508" s="4">
        <f t="shared" si="46"/>
        <v>9.2707777777777771</v>
      </c>
      <c r="E508" s="6">
        <v>18000</v>
      </c>
      <c r="F508" s="6">
        <v>166874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2"/>
        <v>43062.25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s="7" t="str">
        <f t="shared" si="44"/>
        <v>theater</v>
      </c>
      <c r="T508" s="7" t="str">
        <f t="shared" si="45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 s="4">
        <f t="shared" si="46"/>
        <v>0.39857142857142858</v>
      </c>
      <c r="E509" s="6">
        <v>2100</v>
      </c>
      <c r="F509" s="6">
        <v>837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2"/>
        <v>41373.208333333336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s="7" t="str">
        <f t="shared" si="44"/>
        <v>technology</v>
      </c>
      <c r="T509" s="7" t="str">
        <f t="shared" si="45"/>
        <v>web</v>
      </c>
    </row>
    <row r="510" spans="1:20" hidden="1" x14ac:dyDescent="0.35">
      <c r="A510">
        <v>508</v>
      </c>
      <c r="B510" t="s">
        <v>1063</v>
      </c>
      <c r="C510" s="3" t="s">
        <v>1064</v>
      </c>
      <c r="D510" s="4">
        <f t="shared" si="46"/>
        <v>1.1222929936305732</v>
      </c>
      <c r="E510" s="6">
        <v>172700</v>
      </c>
      <c r="F510" s="6">
        <v>193820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2"/>
        <v>43310.208333333328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s="7" t="str">
        <f t="shared" si="44"/>
        <v>theater</v>
      </c>
      <c r="T510" s="7" t="str">
        <f t="shared" si="45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 s="4">
        <f t="shared" si="46"/>
        <v>0.70925816023738875</v>
      </c>
      <c r="E511" s="6">
        <v>168500</v>
      </c>
      <c r="F511" s="6">
        <v>119510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2"/>
        <v>41034.208333333336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s="7" t="str">
        <f t="shared" si="44"/>
        <v>theater</v>
      </c>
      <c r="T511" s="7" t="str">
        <f t="shared" si="45"/>
        <v>plays</v>
      </c>
    </row>
    <row r="512" spans="1:20" hidden="1" x14ac:dyDescent="0.35">
      <c r="A512">
        <v>510</v>
      </c>
      <c r="B512" t="s">
        <v>1066</v>
      </c>
      <c r="C512" s="3" t="s">
        <v>1067</v>
      </c>
      <c r="D512" s="4">
        <f t="shared" si="46"/>
        <v>1.1908974358974358</v>
      </c>
      <c r="E512" s="6">
        <v>7800</v>
      </c>
      <c r="F512" s="6">
        <v>9289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2"/>
        <v>43251.208333333328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s="7" t="str">
        <f t="shared" si="44"/>
        <v>film &amp; video</v>
      </c>
      <c r="T512" s="7" t="str">
        <f t="shared" si="45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 s="4">
        <f t="shared" si="46"/>
        <v>0.24017591339648173</v>
      </c>
      <c r="E513" s="6">
        <v>147800</v>
      </c>
      <c r="F513" s="6">
        <v>35498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2"/>
        <v>43671.208333333328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s="7" t="str">
        <f t="shared" si="44"/>
        <v>theater</v>
      </c>
      <c r="T513" s="7" t="str">
        <f t="shared" si="45"/>
        <v>plays</v>
      </c>
    </row>
    <row r="514" spans="1:20" hidden="1" x14ac:dyDescent="0.35">
      <c r="A514">
        <v>512</v>
      </c>
      <c r="B514" t="s">
        <v>1070</v>
      </c>
      <c r="C514" s="3" t="s">
        <v>1071</v>
      </c>
      <c r="D514" s="4">
        <f t="shared" si="46"/>
        <v>1.3931868131868133</v>
      </c>
      <c r="E514" s="6">
        <v>9100</v>
      </c>
      <c r="F514" s="6">
        <v>12678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2"/>
        <v>41825.208333333336</v>
      </c>
      <c r="O514" s="11">
        <f t="shared" si="43"/>
        <v>41826.208333333336</v>
      </c>
      <c r="P514" t="b">
        <v>0</v>
      </c>
      <c r="Q514" t="b">
        <v>1</v>
      </c>
      <c r="R514" t="s">
        <v>89</v>
      </c>
      <c r="S514" s="7" t="str">
        <f t="shared" si="44"/>
        <v>games</v>
      </c>
      <c r="T514" s="7" t="str">
        <f t="shared" si="45"/>
        <v>video games</v>
      </c>
    </row>
    <row r="515" spans="1:20" hidden="1" x14ac:dyDescent="0.35">
      <c r="A515">
        <v>513</v>
      </c>
      <c r="B515" t="s">
        <v>1072</v>
      </c>
      <c r="C515" s="3" t="s">
        <v>1073</v>
      </c>
      <c r="D515" s="4">
        <f t="shared" si="46"/>
        <v>0.39277108433734942</v>
      </c>
      <c r="E515" s="6">
        <v>8300</v>
      </c>
      <c r="F515" s="6">
        <v>3260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48">(((L515/60)/60)/24)+DATE(1970,1,1)</f>
        <v>40430.208333333336</v>
      </c>
      <c r="O515" s="11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s="7" t="str">
        <f t="shared" ref="S515:S578" si="50">LEFT(R515, FIND("/", R515) - 1)</f>
        <v>film &amp; video</v>
      </c>
      <c r="T515" s="7" t="str">
        <f t="shared" ref="T515:T578" si="51">RIGHT(R515, LEN(R515) - FIND("/", R515))</f>
        <v>television</v>
      </c>
    </row>
    <row r="516" spans="1:20" hidden="1" x14ac:dyDescent="0.35">
      <c r="A516">
        <v>514</v>
      </c>
      <c r="B516" t="s">
        <v>1074</v>
      </c>
      <c r="C516" s="3" t="s">
        <v>1075</v>
      </c>
      <c r="D516" s="4">
        <f t="shared" ref="D516:D579" si="52">F516/E516</f>
        <v>0.22439077144917088</v>
      </c>
      <c r="E516" s="6">
        <v>138700</v>
      </c>
      <c r="F516" s="6">
        <v>31123</v>
      </c>
      <c r="G516" t="s">
        <v>74</v>
      </c>
      <c r="H516">
        <v>528</v>
      </c>
      <c r="I516" s="6">
        <f t="shared" ref="I516:I579" si="53">F516/H516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8"/>
        <v>41614.25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s="7" t="str">
        <f t="shared" si="50"/>
        <v>music</v>
      </c>
      <c r="T516" s="7" t="str">
        <f t="shared" si="51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 s="4">
        <f t="shared" si="52"/>
        <v>0.55779069767441858</v>
      </c>
      <c r="E517" s="6">
        <v>8600</v>
      </c>
      <c r="F517" s="6">
        <v>4797</v>
      </c>
      <c r="G517" t="s">
        <v>14</v>
      </c>
      <c r="H517">
        <v>133</v>
      </c>
      <c r="I517" s="6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8"/>
        <v>40900.25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s="7" t="str">
        <f t="shared" si="50"/>
        <v>theater</v>
      </c>
      <c r="T517" s="7" t="str">
        <f t="shared" si="51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 s="4">
        <f t="shared" si="52"/>
        <v>0.42523125996810207</v>
      </c>
      <c r="E518" s="6">
        <v>125400</v>
      </c>
      <c r="F518" s="6">
        <v>53324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8"/>
        <v>40396.208333333336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s="7" t="str">
        <f t="shared" si="50"/>
        <v>publishing</v>
      </c>
      <c r="T518" s="7" t="str">
        <f t="shared" si="51"/>
        <v>nonfiction</v>
      </c>
    </row>
    <row r="519" spans="1:20" hidden="1" x14ac:dyDescent="0.35">
      <c r="A519">
        <v>517</v>
      </c>
      <c r="B519" t="s">
        <v>1080</v>
      </c>
      <c r="C519" s="3" t="s">
        <v>1081</v>
      </c>
      <c r="D519" s="4">
        <f t="shared" si="52"/>
        <v>1.1200000000000001</v>
      </c>
      <c r="E519" s="6">
        <v>5900</v>
      </c>
      <c r="F519" s="6">
        <v>6608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8"/>
        <v>42860.208333333328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s="7" t="str">
        <f t="shared" si="50"/>
        <v>food</v>
      </c>
      <c r="T519" s="7" t="str">
        <f t="shared" si="51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 s="4">
        <f t="shared" si="52"/>
        <v>7.0681818181818179E-2</v>
      </c>
      <c r="E520" s="6">
        <v>8800</v>
      </c>
      <c r="F520" s="6">
        <v>622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8"/>
        <v>43154.25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s="7" t="str">
        <f t="shared" si="50"/>
        <v>film &amp; video</v>
      </c>
      <c r="T520" s="7" t="str">
        <f t="shared" si="51"/>
        <v>animation</v>
      </c>
    </row>
    <row r="521" spans="1:20" hidden="1" x14ac:dyDescent="0.35">
      <c r="A521">
        <v>519</v>
      </c>
      <c r="B521" t="s">
        <v>1084</v>
      </c>
      <c r="C521" s="3" t="s">
        <v>1085</v>
      </c>
      <c r="D521" s="4">
        <f t="shared" si="52"/>
        <v>1.0174563871693867</v>
      </c>
      <c r="E521" s="6">
        <v>177700</v>
      </c>
      <c r="F521" s="6">
        <v>180802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8"/>
        <v>42012.25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s="7" t="str">
        <f t="shared" si="50"/>
        <v>music</v>
      </c>
      <c r="T521" s="7" t="str">
        <f t="shared" si="51"/>
        <v>rock</v>
      </c>
    </row>
    <row r="522" spans="1:20" hidden="1" x14ac:dyDescent="0.35">
      <c r="A522">
        <v>520</v>
      </c>
      <c r="B522" t="s">
        <v>1086</v>
      </c>
      <c r="C522" s="3" t="s">
        <v>1087</v>
      </c>
      <c r="D522" s="4">
        <f t="shared" si="52"/>
        <v>4.2575000000000003</v>
      </c>
      <c r="E522" s="6">
        <v>800</v>
      </c>
      <c r="F522" s="6">
        <v>3406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8"/>
        <v>43574.208333333328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s="7" t="str">
        <f t="shared" si="50"/>
        <v>theater</v>
      </c>
      <c r="T522" s="7" t="str">
        <f t="shared" si="51"/>
        <v>plays</v>
      </c>
    </row>
    <row r="523" spans="1:20" hidden="1" x14ac:dyDescent="0.35">
      <c r="A523">
        <v>521</v>
      </c>
      <c r="B523" t="s">
        <v>1088</v>
      </c>
      <c r="C523" s="3" t="s">
        <v>141</v>
      </c>
      <c r="D523" s="4">
        <f t="shared" si="52"/>
        <v>1.4553947368421052</v>
      </c>
      <c r="E523" s="6">
        <v>7600</v>
      </c>
      <c r="F523" s="6">
        <v>11061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8"/>
        <v>42605.208333333328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s="7" t="str">
        <f t="shared" si="50"/>
        <v>film &amp; video</v>
      </c>
      <c r="T523" s="7" t="str">
        <f t="shared" si="51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 s="4">
        <f t="shared" si="52"/>
        <v>0.32453465346534655</v>
      </c>
      <c r="E524" s="6">
        <v>50500</v>
      </c>
      <c r="F524" s="6">
        <v>16389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8"/>
        <v>41093.208333333336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s="7" t="str">
        <f t="shared" si="50"/>
        <v>film &amp; video</v>
      </c>
      <c r="T524" s="7" t="str">
        <f t="shared" si="51"/>
        <v>shorts</v>
      </c>
    </row>
    <row r="525" spans="1:20" hidden="1" x14ac:dyDescent="0.35">
      <c r="A525">
        <v>523</v>
      </c>
      <c r="B525" t="s">
        <v>1091</v>
      </c>
      <c r="C525" s="3" t="s">
        <v>1092</v>
      </c>
      <c r="D525" s="4">
        <f t="shared" si="52"/>
        <v>7.003333333333333</v>
      </c>
      <c r="E525" s="6">
        <v>900</v>
      </c>
      <c r="F525" s="6">
        <v>6303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8"/>
        <v>40241.25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s="7" t="str">
        <f t="shared" si="50"/>
        <v>film &amp; video</v>
      </c>
      <c r="T525" s="7" t="str">
        <f t="shared" si="51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 s="4">
        <f t="shared" si="52"/>
        <v>0.83904860392967939</v>
      </c>
      <c r="E526" s="6">
        <v>96700</v>
      </c>
      <c r="F526" s="6">
        <v>81136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8"/>
        <v>40294.208333333336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s="7" t="str">
        <f t="shared" si="50"/>
        <v>theater</v>
      </c>
      <c r="T526" s="7" t="str">
        <f t="shared" si="51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 s="4">
        <f t="shared" si="52"/>
        <v>0.84190476190476193</v>
      </c>
      <c r="E527" s="6">
        <v>2100</v>
      </c>
      <c r="F527" s="6">
        <v>1768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8"/>
        <v>40505.25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s="7" t="str">
        <f t="shared" si="50"/>
        <v>technology</v>
      </c>
      <c r="T527" s="7" t="str">
        <f t="shared" si="51"/>
        <v>wearables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 s="4">
        <f t="shared" si="52"/>
        <v>1.5595180722891566</v>
      </c>
      <c r="E528" s="6">
        <v>8300</v>
      </c>
      <c r="F528" s="6">
        <v>12944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8"/>
        <v>42364.25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s="7" t="str">
        <f t="shared" si="50"/>
        <v>theater</v>
      </c>
      <c r="T528" s="7" t="str">
        <f t="shared" si="51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 s="4">
        <f t="shared" si="52"/>
        <v>0.99619450317124736</v>
      </c>
      <c r="E529" s="6">
        <v>189200</v>
      </c>
      <c r="F529" s="6">
        <v>188480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8"/>
        <v>42405.25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s="7" t="str">
        <f t="shared" si="50"/>
        <v>film &amp; video</v>
      </c>
      <c r="T529" s="7" t="str">
        <f t="shared" si="51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 s="4">
        <f t="shared" si="52"/>
        <v>0.80300000000000005</v>
      </c>
      <c r="E530" s="6">
        <v>9000</v>
      </c>
      <c r="F530" s="6">
        <v>7227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8"/>
        <v>41601.25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s="7" t="str">
        <f t="shared" si="50"/>
        <v>music</v>
      </c>
      <c r="T530" s="7" t="str">
        <f t="shared" si="51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 s="4">
        <f t="shared" si="52"/>
        <v>0.11254901960784314</v>
      </c>
      <c r="E531" s="6">
        <v>5100</v>
      </c>
      <c r="F531" s="6">
        <v>574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8"/>
        <v>41769.208333333336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s="7" t="str">
        <f t="shared" si="50"/>
        <v>games</v>
      </c>
      <c r="T531" s="7" t="str">
        <f t="shared" si="51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 s="4">
        <f t="shared" si="52"/>
        <v>0.91740952380952379</v>
      </c>
      <c r="E532" s="6">
        <v>105000</v>
      </c>
      <c r="F532" s="6">
        <v>96328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8"/>
        <v>40421.208333333336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s="7" t="str">
        <f t="shared" si="50"/>
        <v>publishing</v>
      </c>
      <c r="T532" s="7" t="str">
        <f t="shared" si="51"/>
        <v>fiction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 s="4">
        <f t="shared" si="52"/>
        <v>0.95521156936261387</v>
      </c>
      <c r="E533" s="6">
        <v>186700</v>
      </c>
      <c r="F533" s="6">
        <v>178338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8"/>
        <v>41589.25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s="7" t="str">
        <f t="shared" si="50"/>
        <v>games</v>
      </c>
      <c r="T533" s="7" t="str">
        <f t="shared" si="51"/>
        <v>video games</v>
      </c>
    </row>
    <row r="534" spans="1:20" hidden="1" x14ac:dyDescent="0.35">
      <c r="A534">
        <v>532</v>
      </c>
      <c r="B534" t="s">
        <v>1109</v>
      </c>
      <c r="C534" s="3" t="s">
        <v>1110</v>
      </c>
      <c r="D534" s="4">
        <f t="shared" si="52"/>
        <v>5.0287499999999996</v>
      </c>
      <c r="E534" s="6">
        <v>1600</v>
      </c>
      <c r="F534" s="6">
        <v>8046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8"/>
        <v>43125.25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s="7" t="str">
        <f t="shared" si="50"/>
        <v>theater</v>
      </c>
      <c r="T534" s="7" t="str">
        <f t="shared" si="51"/>
        <v>plays</v>
      </c>
    </row>
    <row r="535" spans="1:20" hidden="1" x14ac:dyDescent="0.35">
      <c r="A535">
        <v>533</v>
      </c>
      <c r="B535" t="s">
        <v>1111</v>
      </c>
      <c r="C535" s="3" t="s">
        <v>1112</v>
      </c>
      <c r="D535" s="4">
        <f t="shared" si="52"/>
        <v>1.5924394463667819</v>
      </c>
      <c r="E535" s="6">
        <v>115600</v>
      </c>
      <c r="F535" s="6">
        <v>184086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8"/>
        <v>41479.208333333336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s="7" t="str">
        <f t="shared" si="50"/>
        <v>music</v>
      </c>
      <c r="T535" s="7" t="str">
        <f t="shared" si="51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 s="4">
        <f t="shared" si="52"/>
        <v>0.15022446689113356</v>
      </c>
      <c r="E536" s="6">
        <v>89100</v>
      </c>
      <c r="F536" s="6">
        <v>13385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8"/>
        <v>43329.208333333328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s="7" t="str">
        <f t="shared" si="50"/>
        <v>film &amp; video</v>
      </c>
      <c r="T536" s="7" t="str">
        <f t="shared" si="51"/>
        <v>drama</v>
      </c>
    </row>
    <row r="537" spans="1:20" hidden="1" x14ac:dyDescent="0.35">
      <c r="A537">
        <v>535</v>
      </c>
      <c r="B537" t="s">
        <v>1115</v>
      </c>
      <c r="C537" s="3" t="s">
        <v>1116</v>
      </c>
      <c r="D537" s="4">
        <f t="shared" si="52"/>
        <v>4.820384615384615</v>
      </c>
      <c r="E537" s="6">
        <v>2600</v>
      </c>
      <c r="F537" s="6">
        <v>12533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8"/>
        <v>43259.208333333328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s="7" t="str">
        <f t="shared" si="50"/>
        <v>theater</v>
      </c>
      <c r="T537" s="7" t="str">
        <f t="shared" si="51"/>
        <v>plays</v>
      </c>
    </row>
    <row r="538" spans="1:20" hidden="1" x14ac:dyDescent="0.35">
      <c r="A538">
        <v>536</v>
      </c>
      <c r="B538" t="s">
        <v>1117</v>
      </c>
      <c r="C538" s="3" t="s">
        <v>1118</v>
      </c>
      <c r="D538" s="4">
        <f t="shared" si="52"/>
        <v>1.4996938775510205</v>
      </c>
      <c r="E538" s="6">
        <v>9800</v>
      </c>
      <c r="F538" s="6">
        <v>14697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8"/>
        <v>40414.208333333336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s="7" t="str">
        <f t="shared" si="50"/>
        <v>publishing</v>
      </c>
      <c r="T538" s="7" t="str">
        <f t="shared" si="51"/>
        <v>fiction</v>
      </c>
    </row>
    <row r="539" spans="1:20" hidden="1" x14ac:dyDescent="0.35">
      <c r="A539">
        <v>537</v>
      </c>
      <c r="B539" t="s">
        <v>1119</v>
      </c>
      <c r="C539" s="3" t="s">
        <v>1120</v>
      </c>
      <c r="D539" s="4">
        <f t="shared" si="52"/>
        <v>1.1722156398104266</v>
      </c>
      <c r="E539" s="6">
        <v>84400</v>
      </c>
      <c r="F539" s="6">
        <v>98935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8"/>
        <v>43342.208333333328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s="7" t="str">
        <f t="shared" si="50"/>
        <v>film &amp; video</v>
      </c>
      <c r="T539" s="7" t="str">
        <f t="shared" si="51"/>
        <v>documentary</v>
      </c>
    </row>
    <row r="540" spans="1:20" ht="31" x14ac:dyDescent="0.35">
      <c r="A540">
        <v>538</v>
      </c>
      <c r="B540" t="s">
        <v>1121</v>
      </c>
      <c r="C540" s="3" t="s">
        <v>1122</v>
      </c>
      <c r="D540" s="4">
        <f t="shared" si="52"/>
        <v>0.37695968274950431</v>
      </c>
      <c r="E540" s="6">
        <v>151300</v>
      </c>
      <c r="F540" s="6">
        <v>57034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8"/>
        <v>41539.208333333336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s="7" t="str">
        <f t="shared" si="50"/>
        <v>games</v>
      </c>
      <c r="T540" s="7" t="str">
        <f t="shared" si="51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 s="4">
        <f t="shared" si="52"/>
        <v>0.72653061224489801</v>
      </c>
      <c r="E541" s="6">
        <v>9800</v>
      </c>
      <c r="F541" s="6">
        <v>7120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8"/>
        <v>43647.208333333328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s="7" t="str">
        <f t="shared" si="50"/>
        <v>food</v>
      </c>
      <c r="T541" s="7" t="str">
        <f t="shared" si="51"/>
        <v>food trucks</v>
      </c>
    </row>
    <row r="542" spans="1:20" ht="31" hidden="1" x14ac:dyDescent="0.35">
      <c r="A542">
        <v>540</v>
      </c>
      <c r="B542" t="s">
        <v>1125</v>
      </c>
      <c r="C542" s="3" t="s">
        <v>1126</v>
      </c>
      <c r="D542" s="4">
        <f t="shared" si="52"/>
        <v>2.6598113207547169</v>
      </c>
      <c r="E542" s="6">
        <v>5300</v>
      </c>
      <c r="F542" s="6">
        <v>14097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8"/>
        <v>43225.208333333328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s="7" t="str">
        <f t="shared" si="50"/>
        <v>photography</v>
      </c>
      <c r="T542" s="7" t="str">
        <f t="shared" si="51"/>
        <v>photography books</v>
      </c>
    </row>
    <row r="543" spans="1:20" ht="31" x14ac:dyDescent="0.35">
      <c r="A543">
        <v>541</v>
      </c>
      <c r="B543" t="s">
        <v>1127</v>
      </c>
      <c r="C543" s="3" t="s">
        <v>1128</v>
      </c>
      <c r="D543" s="4">
        <f t="shared" si="52"/>
        <v>0.24205617977528091</v>
      </c>
      <c r="E543" s="6">
        <v>178000</v>
      </c>
      <c r="F543" s="6">
        <v>43086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8"/>
        <v>42165.208333333328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s="7" t="str">
        <f t="shared" si="50"/>
        <v>games</v>
      </c>
      <c r="T543" s="7" t="str">
        <f t="shared" si="51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 s="4">
        <f t="shared" si="52"/>
        <v>2.5064935064935064E-2</v>
      </c>
      <c r="E544" s="6">
        <v>77000</v>
      </c>
      <c r="F544" s="6">
        <v>1930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8"/>
        <v>42391.25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s="7" t="str">
        <f t="shared" si="50"/>
        <v>music</v>
      </c>
      <c r="T544" s="7" t="str">
        <f t="shared" si="51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 s="4">
        <f t="shared" si="52"/>
        <v>0.1632979976442874</v>
      </c>
      <c r="E545" s="6">
        <v>84900</v>
      </c>
      <c r="F545" s="6">
        <v>13864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8"/>
        <v>41528.208333333336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s="7" t="str">
        <f t="shared" si="50"/>
        <v>games</v>
      </c>
      <c r="T545" s="7" t="str">
        <f t="shared" si="51"/>
        <v>video games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 s="4">
        <f t="shared" si="52"/>
        <v>2.7650000000000001</v>
      </c>
      <c r="E546" s="6">
        <v>2800</v>
      </c>
      <c r="F546" s="6">
        <v>7742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8"/>
        <v>42377.25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s="7" t="str">
        <f t="shared" si="50"/>
        <v>music</v>
      </c>
      <c r="T546" s="7" t="str">
        <f t="shared" si="51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 s="4">
        <f t="shared" si="52"/>
        <v>0.88803571428571426</v>
      </c>
      <c r="E547" s="6">
        <v>184800</v>
      </c>
      <c r="F547" s="6">
        <v>164109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8"/>
        <v>43824.25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s="7" t="str">
        <f t="shared" si="50"/>
        <v>theater</v>
      </c>
      <c r="T547" s="7" t="str">
        <f t="shared" si="51"/>
        <v>plays</v>
      </c>
    </row>
    <row r="548" spans="1:20" hidden="1" x14ac:dyDescent="0.35">
      <c r="A548">
        <v>546</v>
      </c>
      <c r="B548" t="s">
        <v>1137</v>
      </c>
      <c r="C548" s="3" t="s">
        <v>1138</v>
      </c>
      <c r="D548" s="4">
        <f t="shared" si="52"/>
        <v>1.6357142857142857</v>
      </c>
      <c r="E548" s="6">
        <v>4200</v>
      </c>
      <c r="F548" s="6">
        <v>6870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8"/>
        <v>43360.208333333328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s="7" t="str">
        <f t="shared" si="50"/>
        <v>theater</v>
      </c>
      <c r="T548" s="7" t="str">
        <f t="shared" si="51"/>
        <v>plays</v>
      </c>
    </row>
    <row r="549" spans="1:20" hidden="1" x14ac:dyDescent="0.35">
      <c r="A549">
        <v>547</v>
      </c>
      <c r="B549" t="s">
        <v>1139</v>
      </c>
      <c r="C549" s="3" t="s">
        <v>1140</v>
      </c>
      <c r="D549" s="4">
        <f t="shared" si="52"/>
        <v>9.69</v>
      </c>
      <c r="E549" s="6">
        <v>1300</v>
      </c>
      <c r="F549" s="6">
        <v>12597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8"/>
        <v>42029.25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s="7" t="str">
        <f t="shared" si="50"/>
        <v>film &amp; video</v>
      </c>
      <c r="T549" s="7" t="str">
        <f t="shared" si="51"/>
        <v>drama</v>
      </c>
    </row>
    <row r="550" spans="1:20" hidden="1" x14ac:dyDescent="0.35">
      <c r="A550">
        <v>548</v>
      </c>
      <c r="B550" t="s">
        <v>1141</v>
      </c>
      <c r="C550" s="3" t="s">
        <v>1142</v>
      </c>
      <c r="D550" s="4">
        <f t="shared" si="52"/>
        <v>2.7091376701966716</v>
      </c>
      <c r="E550" s="6">
        <v>66100</v>
      </c>
      <c r="F550" s="6">
        <v>179074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8"/>
        <v>42461.208333333328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s="7" t="str">
        <f t="shared" si="50"/>
        <v>theater</v>
      </c>
      <c r="T550" s="7" t="str">
        <f t="shared" si="51"/>
        <v>plays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 s="4">
        <f t="shared" si="52"/>
        <v>2.8421355932203389</v>
      </c>
      <c r="E551" s="6">
        <v>29500</v>
      </c>
      <c r="F551" s="6">
        <v>83843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8"/>
        <v>41422.208333333336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s="7" t="str">
        <f t="shared" si="50"/>
        <v>technology</v>
      </c>
      <c r="T551" s="7" t="str">
        <f t="shared" si="51"/>
        <v>wearables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 s="4">
        <f t="shared" si="52"/>
        <v>0.04</v>
      </c>
      <c r="E552" s="6">
        <v>100</v>
      </c>
      <c r="F552" s="6">
        <v>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8"/>
        <v>40968.25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s="7" t="str">
        <f t="shared" si="50"/>
        <v>music</v>
      </c>
      <c r="T552" s="7" t="str">
        <f t="shared" si="51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 s="4">
        <f t="shared" si="52"/>
        <v>0.58632981676846196</v>
      </c>
      <c r="E553" s="6">
        <v>180100</v>
      </c>
      <c r="F553" s="6">
        <v>105598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8"/>
        <v>41993.25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s="7" t="str">
        <f t="shared" si="50"/>
        <v>technology</v>
      </c>
      <c r="T553" s="7" t="str">
        <f t="shared" si="51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 s="4">
        <f t="shared" si="52"/>
        <v>0.98511111111111116</v>
      </c>
      <c r="E554" s="6">
        <v>9000</v>
      </c>
      <c r="F554" s="6">
        <v>8866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8"/>
        <v>42700.25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s="7" t="str">
        <f t="shared" si="50"/>
        <v>theater</v>
      </c>
      <c r="T554" s="7" t="str">
        <f t="shared" si="51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 s="4">
        <f t="shared" si="52"/>
        <v>0.43975381008206332</v>
      </c>
      <c r="E555" s="6">
        <v>170600</v>
      </c>
      <c r="F555" s="6">
        <v>75022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8"/>
        <v>40545.25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s="7" t="str">
        <f t="shared" si="50"/>
        <v>music</v>
      </c>
      <c r="T555" s="7" t="str">
        <f t="shared" si="51"/>
        <v>rock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 s="4">
        <f t="shared" si="52"/>
        <v>1.5166315789473683</v>
      </c>
      <c r="E556" s="6">
        <v>9500</v>
      </c>
      <c r="F556" s="6">
        <v>14408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8"/>
        <v>42723.25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s="7" t="str">
        <f t="shared" si="50"/>
        <v>music</v>
      </c>
      <c r="T556" s="7" t="str">
        <f t="shared" si="51"/>
        <v>indie rock</v>
      </c>
    </row>
    <row r="557" spans="1:20" hidden="1" x14ac:dyDescent="0.35">
      <c r="A557">
        <v>555</v>
      </c>
      <c r="B557" t="s">
        <v>1155</v>
      </c>
      <c r="C557" s="3" t="s">
        <v>1156</v>
      </c>
      <c r="D557" s="4">
        <f t="shared" si="52"/>
        <v>2.2363492063492063</v>
      </c>
      <c r="E557" s="6">
        <v>6300</v>
      </c>
      <c r="F557" s="6">
        <v>14089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8"/>
        <v>41731.208333333336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s="7" t="str">
        <f t="shared" si="50"/>
        <v>music</v>
      </c>
      <c r="T557" s="7" t="str">
        <f t="shared" si="51"/>
        <v>rock</v>
      </c>
    </row>
    <row r="558" spans="1:20" hidden="1" x14ac:dyDescent="0.35">
      <c r="A558">
        <v>556</v>
      </c>
      <c r="B558" t="s">
        <v>442</v>
      </c>
      <c r="C558" s="3" t="s">
        <v>1157</v>
      </c>
      <c r="D558" s="4">
        <f t="shared" si="52"/>
        <v>2.3975</v>
      </c>
      <c r="E558" s="6">
        <v>5200</v>
      </c>
      <c r="F558" s="6">
        <v>12467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8"/>
        <v>40792.208333333336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s="7" t="str">
        <f t="shared" si="50"/>
        <v>publishing</v>
      </c>
      <c r="T558" s="7" t="str">
        <f t="shared" si="51"/>
        <v>translations</v>
      </c>
    </row>
    <row r="559" spans="1:20" ht="31" hidden="1" x14ac:dyDescent="0.35">
      <c r="A559">
        <v>557</v>
      </c>
      <c r="B559" t="s">
        <v>1158</v>
      </c>
      <c r="C559" s="3" t="s">
        <v>1159</v>
      </c>
      <c r="D559" s="4">
        <f t="shared" si="52"/>
        <v>1.9933333333333334</v>
      </c>
      <c r="E559" s="6">
        <v>6000</v>
      </c>
      <c r="F559" s="6">
        <v>11960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8"/>
        <v>42279.208333333328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s="7" t="str">
        <f t="shared" si="50"/>
        <v>film &amp; video</v>
      </c>
      <c r="T559" s="7" t="str">
        <f t="shared" si="51"/>
        <v>science fiction</v>
      </c>
    </row>
    <row r="560" spans="1:20" hidden="1" x14ac:dyDescent="0.35">
      <c r="A560">
        <v>558</v>
      </c>
      <c r="B560" t="s">
        <v>1160</v>
      </c>
      <c r="C560" s="3" t="s">
        <v>1161</v>
      </c>
      <c r="D560" s="4">
        <f t="shared" si="52"/>
        <v>1.373448275862069</v>
      </c>
      <c r="E560" s="6">
        <v>5800</v>
      </c>
      <c r="F560" s="6">
        <v>7966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8"/>
        <v>42424.25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s="7" t="str">
        <f t="shared" si="50"/>
        <v>theater</v>
      </c>
      <c r="T560" s="7" t="str">
        <f t="shared" si="51"/>
        <v>plays</v>
      </c>
    </row>
    <row r="561" spans="1:20" hidden="1" x14ac:dyDescent="0.35">
      <c r="A561">
        <v>559</v>
      </c>
      <c r="B561" t="s">
        <v>1162</v>
      </c>
      <c r="C561" s="3" t="s">
        <v>1163</v>
      </c>
      <c r="D561" s="4">
        <f t="shared" si="52"/>
        <v>1.009696106362773</v>
      </c>
      <c r="E561" s="6">
        <v>105300</v>
      </c>
      <c r="F561" s="6">
        <v>106321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8"/>
        <v>42584.208333333328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s="7" t="str">
        <f t="shared" si="50"/>
        <v>theater</v>
      </c>
      <c r="T561" s="7" t="str">
        <f t="shared" si="51"/>
        <v>plays</v>
      </c>
    </row>
    <row r="562" spans="1:20" hidden="1" x14ac:dyDescent="0.35">
      <c r="A562">
        <v>560</v>
      </c>
      <c r="B562" t="s">
        <v>1164</v>
      </c>
      <c r="C562" s="3" t="s">
        <v>1165</v>
      </c>
      <c r="D562" s="4">
        <f t="shared" si="52"/>
        <v>7.9416000000000002</v>
      </c>
      <c r="E562" s="6">
        <v>20000</v>
      </c>
      <c r="F562" s="6">
        <v>158832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8"/>
        <v>40865.25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s="7" t="str">
        <f t="shared" si="50"/>
        <v>film &amp; video</v>
      </c>
      <c r="T562" s="7" t="str">
        <f t="shared" si="51"/>
        <v>animation</v>
      </c>
    </row>
    <row r="563" spans="1:20" hidden="1" x14ac:dyDescent="0.35">
      <c r="A563">
        <v>561</v>
      </c>
      <c r="B563" t="s">
        <v>1166</v>
      </c>
      <c r="C563" s="3" t="s">
        <v>1167</v>
      </c>
      <c r="D563" s="4">
        <f t="shared" si="52"/>
        <v>3.6970000000000001</v>
      </c>
      <c r="E563" s="6">
        <v>3000</v>
      </c>
      <c r="F563" s="6">
        <v>11091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8"/>
        <v>40833.208333333336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s="7" t="str">
        <f t="shared" si="50"/>
        <v>theater</v>
      </c>
      <c r="T563" s="7" t="str">
        <f t="shared" si="51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 s="4">
        <f t="shared" si="52"/>
        <v>0.12818181818181817</v>
      </c>
      <c r="E564" s="6">
        <v>9900</v>
      </c>
      <c r="F564" s="6">
        <v>1269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8"/>
        <v>43536.208333333328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s="7" t="str">
        <f t="shared" si="50"/>
        <v>music</v>
      </c>
      <c r="T564" s="7" t="str">
        <f t="shared" si="51"/>
        <v>rock</v>
      </c>
    </row>
    <row r="565" spans="1:20" hidden="1" x14ac:dyDescent="0.35">
      <c r="A565">
        <v>563</v>
      </c>
      <c r="B565" t="s">
        <v>1170</v>
      </c>
      <c r="C565" s="3" t="s">
        <v>1171</v>
      </c>
      <c r="D565" s="4">
        <f t="shared" si="52"/>
        <v>1.3802702702702703</v>
      </c>
      <c r="E565" s="6">
        <v>3700</v>
      </c>
      <c r="F565" s="6">
        <v>5107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8"/>
        <v>43417.25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s="7" t="str">
        <f t="shared" si="50"/>
        <v>film &amp; video</v>
      </c>
      <c r="T565" s="7" t="str">
        <f t="shared" si="51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 s="4">
        <f t="shared" si="52"/>
        <v>0.83813278008298753</v>
      </c>
      <c r="E566" s="6">
        <v>168700</v>
      </c>
      <c r="F566" s="6">
        <v>141393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8"/>
        <v>42078.208333333328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s="7" t="str">
        <f t="shared" si="50"/>
        <v>theater</v>
      </c>
      <c r="T566" s="7" t="str">
        <f t="shared" si="51"/>
        <v>plays</v>
      </c>
    </row>
    <row r="567" spans="1:20" hidden="1" x14ac:dyDescent="0.35">
      <c r="A567">
        <v>565</v>
      </c>
      <c r="B567" t="s">
        <v>1174</v>
      </c>
      <c r="C567" s="3" t="s">
        <v>1175</v>
      </c>
      <c r="D567" s="4">
        <f t="shared" si="52"/>
        <v>2.0460063224446787</v>
      </c>
      <c r="E567" s="6">
        <v>94900</v>
      </c>
      <c r="F567" s="6">
        <v>194166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8"/>
        <v>40862.25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s="7" t="str">
        <f t="shared" si="50"/>
        <v>theater</v>
      </c>
      <c r="T567" s="7" t="str">
        <f t="shared" si="51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 s="4">
        <f t="shared" si="52"/>
        <v>0.44344086021505374</v>
      </c>
      <c r="E568" s="6">
        <v>9300</v>
      </c>
      <c r="F568" s="6">
        <v>4124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8"/>
        <v>42424.25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s="7" t="str">
        <f t="shared" si="50"/>
        <v>music</v>
      </c>
      <c r="T568" s="7" t="str">
        <f t="shared" si="51"/>
        <v>electric music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 s="4">
        <f t="shared" si="52"/>
        <v>2.1860294117647059</v>
      </c>
      <c r="E569" s="6">
        <v>6800</v>
      </c>
      <c r="F569" s="6">
        <v>14865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8"/>
        <v>41830.208333333336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s="7" t="str">
        <f t="shared" si="50"/>
        <v>music</v>
      </c>
      <c r="T569" s="7" t="str">
        <f t="shared" si="51"/>
        <v>rock</v>
      </c>
    </row>
    <row r="570" spans="1:20" hidden="1" x14ac:dyDescent="0.35">
      <c r="A570">
        <v>568</v>
      </c>
      <c r="B570" t="s">
        <v>1180</v>
      </c>
      <c r="C570" s="3" t="s">
        <v>1181</v>
      </c>
      <c r="D570" s="4">
        <f t="shared" si="52"/>
        <v>1.8603314917127072</v>
      </c>
      <c r="E570" s="6">
        <v>72400</v>
      </c>
      <c r="F570" s="6">
        <v>134688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8"/>
        <v>40374.208333333336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s="7" t="str">
        <f t="shared" si="50"/>
        <v>theater</v>
      </c>
      <c r="T570" s="7" t="str">
        <f t="shared" si="51"/>
        <v>plays</v>
      </c>
    </row>
    <row r="571" spans="1:20" hidden="1" x14ac:dyDescent="0.35">
      <c r="A571">
        <v>569</v>
      </c>
      <c r="B571" t="s">
        <v>1182</v>
      </c>
      <c r="C571" s="3" t="s">
        <v>1183</v>
      </c>
      <c r="D571" s="4">
        <f t="shared" si="52"/>
        <v>2.3733830845771142</v>
      </c>
      <c r="E571" s="6">
        <v>20100</v>
      </c>
      <c r="F571" s="6">
        <v>47705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8"/>
        <v>40554.25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s="7" t="str">
        <f t="shared" si="50"/>
        <v>film &amp; video</v>
      </c>
      <c r="T571" s="7" t="str">
        <f t="shared" si="51"/>
        <v>animation</v>
      </c>
    </row>
    <row r="572" spans="1:20" hidden="1" x14ac:dyDescent="0.35">
      <c r="A572">
        <v>570</v>
      </c>
      <c r="B572" t="s">
        <v>1184</v>
      </c>
      <c r="C572" s="3" t="s">
        <v>1185</v>
      </c>
      <c r="D572" s="4">
        <f t="shared" si="52"/>
        <v>3.0565384615384614</v>
      </c>
      <c r="E572" s="6">
        <v>31200</v>
      </c>
      <c r="F572" s="6">
        <v>95364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8"/>
        <v>41993.25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s="7" t="str">
        <f t="shared" si="50"/>
        <v>music</v>
      </c>
      <c r="T572" s="7" t="str">
        <f t="shared" si="51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 s="4">
        <f t="shared" si="52"/>
        <v>0.94142857142857139</v>
      </c>
      <c r="E573" s="6">
        <v>3500</v>
      </c>
      <c r="F573" s="6">
        <v>3295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8"/>
        <v>42174.208333333328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s="7" t="str">
        <f t="shared" si="50"/>
        <v>film &amp; video</v>
      </c>
      <c r="T573" s="7" t="str">
        <f t="shared" si="51"/>
        <v>shorts</v>
      </c>
    </row>
    <row r="574" spans="1:20" hidden="1" x14ac:dyDescent="0.35">
      <c r="A574">
        <v>572</v>
      </c>
      <c r="B574" t="s">
        <v>1188</v>
      </c>
      <c r="C574" s="3" t="s">
        <v>1189</v>
      </c>
      <c r="D574" s="4">
        <f t="shared" si="52"/>
        <v>0.54400000000000004</v>
      </c>
      <c r="E574" s="6">
        <v>9000</v>
      </c>
      <c r="F574" s="6">
        <v>4896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8"/>
        <v>42275.208333333328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s="7" t="str">
        <f t="shared" si="50"/>
        <v>music</v>
      </c>
      <c r="T574" s="7" t="str">
        <f t="shared" si="51"/>
        <v>rock</v>
      </c>
    </row>
    <row r="575" spans="1:20" hidden="1" x14ac:dyDescent="0.35">
      <c r="A575">
        <v>573</v>
      </c>
      <c r="B575" t="s">
        <v>1190</v>
      </c>
      <c r="C575" s="3" t="s">
        <v>1191</v>
      </c>
      <c r="D575" s="4">
        <f t="shared" si="52"/>
        <v>1.1188059701492536</v>
      </c>
      <c r="E575" s="6">
        <v>6700</v>
      </c>
      <c r="F575" s="6">
        <v>7496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8"/>
        <v>41761.208333333336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s="7" t="str">
        <f t="shared" si="50"/>
        <v>journalism</v>
      </c>
      <c r="T575" s="7" t="str">
        <f t="shared" si="51"/>
        <v>audio</v>
      </c>
    </row>
    <row r="576" spans="1:20" hidden="1" x14ac:dyDescent="0.35">
      <c r="A576">
        <v>574</v>
      </c>
      <c r="B576" t="s">
        <v>1192</v>
      </c>
      <c r="C576" s="3" t="s">
        <v>1193</v>
      </c>
      <c r="D576" s="4">
        <f t="shared" si="52"/>
        <v>3.6914814814814814</v>
      </c>
      <c r="E576" s="6">
        <v>2700</v>
      </c>
      <c r="F576" s="6">
        <v>9967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8"/>
        <v>43806.25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s="7" t="str">
        <f t="shared" si="50"/>
        <v>food</v>
      </c>
      <c r="T576" s="7" t="str">
        <f t="shared" si="51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 s="4">
        <f t="shared" si="52"/>
        <v>0.62930372148859548</v>
      </c>
      <c r="E577" s="6">
        <v>83300</v>
      </c>
      <c r="F577" s="6">
        <v>52421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8"/>
        <v>41779.208333333336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s="7" t="str">
        <f t="shared" si="50"/>
        <v>theater</v>
      </c>
      <c r="T577" s="7" t="str">
        <f t="shared" si="51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 s="4">
        <f t="shared" si="52"/>
        <v>0.6492783505154639</v>
      </c>
      <c r="E578" s="6">
        <v>9700</v>
      </c>
      <c r="F578" s="6">
        <v>6298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48"/>
        <v>43040.208333333328</v>
      </c>
      <c r="O578" s="11">
        <f t="shared" si="49"/>
        <v>43057.25</v>
      </c>
      <c r="P578" t="b">
        <v>0</v>
      </c>
      <c r="Q578" t="b">
        <v>0</v>
      </c>
      <c r="R578" t="s">
        <v>33</v>
      </c>
      <c r="S578" s="7" t="str">
        <f t="shared" si="50"/>
        <v>theater</v>
      </c>
      <c r="T578" s="7" t="str">
        <f t="shared" si="51"/>
        <v>plays</v>
      </c>
    </row>
    <row r="579" spans="1:20" hidden="1" x14ac:dyDescent="0.35">
      <c r="A579">
        <v>577</v>
      </c>
      <c r="B579" t="s">
        <v>1198</v>
      </c>
      <c r="C579" s="3" t="s">
        <v>1199</v>
      </c>
      <c r="D579" s="4">
        <f t="shared" si="52"/>
        <v>0.18853658536585366</v>
      </c>
      <c r="E579" s="6">
        <v>8200</v>
      </c>
      <c r="F579" s="6">
        <v>1546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4">(((L579/60)/60)/24)+DATE(1970,1,1)</f>
        <v>40613.25</v>
      </c>
      <c r="O579" s="11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s="7" t="str">
        <f t="shared" ref="S579:S642" si="56">LEFT(R579, FIND("/", R579) - 1)</f>
        <v>music</v>
      </c>
      <c r="T579" s="7" t="str">
        <f t="shared" ref="T579:T642" si="57">RIGHT(R579, LEN(R579) - FIND("/", R579))</f>
        <v>jazz</v>
      </c>
    </row>
    <row r="580" spans="1:20" ht="31" x14ac:dyDescent="0.35">
      <c r="A580">
        <v>578</v>
      </c>
      <c r="B580" t="s">
        <v>1200</v>
      </c>
      <c r="C580" s="3" t="s">
        <v>1201</v>
      </c>
      <c r="D580" s="4">
        <f t="shared" ref="D580:D643" si="58">F580/E580</f>
        <v>0.1675440414507772</v>
      </c>
      <c r="E580" s="6">
        <v>96500</v>
      </c>
      <c r="F580" s="6">
        <v>16168</v>
      </c>
      <c r="G580" t="s">
        <v>14</v>
      </c>
      <c r="H580">
        <v>245</v>
      </c>
      <c r="I580" s="6">
        <f t="shared" ref="I580:I643" si="59">F580/H580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4"/>
        <v>40878.25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s="7" t="str">
        <f t="shared" si="56"/>
        <v>film &amp; video</v>
      </c>
      <c r="T580" s="7" t="str">
        <f t="shared" si="57"/>
        <v>science fiction</v>
      </c>
    </row>
    <row r="581" spans="1:20" hidden="1" x14ac:dyDescent="0.35">
      <c r="A581">
        <v>579</v>
      </c>
      <c r="B581" t="s">
        <v>1202</v>
      </c>
      <c r="C581" s="3" t="s">
        <v>1203</v>
      </c>
      <c r="D581" s="4">
        <f t="shared" si="58"/>
        <v>1.0111290322580646</v>
      </c>
      <c r="E581" s="6">
        <v>6200</v>
      </c>
      <c r="F581" s="6">
        <v>6269</v>
      </c>
      <c r="G581" t="s">
        <v>20</v>
      </c>
      <c r="H581">
        <v>87</v>
      </c>
      <c r="I581" s="6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4"/>
        <v>40762.208333333336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s="7" t="str">
        <f t="shared" si="56"/>
        <v>music</v>
      </c>
      <c r="T581" s="7" t="str">
        <f t="shared" si="57"/>
        <v>jazz</v>
      </c>
    </row>
    <row r="582" spans="1:20" hidden="1" x14ac:dyDescent="0.35">
      <c r="A582">
        <v>580</v>
      </c>
      <c r="B582" t="s">
        <v>556</v>
      </c>
      <c r="C582" s="3" t="s">
        <v>1204</v>
      </c>
      <c r="D582" s="4">
        <f t="shared" si="58"/>
        <v>3.4150228310502282</v>
      </c>
      <c r="E582" s="6">
        <v>43800</v>
      </c>
      <c r="F582" s="6">
        <v>149578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4"/>
        <v>41696.25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s="7" t="str">
        <f t="shared" si="56"/>
        <v>theater</v>
      </c>
      <c r="T582" s="7" t="str">
        <f t="shared" si="57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 s="4">
        <f t="shared" si="58"/>
        <v>0.64016666666666666</v>
      </c>
      <c r="E583" s="6">
        <v>6000</v>
      </c>
      <c r="F583" s="6">
        <v>3841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4"/>
        <v>40662.208333333336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s="7" t="str">
        <f t="shared" si="56"/>
        <v>technology</v>
      </c>
      <c r="T583" s="7" t="str">
        <f t="shared" si="57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 s="4">
        <f t="shared" si="58"/>
        <v>0.5208045977011494</v>
      </c>
      <c r="E584" s="6">
        <v>8700</v>
      </c>
      <c r="F584" s="6">
        <v>4531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4"/>
        <v>42165.208333333328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s="7" t="str">
        <f t="shared" si="56"/>
        <v>games</v>
      </c>
      <c r="T584" s="7" t="str">
        <f t="shared" si="57"/>
        <v>video games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 s="4">
        <f t="shared" si="58"/>
        <v>3.2240211640211642</v>
      </c>
      <c r="E585" s="6">
        <v>18900</v>
      </c>
      <c r="F585" s="6">
        <v>60934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4"/>
        <v>40959.25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s="7" t="str">
        <f t="shared" si="56"/>
        <v>film &amp; video</v>
      </c>
      <c r="T585" s="7" t="str">
        <f t="shared" si="57"/>
        <v>documentary</v>
      </c>
    </row>
    <row r="586" spans="1:20" hidden="1" x14ac:dyDescent="0.35">
      <c r="A586">
        <v>584</v>
      </c>
      <c r="B586" t="s">
        <v>45</v>
      </c>
      <c r="C586" s="3" t="s">
        <v>1211</v>
      </c>
      <c r="D586" s="4">
        <f t="shared" si="58"/>
        <v>1.1950810185185186</v>
      </c>
      <c r="E586" s="6">
        <v>86400</v>
      </c>
      <c r="F586" s="6">
        <v>103255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4"/>
        <v>41024.208333333336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s="7" t="str">
        <f t="shared" si="56"/>
        <v>technology</v>
      </c>
      <c r="T586" s="7" t="str">
        <f t="shared" si="57"/>
        <v>web</v>
      </c>
    </row>
    <row r="587" spans="1:20" hidden="1" x14ac:dyDescent="0.35">
      <c r="A587">
        <v>585</v>
      </c>
      <c r="B587" t="s">
        <v>1212</v>
      </c>
      <c r="C587" s="3" t="s">
        <v>1213</v>
      </c>
      <c r="D587" s="4">
        <f t="shared" si="58"/>
        <v>1.4679775280898877</v>
      </c>
      <c r="E587" s="6">
        <v>8900</v>
      </c>
      <c r="F587" s="6">
        <v>13065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4"/>
        <v>40255.208333333336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s="7" t="str">
        <f t="shared" si="56"/>
        <v>publishing</v>
      </c>
      <c r="T587" s="7" t="str">
        <f t="shared" si="57"/>
        <v>translations</v>
      </c>
    </row>
    <row r="588" spans="1:20" hidden="1" x14ac:dyDescent="0.35">
      <c r="A588">
        <v>586</v>
      </c>
      <c r="B588" t="s">
        <v>1214</v>
      </c>
      <c r="C588" s="3" t="s">
        <v>1215</v>
      </c>
      <c r="D588" s="4">
        <f t="shared" si="58"/>
        <v>9.5057142857142853</v>
      </c>
      <c r="E588" s="6">
        <v>700</v>
      </c>
      <c r="F588" s="6">
        <v>6654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4"/>
        <v>40499.25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s="7" t="str">
        <f t="shared" si="56"/>
        <v>music</v>
      </c>
      <c r="T588" s="7" t="str">
        <f t="shared" si="57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 s="4">
        <f t="shared" si="58"/>
        <v>0.72893617021276591</v>
      </c>
      <c r="E589" s="6">
        <v>9400</v>
      </c>
      <c r="F589" s="6">
        <v>6852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4"/>
        <v>43484.25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s="7" t="str">
        <f t="shared" si="56"/>
        <v>food</v>
      </c>
      <c r="T589" s="7" t="str">
        <f t="shared" si="57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 s="4">
        <f t="shared" si="58"/>
        <v>0.7900824873096447</v>
      </c>
      <c r="E590" s="6">
        <v>157600</v>
      </c>
      <c r="F590" s="6">
        <v>124517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4"/>
        <v>40262.208333333336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s="7" t="str">
        <f t="shared" si="56"/>
        <v>theater</v>
      </c>
      <c r="T590" s="7" t="str">
        <f t="shared" si="57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 s="4">
        <f t="shared" si="58"/>
        <v>0.64721518987341775</v>
      </c>
      <c r="E591" s="6">
        <v>7900</v>
      </c>
      <c r="F591" s="6">
        <v>5113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4"/>
        <v>42190.208333333328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s="7" t="str">
        <f t="shared" si="56"/>
        <v>film &amp; video</v>
      </c>
      <c r="T591" s="7" t="str">
        <f t="shared" si="57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 s="4">
        <f t="shared" si="58"/>
        <v>0.82028169014084507</v>
      </c>
      <c r="E592" s="6">
        <v>7100</v>
      </c>
      <c r="F592" s="6">
        <v>5824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4"/>
        <v>41994.25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s="7" t="str">
        <f t="shared" si="56"/>
        <v>publishing</v>
      </c>
      <c r="T592" s="7" t="str">
        <f t="shared" si="57"/>
        <v>radio &amp; podcasts</v>
      </c>
    </row>
    <row r="593" spans="1:20" hidden="1" x14ac:dyDescent="0.35">
      <c r="A593">
        <v>591</v>
      </c>
      <c r="B593" t="s">
        <v>1224</v>
      </c>
      <c r="C593" s="3" t="s">
        <v>1225</v>
      </c>
      <c r="D593" s="4">
        <f t="shared" si="58"/>
        <v>10.376666666666667</v>
      </c>
      <c r="E593" s="6">
        <v>600</v>
      </c>
      <c r="F593" s="6">
        <v>6226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4"/>
        <v>40373.208333333336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s="7" t="str">
        <f t="shared" si="56"/>
        <v>games</v>
      </c>
      <c r="T593" s="7" t="str">
        <f t="shared" si="57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 s="4">
        <f t="shared" si="58"/>
        <v>0.12910076530612244</v>
      </c>
      <c r="E594" s="6">
        <v>156800</v>
      </c>
      <c r="F594" s="6">
        <v>20243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4"/>
        <v>41789.208333333336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s="7" t="str">
        <f t="shared" si="56"/>
        <v>theater</v>
      </c>
      <c r="T594" s="7" t="str">
        <f t="shared" si="57"/>
        <v>plays</v>
      </c>
    </row>
    <row r="595" spans="1:20" hidden="1" x14ac:dyDescent="0.35">
      <c r="A595">
        <v>593</v>
      </c>
      <c r="B595" t="s">
        <v>1228</v>
      </c>
      <c r="C595" s="3" t="s">
        <v>1229</v>
      </c>
      <c r="D595" s="4">
        <f t="shared" si="58"/>
        <v>1.5484210526315789</v>
      </c>
      <c r="E595" s="6">
        <v>121600</v>
      </c>
      <c r="F595" s="6">
        <v>188288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4"/>
        <v>41724.208333333336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s="7" t="str">
        <f t="shared" si="56"/>
        <v>film &amp; video</v>
      </c>
      <c r="T595" s="7" t="str">
        <f t="shared" si="57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 s="4">
        <f t="shared" si="58"/>
        <v>7.0991735537190084E-2</v>
      </c>
      <c r="E596" s="6">
        <v>157300</v>
      </c>
      <c r="F596" s="6">
        <v>11167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4"/>
        <v>42548.208333333328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s="7" t="str">
        <f t="shared" si="56"/>
        <v>theater</v>
      </c>
      <c r="T596" s="7" t="str">
        <f t="shared" si="57"/>
        <v>plays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 s="4">
        <f t="shared" si="58"/>
        <v>2.0852773826458035</v>
      </c>
      <c r="E597" s="6">
        <v>70300</v>
      </c>
      <c r="F597" s="6">
        <v>146595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4"/>
        <v>40253.208333333336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s="7" t="str">
        <f t="shared" si="56"/>
        <v>theater</v>
      </c>
      <c r="T597" s="7" t="str">
        <f t="shared" si="57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 s="4">
        <f t="shared" si="58"/>
        <v>0.99683544303797467</v>
      </c>
      <c r="E598" s="6">
        <v>7900</v>
      </c>
      <c r="F598" s="6">
        <v>7875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4"/>
        <v>42434.25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s="7" t="str">
        <f t="shared" si="56"/>
        <v>film &amp; video</v>
      </c>
      <c r="T598" s="7" t="str">
        <f t="shared" si="57"/>
        <v>drama</v>
      </c>
    </row>
    <row r="599" spans="1:20" hidden="1" x14ac:dyDescent="0.35">
      <c r="A599">
        <v>597</v>
      </c>
      <c r="B599" t="s">
        <v>1236</v>
      </c>
      <c r="C599" s="3" t="s">
        <v>1237</v>
      </c>
      <c r="D599" s="4">
        <f t="shared" si="58"/>
        <v>2.0159756097560977</v>
      </c>
      <c r="E599" s="6">
        <v>73800</v>
      </c>
      <c r="F599" s="6">
        <v>148779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4"/>
        <v>43786.25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s="7" t="str">
        <f t="shared" si="56"/>
        <v>theater</v>
      </c>
      <c r="T599" s="7" t="str">
        <f t="shared" si="57"/>
        <v>plays</v>
      </c>
    </row>
    <row r="600" spans="1:20" hidden="1" x14ac:dyDescent="0.35">
      <c r="A600">
        <v>598</v>
      </c>
      <c r="B600" t="s">
        <v>1238</v>
      </c>
      <c r="C600" s="3" t="s">
        <v>1239</v>
      </c>
      <c r="D600" s="4">
        <f t="shared" si="58"/>
        <v>1.6209032258064515</v>
      </c>
      <c r="E600" s="6">
        <v>108500</v>
      </c>
      <c r="F600" s="6">
        <v>175868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4"/>
        <v>40344.208333333336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s="7" t="str">
        <f t="shared" si="56"/>
        <v>music</v>
      </c>
      <c r="T600" s="7" t="str">
        <f t="shared" si="57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 s="4">
        <f t="shared" si="58"/>
        <v>3.6436208125445471E-2</v>
      </c>
      <c r="E601" s="6">
        <v>140300</v>
      </c>
      <c r="F601" s="6">
        <v>5112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4"/>
        <v>42047.25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s="7" t="str">
        <f t="shared" si="56"/>
        <v>film &amp; video</v>
      </c>
      <c r="T601" s="7" t="str">
        <f t="shared" si="57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 s="4">
        <f t="shared" si="58"/>
        <v>0.05</v>
      </c>
      <c r="E602" s="6">
        <v>100</v>
      </c>
      <c r="F602" s="6">
        <v>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4"/>
        <v>41485.208333333336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s="7" t="str">
        <f t="shared" si="56"/>
        <v>food</v>
      </c>
      <c r="T602" s="7" t="str">
        <f t="shared" si="57"/>
        <v>food trucks</v>
      </c>
    </row>
    <row r="603" spans="1:20" hidden="1" x14ac:dyDescent="0.35">
      <c r="A603">
        <v>601</v>
      </c>
      <c r="B603" t="s">
        <v>1244</v>
      </c>
      <c r="C603" s="3" t="s">
        <v>1245</v>
      </c>
      <c r="D603" s="4">
        <f t="shared" si="58"/>
        <v>2.0663492063492064</v>
      </c>
      <c r="E603" s="6">
        <v>6300</v>
      </c>
      <c r="F603" s="6">
        <v>13018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4"/>
        <v>41789.208333333336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s="7" t="str">
        <f t="shared" si="56"/>
        <v>technology</v>
      </c>
      <c r="T603" s="7" t="str">
        <f t="shared" si="57"/>
        <v>wearables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 s="4">
        <f t="shared" si="58"/>
        <v>1.2823628691983122</v>
      </c>
      <c r="E604" s="6">
        <v>71100</v>
      </c>
      <c r="F604" s="6">
        <v>91176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4"/>
        <v>42160.208333333328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s="7" t="str">
        <f t="shared" si="56"/>
        <v>theater</v>
      </c>
      <c r="T604" s="7" t="str">
        <f t="shared" si="57"/>
        <v>plays</v>
      </c>
    </row>
    <row r="605" spans="1:20" hidden="1" x14ac:dyDescent="0.35">
      <c r="A605">
        <v>603</v>
      </c>
      <c r="B605" t="s">
        <v>1248</v>
      </c>
      <c r="C605" s="3" t="s">
        <v>1249</v>
      </c>
      <c r="D605" s="4">
        <f t="shared" si="58"/>
        <v>1.1966037735849056</v>
      </c>
      <c r="E605" s="6">
        <v>5300</v>
      </c>
      <c r="F605" s="6">
        <v>6342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4"/>
        <v>43573.208333333328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s="7" t="str">
        <f t="shared" si="56"/>
        <v>theater</v>
      </c>
      <c r="T605" s="7" t="str">
        <f t="shared" si="57"/>
        <v>plays</v>
      </c>
    </row>
    <row r="606" spans="1:20" hidden="1" x14ac:dyDescent="0.35">
      <c r="A606">
        <v>604</v>
      </c>
      <c r="B606" t="s">
        <v>1250</v>
      </c>
      <c r="C606" s="3" t="s">
        <v>1251</v>
      </c>
      <c r="D606" s="4">
        <f t="shared" si="58"/>
        <v>1.7073055242390078</v>
      </c>
      <c r="E606" s="6">
        <v>88700</v>
      </c>
      <c r="F606" s="6">
        <v>151438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4"/>
        <v>40565.25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s="7" t="str">
        <f t="shared" si="56"/>
        <v>theater</v>
      </c>
      <c r="T606" s="7" t="str">
        <f t="shared" si="57"/>
        <v>plays</v>
      </c>
    </row>
    <row r="607" spans="1:20" hidden="1" x14ac:dyDescent="0.35">
      <c r="A607">
        <v>605</v>
      </c>
      <c r="B607" t="s">
        <v>1252</v>
      </c>
      <c r="C607" s="3" t="s">
        <v>1253</v>
      </c>
      <c r="D607" s="4">
        <f t="shared" si="58"/>
        <v>1.8721212121212121</v>
      </c>
      <c r="E607" s="6">
        <v>3300</v>
      </c>
      <c r="F607" s="6">
        <v>6178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4"/>
        <v>42280.208333333328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s="7" t="str">
        <f t="shared" si="56"/>
        <v>publishing</v>
      </c>
      <c r="T607" s="7" t="str">
        <f t="shared" si="57"/>
        <v>nonfiction</v>
      </c>
    </row>
    <row r="608" spans="1:20" hidden="1" x14ac:dyDescent="0.35">
      <c r="A608">
        <v>606</v>
      </c>
      <c r="B608" t="s">
        <v>1254</v>
      </c>
      <c r="C608" s="3" t="s">
        <v>1255</v>
      </c>
      <c r="D608" s="4">
        <f t="shared" si="58"/>
        <v>1.8838235294117647</v>
      </c>
      <c r="E608" s="6">
        <v>3400</v>
      </c>
      <c r="F608" s="6">
        <v>6405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4"/>
        <v>42436.25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s="7" t="str">
        <f t="shared" si="56"/>
        <v>music</v>
      </c>
      <c r="T608" s="7" t="str">
        <f t="shared" si="57"/>
        <v>rock</v>
      </c>
    </row>
    <row r="609" spans="1:20" hidden="1" x14ac:dyDescent="0.35">
      <c r="A609">
        <v>607</v>
      </c>
      <c r="B609" t="s">
        <v>1256</v>
      </c>
      <c r="C609" s="3" t="s">
        <v>1257</v>
      </c>
      <c r="D609" s="4">
        <f t="shared" si="58"/>
        <v>1.3129869186046512</v>
      </c>
      <c r="E609" s="6">
        <v>137600</v>
      </c>
      <c r="F609" s="6">
        <v>180667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4"/>
        <v>41721.208333333336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s="7" t="str">
        <f t="shared" si="56"/>
        <v>food</v>
      </c>
      <c r="T609" s="7" t="str">
        <f t="shared" si="57"/>
        <v>food trucks</v>
      </c>
    </row>
    <row r="610" spans="1:20" hidden="1" x14ac:dyDescent="0.35">
      <c r="A610">
        <v>608</v>
      </c>
      <c r="B610" t="s">
        <v>1258</v>
      </c>
      <c r="C610" s="3" t="s">
        <v>1259</v>
      </c>
      <c r="D610" s="4">
        <f t="shared" si="58"/>
        <v>2.8397435897435899</v>
      </c>
      <c r="E610" s="6">
        <v>3900</v>
      </c>
      <c r="F610" s="6">
        <v>11075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4"/>
        <v>43530.25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s="7" t="str">
        <f t="shared" si="56"/>
        <v>music</v>
      </c>
      <c r="T610" s="7" t="str">
        <f t="shared" si="57"/>
        <v>jazz</v>
      </c>
    </row>
    <row r="611" spans="1:20" ht="31" hidden="1" x14ac:dyDescent="0.35">
      <c r="A611">
        <v>609</v>
      </c>
      <c r="B611" t="s">
        <v>1260</v>
      </c>
      <c r="C611" s="3" t="s">
        <v>1261</v>
      </c>
      <c r="D611" s="4">
        <f t="shared" si="58"/>
        <v>1.2041999999999999</v>
      </c>
      <c r="E611" s="6">
        <v>10000</v>
      </c>
      <c r="F611" s="6">
        <v>12042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4"/>
        <v>43481.25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s="7" t="str">
        <f t="shared" si="56"/>
        <v>film &amp; video</v>
      </c>
      <c r="T611" s="7" t="str">
        <f t="shared" si="57"/>
        <v>science fiction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 s="4">
        <f t="shared" si="58"/>
        <v>4.1905607476635511</v>
      </c>
      <c r="E612" s="6">
        <v>42800</v>
      </c>
      <c r="F612" s="6">
        <v>179356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4"/>
        <v>41259.25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s="7" t="str">
        <f t="shared" si="56"/>
        <v>theater</v>
      </c>
      <c r="T612" s="7" t="str">
        <f t="shared" si="57"/>
        <v>plays</v>
      </c>
    </row>
    <row r="613" spans="1:20" hidden="1" x14ac:dyDescent="0.35">
      <c r="A613">
        <v>611</v>
      </c>
      <c r="B613" t="s">
        <v>1264</v>
      </c>
      <c r="C613" s="3" t="s">
        <v>1265</v>
      </c>
      <c r="D613" s="4">
        <f t="shared" si="58"/>
        <v>0.13853658536585367</v>
      </c>
      <c r="E613" s="6">
        <v>8200</v>
      </c>
      <c r="F613" s="6">
        <v>1136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4"/>
        <v>41480.208333333336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s="7" t="str">
        <f t="shared" si="56"/>
        <v>theater</v>
      </c>
      <c r="T613" s="7" t="str">
        <f t="shared" si="57"/>
        <v>plays</v>
      </c>
    </row>
    <row r="614" spans="1:20" hidden="1" x14ac:dyDescent="0.35">
      <c r="A614">
        <v>612</v>
      </c>
      <c r="B614" t="s">
        <v>1266</v>
      </c>
      <c r="C614" s="3" t="s">
        <v>1267</v>
      </c>
      <c r="D614" s="4">
        <f t="shared" si="58"/>
        <v>1.3943548387096774</v>
      </c>
      <c r="E614" s="6">
        <v>6200</v>
      </c>
      <c r="F614" s="6">
        <v>8645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4"/>
        <v>40474.208333333336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s="7" t="str">
        <f t="shared" si="56"/>
        <v>music</v>
      </c>
      <c r="T614" s="7" t="str">
        <f t="shared" si="57"/>
        <v>electric music</v>
      </c>
    </row>
    <row r="615" spans="1:20" hidden="1" x14ac:dyDescent="0.35">
      <c r="A615">
        <v>613</v>
      </c>
      <c r="B615" t="s">
        <v>1268</v>
      </c>
      <c r="C615" s="3" t="s">
        <v>1269</v>
      </c>
      <c r="D615" s="4">
        <f t="shared" si="58"/>
        <v>1.74</v>
      </c>
      <c r="E615" s="6">
        <v>1100</v>
      </c>
      <c r="F615" s="6">
        <v>1914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4"/>
        <v>42973.208333333328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s="7" t="str">
        <f t="shared" si="56"/>
        <v>theater</v>
      </c>
      <c r="T615" s="7" t="str">
        <f t="shared" si="57"/>
        <v>plays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 s="4">
        <f t="shared" si="58"/>
        <v>1.5549056603773586</v>
      </c>
      <c r="E616" s="6">
        <v>26500</v>
      </c>
      <c r="F616" s="6">
        <v>41205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4"/>
        <v>42746.25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s="7" t="str">
        <f t="shared" si="56"/>
        <v>theater</v>
      </c>
      <c r="T616" s="7" t="str">
        <f t="shared" si="57"/>
        <v>plays</v>
      </c>
    </row>
    <row r="617" spans="1:20" hidden="1" x14ac:dyDescent="0.35">
      <c r="A617">
        <v>615</v>
      </c>
      <c r="B617" t="s">
        <v>1272</v>
      </c>
      <c r="C617" s="3" t="s">
        <v>1273</v>
      </c>
      <c r="D617" s="4">
        <f t="shared" si="58"/>
        <v>1.7044705882352942</v>
      </c>
      <c r="E617" s="6">
        <v>8500</v>
      </c>
      <c r="F617" s="6">
        <v>14488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4"/>
        <v>42489.208333333328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s="7" t="str">
        <f t="shared" si="56"/>
        <v>theater</v>
      </c>
      <c r="T617" s="7" t="str">
        <f t="shared" si="57"/>
        <v>plays</v>
      </c>
    </row>
    <row r="618" spans="1:20" hidden="1" x14ac:dyDescent="0.35">
      <c r="A618">
        <v>616</v>
      </c>
      <c r="B618" t="s">
        <v>1274</v>
      </c>
      <c r="C618" s="3" t="s">
        <v>1275</v>
      </c>
      <c r="D618" s="4">
        <f t="shared" si="58"/>
        <v>1.8951562500000001</v>
      </c>
      <c r="E618" s="6">
        <v>6400</v>
      </c>
      <c r="F618" s="6">
        <v>12129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4"/>
        <v>41537.208333333336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s="7" t="str">
        <f t="shared" si="56"/>
        <v>music</v>
      </c>
      <c r="T618" s="7" t="str">
        <f t="shared" si="57"/>
        <v>indie rock</v>
      </c>
    </row>
    <row r="619" spans="1:20" hidden="1" x14ac:dyDescent="0.35">
      <c r="A619">
        <v>617</v>
      </c>
      <c r="B619" t="s">
        <v>1276</v>
      </c>
      <c r="C619" s="3" t="s">
        <v>1277</v>
      </c>
      <c r="D619" s="4">
        <f t="shared" si="58"/>
        <v>2.4971428571428573</v>
      </c>
      <c r="E619" s="6">
        <v>1400</v>
      </c>
      <c r="F619" s="6">
        <v>3496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4"/>
        <v>41794.208333333336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s="7" t="str">
        <f t="shared" si="56"/>
        <v>theater</v>
      </c>
      <c r="T619" s="7" t="str">
        <f t="shared" si="57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 s="4">
        <f t="shared" si="58"/>
        <v>0.48860523665659616</v>
      </c>
      <c r="E620" s="6">
        <v>198600</v>
      </c>
      <c r="F620" s="6">
        <v>97037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4"/>
        <v>41396.208333333336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s="7" t="str">
        <f t="shared" si="56"/>
        <v>publishing</v>
      </c>
      <c r="T620" s="7" t="str">
        <f t="shared" si="57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 s="4">
        <f t="shared" si="58"/>
        <v>0.28461970393057684</v>
      </c>
      <c r="E621" s="6">
        <v>195900</v>
      </c>
      <c r="F621" s="6">
        <v>55757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4"/>
        <v>40669.208333333336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s="7" t="str">
        <f t="shared" si="56"/>
        <v>theater</v>
      </c>
      <c r="T621" s="7" t="str">
        <f t="shared" si="57"/>
        <v>plays</v>
      </c>
    </row>
    <row r="622" spans="1:20" ht="31" hidden="1" x14ac:dyDescent="0.35">
      <c r="A622">
        <v>620</v>
      </c>
      <c r="B622" t="s">
        <v>1282</v>
      </c>
      <c r="C622" s="3" t="s">
        <v>1283</v>
      </c>
      <c r="D622" s="4">
        <f t="shared" si="58"/>
        <v>2.6802325581395348</v>
      </c>
      <c r="E622" s="6">
        <v>4300</v>
      </c>
      <c r="F622" s="6">
        <v>11525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4"/>
        <v>42559.208333333328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s="7" t="str">
        <f t="shared" si="56"/>
        <v>photography</v>
      </c>
      <c r="T622" s="7" t="str">
        <f t="shared" si="57"/>
        <v>photography books</v>
      </c>
    </row>
    <row r="623" spans="1:20" hidden="1" x14ac:dyDescent="0.35">
      <c r="A623">
        <v>621</v>
      </c>
      <c r="B623" t="s">
        <v>1284</v>
      </c>
      <c r="C623" s="3" t="s">
        <v>1285</v>
      </c>
      <c r="D623" s="4">
        <f t="shared" si="58"/>
        <v>6.1980078125000002</v>
      </c>
      <c r="E623" s="6">
        <v>25600</v>
      </c>
      <c r="F623" s="6">
        <v>158669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4"/>
        <v>42626.208333333328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s="7" t="str">
        <f t="shared" si="56"/>
        <v>theater</v>
      </c>
      <c r="T623" s="7" t="str">
        <f t="shared" si="57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 s="4">
        <f t="shared" si="58"/>
        <v>3.1301587301587303E-2</v>
      </c>
      <c r="E624" s="6">
        <v>189000</v>
      </c>
      <c r="F624" s="6">
        <v>5916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4"/>
        <v>43205.208333333328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s="7" t="str">
        <f t="shared" si="56"/>
        <v>music</v>
      </c>
      <c r="T624" s="7" t="str">
        <f t="shared" si="57"/>
        <v>indie rock</v>
      </c>
    </row>
    <row r="625" spans="1:20" hidden="1" x14ac:dyDescent="0.35">
      <c r="A625">
        <v>623</v>
      </c>
      <c r="B625" t="s">
        <v>1288</v>
      </c>
      <c r="C625" s="3" t="s">
        <v>1289</v>
      </c>
      <c r="D625" s="4">
        <f t="shared" si="58"/>
        <v>1.5992152704135738</v>
      </c>
      <c r="E625" s="6">
        <v>94300</v>
      </c>
      <c r="F625" s="6">
        <v>150806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4"/>
        <v>42201.208333333328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s="7" t="str">
        <f t="shared" si="56"/>
        <v>theater</v>
      </c>
      <c r="T625" s="7" t="str">
        <f t="shared" si="57"/>
        <v>plays</v>
      </c>
    </row>
    <row r="626" spans="1:20" ht="31" hidden="1" x14ac:dyDescent="0.35">
      <c r="A626">
        <v>624</v>
      </c>
      <c r="B626" t="s">
        <v>1290</v>
      </c>
      <c r="C626" s="3" t="s">
        <v>1291</v>
      </c>
      <c r="D626" s="4">
        <f t="shared" si="58"/>
        <v>2.793921568627451</v>
      </c>
      <c r="E626" s="6">
        <v>5100</v>
      </c>
      <c r="F626" s="6">
        <v>14249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4"/>
        <v>42029.25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s="7" t="str">
        <f t="shared" si="56"/>
        <v>photography</v>
      </c>
      <c r="T626" s="7" t="str">
        <f t="shared" si="57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 s="4">
        <f t="shared" si="58"/>
        <v>0.77373333333333338</v>
      </c>
      <c r="E627" s="6">
        <v>7500</v>
      </c>
      <c r="F627" s="6">
        <v>5803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4"/>
        <v>43857.25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s="7" t="str">
        <f t="shared" si="56"/>
        <v>theater</v>
      </c>
      <c r="T627" s="7" t="str">
        <f t="shared" si="57"/>
        <v>plays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 s="4">
        <f t="shared" si="58"/>
        <v>2.0632812500000002</v>
      </c>
      <c r="E628" s="6">
        <v>6400</v>
      </c>
      <c r="F628" s="6">
        <v>13205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4"/>
        <v>40449.208333333336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s="7" t="str">
        <f t="shared" si="56"/>
        <v>theater</v>
      </c>
      <c r="T628" s="7" t="str">
        <f t="shared" si="57"/>
        <v>plays</v>
      </c>
    </row>
    <row r="629" spans="1:20" hidden="1" x14ac:dyDescent="0.35">
      <c r="A629">
        <v>627</v>
      </c>
      <c r="B629" t="s">
        <v>1296</v>
      </c>
      <c r="C629" s="3" t="s">
        <v>1297</v>
      </c>
      <c r="D629" s="4">
        <f t="shared" si="58"/>
        <v>6.9424999999999999</v>
      </c>
      <c r="E629" s="6">
        <v>1600</v>
      </c>
      <c r="F629" s="6">
        <v>11108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4"/>
        <v>40345.208333333336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s="7" t="str">
        <f t="shared" si="56"/>
        <v>food</v>
      </c>
      <c r="T629" s="7" t="str">
        <f t="shared" si="57"/>
        <v>food trucks</v>
      </c>
    </row>
    <row r="630" spans="1:20" hidden="1" x14ac:dyDescent="0.35">
      <c r="A630">
        <v>628</v>
      </c>
      <c r="B630" t="s">
        <v>1298</v>
      </c>
      <c r="C630" s="3" t="s">
        <v>1299</v>
      </c>
      <c r="D630" s="4">
        <f t="shared" si="58"/>
        <v>1.5178947368421052</v>
      </c>
      <c r="E630" s="6">
        <v>1900</v>
      </c>
      <c r="F630" s="6">
        <v>2884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4"/>
        <v>40455.208333333336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s="7" t="str">
        <f t="shared" si="56"/>
        <v>music</v>
      </c>
      <c r="T630" s="7" t="str">
        <f t="shared" si="57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 s="4">
        <f t="shared" si="58"/>
        <v>0.64582072176949945</v>
      </c>
      <c r="E631" s="6">
        <v>85900</v>
      </c>
      <c r="F631" s="6">
        <v>55476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4"/>
        <v>42557.208333333328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s="7" t="str">
        <f t="shared" si="56"/>
        <v>theater</v>
      </c>
      <c r="T631" s="7" t="str">
        <f t="shared" si="57"/>
        <v>plays</v>
      </c>
    </row>
    <row r="632" spans="1:20" hidden="1" x14ac:dyDescent="0.35">
      <c r="A632">
        <v>630</v>
      </c>
      <c r="B632" t="s">
        <v>1302</v>
      </c>
      <c r="C632" s="3" t="s">
        <v>1303</v>
      </c>
      <c r="D632" s="4">
        <f t="shared" si="58"/>
        <v>0.62873684210526315</v>
      </c>
      <c r="E632" s="6">
        <v>9500</v>
      </c>
      <c r="F632" s="6">
        <v>5973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4"/>
        <v>43586.208333333328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s="7" t="str">
        <f t="shared" si="56"/>
        <v>theater</v>
      </c>
      <c r="T632" s="7" t="str">
        <f t="shared" si="57"/>
        <v>plays</v>
      </c>
    </row>
    <row r="633" spans="1:20" hidden="1" x14ac:dyDescent="0.35">
      <c r="A633">
        <v>631</v>
      </c>
      <c r="B633" t="s">
        <v>1304</v>
      </c>
      <c r="C633" s="3" t="s">
        <v>1305</v>
      </c>
      <c r="D633" s="4">
        <f t="shared" si="58"/>
        <v>3.1039864864864866</v>
      </c>
      <c r="E633" s="6">
        <v>59200</v>
      </c>
      <c r="F633" s="6">
        <v>183756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4"/>
        <v>43550.208333333328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s="7" t="str">
        <f t="shared" si="56"/>
        <v>theater</v>
      </c>
      <c r="T633" s="7" t="str">
        <f t="shared" si="57"/>
        <v>plays</v>
      </c>
    </row>
    <row r="634" spans="1:20" hidden="1" x14ac:dyDescent="0.35">
      <c r="A634">
        <v>632</v>
      </c>
      <c r="B634" t="s">
        <v>1306</v>
      </c>
      <c r="C634" s="3" t="s">
        <v>1307</v>
      </c>
      <c r="D634" s="4">
        <f t="shared" si="58"/>
        <v>0.42859916782246882</v>
      </c>
      <c r="E634" s="6">
        <v>72100</v>
      </c>
      <c r="F634" s="6">
        <v>30902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4"/>
        <v>41945.208333333336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s="7" t="str">
        <f t="shared" si="56"/>
        <v>theater</v>
      </c>
      <c r="T634" s="7" t="str">
        <f t="shared" si="57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 s="4">
        <f t="shared" si="58"/>
        <v>0.83119402985074631</v>
      </c>
      <c r="E635" s="6">
        <v>6700</v>
      </c>
      <c r="F635" s="6">
        <v>5569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4"/>
        <v>42315.25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s="7" t="str">
        <f t="shared" si="56"/>
        <v>film &amp; video</v>
      </c>
      <c r="T635" s="7" t="str">
        <f t="shared" si="57"/>
        <v>animation</v>
      </c>
    </row>
    <row r="636" spans="1:20" hidden="1" x14ac:dyDescent="0.35">
      <c r="A636">
        <v>634</v>
      </c>
      <c r="B636" t="s">
        <v>1310</v>
      </c>
      <c r="C636" s="3" t="s">
        <v>1311</v>
      </c>
      <c r="D636" s="4">
        <f t="shared" si="58"/>
        <v>0.78531302876480547</v>
      </c>
      <c r="E636" s="6">
        <v>118200</v>
      </c>
      <c r="F636" s="6">
        <v>92824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4"/>
        <v>42819.208333333328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s="7" t="str">
        <f t="shared" si="56"/>
        <v>film &amp; video</v>
      </c>
      <c r="T636" s="7" t="str">
        <f t="shared" si="57"/>
        <v>television</v>
      </c>
    </row>
    <row r="637" spans="1:20" hidden="1" x14ac:dyDescent="0.35">
      <c r="A637">
        <v>635</v>
      </c>
      <c r="B637" t="s">
        <v>1312</v>
      </c>
      <c r="C637" s="3" t="s">
        <v>1313</v>
      </c>
      <c r="D637" s="4">
        <f t="shared" si="58"/>
        <v>1.1409352517985611</v>
      </c>
      <c r="E637" s="6">
        <v>139000</v>
      </c>
      <c r="F637" s="6">
        <v>158590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4"/>
        <v>41314.25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s="7" t="str">
        <f t="shared" si="56"/>
        <v>film &amp; video</v>
      </c>
      <c r="T637" s="7" t="str">
        <f t="shared" si="57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 s="4">
        <f t="shared" si="58"/>
        <v>0.64537683358624176</v>
      </c>
      <c r="E638" s="6">
        <v>197700</v>
      </c>
      <c r="F638" s="6">
        <v>127591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4"/>
        <v>40926.25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s="7" t="str">
        <f t="shared" si="56"/>
        <v>film &amp; video</v>
      </c>
      <c r="T638" s="7" t="str">
        <f t="shared" si="57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 s="4">
        <f t="shared" si="58"/>
        <v>0.79411764705882348</v>
      </c>
      <c r="E639" s="6">
        <v>8500</v>
      </c>
      <c r="F639" s="6">
        <v>6750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4"/>
        <v>42688.25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s="7" t="str">
        <f t="shared" si="56"/>
        <v>theater</v>
      </c>
      <c r="T639" s="7" t="str">
        <f t="shared" si="57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 s="4">
        <f t="shared" si="58"/>
        <v>0.11419117647058824</v>
      </c>
      <c r="E640" s="6">
        <v>81600</v>
      </c>
      <c r="F640" s="6">
        <v>9318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4"/>
        <v>40386.208333333336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s="7" t="str">
        <f t="shared" si="56"/>
        <v>theater</v>
      </c>
      <c r="T640" s="7" t="str">
        <f t="shared" si="57"/>
        <v>plays</v>
      </c>
    </row>
    <row r="641" spans="1:20" hidden="1" x14ac:dyDescent="0.35">
      <c r="A641">
        <v>639</v>
      </c>
      <c r="B641" t="s">
        <v>1320</v>
      </c>
      <c r="C641" s="3" t="s">
        <v>1321</v>
      </c>
      <c r="D641" s="4">
        <f t="shared" si="58"/>
        <v>0.56186046511627907</v>
      </c>
      <c r="E641" s="6">
        <v>8600</v>
      </c>
      <c r="F641" s="6">
        <v>4832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4"/>
        <v>43309.208333333328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s="7" t="str">
        <f t="shared" si="56"/>
        <v>film &amp; video</v>
      </c>
      <c r="T641" s="7" t="str">
        <f t="shared" si="57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 s="4">
        <f t="shared" si="58"/>
        <v>0.16501669449081802</v>
      </c>
      <c r="E642" s="6">
        <v>119800</v>
      </c>
      <c r="F642" s="6">
        <v>19769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4"/>
        <v>42387.25</v>
      </c>
      <c r="O642" s="11">
        <f t="shared" si="55"/>
        <v>42390.25</v>
      </c>
      <c r="P642" t="b">
        <v>0</v>
      </c>
      <c r="Q642" t="b">
        <v>0</v>
      </c>
      <c r="R642" t="s">
        <v>33</v>
      </c>
      <c r="S642" s="7" t="str">
        <f t="shared" si="56"/>
        <v>theater</v>
      </c>
      <c r="T642" s="7" t="str">
        <f t="shared" si="57"/>
        <v>plays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 s="4">
        <f t="shared" si="58"/>
        <v>1.1996808510638297</v>
      </c>
      <c r="E643" s="6">
        <v>9400</v>
      </c>
      <c r="F643" s="6">
        <v>11277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0">(((L643/60)/60)/24)+DATE(1970,1,1)</f>
        <v>42786.25</v>
      </c>
      <c r="O643" s="11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s="7" t="str">
        <f t="shared" ref="S643:S706" si="62">LEFT(R643, FIND("/", R643) - 1)</f>
        <v>theater</v>
      </c>
      <c r="T643" s="7" t="str">
        <f t="shared" ref="T643:T706" si="63">RIGHT(R643, LEN(R643) - FIND("/", R643))</f>
        <v>plays</v>
      </c>
    </row>
    <row r="644" spans="1:20" hidden="1" x14ac:dyDescent="0.35">
      <c r="A644">
        <v>642</v>
      </c>
      <c r="B644" t="s">
        <v>1326</v>
      </c>
      <c r="C644" s="3" t="s">
        <v>1327</v>
      </c>
      <c r="D644" s="4">
        <f t="shared" ref="D644:D707" si="64">F644/E644</f>
        <v>1.4545652173913044</v>
      </c>
      <c r="E644" s="6">
        <v>9200</v>
      </c>
      <c r="F644" s="6">
        <v>13382</v>
      </c>
      <c r="G644" t="s">
        <v>20</v>
      </c>
      <c r="H644">
        <v>129</v>
      </c>
      <c r="I644" s="6">
        <f t="shared" ref="I644:I707" si="65">F644/H644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0"/>
        <v>43451.25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s="7" t="str">
        <f t="shared" si="62"/>
        <v>technology</v>
      </c>
      <c r="T644" s="7" t="str">
        <f t="shared" si="63"/>
        <v>wearables</v>
      </c>
    </row>
    <row r="645" spans="1:20" hidden="1" x14ac:dyDescent="0.35">
      <c r="A645">
        <v>643</v>
      </c>
      <c r="B645" t="s">
        <v>1328</v>
      </c>
      <c r="C645" s="3" t="s">
        <v>1329</v>
      </c>
      <c r="D645" s="4">
        <f t="shared" si="64"/>
        <v>2.2138255033557046</v>
      </c>
      <c r="E645" s="6">
        <v>14900</v>
      </c>
      <c r="F645" s="6">
        <v>32986</v>
      </c>
      <c r="G645" t="s">
        <v>20</v>
      </c>
      <c r="H645">
        <v>375</v>
      </c>
      <c r="I645" s="6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0"/>
        <v>42795.25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s="7" t="str">
        <f t="shared" si="62"/>
        <v>theater</v>
      </c>
      <c r="T645" s="7" t="str">
        <f t="shared" si="63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 s="4">
        <f t="shared" si="64"/>
        <v>0.48396694214876035</v>
      </c>
      <c r="E646" s="6">
        <v>169400</v>
      </c>
      <c r="F646" s="6">
        <v>81984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0"/>
        <v>43452.25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s="7" t="str">
        <f t="shared" si="62"/>
        <v>theater</v>
      </c>
      <c r="T646" s="7" t="str">
        <f t="shared" si="63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 s="4">
        <f t="shared" si="64"/>
        <v>0.92911504424778757</v>
      </c>
      <c r="E647" s="6">
        <v>192100</v>
      </c>
      <c r="F647" s="6">
        <v>178483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0"/>
        <v>43369.208333333328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s="7" t="str">
        <f t="shared" si="62"/>
        <v>music</v>
      </c>
      <c r="T647" s="7" t="str">
        <f t="shared" si="63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 s="4">
        <f t="shared" si="64"/>
        <v>0.88599797365754818</v>
      </c>
      <c r="E648" s="6">
        <v>98700</v>
      </c>
      <c r="F648" s="6">
        <v>87448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0"/>
        <v>41346.208333333336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s="7" t="str">
        <f t="shared" si="62"/>
        <v>games</v>
      </c>
      <c r="T648" s="7" t="str">
        <f t="shared" si="63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 s="4">
        <f t="shared" si="64"/>
        <v>0.41399999999999998</v>
      </c>
      <c r="E649" s="6">
        <v>4500</v>
      </c>
      <c r="F649" s="6">
        <v>1863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0"/>
        <v>43199.208333333328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s="7" t="str">
        <f t="shared" si="62"/>
        <v>publishing</v>
      </c>
      <c r="T649" s="7" t="str">
        <f t="shared" si="63"/>
        <v>translations</v>
      </c>
    </row>
    <row r="650" spans="1:20" hidden="1" x14ac:dyDescent="0.35">
      <c r="A650">
        <v>648</v>
      </c>
      <c r="B650" t="s">
        <v>1338</v>
      </c>
      <c r="C650" s="3" t="s">
        <v>1339</v>
      </c>
      <c r="D650" s="4">
        <f t="shared" si="64"/>
        <v>0.63056795131845844</v>
      </c>
      <c r="E650" s="6">
        <v>98600</v>
      </c>
      <c r="F650" s="6">
        <v>62174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0"/>
        <v>42922.208333333328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s="7" t="str">
        <f t="shared" si="62"/>
        <v>food</v>
      </c>
      <c r="T650" s="7" t="str">
        <f t="shared" si="63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 s="4">
        <f t="shared" si="64"/>
        <v>0.48482333607230893</v>
      </c>
      <c r="E651" s="6">
        <v>121700</v>
      </c>
      <c r="F651" s="6">
        <v>59003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0"/>
        <v>40471.208333333336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s="7" t="str">
        <f t="shared" si="62"/>
        <v>theater</v>
      </c>
      <c r="T651" s="7" t="str">
        <f t="shared" si="63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 s="4">
        <f t="shared" si="64"/>
        <v>0.02</v>
      </c>
      <c r="E652" s="6">
        <v>100</v>
      </c>
      <c r="F652" s="6">
        <v>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0"/>
        <v>41828.208333333336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s="7" t="str">
        <f t="shared" si="62"/>
        <v>music</v>
      </c>
      <c r="T652" s="7" t="str">
        <f t="shared" si="63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 s="4">
        <f t="shared" si="64"/>
        <v>0.88479410269445857</v>
      </c>
      <c r="E653" s="6">
        <v>196700</v>
      </c>
      <c r="F653" s="6">
        <v>174039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0"/>
        <v>41692.25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s="7" t="str">
        <f t="shared" si="62"/>
        <v>film &amp; video</v>
      </c>
      <c r="T653" s="7" t="str">
        <f t="shared" si="63"/>
        <v>shorts</v>
      </c>
    </row>
    <row r="654" spans="1:20" hidden="1" x14ac:dyDescent="0.35">
      <c r="A654">
        <v>652</v>
      </c>
      <c r="B654" t="s">
        <v>1346</v>
      </c>
      <c r="C654" s="3" t="s">
        <v>1347</v>
      </c>
      <c r="D654" s="4">
        <f t="shared" si="64"/>
        <v>1.2684</v>
      </c>
      <c r="E654" s="6">
        <v>10000</v>
      </c>
      <c r="F654" s="6">
        <v>12684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0"/>
        <v>42587.208333333328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s="7" t="str">
        <f t="shared" si="62"/>
        <v>technology</v>
      </c>
      <c r="T654" s="7" t="str">
        <f t="shared" si="63"/>
        <v>web</v>
      </c>
    </row>
    <row r="655" spans="1:20" hidden="1" x14ac:dyDescent="0.35">
      <c r="A655">
        <v>653</v>
      </c>
      <c r="B655" t="s">
        <v>1348</v>
      </c>
      <c r="C655" s="3" t="s">
        <v>1349</v>
      </c>
      <c r="D655" s="4">
        <f t="shared" si="64"/>
        <v>23.388333333333332</v>
      </c>
      <c r="E655" s="6">
        <v>600</v>
      </c>
      <c r="F655" s="6">
        <v>14033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0"/>
        <v>42468.208333333328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s="7" t="str">
        <f t="shared" si="62"/>
        <v>technology</v>
      </c>
      <c r="T655" s="7" t="str">
        <f t="shared" si="63"/>
        <v>web</v>
      </c>
    </row>
    <row r="656" spans="1:20" hidden="1" x14ac:dyDescent="0.35">
      <c r="A656">
        <v>654</v>
      </c>
      <c r="B656" t="s">
        <v>1350</v>
      </c>
      <c r="C656" s="3" t="s">
        <v>1351</v>
      </c>
      <c r="D656" s="4">
        <f t="shared" si="64"/>
        <v>5.0838857142857146</v>
      </c>
      <c r="E656" s="6">
        <v>35000</v>
      </c>
      <c r="F656" s="6">
        <v>177936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0"/>
        <v>42240.208333333328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s="7" t="str">
        <f t="shared" si="62"/>
        <v>music</v>
      </c>
      <c r="T656" s="7" t="str">
        <f t="shared" si="63"/>
        <v>metal</v>
      </c>
    </row>
    <row r="657" spans="1:20" ht="31" hidden="1" x14ac:dyDescent="0.35">
      <c r="A657">
        <v>655</v>
      </c>
      <c r="B657" t="s">
        <v>1352</v>
      </c>
      <c r="C657" s="3" t="s">
        <v>1353</v>
      </c>
      <c r="D657" s="4">
        <f t="shared" si="64"/>
        <v>1.9147826086956521</v>
      </c>
      <c r="E657" s="6">
        <v>6900</v>
      </c>
      <c r="F657" s="6">
        <v>13212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0"/>
        <v>42796.25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s="7" t="str">
        <f t="shared" si="62"/>
        <v>photography</v>
      </c>
      <c r="T657" s="7" t="str">
        <f t="shared" si="63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 s="4">
        <f t="shared" si="64"/>
        <v>0.42127533783783783</v>
      </c>
      <c r="E658" s="6">
        <v>118400</v>
      </c>
      <c r="F658" s="6">
        <v>49879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0"/>
        <v>43097.25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s="7" t="str">
        <f t="shared" si="62"/>
        <v>food</v>
      </c>
      <c r="T658" s="7" t="str">
        <f t="shared" si="63"/>
        <v>food trucks</v>
      </c>
    </row>
    <row r="659" spans="1:20" ht="31" x14ac:dyDescent="0.35">
      <c r="A659">
        <v>657</v>
      </c>
      <c r="B659" t="s">
        <v>1356</v>
      </c>
      <c r="C659" s="3" t="s">
        <v>1357</v>
      </c>
      <c r="D659" s="4">
        <f t="shared" si="64"/>
        <v>8.2400000000000001E-2</v>
      </c>
      <c r="E659" s="6">
        <v>10000</v>
      </c>
      <c r="F659" s="6">
        <v>824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0"/>
        <v>43096.25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s="7" t="str">
        <f t="shared" si="62"/>
        <v>film &amp; video</v>
      </c>
      <c r="T659" s="7" t="str">
        <f t="shared" si="63"/>
        <v>science fiction</v>
      </c>
    </row>
    <row r="660" spans="1:20" hidden="1" x14ac:dyDescent="0.35">
      <c r="A660">
        <v>658</v>
      </c>
      <c r="B660" t="s">
        <v>1358</v>
      </c>
      <c r="C660" s="3" t="s">
        <v>1359</v>
      </c>
      <c r="D660" s="4">
        <f t="shared" si="64"/>
        <v>0.60064638783269964</v>
      </c>
      <c r="E660" s="6">
        <v>52600</v>
      </c>
      <c r="F660" s="6">
        <v>31594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0"/>
        <v>42246.208333333328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s="7" t="str">
        <f t="shared" si="62"/>
        <v>music</v>
      </c>
      <c r="T660" s="7" t="str">
        <f t="shared" si="63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 s="4">
        <f t="shared" si="64"/>
        <v>0.47232808616404309</v>
      </c>
      <c r="E661" s="6">
        <v>120700</v>
      </c>
      <c r="F661" s="6">
        <v>57010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0"/>
        <v>40570.25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s="7" t="str">
        <f t="shared" si="62"/>
        <v>film &amp; video</v>
      </c>
      <c r="T661" s="7" t="str">
        <f t="shared" si="63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 s="4">
        <f t="shared" si="64"/>
        <v>0.81736263736263737</v>
      </c>
      <c r="E662" s="6">
        <v>9100</v>
      </c>
      <c r="F662" s="6">
        <v>7438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0"/>
        <v>42237.208333333328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s="7" t="str">
        <f t="shared" si="62"/>
        <v>theater</v>
      </c>
      <c r="T662" s="7" t="str">
        <f t="shared" si="63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 s="4">
        <f t="shared" si="64"/>
        <v>0.54187265917603</v>
      </c>
      <c r="E663" s="6">
        <v>106800</v>
      </c>
      <c r="F663" s="6">
        <v>57872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0"/>
        <v>40996.208333333336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s="7" t="str">
        <f t="shared" si="62"/>
        <v>music</v>
      </c>
      <c r="T663" s="7" t="str">
        <f t="shared" si="63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 s="4">
        <f t="shared" si="64"/>
        <v>0.97868131868131869</v>
      </c>
      <c r="E664" s="6">
        <v>9100</v>
      </c>
      <c r="F664" s="6">
        <v>8906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0"/>
        <v>43443.25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s="7" t="str">
        <f t="shared" si="62"/>
        <v>theater</v>
      </c>
      <c r="T664" s="7" t="str">
        <f t="shared" si="63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 s="4">
        <f t="shared" si="64"/>
        <v>0.77239999999999998</v>
      </c>
      <c r="E665" s="6">
        <v>10000</v>
      </c>
      <c r="F665" s="6">
        <v>7724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0"/>
        <v>40458.208333333336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s="7" t="str">
        <f t="shared" si="62"/>
        <v>theater</v>
      </c>
      <c r="T665" s="7" t="str">
        <f t="shared" si="63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 s="4">
        <f t="shared" si="64"/>
        <v>0.33464735516372796</v>
      </c>
      <c r="E666" s="6">
        <v>79400</v>
      </c>
      <c r="F666" s="6">
        <v>26571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0"/>
        <v>40959.25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s="7" t="str">
        <f t="shared" si="62"/>
        <v>music</v>
      </c>
      <c r="T666" s="7" t="str">
        <f t="shared" si="63"/>
        <v>jazz</v>
      </c>
    </row>
    <row r="667" spans="1:20" hidden="1" x14ac:dyDescent="0.35">
      <c r="A667">
        <v>665</v>
      </c>
      <c r="B667" t="s">
        <v>1371</v>
      </c>
      <c r="C667" s="3" t="s">
        <v>1372</v>
      </c>
      <c r="D667" s="4">
        <f t="shared" si="64"/>
        <v>2.3958823529411766</v>
      </c>
      <c r="E667" s="6">
        <v>5100</v>
      </c>
      <c r="F667" s="6">
        <v>12219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0"/>
        <v>40733.208333333336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s="7" t="str">
        <f t="shared" si="62"/>
        <v>film &amp; video</v>
      </c>
      <c r="T667" s="7" t="str">
        <f t="shared" si="63"/>
        <v>documentary</v>
      </c>
    </row>
    <row r="668" spans="1:20" hidden="1" x14ac:dyDescent="0.35">
      <c r="A668">
        <v>666</v>
      </c>
      <c r="B668" t="s">
        <v>1373</v>
      </c>
      <c r="C668" s="3" t="s">
        <v>1374</v>
      </c>
      <c r="D668" s="4">
        <f t="shared" si="64"/>
        <v>0.64032258064516134</v>
      </c>
      <c r="E668" s="6">
        <v>3100</v>
      </c>
      <c r="F668" s="6">
        <v>1985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0"/>
        <v>41516.208333333336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s="7" t="str">
        <f t="shared" si="62"/>
        <v>theater</v>
      </c>
      <c r="T668" s="7" t="str">
        <f t="shared" si="63"/>
        <v>plays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 s="4">
        <f t="shared" si="64"/>
        <v>1.7615942028985507</v>
      </c>
      <c r="E669" s="6">
        <v>6900</v>
      </c>
      <c r="F669" s="6">
        <v>12155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0"/>
        <v>41892.208333333336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s="7" t="str">
        <f t="shared" si="62"/>
        <v>journalism</v>
      </c>
      <c r="T669" s="7" t="str">
        <f t="shared" si="63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 s="4">
        <f t="shared" si="64"/>
        <v>0.20338181818181819</v>
      </c>
      <c r="E670" s="6">
        <v>27500</v>
      </c>
      <c r="F670" s="6">
        <v>5593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0"/>
        <v>41122.208333333336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s="7" t="str">
        <f t="shared" si="62"/>
        <v>theater</v>
      </c>
      <c r="T670" s="7" t="str">
        <f t="shared" si="63"/>
        <v>plays</v>
      </c>
    </row>
    <row r="671" spans="1:20" hidden="1" x14ac:dyDescent="0.35">
      <c r="A671">
        <v>669</v>
      </c>
      <c r="B671" t="s">
        <v>1379</v>
      </c>
      <c r="C671" s="3" t="s">
        <v>1380</v>
      </c>
      <c r="D671" s="4">
        <f t="shared" si="64"/>
        <v>3.5864754098360656</v>
      </c>
      <c r="E671" s="6">
        <v>48800</v>
      </c>
      <c r="F671" s="6">
        <v>175020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0"/>
        <v>42912.208333333328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s="7" t="str">
        <f t="shared" si="62"/>
        <v>theater</v>
      </c>
      <c r="T671" s="7" t="str">
        <f t="shared" si="63"/>
        <v>plays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 s="4">
        <f t="shared" si="64"/>
        <v>4.6885802469135802</v>
      </c>
      <c r="E672" s="6">
        <v>16200</v>
      </c>
      <c r="F672" s="6">
        <v>75955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0"/>
        <v>42425.25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s="7" t="str">
        <f t="shared" si="62"/>
        <v>music</v>
      </c>
      <c r="T672" s="7" t="str">
        <f t="shared" si="63"/>
        <v>indie rock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 s="4">
        <f t="shared" si="64"/>
        <v>1.220563524590164</v>
      </c>
      <c r="E673" s="6">
        <v>97600</v>
      </c>
      <c r="F673" s="6">
        <v>119127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0"/>
        <v>40390.208333333336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s="7" t="str">
        <f t="shared" si="62"/>
        <v>theater</v>
      </c>
      <c r="T673" s="7" t="str">
        <f t="shared" si="63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 s="4">
        <f t="shared" si="64"/>
        <v>0.55931783729156137</v>
      </c>
      <c r="E674" s="6">
        <v>197900</v>
      </c>
      <c r="F674" s="6">
        <v>110689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0"/>
        <v>43180.208333333328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s="7" t="str">
        <f t="shared" si="62"/>
        <v>theater</v>
      </c>
      <c r="T674" s="7" t="str">
        <f t="shared" si="63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 s="4">
        <f t="shared" si="64"/>
        <v>0.43660714285714286</v>
      </c>
      <c r="E675" s="6">
        <v>5600</v>
      </c>
      <c r="F675" s="6">
        <v>2445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0"/>
        <v>42475.208333333328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s="7" t="str">
        <f t="shared" si="62"/>
        <v>music</v>
      </c>
      <c r="T675" s="7" t="str">
        <f t="shared" si="63"/>
        <v>indie rock</v>
      </c>
    </row>
    <row r="676" spans="1:20" ht="31" hidden="1" x14ac:dyDescent="0.35">
      <c r="A676">
        <v>674</v>
      </c>
      <c r="B676" t="s">
        <v>1388</v>
      </c>
      <c r="C676" s="3" t="s">
        <v>1389</v>
      </c>
      <c r="D676" s="4">
        <f t="shared" si="64"/>
        <v>0.33538371411833628</v>
      </c>
      <c r="E676" s="6">
        <v>170700</v>
      </c>
      <c r="F676" s="6">
        <v>57250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0"/>
        <v>40774.208333333336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s="7" t="str">
        <f t="shared" si="62"/>
        <v>photography</v>
      </c>
      <c r="T676" s="7" t="str">
        <f t="shared" si="63"/>
        <v>photography books</v>
      </c>
    </row>
    <row r="677" spans="1:20" hidden="1" x14ac:dyDescent="0.35">
      <c r="A677">
        <v>675</v>
      </c>
      <c r="B677" t="s">
        <v>1390</v>
      </c>
      <c r="C677" s="3" t="s">
        <v>1391</v>
      </c>
      <c r="D677" s="4">
        <f t="shared" si="64"/>
        <v>1.2297938144329896</v>
      </c>
      <c r="E677" s="6">
        <v>9700</v>
      </c>
      <c r="F677" s="6">
        <v>11929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0"/>
        <v>43719.208333333328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s="7" t="str">
        <f t="shared" si="62"/>
        <v>journalism</v>
      </c>
      <c r="T677" s="7" t="str">
        <f t="shared" si="63"/>
        <v>audio</v>
      </c>
    </row>
    <row r="678" spans="1:20" ht="31" hidden="1" x14ac:dyDescent="0.35">
      <c r="A678">
        <v>676</v>
      </c>
      <c r="B678" t="s">
        <v>1392</v>
      </c>
      <c r="C678" s="3" t="s">
        <v>1393</v>
      </c>
      <c r="D678" s="4">
        <f t="shared" si="64"/>
        <v>1.8974959871589085</v>
      </c>
      <c r="E678" s="6">
        <v>62300</v>
      </c>
      <c r="F678" s="6">
        <v>118214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0"/>
        <v>41178.208333333336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s="7" t="str">
        <f t="shared" si="62"/>
        <v>photography</v>
      </c>
      <c r="T678" s="7" t="str">
        <f t="shared" si="63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 s="4">
        <f t="shared" si="64"/>
        <v>0.83622641509433959</v>
      </c>
      <c r="E679" s="6">
        <v>5300</v>
      </c>
      <c r="F679" s="6">
        <v>4432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0"/>
        <v>42561.208333333328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s="7" t="str">
        <f t="shared" si="62"/>
        <v>publishing</v>
      </c>
      <c r="T679" s="7" t="str">
        <f t="shared" si="63"/>
        <v>fiction</v>
      </c>
    </row>
    <row r="680" spans="1:20" hidden="1" x14ac:dyDescent="0.35">
      <c r="A680">
        <v>678</v>
      </c>
      <c r="B680" t="s">
        <v>1396</v>
      </c>
      <c r="C680" s="3" t="s">
        <v>1397</v>
      </c>
      <c r="D680" s="4">
        <f t="shared" si="64"/>
        <v>0.17968844221105529</v>
      </c>
      <c r="E680" s="6">
        <v>99500</v>
      </c>
      <c r="F680" s="6">
        <v>17879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0"/>
        <v>43484.25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s="7" t="str">
        <f t="shared" si="62"/>
        <v>film &amp; video</v>
      </c>
      <c r="T680" s="7" t="str">
        <f t="shared" si="63"/>
        <v>drama</v>
      </c>
    </row>
    <row r="681" spans="1:20" hidden="1" x14ac:dyDescent="0.35">
      <c r="A681">
        <v>679</v>
      </c>
      <c r="B681" t="s">
        <v>668</v>
      </c>
      <c r="C681" s="3" t="s">
        <v>1398</v>
      </c>
      <c r="D681" s="4">
        <f t="shared" si="64"/>
        <v>10.365</v>
      </c>
      <c r="E681" s="6">
        <v>1400</v>
      </c>
      <c r="F681" s="6">
        <v>14511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0"/>
        <v>43756.208333333328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s="7" t="str">
        <f t="shared" si="62"/>
        <v>food</v>
      </c>
      <c r="T681" s="7" t="str">
        <f t="shared" si="63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 s="4">
        <f t="shared" si="64"/>
        <v>0.97405219780219776</v>
      </c>
      <c r="E682" s="6">
        <v>145600</v>
      </c>
      <c r="F682" s="6">
        <v>141822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0"/>
        <v>43813.25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s="7" t="str">
        <f t="shared" si="62"/>
        <v>games</v>
      </c>
      <c r="T682" s="7" t="str">
        <f t="shared" si="63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 s="4">
        <f t="shared" si="64"/>
        <v>0.86386203150461705</v>
      </c>
      <c r="E683" s="6">
        <v>184100</v>
      </c>
      <c r="F683" s="6">
        <v>159037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0"/>
        <v>40898.25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s="7" t="str">
        <f t="shared" si="62"/>
        <v>theater</v>
      </c>
      <c r="T683" s="7" t="str">
        <f t="shared" si="63"/>
        <v>plays</v>
      </c>
    </row>
    <row r="684" spans="1:20" hidden="1" x14ac:dyDescent="0.35">
      <c r="A684">
        <v>682</v>
      </c>
      <c r="B684" t="s">
        <v>1403</v>
      </c>
      <c r="C684" s="3" t="s">
        <v>1404</v>
      </c>
      <c r="D684" s="4">
        <f t="shared" si="64"/>
        <v>1.5016666666666667</v>
      </c>
      <c r="E684" s="6">
        <v>5400</v>
      </c>
      <c r="F684" s="6">
        <v>8109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0"/>
        <v>41619.25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s="7" t="str">
        <f t="shared" si="62"/>
        <v>theater</v>
      </c>
      <c r="T684" s="7" t="str">
        <f t="shared" si="63"/>
        <v>plays</v>
      </c>
    </row>
    <row r="685" spans="1:20" hidden="1" x14ac:dyDescent="0.35">
      <c r="A685">
        <v>683</v>
      </c>
      <c r="B685" t="s">
        <v>1405</v>
      </c>
      <c r="C685" s="3" t="s">
        <v>1406</v>
      </c>
      <c r="D685" s="4">
        <f t="shared" si="64"/>
        <v>3.5843478260869563</v>
      </c>
      <c r="E685" s="6">
        <v>2300</v>
      </c>
      <c r="F685" s="6">
        <v>8244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0"/>
        <v>43359.208333333328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s="7" t="str">
        <f t="shared" si="62"/>
        <v>theater</v>
      </c>
      <c r="T685" s="7" t="str">
        <f t="shared" si="63"/>
        <v>plays</v>
      </c>
    </row>
    <row r="686" spans="1:20" hidden="1" x14ac:dyDescent="0.35">
      <c r="A686">
        <v>684</v>
      </c>
      <c r="B686" t="s">
        <v>1407</v>
      </c>
      <c r="C686" s="3" t="s">
        <v>1408</v>
      </c>
      <c r="D686" s="4">
        <f t="shared" si="64"/>
        <v>5.4285714285714288</v>
      </c>
      <c r="E686" s="6">
        <v>1400</v>
      </c>
      <c r="F686" s="6">
        <v>7600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0"/>
        <v>40358.208333333336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s="7" t="str">
        <f t="shared" si="62"/>
        <v>publishing</v>
      </c>
      <c r="T686" s="7" t="str">
        <f t="shared" si="63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 s="4">
        <f t="shared" si="64"/>
        <v>0.67500714285714281</v>
      </c>
      <c r="E687" s="6">
        <v>140000</v>
      </c>
      <c r="F687" s="6">
        <v>94501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0"/>
        <v>42239.208333333328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s="7" t="str">
        <f t="shared" si="62"/>
        <v>theater</v>
      </c>
      <c r="T687" s="7" t="str">
        <f t="shared" si="63"/>
        <v>plays</v>
      </c>
    </row>
    <row r="688" spans="1:20" hidden="1" x14ac:dyDescent="0.35">
      <c r="A688">
        <v>686</v>
      </c>
      <c r="B688" t="s">
        <v>1411</v>
      </c>
      <c r="C688" s="3" t="s">
        <v>1412</v>
      </c>
      <c r="D688" s="4">
        <f t="shared" si="64"/>
        <v>1.9174666666666667</v>
      </c>
      <c r="E688" s="6">
        <v>7500</v>
      </c>
      <c r="F688" s="6">
        <v>14381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0"/>
        <v>43186.208333333328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s="7" t="str">
        <f t="shared" si="62"/>
        <v>technology</v>
      </c>
      <c r="T688" s="7" t="str">
        <f t="shared" si="63"/>
        <v>wearables</v>
      </c>
    </row>
    <row r="689" spans="1:20" hidden="1" x14ac:dyDescent="0.35">
      <c r="A689">
        <v>687</v>
      </c>
      <c r="B689" t="s">
        <v>1413</v>
      </c>
      <c r="C689" s="3" t="s">
        <v>1414</v>
      </c>
      <c r="D689" s="4">
        <f t="shared" si="64"/>
        <v>9.32</v>
      </c>
      <c r="E689" s="6">
        <v>1500</v>
      </c>
      <c r="F689" s="6">
        <v>13980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0"/>
        <v>42806.25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s="7" t="str">
        <f t="shared" si="62"/>
        <v>theater</v>
      </c>
      <c r="T689" s="7" t="str">
        <f t="shared" si="63"/>
        <v>plays</v>
      </c>
    </row>
    <row r="690" spans="1:20" hidden="1" x14ac:dyDescent="0.35">
      <c r="A690">
        <v>688</v>
      </c>
      <c r="B690" t="s">
        <v>1415</v>
      </c>
      <c r="C690" s="3" t="s">
        <v>1416</v>
      </c>
      <c r="D690" s="4">
        <f t="shared" si="64"/>
        <v>4.2927586206896553</v>
      </c>
      <c r="E690" s="6">
        <v>2900</v>
      </c>
      <c r="F690" s="6">
        <v>12449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0"/>
        <v>43475.25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s="7" t="str">
        <f t="shared" si="62"/>
        <v>film &amp; video</v>
      </c>
      <c r="T690" s="7" t="str">
        <f t="shared" si="63"/>
        <v>television</v>
      </c>
    </row>
    <row r="691" spans="1:20" hidden="1" x14ac:dyDescent="0.35">
      <c r="A691">
        <v>689</v>
      </c>
      <c r="B691" t="s">
        <v>1417</v>
      </c>
      <c r="C691" s="3" t="s">
        <v>1418</v>
      </c>
      <c r="D691" s="4">
        <f t="shared" si="64"/>
        <v>1.0065753424657535</v>
      </c>
      <c r="E691" s="6">
        <v>7300</v>
      </c>
      <c r="F691" s="6">
        <v>7348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0"/>
        <v>41576.208333333336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s="7" t="str">
        <f t="shared" si="62"/>
        <v>technology</v>
      </c>
      <c r="T691" s="7" t="str">
        <f t="shared" si="63"/>
        <v>web</v>
      </c>
    </row>
    <row r="692" spans="1:20" hidden="1" x14ac:dyDescent="0.35">
      <c r="A692">
        <v>690</v>
      </c>
      <c r="B692" t="s">
        <v>1419</v>
      </c>
      <c r="C692" s="3" t="s">
        <v>1420</v>
      </c>
      <c r="D692" s="4">
        <f t="shared" si="64"/>
        <v>2.266111111111111</v>
      </c>
      <c r="E692" s="6">
        <v>3600</v>
      </c>
      <c r="F692" s="6">
        <v>8158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0"/>
        <v>40874.25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s="7" t="str">
        <f t="shared" si="62"/>
        <v>film &amp; video</v>
      </c>
      <c r="T692" s="7" t="str">
        <f t="shared" si="63"/>
        <v>documentary</v>
      </c>
    </row>
    <row r="693" spans="1:20" hidden="1" x14ac:dyDescent="0.35">
      <c r="A693">
        <v>691</v>
      </c>
      <c r="B693" t="s">
        <v>1421</v>
      </c>
      <c r="C693" s="3" t="s">
        <v>1422</v>
      </c>
      <c r="D693" s="4">
        <f t="shared" si="64"/>
        <v>1.4238</v>
      </c>
      <c r="E693" s="6">
        <v>5000</v>
      </c>
      <c r="F693" s="6">
        <v>7119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0"/>
        <v>41185.208333333336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s="7" t="str">
        <f t="shared" si="62"/>
        <v>film &amp; video</v>
      </c>
      <c r="T693" s="7" t="str">
        <f t="shared" si="63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 s="4">
        <f t="shared" si="64"/>
        <v>0.90633333333333332</v>
      </c>
      <c r="E694" s="6">
        <v>6000</v>
      </c>
      <c r="F694" s="6">
        <v>5438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0"/>
        <v>43655.208333333328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s="7" t="str">
        <f t="shared" si="62"/>
        <v>music</v>
      </c>
      <c r="T694" s="7" t="str">
        <f t="shared" si="63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 s="4">
        <f t="shared" si="64"/>
        <v>0.63966740576496672</v>
      </c>
      <c r="E695" s="6">
        <v>180400</v>
      </c>
      <c r="F695" s="6">
        <v>115396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0"/>
        <v>43025.208333333328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s="7" t="str">
        <f t="shared" si="62"/>
        <v>theater</v>
      </c>
      <c r="T695" s="7" t="str">
        <f t="shared" si="63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 s="4">
        <f t="shared" si="64"/>
        <v>0.84131868131868137</v>
      </c>
      <c r="E696" s="6">
        <v>9100</v>
      </c>
      <c r="F696" s="6">
        <v>7656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0"/>
        <v>43066.25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s="7" t="str">
        <f t="shared" si="62"/>
        <v>theater</v>
      </c>
      <c r="T696" s="7" t="str">
        <f t="shared" si="63"/>
        <v>plays</v>
      </c>
    </row>
    <row r="697" spans="1:20" hidden="1" x14ac:dyDescent="0.35">
      <c r="A697">
        <v>695</v>
      </c>
      <c r="B697" t="s">
        <v>1429</v>
      </c>
      <c r="C697" s="3" t="s">
        <v>1430</v>
      </c>
      <c r="D697" s="4">
        <f t="shared" si="64"/>
        <v>1.3393478260869565</v>
      </c>
      <c r="E697" s="6">
        <v>9200</v>
      </c>
      <c r="F697" s="6">
        <v>12322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0"/>
        <v>42322.25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s="7" t="str">
        <f t="shared" si="62"/>
        <v>music</v>
      </c>
      <c r="T697" s="7" t="str">
        <f t="shared" si="63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 s="4">
        <f t="shared" si="64"/>
        <v>0.59042047531992692</v>
      </c>
      <c r="E698" s="6">
        <v>164100</v>
      </c>
      <c r="F698" s="6">
        <v>96888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0"/>
        <v>42114.208333333328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s="7" t="str">
        <f t="shared" si="62"/>
        <v>theater</v>
      </c>
      <c r="T698" s="7" t="str">
        <f t="shared" si="63"/>
        <v>plays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 s="4">
        <f t="shared" si="64"/>
        <v>1.5280062063615205</v>
      </c>
      <c r="E699" s="6">
        <v>128900</v>
      </c>
      <c r="F699" s="6">
        <v>196960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0"/>
        <v>43190.208333333328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s="7" t="str">
        <f t="shared" si="62"/>
        <v>music</v>
      </c>
      <c r="T699" s="7" t="str">
        <f t="shared" si="63"/>
        <v>electric music</v>
      </c>
    </row>
    <row r="700" spans="1:20" hidden="1" x14ac:dyDescent="0.35">
      <c r="A700">
        <v>698</v>
      </c>
      <c r="B700" t="s">
        <v>1435</v>
      </c>
      <c r="C700" s="3" t="s">
        <v>1436</v>
      </c>
      <c r="D700" s="4">
        <f t="shared" si="64"/>
        <v>4.466912114014252</v>
      </c>
      <c r="E700" s="6">
        <v>42100</v>
      </c>
      <c r="F700" s="6">
        <v>188057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0"/>
        <v>40871.25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s="7" t="str">
        <f t="shared" si="62"/>
        <v>technology</v>
      </c>
      <c r="T700" s="7" t="str">
        <f t="shared" si="63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 s="4">
        <f t="shared" si="64"/>
        <v>0.8439189189189189</v>
      </c>
      <c r="E701" s="6">
        <v>7400</v>
      </c>
      <c r="F701" s="6">
        <v>6245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0"/>
        <v>43641.208333333328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s="7" t="str">
        <f t="shared" si="62"/>
        <v>film &amp; video</v>
      </c>
      <c r="T701" s="7" t="str">
        <f t="shared" si="63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 s="4">
        <f t="shared" si="64"/>
        <v>0.03</v>
      </c>
      <c r="E702" s="6">
        <v>100</v>
      </c>
      <c r="F702" s="6">
        <v>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0"/>
        <v>40203.25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s="7" t="str">
        <f t="shared" si="62"/>
        <v>technology</v>
      </c>
      <c r="T702" s="7" t="str">
        <f t="shared" si="63"/>
        <v>wearables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 s="4">
        <f t="shared" si="64"/>
        <v>1.7502692307692307</v>
      </c>
      <c r="E703" s="6">
        <v>52000</v>
      </c>
      <c r="F703" s="6">
        <v>91014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0"/>
        <v>40629.208333333336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s="7" t="str">
        <f t="shared" si="62"/>
        <v>theater</v>
      </c>
      <c r="T703" s="7" t="str">
        <f t="shared" si="63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 s="4">
        <f t="shared" si="64"/>
        <v>0.54137931034482756</v>
      </c>
      <c r="E704" s="6">
        <v>8700</v>
      </c>
      <c r="F704" s="6">
        <v>4710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0"/>
        <v>41477.208333333336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s="7" t="str">
        <f t="shared" si="62"/>
        <v>technology</v>
      </c>
      <c r="T704" s="7" t="str">
        <f t="shared" si="63"/>
        <v>wearables</v>
      </c>
    </row>
    <row r="705" spans="1:20" hidden="1" x14ac:dyDescent="0.35">
      <c r="A705">
        <v>703</v>
      </c>
      <c r="B705" t="s">
        <v>1444</v>
      </c>
      <c r="C705" s="3" t="s">
        <v>1445</v>
      </c>
      <c r="D705" s="4">
        <f t="shared" si="64"/>
        <v>3.1187381703470032</v>
      </c>
      <c r="E705" s="6">
        <v>63400</v>
      </c>
      <c r="F705" s="6">
        <v>197728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0"/>
        <v>41020.208333333336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s="7" t="str">
        <f t="shared" si="62"/>
        <v>publishing</v>
      </c>
      <c r="T705" s="7" t="str">
        <f t="shared" si="63"/>
        <v>translations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 s="4">
        <f t="shared" si="64"/>
        <v>1.2278160919540231</v>
      </c>
      <c r="E706" s="6">
        <v>8700</v>
      </c>
      <c r="F706" s="6">
        <v>10682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0"/>
        <v>42555.208333333328</v>
      </c>
      <c r="O706" s="11">
        <f t="shared" si="61"/>
        <v>42570.208333333328</v>
      </c>
      <c r="P706" t="b">
        <v>0</v>
      </c>
      <c r="Q706" t="b">
        <v>0</v>
      </c>
      <c r="R706" t="s">
        <v>71</v>
      </c>
      <c r="S706" s="7" t="str">
        <f t="shared" si="62"/>
        <v>film &amp; video</v>
      </c>
      <c r="T706" s="7" t="str">
        <f t="shared" si="63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 s="4">
        <f t="shared" si="64"/>
        <v>0.99026517383618151</v>
      </c>
      <c r="E707" s="6">
        <v>169700</v>
      </c>
      <c r="F707" s="6">
        <v>168048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6">(((L707/60)/60)/24)+DATE(1970,1,1)</f>
        <v>41619.25</v>
      </c>
      <c r="O707" s="11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s="7" t="str">
        <f t="shared" ref="S707:S770" si="68">LEFT(R707, FIND("/", R707) - 1)</f>
        <v>publishing</v>
      </c>
      <c r="T707" s="7" t="str">
        <f t="shared" ref="T707:T770" si="69">RIGHT(R707, LEN(R707) - FIND("/", R707))</f>
        <v>nonfiction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 s="4">
        <f t="shared" ref="D708:D771" si="70">F708/E708</f>
        <v>1.278468634686347</v>
      </c>
      <c r="E708" s="6">
        <v>108400</v>
      </c>
      <c r="F708" s="6">
        <v>138586</v>
      </c>
      <c r="G708" t="s">
        <v>20</v>
      </c>
      <c r="H708">
        <v>1345</v>
      </c>
      <c r="I708" s="6">
        <f t="shared" ref="I708:I771" si="71">F708/H708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6"/>
        <v>43471.25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s="7" t="str">
        <f t="shared" si="68"/>
        <v>technology</v>
      </c>
      <c r="T708" s="7" t="str">
        <f t="shared" si="69"/>
        <v>web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 s="4">
        <f t="shared" si="70"/>
        <v>1.5861643835616439</v>
      </c>
      <c r="E709" s="6">
        <v>7300</v>
      </c>
      <c r="F709" s="6">
        <v>11579</v>
      </c>
      <c r="G709" t="s">
        <v>20</v>
      </c>
      <c r="H709">
        <v>168</v>
      </c>
      <c r="I709" s="6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6"/>
        <v>43442.25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s="7" t="str">
        <f t="shared" si="68"/>
        <v>film &amp; video</v>
      </c>
      <c r="T709" s="7" t="str">
        <f t="shared" si="69"/>
        <v>drama</v>
      </c>
    </row>
    <row r="710" spans="1:20" hidden="1" x14ac:dyDescent="0.35">
      <c r="A710">
        <v>708</v>
      </c>
      <c r="B710" t="s">
        <v>1454</v>
      </c>
      <c r="C710" s="3" t="s">
        <v>1455</v>
      </c>
      <c r="D710" s="4">
        <f t="shared" si="70"/>
        <v>7.0705882352941174</v>
      </c>
      <c r="E710" s="6">
        <v>1700</v>
      </c>
      <c r="F710" s="6">
        <v>12020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6"/>
        <v>42877.208333333328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s="7" t="str">
        <f t="shared" si="68"/>
        <v>theater</v>
      </c>
      <c r="T710" s="7" t="str">
        <f t="shared" si="69"/>
        <v>plays</v>
      </c>
    </row>
    <row r="711" spans="1:20" hidden="1" x14ac:dyDescent="0.35">
      <c r="A711">
        <v>709</v>
      </c>
      <c r="B711" t="s">
        <v>1456</v>
      </c>
      <c r="C711" s="3" t="s">
        <v>1457</v>
      </c>
      <c r="D711" s="4">
        <f t="shared" si="70"/>
        <v>1.4238775510204082</v>
      </c>
      <c r="E711" s="6">
        <v>9800</v>
      </c>
      <c r="F711" s="6">
        <v>13954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6"/>
        <v>41018.208333333336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s="7" t="str">
        <f t="shared" si="68"/>
        <v>theater</v>
      </c>
      <c r="T711" s="7" t="str">
        <f t="shared" si="69"/>
        <v>plays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 s="4">
        <f t="shared" si="70"/>
        <v>1.4786046511627906</v>
      </c>
      <c r="E712" s="6">
        <v>4300</v>
      </c>
      <c r="F712" s="6">
        <v>6358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6"/>
        <v>43295.208333333328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s="7" t="str">
        <f t="shared" si="68"/>
        <v>theater</v>
      </c>
      <c r="T712" s="7" t="str">
        <f t="shared" si="69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 s="4">
        <f t="shared" si="70"/>
        <v>0.20322580645161289</v>
      </c>
      <c r="E713" s="6">
        <v>6200</v>
      </c>
      <c r="F713" s="6">
        <v>1260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6"/>
        <v>42393.25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s="7" t="str">
        <f t="shared" si="68"/>
        <v>theater</v>
      </c>
      <c r="T713" s="7" t="str">
        <f t="shared" si="69"/>
        <v>plays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 s="4">
        <f t="shared" si="70"/>
        <v>18.40625</v>
      </c>
      <c r="E714" s="6">
        <v>800</v>
      </c>
      <c r="F714" s="6">
        <v>14725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6"/>
        <v>42559.208333333328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s="7" t="str">
        <f t="shared" si="68"/>
        <v>theater</v>
      </c>
      <c r="T714" s="7" t="str">
        <f t="shared" si="69"/>
        <v>plays</v>
      </c>
    </row>
    <row r="715" spans="1:20" ht="31" hidden="1" x14ac:dyDescent="0.35">
      <c r="A715">
        <v>713</v>
      </c>
      <c r="B715" t="s">
        <v>1464</v>
      </c>
      <c r="C715" s="3" t="s">
        <v>1465</v>
      </c>
      <c r="D715" s="4">
        <f t="shared" si="70"/>
        <v>1.6194202898550725</v>
      </c>
      <c r="E715" s="6">
        <v>6900</v>
      </c>
      <c r="F715" s="6">
        <v>11174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6"/>
        <v>42604.208333333328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s="7" t="str">
        <f t="shared" si="68"/>
        <v>publishing</v>
      </c>
      <c r="T715" s="7" t="str">
        <f t="shared" si="69"/>
        <v>radio &amp; podcasts</v>
      </c>
    </row>
    <row r="716" spans="1:20" hidden="1" x14ac:dyDescent="0.35">
      <c r="A716">
        <v>714</v>
      </c>
      <c r="B716" t="s">
        <v>1466</v>
      </c>
      <c r="C716" s="3" t="s">
        <v>1467</v>
      </c>
      <c r="D716" s="4">
        <f t="shared" si="70"/>
        <v>4.7282077922077921</v>
      </c>
      <c r="E716" s="6">
        <v>38500</v>
      </c>
      <c r="F716" s="6">
        <v>182036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6"/>
        <v>41870.208333333336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s="7" t="str">
        <f t="shared" si="68"/>
        <v>music</v>
      </c>
      <c r="T716" s="7" t="str">
        <f t="shared" si="69"/>
        <v>rock</v>
      </c>
    </row>
    <row r="717" spans="1:20" ht="31" x14ac:dyDescent="0.35">
      <c r="A717">
        <v>715</v>
      </c>
      <c r="B717" t="s">
        <v>1468</v>
      </c>
      <c r="C717" s="3" t="s">
        <v>1469</v>
      </c>
      <c r="D717" s="4">
        <f t="shared" si="70"/>
        <v>0.24466101694915254</v>
      </c>
      <c r="E717" s="6">
        <v>118000</v>
      </c>
      <c r="F717" s="6">
        <v>28870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6"/>
        <v>40397.208333333336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s="7" t="str">
        <f t="shared" si="68"/>
        <v>games</v>
      </c>
      <c r="T717" s="7" t="str">
        <f t="shared" si="69"/>
        <v>mobile games</v>
      </c>
    </row>
    <row r="718" spans="1:20" hidden="1" x14ac:dyDescent="0.35">
      <c r="A718">
        <v>716</v>
      </c>
      <c r="B718" t="s">
        <v>1470</v>
      </c>
      <c r="C718" s="3" t="s">
        <v>1471</v>
      </c>
      <c r="D718" s="4">
        <f t="shared" si="70"/>
        <v>5.1764999999999999</v>
      </c>
      <c r="E718" s="6">
        <v>2000</v>
      </c>
      <c r="F718" s="6">
        <v>10353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6"/>
        <v>41465.208333333336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s="7" t="str">
        <f t="shared" si="68"/>
        <v>theater</v>
      </c>
      <c r="T718" s="7" t="str">
        <f t="shared" si="69"/>
        <v>plays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 s="4">
        <f t="shared" si="70"/>
        <v>2.4764285714285714</v>
      </c>
      <c r="E719" s="6">
        <v>5600</v>
      </c>
      <c r="F719" s="6">
        <v>13868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6"/>
        <v>40777.208333333336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s="7" t="str">
        <f t="shared" si="68"/>
        <v>film &amp; video</v>
      </c>
      <c r="T719" s="7" t="str">
        <f t="shared" si="69"/>
        <v>documentary</v>
      </c>
    </row>
    <row r="720" spans="1:20" hidden="1" x14ac:dyDescent="0.35">
      <c r="A720">
        <v>718</v>
      </c>
      <c r="B720" t="s">
        <v>1474</v>
      </c>
      <c r="C720" s="3" t="s">
        <v>1475</v>
      </c>
      <c r="D720" s="4">
        <f t="shared" si="70"/>
        <v>1.0020481927710843</v>
      </c>
      <c r="E720" s="6">
        <v>8300</v>
      </c>
      <c r="F720" s="6">
        <v>8317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6"/>
        <v>41442.208333333336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s="7" t="str">
        <f t="shared" si="68"/>
        <v>technology</v>
      </c>
      <c r="T720" s="7" t="str">
        <f t="shared" si="69"/>
        <v>wearables</v>
      </c>
    </row>
    <row r="721" spans="1:20" hidden="1" x14ac:dyDescent="0.35">
      <c r="A721">
        <v>719</v>
      </c>
      <c r="B721" t="s">
        <v>1476</v>
      </c>
      <c r="C721" s="3" t="s">
        <v>1477</v>
      </c>
      <c r="D721" s="4">
        <f t="shared" si="70"/>
        <v>1.53</v>
      </c>
      <c r="E721" s="6">
        <v>6900</v>
      </c>
      <c r="F721" s="6">
        <v>10557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6"/>
        <v>41058.208333333336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s="7" t="str">
        <f t="shared" si="68"/>
        <v>publishing</v>
      </c>
      <c r="T721" s="7" t="str">
        <f t="shared" si="69"/>
        <v>fiction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 s="4">
        <f t="shared" si="70"/>
        <v>0.37091954022988505</v>
      </c>
      <c r="E722" s="6">
        <v>8700</v>
      </c>
      <c r="F722" s="6">
        <v>3227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6"/>
        <v>43152.25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s="7" t="str">
        <f t="shared" si="68"/>
        <v>theater</v>
      </c>
      <c r="T722" s="7" t="str">
        <f t="shared" si="69"/>
        <v>plays</v>
      </c>
    </row>
    <row r="723" spans="1:20" hidden="1" x14ac:dyDescent="0.35">
      <c r="A723">
        <v>721</v>
      </c>
      <c r="B723" t="s">
        <v>1480</v>
      </c>
      <c r="C723" s="3" t="s">
        <v>1481</v>
      </c>
      <c r="D723" s="4">
        <f t="shared" si="70"/>
        <v>4.3923948220064728E-2</v>
      </c>
      <c r="E723" s="6">
        <v>123600</v>
      </c>
      <c r="F723" s="6">
        <v>5429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6"/>
        <v>43194.208333333328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s="7" t="str">
        <f t="shared" si="68"/>
        <v>music</v>
      </c>
      <c r="T723" s="7" t="str">
        <f t="shared" si="69"/>
        <v>rock</v>
      </c>
    </row>
    <row r="724" spans="1:20" hidden="1" x14ac:dyDescent="0.35">
      <c r="A724">
        <v>722</v>
      </c>
      <c r="B724" t="s">
        <v>1482</v>
      </c>
      <c r="C724" s="3" t="s">
        <v>1483</v>
      </c>
      <c r="D724" s="4">
        <f t="shared" si="70"/>
        <v>1.5650721649484536</v>
      </c>
      <c r="E724" s="6">
        <v>48500</v>
      </c>
      <c r="F724" s="6">
        <v>75906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6"/>
        <v>43045.25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s="7" t="str">
        <f t="shared" si="68"/>
        <v>film &amp; video</v>
      </c>
      <c r="T724" s="7" t="str">
        <f t="shared" si="69"/>
        <v>documentary</v>
      </c>
    </row>
    <row r="725" spans="1:20" hidden="1" x14ac:dyDescent="0.35">
      <c r="A725">
        <v>723</v>
      </c>
      <c r="B725" t="s">
        <v>1484</v>
      </c>
      <c r="C725" s="3" t="s">
        <v>1485</v>
      </c>
      <c r="D725" s="4">
        <f t="shared" si="70"/>
        <v>2.704081632653061</v>
      </c>
      <c r="E725" s="6">
        <v>4900</v>
      </c>
      <c r="F725" s="6">
        <v>13250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6"/>
        <v>42431.25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s="7" t="str">
        <f t="shared" si="68"/>
        <v>theater</v>
      </c>
      <c r="T725" s="7" t="str">
        <f t="shared" si="69"/>
        <v>plays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 s="4">
        <f t="shared" si="70"/>
        <v>1.3405952380952382</v>
      </c>
      <c r="E726" s="6">
        <v>8400</v>
      </c>
      <c r="F726" s="6">
        <v>11261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6"/>
        <v>41934.208333333336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s="7" t="str">
        <f t="shared" si="68"/>
        <v>theater</v>
      </c>
      <c r="T726" s="7" t="str">
        <f t="shared" si="69"/>
        <v>plays</v>
      </c>
    </row>
    <row r="727" spans="1:20" ht="31" x14ac:dyDescent="0.35">
      <c r="A727">
        <v>725</v>
      </c>
      <c r="B727" t="s">
        <v>1488</v>
      </c>
      <c r="C727" s="3" t="s">
        <v>1489</v>
      </c>
      <c r="D727" s="4">
        <f t="shared" si="70"/>
        <v>0.50398033126293995</v>
      </c>
      <c r="E727" s="6">
        <v>193200</v>
      </c>
      <c r="F727" s="6">
        <v>97369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6"/>
        <v>41958.25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s="7" t="str">
        <f t="shared" si="68"/>
        <v>games</v>
      </c>
      <c r="T727" s="7" t="str">
        <f t="shared" si="69"/>
        <v>mobile games</v>
      </c>
    </row>
    <row r="728" spans="1:20" hidden="1" x14ac:dyDescent="0.35">
      <c r="A728">
        <v>726</v>
      </c>
      <c r="B728" t="s">
        <v>1490</v>
      </c>
      <c r="C728" s="3" t="s">
        <v>1491</v>
      </c>
      <c r="D728" s="4">
        <f t="shared" si="70"/>
        <v>0.88815837937384901</v>
      </c>
      <c r="E728" s="6">
        <v>54300</v>
      </c>
      <c r="F728" s="6">
        <v>48227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6"/>
        <v>40476.208333333336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s="7" t="str">
        <f t="shared" si="68"/>
        <v>theater</v>
      </c>
      <c r="T728" s="7" t="str">
        <f t="shared" si="69"/>
        <v>plays</v>
      </c>
    </row>
    <row r="729" spans="1:20" hidden="1" x14ac:dyDescent="0.35">
      <c r="A729">
        <v>727</v>
      </c>
      <c r="B729" t="s">
        <v>1492</v>
      </c>
      <c r="C729" s="3" t="s">
        <v>1493</v>
      </c>
      <c r="D729" s="4">
        <f t="shared" si="70"/>
        <v>1.65</v>
      </c>
      <c r="E729" s="6">
        <v>8900</v>
      </c>
      <c r="F729" s="6">
        <v>14685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6"/>
        <v>43485.25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s="7" t="str">
        <f t="shared" si="68"/>
        <v>technology</v>
      </c>
      <c r="T729" s="7" t="str">
        <f t="shared" si="69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 s="4">
        <f t="shared" si="70"/>
        <v>0.17499999999999999</v>
      </c>
      <c r="E730" s="6">
        <v>4200</v>
      </c>
      <c r="F730" s="6">
        <v>735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6"/>
        <v>42515.208333333328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s="7" t="str">
        <f t="shared" si="68"/>
        <v>theater</v>
      </c>
      <c r="T730" s="7" t="str">
        <f t="shared" si="69"/>
        <v>plays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 s="4">
        <f t="shared" si="70"/>
        <v>1.8566071428571429</v>
      </c>
      <c r="E731" s="6">
        <v>5600</v>
      </c>
      <c r="F731" s="6">
        <v>10397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6"/>
        <v>41309.25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s="7" t="str">
        <f t="shared" si="68"/>
        <v>film &amp; video</v>
      </c>
      <c r="T731" s="7" t="str">
        <f t="shared" si="69"/>
        <v>drama</v>
      </c>
    </row>
    <row r="732" spans="1:20" hidden="1" x14ac:dyDescent="0.35">
      <c r="A732">
        <v>730</v>
      </c>
      <c r="B732" t="s">
        <v>1498</v>
      </c>
      <c r="C732" s="3" t="s">
        <v>1499</v>
      </c>
      <c r="D732" s="4">
        <f t="shared" si="70"/>
        <v>4.1266319444444441</v>
      </c>
      <c r="E732" s="6">
        <v>28800</v>
      </c>
      <c r="F732" s="6">
        <v>118847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6"/>
        <v>42147.208333333328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s="7" t="str">
        <f t="shared" si="68"/>
        <v>technology</v>
      </c>
      <c r="T732" s="7" t="str">
        <f t="shared" si="69"/>
        <v>wearables</v>
      </c>
    </row>
    <row r="733" spans="1:20" hidden="1" x14ac:dyDescent="0.35">
      <c r="A733">
        <v>731</v>
      </c>
      <c r="B733" t="s">
        <v>1500</v>
      </c>
      <c r="C733" s="3" t="s">
        <v>1501</v>
      </c>
      <c r="D733" s="4">
        <f t="shared" si="70"/>
        <v>0.90249999999999997</v>
      </c>
      <c r="E733" s="6">
        <v>8000</v>
      </c>
      <c r="F733" s="6">
        <v>7220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6"/>
        <v>42939.208333333328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s="7" t="str">
        <f t="shared" si="68"/>
        <v>technology</v>
      </c>
      <c r="T733" s="7" t="str">
        <f t="shared" si="69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 s="4">
        <f t="shared" si="70"/>
        <v>0.91984615384615387</v>
      </c>
      <c r="E734" s="6">
        <v>117000</v>
      </c>
      <c r="F734" s="6">
        <v>107622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6"/>
        <v>42816.208333333328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s="7" t="str">
        <f t="shared" si="68"/>
        <v>music</v>
      </c>
      <c r="T734" s="7" t="str">
        <f t="shared" si="69"/>
        <v>rock</v>
      </c>
    </row>
    <row r="735" spans="1:20" hidden="1" x14ac:dyDescent="0.35">
      <c r="A735">
        <v>733</v>
      </c>
      <c r="B735" t="s">
        <v>1504</v>
      </c>
      <c r="C735" s="3" t="s">
        <v>1505</v>
      </c>
      <c r="D735" s="4">
        <f t="shared" si="70"/>
        <v>5.2700632911392402</v>
      </c>
      <c r="E735" s="6">
        <v>15800</v>
      </c>
      <c r="F735" s="6">
        <v>83267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6"/>
        <v>41844.208333333336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s="7" t="str">
        <f t="shared" si="68"/>
        <v>music</v>
      </c>
      <c r="T735" s="7" t="str">
        <f t="shared" si="69"/>
        <v>metal</v>
      </c>
    </row>
    <row r="736" spans="1:20" hidden="1" x14ac:dyDescent="0.35">
      <c r="A736">
        <v>734</v>
      </c>
      <c r="B736" t="s">
        <v>1506</v>
      </c>
      <c r="C736" s="3" t="s">
        <v>1507</v>
      </c>
      <c r="D736" s="4">
        <f t="shared" si="70"/>
        <v>3.1914285714285713</v>
      </c>
      <c r="E736" s="6">
        <v>4200</v>
      </c>
      <c r="F736" s="6">
        <v>13404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6"/>
        <v>42763.25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s="7" t="str">
        <f t="shared" si="68"/>
        <v>theater</v>
      </c>
      <c r="T736" s="7" t="str">
        <f t="shared" si="69"/>
        <v>plays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 s="4">
        <f t="shared" si="70"/>
        <v>3.5418867924528303</v>
      </c>
      <c r="E737" s="6">
        <v>37100</v>
      </c>
      <c r="F737" s="6">
        <v>131404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6"/>
        <v>42459.208333333328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s="7" t="str">
        <f t="shared" si="68"/>
        <v>photography</v>
      </c>
      <c r="T737" s="7" t="str">
        <f t="shared" si="69"/>
        <v>photography books</v>
      </c>
    </row>
    <row r="738" spans="1:20" hidden="1" x14ac:dyDescent="0.35">
      <c r="A738">
        <v>736</v>
      </c>
      <c r="B738" t="s">
        <v>1510</v>
      </c>
      <c r="C738" s="3" t="s">
        <v>1511</v>
      </c>
      <c r="D738" s="4">
        <f t="shared" si="70"/>
        <v>0.32896103896103895</v>
      </c>
      <c r="E738" s="6">
        <v>7700</v>
      </c>
      <c r="F738" s="6">
        <v>2533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6"/>
        <v>42055.25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s="7" t="str">
        <f t="shared" si="68"/>
        <v>publishing</v>
      </c>
      <c r="T738" s="7" t="str">
        <f t="shared" si="69"/>
        <v>nonfiction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 s="4">
        <f t="shared" si="70"/>
        <v>1.358918918918919</v>
      </c>
      <c r="E739" s="6">
        <v>3700</v>
      </c>
      <c r="F739" s="6">
        <v>5028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6"/>
        <v>42685.25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s="7" t="str">
        <f t="shared" si="68"/>
        <v>music</v>
      </c>
      <c r="T739" s="7" t="str">
        <f t="shared" si="69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 s="4">
        <f t="shared" si="70"/>
        <v>2.0843373493975904E-2</v>
      </c>
      <c r="E740" s="6">
        <v>74700</v>
      </c>
      <c r="F740" s="6">
        <v>1557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6"/>
        <v>41959.25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s="7" t="str">
        <f t="shared" si="68"/>
        <v>theater</v>
      </c>
      <c r="T740" s="7" t="str">
        <f t="shared" si="69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 s="4">
        <f t="shared" si="70"/>
        <v>0.61</v>
      </c>
      <c r="E741" s="6">
        <v>10000</v>
      </c>
      <c r="F741" s="6">
        <v>6100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6"/>
        <v>41089.208333333336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s="7" t="str">
        <f t="shared" si="68"/>
        <v>music</v>
      </c>
      <c r="T741" s="7" t="str">
        <f t="shared" si="69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 s="4">
        <f t="shared" si="70"/>
        <v>0.30037735849056602</v>
      </c>
      <c r="E742" s="6">
        <v>5300</v>
      </c>
      <c r="F742" s="6">
        <v>1592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6"/>
        <v>42769.25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s="7" t="str">
        <f t="shared" si="68"/>
        <v>theater</v>
      </c>
      <c r="T742" s="7" t="str">
        <f t="shared" si="69"/>
        <v>plays</v>
      </c>
    </row>
    <row r="743" spans="1:20" hidden="1" x14ac:dyDescent="0.35">
      <c r="A743">
        <v>741</v>
      </c>
      <c r="B743" t="s">
        <v>628</v>
      </c>
      <c r="C743" s="3" t="s">
        <v>1519</v>
      </c>
      <c r="D743" s="4">
        <f t="shared" si="70"/>
        <v>11.791666666666666</v>
      </c>
      <c r="E743" s="6">
        <v>1200</v>
      </c>
      <c r="F743" s="6">
        <v>14150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6"/>
        <v>40321.208333333336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s="7" t="str">
        <f t="shared" si="68"/>
        <v>theater</v>
      </c>
      <c r="T743" s="7" t="str">
        <f t="shared" si="69"/>
        <v>plays</v>
      </c>
    </row>
    <row r="744" spans="1:20" hidden="1" x14ac:dyDescent="0.35">
      <c r="A744">
        <v>742</v>
      </c>
      <c r="B744" t="s">
        <v>1520</v>
      </c>
      <c r="C744" s="3" t="s">
        <v>1521</v>
      </c>
      <c r="D744" s="4">
        <f t="shared" si="70"/>
        <v>11.260833333333334</v>
      </c>
      <c r="E744" s="6">
        <v>1200</v>
      </c>
      <c r="F744" s="6">
        <v>13513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6"/>
        <v>40197.25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s="7" t="str">
        <f t="shared" si="68"/>
        <v>music</v>
      </c>
      <c r="T744" s="7" t="str">
        <f t="shared" si="69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 s="4">
        <f t="shared" si="70"/>
        <v>0.12923076923076923</v>
      </c>
      <c r="E745" s="6">
        <v>3900</v>
      </c>
      <c r="F745" s="6">
        <v>504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6"/>
        <v>42298.208333333328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s="7" t="str">
        <f t="shared" si="68"/>
        <v>theater</v>
      </c>
      <c r="T745" s="7" t="str">
        <f t="shared" si="69"/>
        <v>plays</v>
      </c>
    </row>
    <row r="746" spans="1:20" hidden="1" x14ac:dyDescent="0.35">
      <c r="A746">
        <v>744</v>
      </c>
      <c r="B746" t="s">
        <v>1524</v>
      </c>
      <c r="C746" s="3" t="s">
        <v>1525</v>
      </c>
      <c r="D746" s="4">
        <f t="shared" si="70"/>
        <v>7.12</v>
      </c>
      <c r="E746" s="6">
        <v>2000</v>
      </c>
      <c r="F746" s="6">
        <v>14240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6"/>
        <v>43322.208333333328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s="7" t="str">
        <f t="shared" si="68"/>
        <v>theater</v>
      </c>
      <c r="T746" s="7" t="str">
        <f t="shared" si="69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 s="4">
        <f t="shared" si="70"/>
        <v>0.30304347826086958</v>
      </c>
      <c r="E747" s="6">
        <v>6900</v>
      </c>
      <c r="F747" s="6">
        <v>2091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6"/>
        <v>40328.208333333336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s="7" t="str">
        <f t="shared" si="68"/>
        <v>technology</v>
      </c>
      <c r="T747" s="7" t="str">
        <f t="shared" si="69"/>
        <v>wearables</v>
      </c>
    </row>
    <row r="748" spans="1:20" hidden="1" x14ac:dyDescent="0.35">
      <c r="A748">
        <v>746</v>
      </c>
      <c r="B748" t="s">
        <v>1528</v>
      </c>
      <c r="C748" s="3" t="s">
        <v>1529</v>
      </c>
      <c r="D748" s="4">
        <f t="shared" si="70"/>
        <v>2.1250896057347672</v>
      </c>
      <c r="E748" s="6">
        <v>55800</v>
      </c>
      <c r="F748" s="6">
        <v>118580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6"/>
        <v>40825.208333333336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s="7" t="str">
        <f t="shared" si="68"/>
        <v>technology</v>
      </c>
      <c r="T748" s="7" t="str">
        <f t="shared" si="69"/>
        <v>web</v>
      </c>
    </row>
    <row r="749" spans="1:20" hidden="1" x14ac:dyDescent="0.35">
      <c r="A749">
        <v>747</v>
      </c>
      <c r="B749" t="s">
        <v>1530</v>
      </c>
      <c r="C749" s="3" t="s">
        <v>1531</v>
      </c>
      <c r="D749" s="4">
        <f t="shared" si="70"/>
        <v>2.2885714285714287</v>
      </c>
      <c r="E749" s="6">
        <v>4900</v>
      </c>
      <c r="F749" s="6">
        <v>11214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6"/>
        <v>40423.208333333336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s="7" t="str">
        <f t="shared" si="68"/>
        <v>theater</v>
      </c>
      <c r="T749" s="7" t="str">
        <f t="shared" si="69"/>
        <v>plays</v>
      </c>
    </row>
    <row r="750" spans="1:20" hidden="1" x14ac:dyDescent="0.35">
      <c r="A750">
        <v>748</v>
      </c>
      <c r="B750" t="s">
        <v>1532</v>
      </c>
      <c r="C750" s="3" t="s">
        <v>1533</v>
      </c>
      <c r="D750" s="4">
        <f t="shared" si="70"/>
        <v>0.34959979476654696</v>
      </c>
      <c r="E750" s="6">
        <v>194900</v>
      </c>
      <c r="F750" s="6">
        <v>68137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6"/>
        <v>40238.25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s="7" t="str">
        <f t="shared" si="68"/>
        <v>film &amp; video</v>
      </c>
      <c r="T750" s="7" t="str">
        <f t="shared" si="69"/>
        <v>animation</v>
      </c>
    </row>
    <row r="751" spans="1:20" hidden="1" x14ac:dyDescent="0.35">
      <c r="A751">
        <v>749</v>
      </c>
      <c r="B751" t="s">
        <v>1534</v>
      </c>
      <c r="C751" s="3" t="s">
        <v>1535</v>
      </c>
      <c r="D751" s="4">
        <f t="shared" si="70"/>
        <v>1.5729069767441861</v>
      </c>
      <c r="E751" s="6">
        <v>8600</v>
      </c>
      <c r="F751" s="6">
        <v>13527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6"/>
        <v>41920.208333333336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s="7" t="str">
        <f t="shared" si="68"/>
        <v>technology</v>
      </c>
      <c r="T751" s="7" t="str">
        <f t="shared" si="69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 s="4">
        <f t="shared" si="70"/>
        <v>0.01</v>
      </c>
      <c r="E752" s="6">
        <v>100</v>
      </c>
      <c r="F752" s="6">
        <v>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6"/>
        <v>40360.208333333336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s="7" t="str">
        <f t="shared" si="68"/>
        <v>music</v>
      </c>
      <c r="T752" s="7" t="str">
        <f t="shared" si="69"/>
        <v>electric music</v>
      </c>
    </row>
    <row r="753" spans="1:20" hidden="1" x14ac:dyDescent="0.35">
      <c r="A753">
        <v>751</v>
      </c>
      <c r="B753" t="s">
        <v>1538</v>
      </c>
      <c r="C753" s="3" t="s">
        <v>1539</v>
      </c>
      <c r="D753" s="4">
        <f t="shared" si="70"/>
        <v>2.3230555555555554</v>
      </c>
      <c r="E753" s="6">
        <v>3600</v>
      </c>
      <c r="F753" s="6">
        <v>8363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6"/>
        <v>42446.208333333328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s="7" t="str">
        <f t="shared" si="68"/>
        <v>publishing</v>
      </c>
      <c r="T753" s="7" t="str">
        <f t="shared" si="69"/>
        <v>nonfiction</v>
      </c>
    </row>
    <row r="754" spans="1:20" hidden="1" x14ac:dyDescent="0.35">
      <c r="A754">
        <v>752</v>
      </c>
      <c r="B754" t="s">
        <v>1540</v>
      </c>
      <c r="C754" s="3" t="s">
        <v>1541</v>
      </c>
      <c r="D754" s="4">
        <f t="shared" si="70"/>
        <v>0.92448275862068963</v>
      </c>
      <c r="E754" s="6">
        <v>5800</v>
      </c>
      <c r="F754" s="6">
        <v>5362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6"/>
        <v>40395.208333333336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s="7" t="str">
        <f t="shared" si="68"/>
        <v>theater</v>
      </c>
      <c r="T754" s="7" t="str">
        <f t="shared" si="69"/>
        <v>plays</v>
      </c>
    </row>
    <row r="755" spans="1:20" ht="31" hidden="1" x14ac:dyDescent="0.35">
      <c r="A755">
        <v>753</v>
      </c>
      <c r="B755" t="s">
        <v>1542</v>
      </c>
      <c r="C755" s="3" t="s">
        <v>1543</v>
      </c>
      <c r="D755" s="4">
        <f t="shared" si="70"/>
        <v>2.5670212765957445</v>
      </c>
      <c r="E755" s="6">
        <v>4700</v>
      </c>
      <c r="F755" s="6">
        <v>12065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6"/>
        <v>40321.208333333336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s="7" t="str">
        <f t="shared" si="68"/>
        <v>photography</v>
      </c>
      <c r="T755" s="7" t="str">
        <f t="shared" si="69"/>
        <v>photography books</v>
      </c>
    </row>
    <row r="756" spans="1:20" hidden="1" x14ac:dyDescent="0.35">
      <c r="A756">
        <v>754</v>
      </c>
      <c r="B756" t="s">
        <v>1544</v>
      </c>
      <c r="C756" s="3" t="s">
        <v>1545</v>
      </c>
      <c r="D756" s="4">
        <f t="shared" si="70"/>
        <v>1.6847017045454546</v>
      </c>
      <c r="E756" s="6">
        <v>70400</v>
      </c>
      <c r="F756" s="6">
        <v>118603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6"/>
        <v>41210.208333333336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s="7" t="str">
        <f t="shared" si="68"/>
        <v>theater</v>
      </c>
      <c r="T756" s="7" t="str">
        <f t="shared" si="69"/>
        <v>plays</v>
      </c>
    </row>
    <row r="757" spans="1:20" hidden="1" x14ac:dyDescent="0.35">
      <c r="A757">
        <v>755</v>
      </c>
      <c r="B757" t="s">
        <v>1546</v>
      </c>
      <c r="C757" s="3" t="s">
        <v>1547</v>
      </c>
      <c r="D757" s="4">
        <f t="shared" si="70"/>
        <v>1.6657777777777778</v>
      </c>
      <c r="E757" s="6">
        <v>4500</v>
      </c>
      <c r="F757" s="6">
        <v>7496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6"/>
        <v>43096.25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s="7" t="str">
        <f t="shared" si="68"/>
        <v>theater</v>
      </c>
      <c r="T757" s="7" t="str">
        <f t="shared" si="69"/>
        <v>plays</v>
      </c>
    </row>
    <row r="758" spans="1:20" hidden="1" x14ac:dyDescent="0.35">
      <c r="A758">
        <v>756</v>
      </c>
      <c r="B758" t="s">
        <v>1548</v>
      </c>
      <c r="C758" s="3" t="s">
        <v>1549</v>
      </c>
      <c r="D758" s="4">
        <f t="shared" si="70"/>
        <v>7.7207692307692311</v>
      </c>
      <c r="E758" s="6">
        <v>1300</v>
      </c>
      <c r="F758" s="6">
        <v>10037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6"/>
        <v>42024.25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s="7" t="str">
        <f t="shared" si="68"/>
        <v>theater</v>
      </c>
      <c r="T758" s="7" t="str">
        <f t="shared" si="69"/>
        <v>plays</v>
      </c>
    </row>
    <row r="759" spans="1:20" hidden="1" x14ac:dyDescent="0.35">
      <c r="A759">
        <v>757</v>
      </c>
      <c r="B759" t="s">
        <v>1550</v>
      </c>
      <c r="C759" s="3" t="s">
        <v>1551</v>
      </c>
      <c r="D759" s="4">
        <f t="shared" si="70"/>
        <v>4.0685714285714285</v>
      </c>
      <c r="E759" s="6">
        <v>1400</v>
      </c>
      <c r="F759" s="6">
        <v>5696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6"/>
        <v>40675.208333333336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s="7" t="str">
        <f t="shared" si="68"/>
        <v>film &amp; video</v>
      </c>
      <c r="T759" s="7" t="str">
        <f t="shared" si="69"/>
        <v>drama</v>
      </c>
    </row>
    <row r="760" spans="1:20" hidden="1" x14ac:dyDescent="0.35">
      <c r="A760">
        <v>758</v>
      </c>
      <c r="B760" t="s">
        <v>1552</v>
      </c>
      <c r="C760" s="3" t="s">
        <v>1553</v>
      </c>
      <c r="D760" s="4">
        <f t="shared" si="70"/>
        <v>5.6420608108108112</v>
      </c>
      <c r="E760" s="6">
        <v>29600</v>
      </c>
      <c r="F760" s="6">
        <v>167005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6"/>
        <v>41936.208333333336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s="7" t="str">
        <f t="shared" si="68"/>
        <v>music</v>
      </c>
      <c r="T760" s="7" t="str">
        <f t="shared" si="69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 s="4">
        <f t="shared" si="70"/>
        <v>0.6842686567164179</v>
      </c>
      <c r="E761" s="6">
        <v>167500</v>
      </c>
      <c r="F761" s="6">
        <v>114615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6"/>
        <v>43136.25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s="7" t="str">
        <f t="shared" si="68"/>
        <v>music</v>
      </c>
      <c r="T761" s="7" t="str">
        <f t="shared" si="69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 s="4">
        <f t="shared" si="70"/>
        <v>0.34351966873706002</v>
      </c>
      <c r="E762" s="6">
        <v>48300</v>
      </c>
      <c r="F762" s="6">
        <v>16592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6"/>
        <v>43678.208333333328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s="7" t="str">
        <f t="shared" si="68"/>
        <v>games</v>
      </c>
      <c r="T762" s="7" t="str">
        <f t="shared" si="69"/>
        <v>video games</v>
      </c>
    </row>
    <row r="763" spans="1:20" hidden="1" x14ac:dyDescent="0.35">
      <c r="A763">
        <v>761</v>
      </c>
      <c r="B763" t="s">
        <v>1558</v>
      </c>
      <c r="C763" s="3" t="s">
        <v>1559</v>
      </c>
      <c r="D763" s="4">
        <f t="shared" si="70"/>
        <v>6.5545454545454547</v>
      </c>
      <c r="E763" s="6">
        <v>2200</v>
      </c>
      <c r="F763" s="6">
        <v>14420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6"/>
        <v>42938.208333333328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s="7" t="str">
        <f t="shared" si="68"/>
        <v>music</v>
      </c>
      <c r="T763" s="7" t="str">
        <f t="shared" si="69"/>
        <v>rock</v>
      </c>
    </row>
    <row r="764" spans="1:20" hidden="1" x14ac:dyDescent="0.35">
      <c r="A764">
        <v>762</v>
      </c>
      <c r="B764" t="s">
        <v>668</v>
      </c>
      <c r="C764" s="3" t="s">
        <v>1560</v>
      </c>
      <c r="D764" s="4">
        <f t="shared" si="70"/>
        <v>1.7725714285714285</v>
      </c>
      <c r="E764" s="6">
        <v>3500</v>
      </c>
      <c r="F764" s="6">
        <v>6204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6"/>
        <v>41241.25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s="7" t="str">
        <f t="shared" si="68"/>
        <v>music</v>
      </c>
      <c r="T764" s="7" t="str">
        <f t="shared" si="69"/>
        <v>jazz</v>
      </c>
    </row>
    <row r="765" spans="1:20" hidden="1" x14ac:dyDescent="0.35">
      <c r="A765">
        <v>763</v>
      </c>
      <c r="B765" t="s">
        <v>1561</v>
      </c>
      <c r="C765" s="3" t="s">
        <v>1562</v>
      </c>
      <c r="D765" s="4">
        <f t="shared" si="70"/>
        <v>1.1317857142857144</v>
      </c>
      <c r="E765" s="6">
        <v>5600</v>
      </c>
      <c r="F765" s="6">
        <v>6338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6"/>
        <v>41037.208333333336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s="7" t="str">
        <f t="shared" si="68"/>
        <v>theater</v>
      </c>
      <c r="T765" s="7" t="str">
        <f t="shared" si="69"/>
        <v>plays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 s="4">
        <f t="shared" si="70"/>
        <v>7.2818181818181822</v>
      </c>
      <c r="E766" s="6">
        <v>1100</v>
      </c>
      <c r="F766" s="6">
        <v>8010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6"/>
        <v>40676.208333333336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s="7" t="str">
        <f t="shared" si="68"/>
        <v>music</v>
      </c>
      <c r="T766" s="7" t="str">
        <f t="shared" si="69"/>
        <v>rock</v>
      </c>
    </row>
    <row r="767" spans="1:20" hidden="1" x14ac:dyDescent="0.35">
      <c r="A767">
        <v>765</v>
      </c>
      <c r="B767" t="s">
        <v>1565</v>
      </c>
      <c r="C767" s="3" t="s">
        <v>1566</v>
      </c>
      <c r="D767" s="4">
        <f t="shared" si="70"/>
        <v>2.0833333333333335</v>
      </c>
      <c r="E767" s="6">
        <v>3900</v>
      </c>
      <c r="F767" s="6">
        <v>8125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6"/>
        <v>42840.208333333328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s="7" t="str">
        <f t="shared" si="68"/>
        <v>music</v>
      </c>
      <c r="T767" s="7" t="str">
        <f t="shared" si="69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 s="4">
        <f t="shared" si="70"/>
        <v>0.31171232876712329</v>
      </c>
      <c r="E768" s="6">
        <v>43800</v>
      </c>
      <c r="F768" s="6">
        <v>13653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6"/>
        <v>43362.208333333328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s="7" t="str">
        <f t="shared" si="68"/>
        <v>film &amp; video</v>
      </c>
      <c r="T768" s="7" t="str">
        <f t="shared" si="69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 s="4">
        <f t="shared" si="70"/>
        <v>0.56967078189300413</v>
      </c>
      <c r="E769" s="6">
        <v>97200</v>
      </c>
      <c r="F769" s="6">
        <v>55372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6"/>
        <v>42283.208333333328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s="7" t="str">
        <f t="shared" si="68"/>
        <v>publishing</v>
      </c>
      <c r="T769" s="7" t="str">
        <f t="shared" si="69"/>
        <v>translations</v>
      </c>
    </row>
    <row r="770" spans="1:20" hidden="1" x14ac:dyDescent="0.35">
      <c r="A770">
        <v>768</v>
      </c>
      <c r="B770" t="s">
        <v>1571</v>
      </c>
      <c r="C770" s="3" t="s">
        <v>1572</v>
      </c>
      <c r="D770" s="4">
        <f t="shared" si="70"/>
        <v>2.31</v>
      </c>
      <c r="E770" s="6">
        <v>4800</v>
      </c>
      <c r="F770" s="6">
        <v>11088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6"/>
        <v>41619.25</v>
      </c>
      <c r="O770" s="11">
        <f t="shared" si="67"/>
        <v>41634.25</v>
      </c>
      <c r="P770" t="b">
        <v>0</v>
      </c>
      <c r="Q770" t="b">
        <v>0</v>
      </c>
      <c r="R770" t="s">
        <v>33</v>
      </c>
      <c r="S770" s="7" t="str">
        <f t="shared" si="68"/>
        <v>theater</v>
      </c>
      <c r="T770" s="7" t="str">
        <f t="shared" si="69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 s="4">
        <f t="shared" si="70"/>
        <v>0.86867834394904464</v>
      </c>
      <c r="E771" s="6">
        <v>125600</v>
      </c>
      <c r="F771" s="6">
        <v>109106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2">(((L771/60)/60)/24)+DATE(1970,1,1)</f>
        <v>41501.208333333336</v>
      </c>
      <c r="O771" s="11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s="7" t="str">
        <f t="shared" ref="S771:S834" si="74">LEFT(R771, FIND("/", R771) - 1)</f>
        <v>games</v>
      </c>
      <c r="T771" s="7" t="str">
        <f t="shared" ref="T771:T834" si="75">RIGHT(R771, LEN(R771) - FIND("/", R771))</f>
        <v>video games</v>
      </c>
    </row>
    <row r="772" spans="1:20" hidden="1" x14ac:dyDescent="0.35">
      <c r="A772">
        <v>770</v>
      </c>
      <c r="B772" t="s">
        <v>1575</v>
      </c>
      <c r="C772" s="3" t="s">
        <v>1576</v>
      </c>
      <c r="D772" s="4">
        <f t="shared" ref="D772:D835" si="76">F772/E772</f>
        <v>2.7074418604651163</v>
      </c>
      <c r="E772" s="6">
        <v>4300</v>
      </c>
      <c r="F772" s="6">
        <v>11642</v>
      </c>
      <c r="G772" t="s">
        <v>20</v>
      </c>
      <c r="H772">
        <v>216</v>
      </c>
      <c r="I772" s="6">
        <f t="shared" ref="I772:I835" si="77">F772/H772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2"/>
        <v>41743.208333333336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s="7" t="str">
        <f t="shared" si="74"/>
        <v>theater</v>
      </c>
      <c r="T772" s="7" t="str">
        <f t="shared" si="75"/>
        <v>plays</v>
      </c>
    </row>
    <row r="773" spans="1:20" hidden="1" x14ac:dyDescent="0.35">
      <c r="A773">
        <v>771</v>
      </c>
      <c r="B773" t="s">
        <v>1577</v>
      </c>
      <c r="C773" s="3" t="s">
        <v>1578</v>
      </c>
      <c r="D773" s="4">
        <f t="shared" si="76"/>
        <v>0.49446428571428569</v>
      </c>
      <c r="E773" s="6">
        <v>5600</v>
      </c>
      <c r="F773" s="6">
        <v>2769</v>
      </c>
      <c r="G773" t="s">
        <v>74</v>
      </c>
      <c r="H773">
        <v>26</v>
      </c>
      <c r="I773" s="6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2"/>
        <v>43491.25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s="7" t="str">
        <f t="shared" si="74"/>
        <v>theater</v>
      </c>
      <c r="T773" s="7" t="str">
        <f t="shared" si="75"/>
        <v>plays</v>
      </c>
    </row>
    <row r="774" spans="1:20" hidden="1" x14ac:dyDescent="0.35">
      <c r="A774">
        <v>772</v>
      </c>
      <c r="B774" t="s">
        <v>1579</v>
      </c>
      <c r="C774" s="3" t="s">
        <v>1580</v>
      </c>
      <c r="D774" s="4">
        <f t="shared" si="76"/>
        <v>1.1335962566844919</v>
      </c>
      <c r="E774" s="6">
        <v>149600</v>
      </c>
      <c r="F774" s="6">
        <v>169586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2"/>
        <v>43505.25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s="7" t="str">
        <f t="shared" si="74"/>
        <v>music</v>
      </c>
      <c r="T774" s="7" t="str">
        <f t="shared" si="75"/>
        <v>indie rock</v>
      </c>
    </row>
    <row r="775" spans="1:20" hidden="1" x14ac:dyDescent="0.35">
      <c r="A775">
        <v>773</v>
      </c>
      <c r="B775" t="s">
        <v>1581</v>
      </c>
      <c r="C775" s="3" t="s">
        <v>1582</v>
      </c>
      <c r="D775" s="4">
        <f t="shared" si="76"/>
        <v>1.9055555555555554</v>
      </c>
      <c r="E775" s="6">
        <v>53100</v>
      </c>
      <c r="F775" s="6">
        <v>101185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2"/>
        <v>42838.208333333328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s="7" t="str">
        <f t="shared" si="74"/>
        <v>theater</v>
      </c>
      <c r="T775" s="7" t="str">
        <f t="shared" si="75"/>
        <v>plays</v>
      </c>
    </row>
    <row r="776" spans="1:20" hidden="1" x14ac:dyDescent="0.35">
      <c r="A776">
        <v>774</v>
      </c>
      <c r="B776" t="s">
        <v>1583</v>
      </c>
      <c r="C776" s="3" t="s">
        <v>1584</v>
      </c>
      <c r="D776" s="4">
        <f t="shared" si="76"/>
        <v>1.355</v>
      </c>
      <c r="E776" s="6">
        <v>5000</v>
      </c>
      <c r="F776" s="6">
        <v>6775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2"/>
        <v>42513.208333333328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s="7" t="str">
        <f t="shared" si="74"/>
        <v>technology</v>
      </c>
      <c r="T776" s="7" t="str">
        <f t="shared" si="75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 s="4">
        <f t="shared" si="76"/>
        <v>0.10297872340425532</v>
      </c>
      <c r="E777" s="6">
        <v>9400</v>
      </c>
      <c r="F777" s="6">
        <v>968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2"/>
        <v>41949.25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s="7" t="str">
        <f t="shared" si="74"/>
        <v>music</v>
      </c>
      <c r="T777" s="7" t="str">
        <f t="shared" si="75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 s="4">
        <f t="shared" si="76"/>
        <v>0.65544223826714798</v>
      </c>
      <c r="E778" s="6">
        <v>110800</v>
      </c>
      <c r="F778" s="6">
        <v>72623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2"/>
        <v>43650.208333333328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s="7" t="str">
        <f t="shared" si="74"/>
        <v>theater</v>
      </c>
      <c r="T778" s="7" t="str">
        <f t="shared" si="75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 s="4">
        <f t="shared" si="76"/>
        <v>0.49026652452025588</v>
      </c>
      <c r="E779" s="6">
        <v>93800</v>
      </c>
      <c r="F779" s="6">
        <v>45987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2"/>
        <v>40809.208333333336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s="7" t="str">
        <f t="shared" si="74"/>
        <v>theater</v>
      </c>
      <c r="T779" s="7" t="str">
        <f t="shared" si="75"/>
        <v>plays</v>
      </c>
    </row>
    <row r="780" spans="1:20" hidden="1" x14ac:dyDescent="0.35">
      <c r="A780">
        <v>778</v>
      </c>
      <c r="B780" t="s">
        <v>1591</v>
      </c>
      <c r="C780" s="3" t="s">
        <v>1592</v>
      </c>
      <c r="D780" s="4">
        <f t="shared" si="76"/>
        <v>7.8792307692307695</v>
      </c>
      <c r="E780" s="6">
        <v>1300</v>
      </c>
      <c r="F780" s="6">
        <v>10243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2"/>
        <v>40768.208333333336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s="7" t="str">
        <f t="shared" si="74"/>
        <v>film &amp; video</v>
      </c>
      <c r="T780" s="7" t="str">
        <f t="shared" si="75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 s="4">
        <f t="shared" si="76"/>
        <v>0.80306347746090156</v>
      </c>
      <c r="E781" s="6">
        <v>108700</v>
      </c>
      <c r="F781" s="6">
        <v>87293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2"/>
        <v>42230.208333333328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s="7" t="str">
        <f t="shared" si="74"/>
        <v>theater</v>
      </c>
      <c r="T781" s="7" t="str">
        <f t="shared" si="75"/>
        <v>plays</v>
      </c>
    </row>
    <row r="782" spans="1:20" hidden="1" x14ac:dyDescent="0.35">
      <c r="A782">
        <v>780</v>
      </c>
      <c r="B782" t="s">
        <v>1595</v>
      </c>
      <c r="C782" s="3" t="s">
        <v>1596</v>
      </c>
      <c r="D782" s="4">
        <f t="shared" si="76"/>
        <v>1.0629411764705883</v>
      </c>
      <c r="E782" s="6">
        <v>5100</v>
      </c>
      <c r="F782" s="6">
        <v>5421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2"/>
        <v>42573.208333333328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s="7" t="str">
        <f t="shared" si="74"/>
        <v>film &amp; video</v>
      </c>
      <c r="T782" s="7" t="str">
        <f t="shared" si="75"/>
        <v>drama</v>
      </c>
    </row>
    <row r="783" spans="1:20" hidden="1" x14ac:dyDescent="0.35">
      <c r="A783">
        <v>781</v>
      </c>
      <c r="B783" t="s">
        <v>1597</v>
      </c>
      <c r="C783" s="3" t="s">
        <v>1598</v>
      </c>
      <c r="D783" s="4">
        <f t="shared" si="76"/>
        <v>0.50735632183908042</v>
      </c>
      <c r="E783" s="6">
        <v>8700</v>
      </c>
      <c r="F783" s="6">
        <v>4414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2"/>
        <v>40482.208333333336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s="7" t="str">
        <f t="shared" si="74"/>
        <v>theater</v>
      </c>
      <c r="T783" s="7" t="str">
        <f t="shared" si="75"/>
        <v>plays</v>
      </c>
    </row>
    <row r="784" spans="1:20" hidden="1" x14ac:dyDescent="0.35">
      <c r="A784">
        <v>782</v>
      </c>
      <c r="B784" t="s">
        <v>1599</v>
      </c>
      <c r="C784" s="3" t="s">
        <v>1600</v>
      </c>
      <c r="D784" s="4">
        <f t="shared" si="76"/>
        <v>2.153137254901961</v>
      </c>
      <c r="E784" s="6">
        <v>5100</v>
      </c>
      <c r="F784" s="6">
        <v>10981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2"/>
        <v>40603.25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s="7" t="str">
        <f t="shared" si="74"/>
        <v>film &amp; video</v>
      </c>
      <c r="T784" s="7" t="str">
        <f t="shared" si="75"/>
        <v>animation</v>
      </c>
    </row>
    <row r="785" spans="1:20" hidden="1" x14ac:dyDescent="0.35">
      <c r="A785">
        <v>783</v>
      </c>
      <c r="B785" t="s">
        <v>1601</v>
      </c>
      <c r="C785" s="3" t="s">
        <v>1602</v>
      </c>
      <c r="D785" s="4">
        <f t="shared" si="76"/>
        <v>1.4122972972972974</v>
      </c>
      <c r="E785" s="6">
        <v>7400</v>
      </c>
      <c r="F785" s="6">
        <v>10451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2"/>
        <v>41625.25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s="7" t="str">
        <f t="shared" si="74"/>
        <v>music</v>
      </c>
      <c r="T785" s="7" t="str">
        <f t="shared" si="75"/>
        <v>rock</v>
      </c>
    </row>
    <row r="786" spans="1:20" hidden="1" x14ac:dyDescent="0.35">
      <c r="A786">
        <v>784</v>
      </c>
      <c r="B786" t="s">
        <v>1603</v>
      </c>
      <c r="C786" s="3" t="s">
        <v>1604</v>
      </c>
      <c r="D786" s="4">
        <f t="shared" si="76"/>
        <v>1.1533745781777278</v>
      </c>
      <c r="E786" s="6">
        <v>88900</v>
      </c>
      <c r="F786" s="6">
        <v>102535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2"/>
        <v>42435.25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s="7" t="str">
        <f t="shared" si="74"/>
        <v>technology</v>
      </c>
      <c r="T786" s="7" t="str">
        <f t="shared" si="75"/>
        <v>web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 s="4">
        <f t="shared" si="76"/>
        <v>1.9311940298507462</v>
      </c>
      <c r="E787" s="6">
        <v>6700</v>
      </c>
      <c r="F787" s="6">
        <v>12939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2"/>
        <v>43582.208333333328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s="7" t="str">
        <f t="shared" si="74"/>
        <v>film &amp; video</v>
      </c>
      <c r="T787" s="7" t="str">
        <f t="shared" si="75"/>
        <v>animation</v>
      </c>
    </row>
    <row r="788" spans="1:20" hidden="1" x14ac:dyDescent="0.35">
      <c r="A788">
        <v>786</v>
      </c>
      <c r="B788" t="s">
        <v>1607</v>
      </c>
      <c r="C788" s="3" t="s">
        <v>1608</v>
      </c>
      <c r="D788" s="4">
        <f t="shared" si="76"/>
        <v>7.2973333333333334</v>
      </c>
      <c r="E788" s="6">
        <v>1500</v>
      </c>
      <c r="F788" s="6">
        <v>10946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2"/>
        <v>43186.208333333328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s="7" t="str">
        <f t="shared" si="74"/>
        <v>music</v>
      </c>
      <c r="T788" s="7" t="str">
        <f t="shared" si="75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 s="4">
        <f t="shared" si="76"/>
        <v>0.99663398692810456</v>
      </c>
      <c r="E789" s="6">
        <v>61200</v>
      </c>
      <c r="F789" s="6">
        <v>60994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2"/>
        <v>40684.208333333336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s="7" t="str">
        <f t="shared" si="74"/>
        <v>music</v>
      </c>
      <c r="T789" s="7" t="str">
        <f t="shared" si="75"/>
        <v>rock</v>
      </c>
    </row>
    <row r="790" spans="1:20" hidden="1" x14ac:dyDescent="0.35">
      <c r="A790">
        <v>788</v>
      </c>
      <c r="B790" t="s">
        <v>1611</v>
      </c>
      <c r="C790" s="3" t="s">
        <v>1612</v>
      </c>
      <c r="D790" s="4">
        <f t="shared" si="76"/>
        <v>0.88166666666666671</v>
      </c>
      <c r="E790" s="6">
        <v>3600</v>
      </c>
      <c r="F790" s="6">
        <v>3174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2"/>
        <v>41202.208333333336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s="7" t="str">
        <f t="shared" si="74"/>
        <v>film &amp; video</v>
      </c>
      <c r="T790" s="7" t="str">
        <f t="shared" si="75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 s="4">
        <f t="shared" si="76"/>
        <v>0.37233333333333335</v>
      </c>
      <c r="E791" s="6">
        <v>9000</v>
      </c>
      <c r="F791" s="6">
        <v>3351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2"/>
        <v>41786.208333333336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s="7" t="str">
        <f t="shared" si="74"/>
        <v>theater</v>
      </c>
      <c r="T791" s="7" t="str">
        <f t="shared" si="75"/>
        <v>plays</v>
      </c>
    </row>
    <row r="792" spans="1:20" hidden="1" x14ac:dyDescent="0.35">
      <c r="A792">
        <v>790</v>
      </c>
      <c r="B792" t="s">
        <v>1615</v>
      </c>
      <c r="C792" s="3" t="s">
        <v>1616</v>
      </c>
      <c r="D792" s="4">
        <f t="shared" si="76"/>
        <v>0.30540075309306081</v>
      </c>
      <c r="E792" s="6">
        <v>185900</v>
      </c>
      <c r="F792" s="6">
        <v>56774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2"/>
        <v>40223.25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s="7" t="str">
        <f t="shared" si="74"/>
        <v>theater</v>
      </c>
      <c r="T792" s="7" t="str">
        <f t="shared" si="75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 s="4">
        <f t="shared" si="76"/>
        <v>0.25714285714285712</v>
      </c>
      <c r="E793" s="6">
        <v>2100</v>
      </c>
      <c r="F793" s="6">
        <v>540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2"/>
        <v>42715.25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s="7" t="str">
        <f t="shared" si="74"/>
        <v>food</v>
      </c>
      <c r="T793" s="7" t="str">
        <f t="shared" si="75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 s="4">
        <f t="shared" si="76"/>
        <v>0.34</v>
      </c>
      <c r="E794" s="6">
        <v>2000</v>
      </c>
      <c r="F794" s="6">
        <v>680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2"/>
        <v>41451.208333333336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s="7" t="str">
        <f t="shared" si="74"/>
        <v>theater</v>
      </c>
      <c r="T794" s="7" t="str">
        <f t="shared" si="75"/>
        <v>plays</v>
      </c>
    </row>
    <row r="795" spans="1:20" hidden="1" x14ac:dyDescent="0.35">
      <c r="A795">
        <v>793</v>
      </c>
      <c r="B795" t="s">
        <v>1621</v>
      </c>
      <c r="C795" s="3" t="s">
        <v>1622</v>
      </c>
      <c r="D795" s="4">
        <f t="shared" si="76"/>
        <v>11.859090909090909</v>
      </c>
      <c r="E795" s="6">
        <v>1100</v>
      </c>
      <c r="F795" s="6">
        <v>13045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2"/>
        <v>41450.208333333336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s="7" t="str">
        <f t="shared" si="74"/>
        <v>publishing</v>
      </c>
      <c r="T795" s="7" t="str">
        <f t="shared" si="75"/>
        <v>nonfiction</v>
      </c>
    </row>
    <row r="796" spans="1:20" hidden="1" x14ac:dyDescent="0.35">
      <c r="A796">
        <v>794</v>
      </c>
      <c r="B796" t="s">
        <v>1623</v>
      </c>
      <c r="C796" s="3" t="s">
        <v>1624</v>
      </c>
      <c r="D796" s="4">
        <f t="shared" si="76"/>
        <v>1.2539393939393939</v>
      </c>
      <c r="E796" s="6">
        <v>6600</v>
      </c>
      <c r="F796" s="6">
        <v>8276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2"/>
        <v>43091.25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s="7" t="str">
        <f t="shared" si="74"/>
        <v>music</v>
      </c>
      <c r="T796" s="7" t="str">
        <f t="shared" si="75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 s="4">
        <f t="shared" si="76"/>
        <v>0.14394366197183098</v>
      </c>
      <c r="E797" s="6">
        <v>7100</v>
      </c>
      <c r="F797" s="6">
        <v>1022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2"/>
        <v>42675.208333333328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s="7" t="str">
        <f t="shared" si="74"/>
        <v>film &amp; video</v>
      </c>
      <c r="T797" s="7" t="str">
        <f t="shared" si="75"/>
        <v>drama</v>
      </c>
    </row>
    <row r="798" spans="1:20" ht="31" x14ac:dyDescent="0.35">
      <c r="A798">
        <v>796</v>
      </c>
      <c r="B798" t="s">
        <v>1627</v>
      </c>
      <c r="C798" s="3" t="s">
        <v>1628</v>
      </c>
      <c r="D798" s="4">
        <f t="shared" si="76"/>
        <v>0.54807692307692313</v>
      </c>
      <c r="E798" s="6">
        <v>7800</v>
      </c>
      <c r="F798" s="6">
        <v>4275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2"/>
        <v>41859.208333333336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s="7" t="str">
        <f t="shared" si="74"/>
        <v>games</v>
      </c>
      <c r="T798" s="7" t="str">
        <f t="shared" si="75"/>
        <v>mobile games</v>
      </c>
    </row>
    <row r="799" spans="1:20" hidden="1" x14ac:dyDescent="0.35">
      <c r="A799">
        <v>797</v>
      </c>
      <c r="B799" t="s">
        <v>1629</v>
      </c>
      <c r="C799" s="3" t="s">
        <v>1630</v>
      </c>
      <c r="D799" s="4">
        <f t="shared" si="76"/>
        <v>1.0963157894736841</v>
      </c>
      <c r="E799" s="6">
        <v>7600</v>
      </c>
      <c r="F799" s="6">
        <v>8332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2"/>
        <v>43464.25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s="7" t="str">
        <f t="shared" si="74"/>
        <v>technology</v>
      </c>
      <c r="T799" s="7" t="str">
        <f t="shared" si="75"/>
        <v>web</v>
      </c>
    </row>
    <row r="800" spans="1:20" hidden="1" x14ac:dyDescent="0.35">
      <c r="A800">
        <v>798</v>
      </c>
      <c r="B800" t="s">
        <v>1631</v>
      </c>
      <c r="C800" s="3" t="s">
        <v>1632</v>
      </c>
      <c r="D800" s="4">
        <f t="shared" si="76"/>
        <v>1.8847058823529412</v>
      </c>
      <c r="E800" s="6">
        <v>3400</v>
      </c>
      <c r="F800" s="6">
        <v>6408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2"/>
        <v>41060.208333333336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s="7" t="str">
        <f t="shared" si="74"/>
        <v>theater</v>
      </c>
      <c r="T800" s="7" t="str">
        <f t="shared" si="75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 s="4">
        <f t="shared" si="76"/>
        <v>0.87008284023668636</v>
      </c>
      <c r="E801" s="6">
        <v>84500</v>
      </c>
      <c r="F801" s="6">
        <v>73522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2"/>
        <v>42399.25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s="7" t="str">
        <f t="shared" si="74"/>
        <v>theater</v>
      </c>
      <c r="T801" s="7" t="str">
        <f t="shared" si="75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 s="4">
        <f t="shared" si="76"/>
        <v>0.01</v>
      </c>
      <c r="E802" s="6">
        <v>100</v>
      </c>
      <c r="F802" s="6">
        <v>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2"/>
        <v>42167.208333333328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s="7" t="str">
        <f t="shared" si="74"/>
        <v>music</v>
      </c>
      <c r="T802" s="7" t="str">
        <f t="shared" si="75"/>
        <v>rock</v>
      </c>
    </row>
    <row r="803" spans="1:20" ht="31" hidden="1" x14ac:dyDescent="0.35">
      <c r="A803">
        <v>801</v>
      </c>
      <c r="B803" t="s">
        <v>1637</v>
      </c>
      <c r="C803" s="3" t="s">
        <v>1638</v>
      </c>
      <c r="D803" s="4">
        <f t="shared" si="76"/>
        <v>2.0291304347826089</v>
      </c>
      <c r="E803" s="6">
        <v>2300</v>
      </c>
      <c r="F803" s="6">
        <v>4667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2"/>
        <v>43830.25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s="7" t="str">
        <f t="shared" si="74"/>
        <v>photography</v>
      </c>
      <c r="T803" s="7" t="str">
        <f t="shared" si="75"/>
        <v>photography books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 s="4">
        <f t="shared" si="76"/>
        <v>1.9703225806451612</v>
      </c>
      <c r="E804" s="6">
        <v>6200</v>
      </c>
      <c r="F804" s="6">
        <v>12216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2"/>
        <v>43650.208333333328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s="7" t="str">
        <f t="shared" si="74"/>
        <v>photography</v>
      </c>
      <c r="T804" s="7" t="str">
        <f t="shared" si="75"/>
        <v>photography books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 s="4">
        <f t="shared" si="76"/>
        <v>1.07</v>
      </c>
      <c r="E805" s="6">
        <v>6100</v>
      </c>
      <c r="F805" s="6">
        <v>6527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2"/>
        <v>43492.25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s="7" t="str">
        <f t="shared" si="74"/>
        <v>theater</v>
      </c>
      <c r="T805" s="7" t="str">
        <f t="shared" si="75"/>
        <v>plays</v>
      </c>
    </row>
    <row r="806" spans="1:20" hidden="1" x14ac:dyDescent="0.35">
      <c r="A806">
        <v>804</v>
      </c>
      <c r="B806" t="s">
        <v>1643</v>
      </c>
      <c r="C806" s="3" t="s">
        <v>1644</v>
      </c>
      <c r="D806" s="4">
        <f t="shared" si="76"/>
        <v>2.6873076923076922</v>
      </c>
      <c r="E806" s="6">
        <v>2600</v>
      </c>
      <c r="F806" s="6">
        <v>6987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2"/>
        <v>43102.25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s="7" t="str">
        <f t="shared" si="74"/>
        <v>music</v>
      </c>
      <c r="T806" s="7" t="str">
        <f t="shared" si="75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 s="4">
        <f t="shared" si="76"/>
        <v>0.50845360824742269</v>
      </c>
      <c r="E807" s="6">
        <v>9700</v>
      </c>
      <c r="F807" s="6">
        <v>4932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2"/>
        <v>41958.25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s="7" t="str">
        <f t="shared" si="74"/>
        <v>film &amp; video</v>
      </c>
      <c r="T807" s="7" t="str">
        <f t="shared" si="75"/>
        <v>documentary</v>
      </c>
    </row>
    <row r="808" spans="1:20" hidden="1" x14ac:dyDescent="0.35">
      <c r="A808">
        <v>806</v>
      </c>
      <c r="B808" t="s">
        <v>1647</v>
      </c>
      <c r="C808" s="3" t="s">
        <v>1648</v>
      </c>
      <c r="D808" s="4">
        <f t="shared" si="76"/>
        <v>11.802857142857142</v>
      </c>
      <c r="E808" s="6">
        <v>700</v>
      </c>
      <c r="F808" s="6">
        <v>8262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2"/>
        <v>40973.25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s="7" t="str">
        <f t="shared" si="74"/>
        <v>film &amp; video</v>
      </c>
      <c r="T808" s="7" t="str">
        <f t="shared" si="75"/>
        <v>drama</v>
      </c>
    </row>
    <row r="809" spans="1:20" hidden="1" x14ac:dyDescent="0.35">
      <c r="A809">
        <v>807</v>
      </c>
      <c r="B809" t="s">
        <v>1649</v>
      </c>
      <c r="C809" s="3" t="s">
        <v>1650</v>
      </c>
      <c r="D809" s="4">
        <f t="shared" si="76"/>
        <v>2.64</v>
      </c>
      <c r="E809" s="6">
        <v>700</v>
      </c>
      <c r="F809" s="6">
        <v>1848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2"/>
        <v>43753.208333333328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s="7" t="str">
        <f t="shared" si="74"/>
        <v>theater</v>
      </c>
      <c r="T809" s="7" t="str">
        <f t="shared" si="75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 s="4">
        <f t="shared" si="76"/>
        <v>0.30442307692307691</v>
      </c>
      <c r="E810" s="6">
        <v>5200</v>
      </c>
      <c r="F810" s="6">
        <v>1583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2"/>
        <v>42507.208333333328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s="7" t="str">
        <f t="shared" si="74"/>
        <v>food</v>
      </c>
      <c r="T810" s="7" t="str">
        <f t="shared" si="75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 s="4">
        <f t="shared" si="76"/>
        <v>0.62880681818181816</v>
      </c>
      <c r="E811" s="6">
        <v>140800</v>
      </c>
      <c r="F811" s="6">
        <v>88536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2"/>
        <v>41135.208333333336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s="7" t="str">
        <f t="shared" si="74"/>
        <v>film &amp; video</v>
      </c>
      <c r="T811" s="7" t="str">
        <f t="shared" si="75"/>
        <v>documentary</v>
      </c>
    </row>
    <row r="812" spans="1:20" hidden="1" x14ac:dyDescent="0.35">
      <c r="A812">
        <v>810</v>
      </c>
      <c r="B812" t="s">
        <v>1654</v>
      </c>
      <c r="C812" s="3" t="s">
        <v>1655</v>
      </c>
      <c r="D812" s="4">
        <f t="shared" si="76"/>
        <v>1.9312499999999999</v>
      </c>
      <c r="E812" s="6">
        <v>6400</v>
      </c>
      <c r="F812" s="6">
        <v>12360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2"/>
        <v>43067.25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s="7" t="str">
        <f t="shared" si="74"/>
        <v>theater</v>
      </c>
      <c r="T812" s="7" t="str">
        <f t="shared" si="75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 s="4">
        <f t="shared" si="76"/>
        <v>0.77102702702702708</v>
      </c>
      <c r="E813" s="6">
        <v>92500</v>
      </c>
      <c r="F813" s="6">
        <v>71320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2"/>
        <v>42378.25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s="7" t="str">
        <f t="shared" si="74"/>
        <v>games</v>
      </c>
      <c r="T813" s="7" t="str">
        <f t="shared" si="75"/>
        <v>video games</v>
      </c>
    </row>
    <row r="814" spans="1:20" hidden="1" x14ac:dyDescent="0.35">
      <c r="A814">
        <v>812</v>
      </c>
      <c r="B814" t="s">
        <v>1658</v>
      </c>
      <c r="C814" s="3" t="s">
        <v>1659</v>
      </c>
      <c r="D814" s="4">
        <f t="shared" si="76"/>
        <v>2.2552763819095478</v>
      </c>
      <c r="E814" s="6">
        <v>59700</v>
      </c>
      <c r="F814" s="6">
        <v>134640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2"/>
        <v>43206.208333333328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s="7" t="str">
        <f t="shared" si="74"/>
        <v>publishing</v>
      </c>
      <c r="T814" s="7" t="str">
        <f t="shared" si="75"/>
        <v>nonfiction</v>
      </c>
    </row>
    <row r="815" spans="1:20" hidden="1" x14ac:dyDescent="0.35">
      <c r="A815">
        <v>813</v>
      </c>
      <c r="B815" t="s">
        <v>1660</v>
      </c>
      <c r="C815" s="3" t="s">
        <v>1661</v>
      </c>
      <c r="D815" s="4">
        <f t="shared" si="76"/>
        <v>2.3940625</v>
      </c>
      <c r="E815" s="6">
        <v>3200</v>
      </c>
      <c r="F815" s="6">
        <v>7661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2"/>
        <v>41148.208333333336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s="7" t="str">
        <f t="shared" si="74"/>
        <v>games</v>
      </c>
      <c r="T815" s="7" t="str">
        <f t="shared" si="75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 s="4">
        <f t="shared" si="76"/>
        <v>0.921875</v>
      </c>
      <c r="E816" s="6">
        <v>3200</v>
      </c>
      <c r="F816" s="6">
        <v>2950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2"/>
        <v>42517.208333333328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s="7" t="str">
        <f t="shared" si="74"/>
        <v>music</v>
      </c>
      <c r="T816" s="7" t="str">
        <f t="shared" si="75"/>
        <v>rock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 s="4">
        <f t="shared" si="76"/>
        <v>1.3023333333333333</v>
      </c>
      <c r="E817" s="6">
        <v>9000</v>
      </c>
      <c r="F817" s="6">
        <v>11721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2"/>
        <v>43068.25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s="7" t="str">
        <f t="shared" si="74"/>
        <v>music</v>
      </c>
      <c r="T817" s="7" t="str">
        <f t="shared" si="75"/>
        <v>rock</v>
      </c>
    </row>
    <row r="818" spans="1:20" hidden="1" x14ac:dyDescent="0.35">
      <c r="A818">
        <v>816</v>
      </c>
      <c r="B818" t="s">
        <v>1666</v>
      </c>
      <c r="C818" s="3" t="s">
        <v>1667</v>
      </c>
      <c r="D818" s="4">
        <f t="shared" si="76"/>
        <v>6.1521739130434785</v>
      </c>
      <c r="E818" s="6">
        <v>2300</v>
      </c>
      <c r="F818" s="6">
        <v>14150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2"/>
        <v>41680.25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s="7" t="str">
        <f t="shared" si="74"/>
        <v>theater</v>
      </c>
      <c r="T818" s="7" t="str">
        <f t="shared" si="75"/>
        <v>plays</v>
      </c>
    </row>
    <row r="819" spans="1:20" hidden="1" x14ac:dyDescent="0.35">
      <c r="A819">
        <v>817</v>
      </c>
      <c r="B819" t="s">
        <v>1668</v>
      </c>
      <c r="C819" s="3" t="s">
        <v>1669</v>
      </c>
      <c r="D819" s="4">
        <f t="shared" si="76"/>
        <v>3.687953216374269</v>
      </c>
      <c r="E819" s="6">
        <v>51300</v>
      </c>
      <c r="F819" s="6">
        <v>189192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2"/>
        <v>43589.208333333328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s="7" t="str">
        <f t="shared" si="74"/>
        <v>publishing</v>
      </c>
      <c r="T819" s="7" t="str">
        <f t="shared" si="75"/>
        <v>nonfiction</v>
      </c>
    </row>
    <row r="820" spans="1:20" hidden="1" x14ac:dyDescent="0.35">
      <c r="A820">
        <v>818</v>
      </c>
      <c r="B820" t="s">
        <v>676</v>
      </c>
      <c r="C820" s="3" t="s">
        <v>1670</v>
      </c>
      <c r="D820" s="4">
        <f t="shared" si="76"/>
        <v>10.948571428571428</v>
      </c>
      <c r="E820" s="6">
        <v>700</v>
      </c>
      <c r="F820" s="6">
        <v>7664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2"/>
        <v>43486.25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s="7" t="str">
        <f t="shared" si="74"/>
        <v>theater</v>
      </c>
      <c r="T820" s="7" t="str">
        <f t="shared" si="75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 s="4">
        <f t="shared" si="76"/>
        <v>0.50662921348314605</v>
      </c>
      <c r="E821" s="6">
        <v>8900</v>
      </c>
      <c r="F821" s="6">
        <v>4509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2"/>
        <v>41237.25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s="7" t="str">
        <f t="shared" si="74"/>
        <v>games</v>
      </c>
      <c r="T821" s="7" t="str">
        <f t="shared" si="75"/>
        <v>video games</v>
      </c>
    </row>
    <row r="822" spans="1:20" hidden="1" x14ac:dyDescent="0.35">
      <c r="A822">
        <v>820</v>
      </c>
      <c r="B822" t="s">
        <v>1673</v>
      </c>
      <c r="C822" s="3" t="s">
        <v>1674</v>
      </c>
      <c r="D822" s="4">
        <f t="shared" si="76"/>
        <v>8.0060000000000002</v>
      </c>
      <c r="E822" s="6">
        <v>1500</v>
      </c>
      <c r="F822" s="6">
        <v>12009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2"/>
        <v>43310.208333333328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s="7" t="str">
        <f t="shared" si="74"/>
        <v>music</v>
      </c>
      <c r="T822" s="7" t="str">
        <f t="shared" si="75"/>
        <v>rock</v>
      </c>
    </row>
    <row r="823" spans="1:20" hidden="1" x14ac:dyDescent="0.35">
      <c r="A823">
        <v>821</v>
      </c>
      <c r="B823" t="s">
        <v>1675</v>
      </c>
      <c r="C823" s="3" t="s">
        <v>1676</v>
      </c>
      <c r="D823" s="4">
        <f t="shared" si="76"/>
        <v>2.9128571428571428</v>
      </c>
      <c r="E823" s="6">
        <v>4900</v>
      </c>
      <c r="F823" s="6">
        <v>14273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2"/>
        <v>42794.25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s="7" t="str">
        <f t="shared" si="74"/>
        <v>film &amp; video</v>
      </c>
      <c r="T823" s="7" t="str">
        <f t="shared" si="75"/>
        <v>documentary</v>
      </c>
    </row>
    <row r="824" spans="1:20" hidden="1" x14ac:dyDescent="0.35">
      <c r="A824">
        <v>822</v>
      </c>
      <c r="B824" t="s">
        <v>1677</v>
      </c>
      <c r="C824" s="3" t="s">
        <v>1678</v>
      </c>
      <c r="D824" s="4">
        <f t="shared" si="76"/>
        <v>3.4996666666666667</v>
      </c>
      <c r="E824" s="6">
        <v>54000</v>
      </c>
      <c r="F824" s="6">
        <v>188982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2"/>
        <v>41698.25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s="7" t="str">
        <f t="shared" si="74"/>
        <v>music</v>
      </c>
      <c r="T824" s="7" t="str">
        <f t="shared" si="75"/>
        <v>rock</v>
      </c>
    </row>
    <row r="825" spans="1:20" hidden="1" x14ac:dyDescent="0.35">
      <c r="A825">
        <v>823</v>
      </c>
      <c r="B825" t="s">
        <v>1679</v>
      </c>
      <c r="C825" s="3" t="s">
        <v>1680</v>
      </c>
      <c r="D825" s="4">
        <f t="shared" si="76"/>
        <v>3.5707317073170732</v>
      </c>
      <c r="E825" s="6">
        <v>4100</v>
      </c>
      <c r="F825" s="6">
        <v>14640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2"/>
        <v>41892.208333333336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s="7" t="str">
        <f t="shared" si="74"/>
        <v>music</v>
      </c>
      <c r="T825" s="7" t="str">
        <f t="shared" si="75"/>
        <v>rock</v>
      </c>
    </row>
    <row r="826" spans="1:20" hidden="1" x14ac:dyDescent="0.35">
      <c r="A826">
        <v>824</v>
      </c>
      <c r="B826" t="s">
        <v>1681</v>
      </c>
      <c r="C826" s="3" t="s">
        <v>1682</v>
      </c>
      <c r="D826" s="4">
        <f t="shared" si="76"/>
        <v>1.2648941176470587</v>
      </c>
      <c r="E826" s="6">
        <v>85000</v>
      </c>
      <c r="F826" s="6">
        <v>107516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2"/>
        <v>40348.208333333336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s="7" t="str">
        <f t="shared" si="74"/>
        <v>publishing</v>
      </c>
      <c r="T826" s="7" t="str">
        <f t="shared" si="75"/>
        <v>nonfiction</v>
      </c>
    </row>
    <row r="827" spans="1:20" hidden="1" x14ac:dyDescent="0.35">
      <c r="A827">
        <v>825</v>
      </c>
      <c r="B827" t="s">
        <v>1683</v>
      </c>
      <c r="C827" s="3" t="s">
        <v>1684</v>
      </c>
      <c r="D827" s="4">
        <f t="shared" si="76"/>
        <v>3.875</v>
      </c>
      <c r="E827" s="6">
        <v>3600</v>
      </c>
      <c r="F827" s="6">
        <v>13950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2"/>
        <v>42941.208333333328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s="7" t="str">
        <f t="shared" si="74"/>
        <v>film &amp; video</v>
      </c>
      <c r="T827" s="7" t="str">
        <f t="shared" si="75"/>
        <v>shorts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 s="4">
        <f t="shared" si="76"/>
        <v>4.5703571428571426</v>
      </c>
      <c r="E828" s="6">
        <v>2800</v>
      </c>
      <c r="F828" s="6">
        <v>12797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2"/>
        <v>40525.25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s="7" t="str">
        <f t="shared" si="74"/>
        <v>theater</v>
      </c>
      <c r="T828" s="7" t="str">
        <f t="shared" si="75"/>
        <v>plays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 s="4">
        <f t="shared" si="76"/>
        <v>2.6669565217391304</v>
      </c>
      <c r="E829" s="6">
        <v>2300</v>
      </c>
      <c r="F829" s="6">
        <v>6134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2"/>
        <v>40666.208333333336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s="7" t="str">
        <f t="shared" si="74"/>
        <v>film &amp; video</v>
      </c>
      <c r="T829" s="7" t="str">
        <f t="shared" si="75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 s="4">
        <f t="shared" si="76"/>
        <v>0.69</v>
      </c>
      <c r="E830" s="6">
        <v>7100</v>
      </c>
      <c r="F830" s="6">
        <v>4899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2"/>
        <v>43340.208333333328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s="7" t="str">
        <f t="shared" si="74"/>
        <v>theater</v>
      </c>
      <c r="T830" s="7" t="str">
        <f t="shared" si="75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 s="4">
        <f t="shared" si="76"/>
        <v>0.51343749999999999</v>
      </c>
      <c r="E831" s="6">
        <v>9600</v>
      </c>
      <c r="F831" s="6">
        <v>4929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2"/>
        <v>42164.208333333328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s="7" t="str">
        <f t="shared" si="74"/>
        <v>theater</v>
      </c>
      <c r="T831" s="7" t="str">
        <f t="shared" si="75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 s="4">
        <f t="shared" si="76"/>
        <v>1.1710526315789473E-2</v>
      </c>
      <c r="E832" s="6">
        <v>121600</v>
      </c>
      <c r="F832" s="6">
        <v>1424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2"/>
        <v>43103.25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s="7" t="str">
        <f t="shared" si="74"/>
        <v>theater</v>
      </c>
      <c r="T832" s="7" t="str">
        <f t="shared" si="75"/>
        <v>plays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 s="4">
        <f t="shared" si="76"/>
        <v>1.089773429454171</v>
      </c>
      <c r="E833" s="6">
        <v>97100</v>
      </c>
      <c r="F833" s="6">
        <v>105817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2"/>
        <v>40994.208333333336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s="7" t="str">
        <f t="shared" si="74"/>
        <v>photography</v>
      </c>
      <c r="T833" s="7" t="str">
        <f t="shared" si="75"/>
        <v>photography books</v>
      </c>
    </row>
    <row r="834" spans="1:20" hidden="1" x14ac:dyDescent="0.35">
      <c r="A834">
        <v>832</v>
      </c>
      <c r="B834" t="s">
        <v>1697</v>
      </c>
      <c r="C834" s="3" t="s">
        <v>1698</v>
      </c>
      <c r="D834" s="4">
        <f t="shared" si="76"/>
        <v>3.1517592592592591</v>
      </c>
      <c r="E834" s="6">
        <v>43200</v>
      </c>
      <c r="F834" s="6">
        <v>136156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2"/>
        <v>42299.208333333328</v>
      </c>
      <c r="O834" s="11">
        <f t="shared" si="73"/>
        <v>42333.25</v>
      </c>
      <c r="P834" t="b">
        <v>1</v>
      </c>
      <c r="Q834" t="b">
        <v>0</v>
      </c>
      <c r="R834" t="s">
        <v>206</v>
      </c>
      <c r="S834" s="7" t="str">
        <f t="shared" si="74"/>
        <v>publishing</v>
      </c>
      <c r="T834" s="7" t="str">
        <f t="shared" si="75"/>
        <v>translations</v>
      </c>
    </row>
    <row r="835" spans="1:20" hidden="1" x14ac:dyDescent="0.35">
      <c r="A835">
        <v>833</v>
      </c>
      <c r="B835" t="s">
        <v>1699</v>
      </c>
      <c r="C835" s="3" t="s">
        <v>1700</v>
      </c>
      <c r="D835" s="4">
        <f t="shared" si="76"/>
        <v>1.5769117647058823</v>
      </c>
      <c r="E835" s="6">
        <v>6800</v>
      </c>
      <c r="F835" s="6">
        <v>10723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78">(((L835/60)/60)/24)+DATE(1970,1,1)</f>
        <v>40588.25</v>
      </c>
      <c r="O835" s="11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s="7" t="str">
        <f t="shared" ref="S835:S898" si="80">LEFT(R835, FIND("/", R835) - 1)</f>
        <v>publishing</v>
      </c>
      <c r="T835" s="7" t="str">
        <f t="shared" ref="T835:T898" si="81">RIGHT(R835, LEN(R835) - FIND("/", R835))</f>
        <v>translations</v>
      </c>
    </row>
    <row r="836" spans="1:20" hidden="1" x14ac:dyDescent="0.35">
      <c r="A836">
        <v>834</v>
      </c>
      <c r="B836" t="s">
        <v>1701</v>
      </c>
      <c r="C836" s="3" t="s">
        <v>1702</v>
      </c>
      <c r="D836" s="4">
        <f t="shared" ref="D836:D899" si="82">F836/E836</f>
        <v>1.5380821917808218</v>
      </c>
      <c r="E836" s="6">
        <v>7300</v>
      </c>
      <c r="F836" s="6">
        <v>11228</v>
      </c>
      <c r="G836" t="s">
        <v>20</v>
      </c>
      <c r="H836">
        <v>119</v>
      </c>
      <c r="I836" s="6">
        <f t="shared" ref="I836:I899" si="83">F836/H836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8"/>
        <v>41448.208333333336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s="7" t="str">
        <f t="shared" si="80"/>
        <v>theater</v>
      </c>
      <c r="T836" s="7" t="str">
        <f t="shared" si="81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 s="4">
        <f t="shared" si="82"/>
        <v>0.89738979118329465</v>
      </c>
      <c r="E837" s="6">
        <v>86200</v>
      </c>
      <c r="F837" s="6">
        <v>77355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8"/>
        <v>42063.25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s="7" t="str">
        <f t="shared" si="80"/>
        <v>technology</v>
      </c>
      <c r="T837" s="7" t="str">
        <f t="shared" si="81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 s="4">
        <f t="shared" si="82"/>
        <v>0.75135802469135804</v>
      </c>
      <c r="E838" s="6">
        <v>8100</v>
      </c>
      <c r="F838" s="6">
        <v>6086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8"/>
        <v>40214.25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s="7" t="str">
        <f t="shared" si="80"/>
        <v>music</v>
      </c>
      <c r="T838" s="7" t="str">
        <f t="shared" si="81"/>
        <v>indie rock</v>
      </c>
    </row>
    <row r="839" spans="1:20" hidden="1" x14ac:dyDescent="0.35">
      <c r="A839">
        <v>837</v>
      </c>
      <c r="B839" t="s">
        <v>1707</v>
      </c>
      <c r="C839" s="3" t="s">
        <v>1708</v>
      </c>
      <c r="D839" s="4">
        <f t="shared" si="82"/>
        <v>8.5288135593220336</v>
      </c>
      <c r="E839" s="6">
        <v>17700</v>
      </c>
      <c r="F839" s="6">
        <v>150960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8"/>
        <v>40629.208333333336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s="7" t="str">
        <f t="shared" si="80"/>
        <v>music</v>
      </c>
      <c r="T839" s="7" t="str">
        <f t="shared" si="81"/>
        <v>jazz</v>
      </c>
    </row>
    <row r="840" spans="1:20" hidden="1" x14ac:dyDescent="0.35">
      <c r="A840">
        <v>838</v>
      </c>
      <c r="B840" t="s">
        <v>1709</v>
      </c>
      <c r="C840" s="3" t="s">
        <v>1710</v>
      </c>
      <c r="D840" s="4">
        <f t="shared" si="82"/>
        <v>1.3890625000000001</v>
      </c>
      <c r="E840" s="6">
        <v>6400</v>
      </c>
      <c r="F840" s="6">
        <v>8890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8"/>
        <v>43370.208333333328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s="7" t="str">
        <f t="shared" si="80"/>
        <v>theater</v>
      </c>
      <c r="T840" s="7" t="str">
        <f t="shared" si="81"/>
        <v>plays</v>
      </c>
    </row>
    <row r="841" spans="1:20" hidden="1" x14ac:dyDescent="0.35">
      <c r="A841">
        <v>839</v>
      </c>
      <c r="B841" t="s">
        <v>1711</v>
      </c>
      <c r="C841" s="3" t="s">
        <v>1712</v>
      </c>
      <c r="D841" s="4">
        <f t="shared" si="82"/>
        <v>1.9018181818181819</v>
      </c>
      <c r="E841" s="6">
        <v>7700</v>
      </c>
      <c r="F841" s="6">
        <v>14644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8"/>
        <v>41715.208333333336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s="7" t="str">
        <f t="shared" si="80"/>
        <v>film &amp; video</v>
      </c>
      <c r="T841" s="7" t="str">
        <f t="shared" si="81"/>
        <v>documentary</v>
      </c>
    </row>
    <row r="842" spans="1:20" hidden="1" x14ac:dyDescent="0.35">
      <c r="A842">
        <v>840</v>
      </c>
      <c r="B842" t="s">
        <v>1713</v>
      </c>
      <c r="C842" s="3" t="s">
        <v>1714</v>
      </c>
      <c r="D842" s="4">
        <f t="shared" si="82"/>
        <v>1.0024333619948409</v>
      </c>
      <c r="E842" s="6">
        <v>116300</v>
      </c>
      <c r="F842" s="6">
        <v>116583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8"/>
        <v>41836.208333333336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s="7" t="str">
        <f t="shared" si="80"/>
        <v>theater</v>
      </c>
      <c r="T842" s="7" t="str">
        <f t="shared" si="81"/>
        <v>plays</v>
      </c>
    </row>
    <row r="843" spans="1:20" hidden="1" x14ac:dyDescent="0.35">
      <c r="A843">
        <v>841</v>
      </c>
      <c r="B843" t="s">
        <v>1715</v>
      </c>
      <c r="C843" s="3" t="s">
        <v>1716</v>
      </c>
      <c r="D843" s="4">
        <f t="shared" si="82"/>
        <v>1.4275824175824177</v>
      </c>
      <c r="E843" s="6">
        <v>9100</v>
      </c>
      <c r="F843" s="6">
        <v>12991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8"/>
        <v>42419.25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s="7" t="str">
        <f t="shared" si="80"/>
        <v>technology</v>
      </c>
      <c r="T843" s="7" t="str">
        <f t="shared" si="81"/>
        <v>web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 s="4">
        <f t="shared" si="82"/>
        <v>5.6313333333333331</v>
      </c>
      <c r="E844" s="6">
        <v>1500</v>
      </c>
      <c r="F844" s="6">
        <v>8447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8"/>
        <v>43266.208333333328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s="7" t="str">
        <f t="shared" si="80"/>
        <v>technology</v>
      </c>
      <c r="T844" s="7" t="str">
        <f t="shared" si="81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 s="4">
        <f t="shared" si="82"/>
        <v>0.30715909090909088</v>
      </c>
      <c r="E845" s="6">
        <v>8800</v>
      </c>
      <c r="F845" s="6">
        <v>2703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8"/>
        <v>43338.208333333328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s="7" t="str">
        <f t="shared" si="80"/>
        <v>photography</v>
      </c>
      <c r="T845" s="7" t="str">
        <f t="shared" si="81"/>
        <v>photography books</v>
      </c>
    </row>
    <row r="846" spans="1:20" hidden="1" x14ac:dyDescent="0.35">
      <c r="A846">
        <v>844</v>
      </c>
      <c r="B846" t="s">
        <v>1721</v>
      </c>
      <c r="C846" s="3" t="s">
        <v>1722</v>
      </c>
      <c r="D846" s="4">
        <f t="shared" si="82"/>
        <v>0.99397727272727276</v>
      </c>
      <c r="E846" s="6">
        <v>8800</v>
      </c>
      <c r="F846" s="6">
        <v>8747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8"/>
        <v>40930.25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s="7" t="str">
        <f t="shared" si="80"/>
        <v>film &amp; video</v>
      </c>
      <c r="T846" s="7" t="str">
        <f t="shared" si="81"/>
        <v>documentary</v>
      </c>
    </row>
    <row r="847" spans="1:20" hidden="1" x14ac:dyDescent="0.35">
      <c r="A847">
        <v>845</v>
      </c>
      <c r="B847" t="s">
        <v>1723</v>
      </c>
      <c r="C847" s="3" t="s">
        <v>1724</v>
      </c>
      <c r="D847" s="4">
        <f t="shared" si="82"/>
        <v>1.9754935622317598</v>
      </c>
      <c r="E847" s="6">
        <v>69900</v>
      </c>
      <c r="F847" s="6">
        <v>138087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8"/>
        <v>43235.208333333328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s="7" t="str">
        <f t="shared" si="80"/>
        <v>technology</v>
      </c>
      <c r="T847" s="7" t="str">
        <f t="shared" si="81"/>
        <v>web</v>
      </c>
    </row>
    <row r="848" spans="1:20" hidden="1" x14ac:dyDescent="0.35">
      <c r="A848">
        <v>846</v>
      </c>
      <c r="B848" t="s">
        <v>1725</v>
      </c>
      <c r="C848" s="3" t="s">
        <v>1726</v>
      </c>
      <c r="D848" s="4">
        <f t="shared" si="82"/>
        <v>5.085</v>
      </c>
      <c r="E848" s="6">
        <v>1000</v>
      </c>
      <c r="F848" s="6">
        <v>5085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8"/>
        <v>43302.208333333328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s="7" t="str">
        <f t="shared" si="80"/>
        <v>technology</v>
      </c>
      <c r="T848" s="7" t="str">
        <f t="shared" si="81"/>
        <v>web</v>
      </c>
    </row>
    <row r="849" spans="1:20" hidden="1" x14ac:dyDescent="0.35">
      <c r="A849">
        <v>847</v>
      </c>
      <c r="B849" t="s">
        <v>1727</v>
      </c>
      <c r="C849" s="3" t="s">
        <v>1728</v>
      </c>
      <c r="D849" s="4">
        <f t="shared" si="82"/>
        <v>2.3774468085106384</v>
      </c>
      <c r="E849" s="6">
        <v>4700</v>
      </c>
      <c r="F849" s="6">
        <v>11174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8"/>
        <v>43107.25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s="7" t="str">
        <f t="shared" si="80"/>
        <v>food</v>
      </c>
      <c r="T849" s="7" t="str">
        <f t="shared" si="81"/>
        <v>food trucks</v>
      </c>
    </row>
    <row r="850" spans="1:20" hidden="1" x14ac:dyDescent="0.35">
      <c r="A850">
        <v>848</v>
      </c>
      <c r="B850" t="s">
        <v>1729</v>
      </c>
      <c r="C850" s="3" t="s">
        <v>1730</v>
      </c>
      <c r="D850" s="4">
        <f t="shared" si="82"/>
        <v>3.3846875000000001</v>
      </c>
      <c r="E850" s="6">
        <v>3200</v>
      </c>
      <c r="F850" s="6">
        <v>10831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8"/>
        <v>40341.208333333336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s="7" t="str">
        <f t="shared" si="80"/>
        <v>film &amp; video</v>
      </c>
      <c r="T850" s="7" t="str">
        <f t="shared" si="81"/>
        <v>drama</v>
      </c>
    </row>
    <row r="851" spans="1:20" hidden="1" x14ac:dyDescent="0.35">
      <c r="A851">
        <v>849</v>
      </c>
      <c r="B851" t="s">
        <v>1731</v>
      </c>
      <c r="C851" s="3" t="s">
        <v>1732</v>
      </c>
      <c r="D851" s="4">
        <f t="shared" si="82"/>
        <v>1.3308955223880596</v>
      </c>
      <c r="E851" s="6">
        <v>6700</v>
      </c>
      <c r="F851" s="6">
        <v>8917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8"/>
        <v>40948.25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s="7" t="str">
        <f t="shared" si="80"/>
        <v>music</v>
      </c>
      <c r="T851" s="7" t="str">
        <f t="shared" si="81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 s="4">
        <f t="shared" si="82"/>
        <v>0.01</v>
      </c>
      <c r="E852" s="6">
        <v>100</v>
      </c>
      <c r="F852" s="6"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8"/>
        <v>40866.25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s="7" t="str">
        <f t="shared" si="80"/>
        <v>music</v>
      </c>
      <c r="T852" s="7" t="str">
        <f t="shared" si="81"/>
        <v>rock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 s="4">
        <f t="shared" si="82"/>
        <v>2.0779999999999998</v>
      </c>
      <c r="E853" s="6">
        <v>6000</v>
      </c>
      <c r="F853" s="6">
        <v>12468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8"/>
        <v>41031.208333333336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s="7" t="str">
        <f t="shared" si="80"/>
        <v>music</v>
      </c>
      <c r="T853" s="7" t="str">
        <f t="shared" si="81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 s="4">
        <f t="shared" si="82"/>
        <v>0.51122448979591839</v>
      </c>
      <c r="E854" s="6">
        <v>4900</v>
      </c>
      <c r="F854" s="6">
        <v>2505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8"/>
        <v>40740.208333333336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s="7" t="str">
        <f t="shared" si="80"/>
        <v>games</v>
      </c>
      <c r="T854" s="7" t="str">
        <f t="shared" si="81"/>
        <v>video games</v>
      </c>
    </row>
    <row r="855" spans="1:20" hidden="1" x14ac:dyDescent="0.35">
      <c r="A855">
        <v>853</v>
      </c>
      <c r="B855" t="s">
        <v>1739</v>
      </c>
      <c r="C855" s="3" t="s">
        <v>1740</v>
      </c>
      <c r="D855" s="4">
        <f t="shared" si="82"/>
        <v>6.5205847953216374</v>
      </c>
      <c r="E855" s="6">
        <v>17100</v>
      </c>
      <c r="F855" s="6">
        <v>111502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8"/>
        <v>40714.208333333336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s="7" t="str">
        <f t="shared" si="80"/>
        <v>music</v>
      </c>
      <c r="T855" s="7" t="str">
        <f t="shared" si="81"/>
        <v>indie rock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 s="4">
        <f t="shared" si="82"/>
        <v>1.1363099415204678</v>
      </c>
      <c r="E856" s="6">
        <v>171000</v>
      </c>
      <c r="F856" s="6">
        <v>194309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8"/>
        <v>43787.25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s="7" t="str">
        <f t="shared" si="80"/>
        <v>publishing</v>
      </c>
      <c r="T856" s="7" t="str">
        <f t="shared" si="81"/>
        <v>fiction</v>
      </c>
    </row>
    <row r="857" spans="1:20" hidden="1" x14ac:dyDescent="0.35">
      <c r="A857">
        <v>855</v>
      </c>
      <c r="B857" t="s">
        <v>1743</v>
      </c>
      <c r="C857" s="3" t="s">
        <v>1744</v>
      </c>
      <c r="D857" s="4">
        <f t="shared" si="82"/>
        <v>1.0237606837606839</v>
      </c>
      <c r="E857" s="6">
        <v>23400</v>
      </c>
      <c r="F857" s="6">
        <v>23956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8"/>
        <v>40712.208333333336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s="7" t="str">
        <f t="shared" si="80"/>
        <v>theater</v>
      </c>
      <c r="T857" s="7" t="str">
        <f t="shared" si="81"/>
        <v>plays</v>
      </c>
    </row>
    <row r="858" spans="1:20" hidden="1" x14ac:dyDescent="0.35">
      <c r="A858">
        <v>856</v>
      </c>
      <c r="B858" t="s">
        <v>1599</v>
      </c>
      <c r="C858" s="3" t="s">
        <v>1745</v>
      </c>
      <c r="D858" s="4">
        <f t="shared" si="82"/>
        <v>3.5658333333333334</v>
      </c>
      <c r="E858" s="6">
        <v>2400</v>
      </c>
      <c r="F858" s="6">
        <v>8558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8"/>
        <v>41023.208333333336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s="7" t="str">
        <f t="shared" si="80"/>
        <v>food</v>
      </c>
      <c r="T858" s="7" t="str">
        <f t="shared" si="81"/>
        <v>food trucks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 s="4">
        <f t="shared" si="82"/>
        <v>1.3986792452830188</v>
      </c>
      <c r="E859" s="6">
        <v>5300</v>
      </c>
      <c r="F859" s="6">
        <v>7413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8"/>
        <v>40944.25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s="7" t="str">
        <f t="shared" si="80"/>
        <v>film &amp; video</v>
      </c>
      <c r="T859" s="7" t="str">
        <f t="shared" si="81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 s="4">
        <f t="shared" si="82"/>
        <v>0.69450000000000001</v>
      </c>
      <c r="E860" s="6">
        <v>4000</v>
      </c>
      <c r="F860" s="6">
        <v>2778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8"/>
        <v>43211.208333333328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s="7" t="str">
        <f t="shared" si="80"/>
        <v>food</v>
      </c>
      <c r="T860" s="7" t="str">
        <f t="shared" si="81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 s="4">
        <f t="shared" si="82"/>
        <v>0.35534246575342465</v>
      </c>
      <c r="E861" s="6">
        <v>7300</v>
      </c>
      <c r="F861" s="6">
        <v>2594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8"/>
        <v>41334.25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s="7" t="str">
        <f t="shared" si="80"/>
        <v>theater</v>
      </c>
      <c r="T861" s="7" t="str">
        <f t="shared" si="81"/>
        <v>plays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 s="4">
        <f t="shared" si="82"/>
        <v>2.5165000000000002</v>
      </c>
      <c r="E862" s="6">
        <v>2000</v>
      </c>
      <c r="F862" s="6">
        <v>5033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8"/>
        <v>43515.25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s="7" t="str">
        <f t="shared" si="80"/>
        <v>technology</v>
      </c>
      <c r="T862" s="7" t="str">
        <f t="shared" si="81"/>
        <v>wearables</v>
      </c>
    </row>
    <row r="863" spans="1:20" hidden="1" x14ac:dyDescent="0.35">
      <c r="A863">
        <v>861</v>
      </c>
      <c r="B863" t="s">
        <v>1754</v>
      </c>
      <c r="C863" s="3" t="s">
        <v>1755</v>
      </c>
      <c r="D863" s="4">
        <f t="shared" si="82"/>
        <v>1.0587500000000001</v>
      </c>
      <c r="E863" s="6">
        <v>8800</v>
      </c>
      <c r="F863" s="6">
        <v>9317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8"/>
        <v>40258.208333333336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s="7" t="str">
        <f t="shared" si="80"/>
        <v>theater</v>
      </c>
      <c r="T863" s="7" t="str">
        <f t="shared" si="81"/>
        <v>plays</v>
      </c>
    </row>
    <row r="864" spans="1:20" hidden="1" x14ac:dyDescent="0.35">
      <c r="A864">
        <v>862</v>
      </c>
      <c r="B864" t="s">
        <v>1756</v>
      </c>
      <c r="C864" s="3" t="s">
        <v>1757</v>
      </c>
      <c r="D864" s="4">
        <f t="shared" si="82"/>
        <v>1.8742857142857143</v>
      </c>
      <c r="E864" s="6">
        <v>3500</v>
      </c>
      <c r="F864" s="6">
        <v>6560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8"/>
        <v>40756.208333333336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s="7" t="str">
        <f t="shared" si="80"/>
        <v>theater</v>
      </c>
      <c r="T864" s="7" t="str">
        <f t="shared" si="81"/>
        <v>plays</v>
      </c>
    </row>
    <row r="865" spans="1:20" hidden="1" x14ac:dyDescent="0.35">
      <c r="A865">
        <v>863</v>
      </c>
      <c r="B865" t="s">
        <v>1758</v>
      </c>
      <c r="C865" s="3" t="s">
        <v>1759</v>
      </c>
      <c r="D865" s="4">
        <f t="shared" si="82"/>
        <v>3.8678571428571429</v>
      </c>
      <c r="E865" s="6">
        <v>1400</v>
      </c>
      <c r="F865" s="6">
        <v>5415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8"/>
        <v>42172.208333333328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s="7" t="str">
        <f t="shared" si="80"/>
        <v>film &amp; video</v>
      </c>
      <c r="T865" s="7" t="str">
        <f t="shared" si="81"/>
        <v>television</v>
      </c>
    </row>
    <row r="866" spans="1:20" hidden="1" x14ac:dyDescent="0.35">
      <c r="A866">
        <v>864</v>
      </c>
      <c r="B866" t="s">
        <v>1760</v>
      </c>
      <c r="C866" s="3" t="s">
        <v>1761</v>
      </c>
      <c r="D866" s="4">
        <f t="shared" si="82"/>
        <v>3.4707142857142856</v>
      </c>
      <c r="E866" s="6">
        <v>4200</v>
      </c>
      <c r="F866" s="6">
        <v>14577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8"/>
        <v>42601.208333333328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s="7" t="str">
        <f t="shared" si="80"/>
        <v>film &amp; video</v>
      </c>
      <c r="T866" s="7" t="str">
        <f t="shared" si="81"/>
        <v>shorts</v>
      </c>
    </row>
    <row r="867" spans="1:20" hidden="1" x14ac:dyDescent="0.35">
      <c r="A867">
        <v>865</v>
      </c>
      <c r="B867" t="s">
        <v>1762</v>
      </c>
      <c r="C867" s="3" t="s">
        <v>1763</v>
      </c>
      <c r="D867" s="4">
        <f t="shared" si="82"/>
        <v>1.8582098765432098</v>
      </c>
      <c r="E867" s="6">
        <v>81000</v>
      </c>
      <c r="F867" s="6">
        <v>150515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8"/>
        <v>41897.208333333336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s="7" t="str">
        <f t="shared" si="80"/>
        <v>theater</v>
      </c>
      <c r="T867" s="7" t="str">
        <f t="shared" si="81"/>
        <v>plays</v>
      </c>
    </row>
    <row r="868" spans="1:20" ht="31" hidden="1" x14ac:dyDescent="0.35">
      <c r="A868">
        <v>866</v>
      </c>
      <c r="B868" t="s">
        <v>1764</v>
      </c>
      <c r="C868" s="3" t="s">
        <v>1765</v>
      </c>
      <c r="D868" s="4">
        <f t="shared" si="82"/>
        <v>0.43241247264770238</v>
      </c>
      <c r="E868" s="6">
        <v>182800</v>
      </c>
      <c r="F868" s="6">
        <v>79045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8"/>
        <v>40671.208333333336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s="7" t="str">
        <f t="shared" si="80"/>
        <v>photography</v>
      </c>
      <c r="T868" s="7" t="str">
        <f t="shared" si="81"/>
        <v>photography books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 s="4">
        <f t="shared" si="82"/>
        <v>1.6243749999999999</v>
      </c>
      <c r="E869" s="6">
        <v>4800</v>
      </c>
      <c r="F869" s="6">
        <v>7797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8"/>
        <v>43382.208333333328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s="7" t="str">
        <f t="shared" si="80"/>
        <v>food</v>
      </c>
      <c r="T869" s="7" t="str">
        <f t="shared" si="81"/>
        <v>food trucks</v>
      </c>
    </row>
    <row r="870" spans="1:20" hidden="1" x14ac:dyDescent="0.35">
      <c r="A870">
        <v>868</v>
      </c>
      <c r="B870" t="s">
        <v>1768</v>
      </c>
      <c r="C870" s="3" t="s">
        <v>1769</v>
      </c>
      <c r="D870" s="4">
        <f t="shared" si="82"/>
        <v>1.8484285714285715</v>
      </c>
      <c r="E870" s="6">
        <v>7000</v>
      </c>
      <c r="F870" s="6">
        <v>12939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8"/>
        <v>41559.208333333336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s="7" t="str">
        <f t="shared" si="80"/>
        <v>theater</v>
      </c>
      <c r="T870" s="7" t="str">
        <f t="shared" si="81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 s="4">
        <f t="shared" si="82"/>
        <v>0.23703520691785052</v>
      </c>
      <c r="E871" s="6">
        <v>161900</v>
      </c>
      <c r="F871" s="6">
        <v>38376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8"/>
        <v>40350.208333333336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s="7" t="str">
        <f t="shared" si="80"/>
        <v>film &amp; video</v>
      </c>
      <c r="T871" s="7" t="str">
        <f t="shared" si="81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 s="4">
        <f t="shared" si="82"/>
        <v>0.89870129870129867</v>
      </c>
      <c r="E872" s="6">
        <v>7700</v>
      </c>
      <c r="F872" s="6">
        <v>6920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8"/>
        <v>42240.208333333328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s="7" t="str">
        <f t="shared" si="80"/>
        <v>theater</v>
      </c>
      <c r="T872" s="7" t="str">
        <f t="shared" si="81"/>
        <v>plays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 s="4">
        <f t="shared" si="82"/>
        <v>2.7260419580419581</v>
      </c>
      <c r="E873" s="6">
        <v>71500</v>
      </c>
      <c r="F873" s="6">
        <v>194912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8"/>
        <v>43040.208333333328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s="7" t="str">
        <f t="shared" si="80"/>
        <v>theater</v>
      </c>
      <c r="T873" s="7" t="str">
        <f t="shared" si="81"/>
        <v>plays</v>
      </c>
    </row>
    <row r="874" spans="1:20" ht="31" hidden="1" x14ac:dyDescent="0.35">
      <c r="A874">
        <v>872</v>
      </c>
      <c r="B874" t="s">
        <v>1776</v>
      </c>
      <c r="C874" s="3" t="s">
        <v>1777</v>
      </c>
      <c r="D874" s="4">
        <f t="shared" si="82"/>
        <v>1.7004255319148935</v>
      </c>
      <c r="E874" s="6">
        <v>4700</v>
      </c>
      <c r="F874" s="6">
        <v>7992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8"/>
        <v>43346.208333333328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s="7" t="str">
        <f t="shared" si="80"/>
        <v>film &amp; video</v>
      </c>
      <c r="T874" s="7" t="str">
        <f t="shared" si="81"/>
        <v>science fiction</v>
      </c>
    </row>
    <row r="875" spans="1:20" ht="31" hidden="1" x14ac:dyDescent="0.35">
      <c r="A875">
        <v>873</v>
      </c>
      <c r="B875" t="s">
        <v>1778</v>
      </c>
      <c r="C875" s="3" t="s">
        <v>1779</v>
      </c>
      <c r="D875" s="4">
        <f t="shared" si="82"/>
        <v>1.8828503562945369</v>
      </c>
      <c r="E875" s="6">
        <v>42100</v>
      </c>
      <c r="F875" s="6">
        <v>79268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8"/>
        <v>41647.25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s="7" t="str">
        <f t="shared" si="80"/>
        <v>photography</v>
      </c>
      <c r="T875" s="7" t="str">
        <f t="shared" si="81"/>
        <v>photography books</v>
      </c>
    </row>
    <row r="876" spans="1:20" ht="31" hidden="1" x14ac:dyDescent="0.35">
      <c r="A876">
        <v>874</v>
      </c>
      <c r="B876" t="s">
        <v>1780</v>
      </c>
      <c r="C876" s="3" t="s">
        <v>1781</v>
      </c>
      <c r="D876" s="4">
        <f t="shared" si="82"/>
        <v>3.4693532338308457</v>
      </c>
      <c r="E876" s="6">
        <v>40200</v>
      </c>
      <c r="F876" s="6">
        <v>139468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8"/>
        <v>40291.208333333336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s="7" t="str">
        <f t="shared" si="80"/>
        <v>photography</v>
      </c>
      <c r="T876" s="7" t="str">
        <f t="shared" si="81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 s="4">
        <f t="shared" si="82"/>
        <v>0.6917721518987342</v>
      </c>
      <c r="E877" s="6">
        <v>7900</v>
      </c>
      <c r="F877" s="6">
        <v>5465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8"/>
        <v>40556.25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s="7" t="str">
        <f t="shared" si="80"/>
        <v>music</v>
      </c>
      <c r="T877" s="7" t="str">
        <f t="shared" si="81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 s="4">
        <f t="shared" si="82"/>
        <v>0.25433734939759034</v>
      </c>
      <c r="E878" s="6">
        <v>8300</v>
      </c>
      <c r="F878" s="6">
        <v>2111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8"/>
        <v>43624.208333333328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s="7" t="str">
        <f t="shared" si="80"/>
        <v>photography</v>
      </c>
      <c r="T878" s="7" t="str">
        <f t="shared" si="81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 s="4">
        <f t="shared" si="82"/>
        <v>0.77400977995110021</v>
      </c>
      <c r="E879" s="6">
        <v>163600</v>
      </c>
      <c r="F879" s="6">
        <v>126628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8"/>
        <v>42577.208333333328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s="7" t="str">
        <f t="shared" si="80"/>
        <v>food</v>
      </c>
      <c r="T879" s="7" t="str">
        <f t="shared" si="81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 s="4">
        <f t="shared" si="82"/>
        <v>0.37481481481481482</v>
      </c>
      <c r="E880" s="6">
        <v>2700</v>
      </c>
      <c r="F880" s="6">
        <v>1012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8"/>
        <v>43845.25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s="7" t="str">
        <f t="shared" si="80"/>
        <v>music</v>
      </c>
      <c r="T880" s="7" t="str">
        <f t="shared" si="81"/>
        <v>metal</v>
      </c>
    </row>
    <row r="881" spans="1:20" hidden="1" x14ac:dyDescent="0.35">
      <c r="A881">
        <v>879</v>
      </c>
      <c r="B881" t="s">
        <v>1790</v>
      </c>
      <c r="C881" s="3" t="s">
        <v>1791</v>
      </c>
      <c r="D881" s="4">
        <f t="shared" si="82"/>
        <v>5.4379999999999997</v>
      </c>
      <c r="E881" s="6">
        <v>1000</v>
      </c>
      <c r="F881" s="6">
        <v>5438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8"/>
        <v>42788.25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s="7" t="str">
        <f t="shared" si="80"/>
        <v>publishing</v>
      </c>
      <c r="T881" s="7" t="str">
        <f t="shared" si="81"/>
        <v>nonfiction</v>
      </c>
    </row>
    <row r="882" spans="1:20" hidden="1" x14ac:dyDescent="0.35">
      <c r="A882">
        <v>880</v>
      </c>
      <c r="B882" t="s">
        <v>1792</v>
      </c>
      <c r="C882" s="3" t="s">
        <v>1793</v>
      </c>
      <c r="D882" s="4">
        <f t="shared" si="82"/>
        <v>2.2852189349112426</v>
      </c>
      <c r="E882" s="6">
        <v>84500</v>
      </c>
      <c r="F882" s="6">
        <v>193101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8"/>
        <v>43667.208333333328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s="7" t="str">
        <f t="shared" si="80"/>
        <v>music</v>
      </c>
      <c r="T882" s="7" t="str">
        <f t="shared" si="81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 s="4">
        <f t="shared" si="82"/>
        <v>0.38948339483394834</v>
      </c>
      <c r="E883" s="6">
        <v>81300</v>
      </c>
      <c r="F883" s="6">
        <v>31665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8"/>
        <v>42194.208333333328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s="7" t="str">
        <f t="shared" si="80"/>
        <v>theater</v>
      </c>
      <c r="T883" s="7" t="str">
        <f t="shared" si="81"/>
        <v>plays</v>
      </c>
    </row>
    <row r="884" spans="1:20" hidden="1" x14ac:dyDescent="0.35">
      <c r="A884">
        <v>882</v>
      </c>
      <c r="B884" t="s">
        <v>1796</v>
      </c>
      <c r="C884" s="3" t="s">
        <v>1797</v>
      </c>
      <c r="D884" s="4">
        <f t="shared" si="82"/>
        <v>3.7</v>
      </c>
      <c r="E884" s="6">
        <v>800</v>
      </c>
      <c r="F884" s="6">
        <v>2960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8"/>
        <v>42025.25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s="7" t="str">
        <f t="shared" si="80"/>
        <v>theater</v>
      </c>
      <c r="T884" s="7" t="str">
        <f t="shared" si="81"/>
        <v>plays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 s="4">
        <f t="shared" si="82"/>
        <v>2.3791176470588233</v>
      </c>
      <c r="E885" s="6">
        <v>3400</v>
      </c>
      <c r="F885" s="6">
        <v>8089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8"/>
        <v>40323.208333333336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s="7" t="str">
        <f t="shared" si="80"/>
        <v>film &amp; video</v>
      </c>
      <c r="T885" s="7" t="str">
        <f t="shared" si="81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 s="4">
        <f t="shared" si="82"/>
        <v>0.64036299765807958</v>
      </c>
      <c r="E886" s="6">
        <v>170800</v>
      </c>
      <c r="F886" s="6">
        <v>109374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8"/>
        <v>41763.208333333336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s="7" t="str">
        <f t="shared" si="80"/>
        <v>theater</v>
      </c>
      <c r="T886" s="7" t="str">
        <f t="shared" si="81"/>
        <v>plays</v>
      </c>
    </row>
    <row r="887" spans="1:20" hidden="1" x14ac:dyDescent="0.35">
      <c r="A887">
        <v>885</v>
      </c>
      <c r="B887" t="s">
        <v>1802</v>
      </c>
      <c r="C887" s="3" t="s">
        <v>1803</v>
      </c>
      <c r="D887" s="4">
        <f t="shared" si="82"/>
        <v>1.1827777777777777</v>
      </c>
      <c r="E887" s="6">
        <v>1800</v>
      </c>
      <c r="F887" s="6">
        <v>2129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8"/>
        <v>40335.208333333336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s="7" t="str">
        <f t="shared" si="80"/>
        <v>theater</v>
      </c>
      <c r="T887" s="7" t="str">
        <f t="shared" si="81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 s="4">
        <f t="shared" si="82"/>
        <v>0.84824037184594958</v>
      </c>
      <c r="E888" s="6">
        <v>150600</v>
      </c>
      <c r="F888" s="6">
        <v>127745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8"/>
        <v>40416.208333333336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s="7" t="str">
        <f t="shared" si="80"/>
        <v>music</v>
      </c>
      <c r="T888" s="7" t="str">
        <f t="shared" si="81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 s="4">
        <f t="shared" si="82"/>
        <v>0.29346153846153844</v>
      </c>
      <c r="E889" s="6">
        <v>7800</v>
      </c>
      <c r="F889" s="6">
        <v>2289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8"/>
        <v>42202.208333333328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s="7" t="str">
        <f t="shared" si="80"/>
        <v>theater</v>
      </c>
      <c r="T889" s="7" t="str">
        <f t="shared" si="81"/>
        <v>plays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 s="4">
        <f t="shared" si="82"/>
        <v>2.0989655172413793</v>
      </c>
      <c r="E890" s="6">
        <v>5800</v>
      </c>
      <c r="F890" s="6">
        <v>12174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8"/>
        <v>42836.208333333328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s="7" t="str">
        <f t="shared" si="80"/>
        <v>theater</v>
      </c>
      <c r="T890" s="7" t="str">
        <f t="shared" si="81"/>
        <v>plays</v>
      </c>
    </row>
    <row r="891" spans="1:20" hidden="1" x14ac:dyDescent="0.35">
      <c r="A891">
        <v>889</v>
      </c>
      <c r="B891" t="s">
        <v>1810</v>
      </c>
      <c r="C891" s="3" t="s">
        <v>1811</v>
      </c>
      <c r="D891" s="4">
        <f t="shared" si="82"/>
        <v>1.697857142857143</v>
      </c>
      <c r="E891" s="6">
        <v>5600</v>
      </c>
      <c r="F891" s="6">
        <v>9508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8"/>
        <v>41710.208333333336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s="7" t="str">
        <f t="shared" si="80"/>
        <v>music</v>
      </c>
      <c r="T891" s="7" t="str">
        <f t="shared" si="81"/>
        <v>electric music</v>
      </c>
    </row>
    <row r="892" spans="1:20" hidden="1" x14ac:dyDescent="0.35">
      <c r="A892">
        <v>890</v>
      </c>
      <c r="B892" t="s">
        <v>1812</v>
      </c>
      <c r="C892" s="3" t="s">
        <v>1813</v>
      </c>
      <c r="D892" s="4">
        <f t="shared" si="82"/>
        <v>1.1595907738095239</v>
      </c>
      <c r="E892" s="6">
        <v>134400</v>
      </c>
      <c r="F892" s="6">
        <v>155849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8"/>
        <v>43640.208333333328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s="7" t="str">
        <f t="shared" si="80"/>
        <v>music</v>
      </c>
      <c r="T892" s="7" t="str">
        <f t="shared" si="81"/>
        <v>indie rock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 s="4">
        <f t="shared" si="82"/>
        <v>2.5859999999999999</v>
      </c>
      <c r="E893" s="6">
        <v>3000</v>
      </c>
      <c r="F893" s="6">
        <v>7758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8"/>
        <v>40880.25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s="7" t="str">
        <f t="shared" si="80"/>
        <v>film &amp; video</v>
      </c>
      <c r="T893" s="7" t="str">
        <f t="shared" si="81"/>
        <v>documentary</v>
      </c>
    </row>
    <row r="894" spans="1:20" hidden="1" x14ac:dyDescent="0.35">
      <c r="A894">
        <v>892</v>
      </c>
      <c r="B894" t="s">
        <v>1816</v>
      </c>
      <c r="C894" s="3" t="s">
        <v>1817</v>
      </c>
      <c r="D894" s="4">
        <f t="shared" si="82"/>
        <v>2.3058333333333332</v>
      </c>
      <c r="E894" s="6">
        <v>6000</v>
      </c>
      <c r="F894" s="6">
        <v>13835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8"/>
        <v>40319.208333333336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s="7" t="str">
        <f t="shared" si="80"/>
        <v>publishing</v>
      </c>
      <c r="T894" s="7" t="str">
        <f t="shared" si="81"/>
        <v>translations</v>
      </c>
    </row>
    <row r="895" spans="1:20" hidden="1" x14ac:dyDescent="0.35">
      <c r="A895">
        <v>893</v>
      </c>
      <c r="B895" t="s">
        <v>1818</v>
      </c>
      <c r="C895" s="3" t="s">
        <v>1819</v>
      </c>
      <c r="D895" s="4">
        <f t="shared" si="82"/>
        <v>1.2821428571428573</v>
      </c>
      <c r="E895" s="6">
        <v>8400</v>
      </c>
      <c r="F895" s="6">
        <v>10770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8"/>
        <v>42170.208333333328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s="7" t="str">
        <f t="shared" si="80"/>
        <v>film &amp; video</v>
      </c>
      <c r="T895" s="7" t="str">
        <f t="shared" si="81"/>
        <v>documentary</v>
      </c>
    </row>
    <row r="896" spans="1:20" hidden="1" x14ac:dyDescent="0.35">
      <c r="A896">
        <v>894</v>
      </c>
      <c r="B896" t="s">
        <v>1820</v>
      </c>
      <c r="C896" s="3" t="s">
        <v>1821</v>
      </c>
      <c r="D896" s="4">
        <f t="shared" si="82"/>
        <v>1.8870588235294117</v>
      </c>
      <c r="E896" s="6">
        <v>1700</v>
      </c>
      <c r="F896" s="6">
        <v>3208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8"/>
        <v>41466.208333333336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s="7" t="str">
        <f t="shared" si="80"/>
        <v>film &amp; video</v>
      </c>
      <c r="T896" s="7" t="str">
        <f t="shared" si="81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 s="4">
        <f t="shared" si="82"/>
        <v>6.9511889862327911E-2</v>
      </c>
      <c r="E897" s="6">
        <v>159800</v>
      </c>
      <c r="F897" s="6">
        <v>11108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8"/>
        <v>43134.25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s="7" t="str">
        <f t="shared" si="80"/>
        <v>theater</v>
      </c>
      <c r="T897" s="7" t="str">
        <f t="shared" si="81"/>
        <v>plays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 s="4">
        <f t="shared" si="82"/>
        <v>7.7443434343434348</v>
      </c>
      <c r="E898" s="6">
        <v>19800</v>
      </c>
      <c r="F898" s="6">
        <v>153338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78"/>
        <v>40738.208333333336</v>
      </c>
      <c r="O898" s="11">
        <f t="shared" si="79"/>
        <v>40741.208333333336</v>
      </c>
      <c r="P898" t="b">
        <v>0</v>
      </c>
      <c r="Q898" t="b">
        <v>1</v>
      </c>
      <c r="R898" t="s">
        <v>17</v>
      </c>
      <c r="S898" s="7" t="str">
        <f t="shared" si="80"/>
        <v>food</v>
      </c>
      <c r="T898" s="7" t="str">
        <f t="shared" si="81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 s="4">
        <f t="shared" si="82"/>
        <v>0.27693181818181817</v>
      </c>
      <c r="E899" s="6">
        <v>8800</v>
      </c>
      <c r="F899" s="6">
        <v>2437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4">(((L899/60)/60)/24)+DATE(1970,1,1)</f>
        <v>43583.208333333328</v>
      </c>
      <c r="O899" s="11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s="7" t="str">
        <f t="shared" ref="S899:S962" si="86">LEFT(R899, FIND("/", R899) - 1)</f>
        <v>theater</v>
      </c>
      <c r="T899" s="7" t="str">
        <f t="shared" ref="T899:T962" si="87">RIGHT(R899, LEN(R899) - FIND("/", 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 s="4">
        <f t="shared" ref="D900:D963" si="88">F900/E900</f>
        <v>0.52479620323841425</v>
      </c>
      <c r="E900" s="6">
        <v>179100</v>
      </c>
      <c r="F900" s="6">
        <v>93991</v>
      </c>
      <c r="G900" t="s">
        <v>14</v>
      </c>
      <c r="H900">
        <v>1221</v>
      </c>
      <c r="I900" s="6">
        <f t="shared" ref="I900:I963" si="89">F900/H900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4"/>
        <v>43815.25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s="7" t="str">
        <f t="shared" si="86"/>
        <v>film &amp; video</v>
      </c>
      <c r="T900" s="7" t="str">
        <f t="shared" si="87"/>
        <v>documentary</v>
      </c>
    </row>
    <row r="901" spans="1:20" hidden="1" x14ac:dyDescent="0.35">
      <c r="A901">
        <v>899</v>
      </c>
      <c r="B901" t="s">
        <v>1830</v>
      </c>
      <c r="C901" s="3" t="s">
        <v>1831</v>
      </c>
      <c r="D901" s="4">
        <f t="shared" si="88"/>
        <v>4.0709677419354842</v>
      </c>
      <c r="E901" s="6">
        <v>3100</v>
      </c>
      <c r="F901" s="6">
        <v>12620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4"/>
        <v>41554.208333333336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s="7" t="str">
        <f t="shared" si="86"/>
        <v>music</v>
      </c>
      <c r="T901" s="7" t="str">
        <f t="shared" si="87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 s="4">
        <f t="shared" si="88"/>
        <v>0.02</v>
      </c>
      <c r="E902" s="6">
        <v>100</v>
      </c>
      <c r="F902" s="6"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4"/>
        <v>41901.208333333336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s="7" t="str">
        <f t="shared" si="86"/>
        <v>technology</v>
      </c>
      <c r="T902" s="7" t="str">
        <f t="shared" si="87"/>
        <v>web</v>
      </c>
    </row>
    <row r="903" spans="1:20" hidden="1" x14ac:dyDescent="0.35">
      <c r="A903">
        <v>901</v>
      </c>
      <c r="B903" t="s">
        <v>1834</v>
      </c>
      <c r="C903" s="3" t="s">
        <v>1835</v>
      </c>
      <c r="D903" s="4">
        <f t="shared" si="88"/>
        <v>1.5617857142857143</v>
      </c>
      <c r="E903" s="6">
        <v>5600</v>
      </c>
      <c r="F903" s="6">
        <v>8746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4"/>
        <v>43298.208333333328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s="7" t="str">
        <f t="shared" si="86"/>
        <v>music</v>
      </c>
      <c r="T903" s="7" t="str">
        <f t="shared" si="87"/>
        <v>rock</v>
      </c>
    </row>
    <row r="904" spans="1:20" hidden="1" x14ac:dyDescent="0.35">
      <c r="A904">
        <v>902</v>
      </c>
      <c r="B904" t="s">
        <v>1836</v>
      </c>
      <c r="C904" s="3" t="s">
        <v>1837</v>
      </c>
      <c r="D904" s="4">
        <f t="shared" si="88"/>
        <v>2.5242857142857145</v>
      </c>
      <c r="E904" s="6">
        <v>1400</v>
      </c>
      <c r="F904" s="6">
        <v>3534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4"/>
        <v>42399.25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s="7" t="str">
        <f t="shared" si="86"/>
        <v>technology</v>
      </c>
      <c r="T904" s="7" t="str">
        <f t="shared" si="87"/>
        <v>web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 s="4">
        <f t="shared" si="88"/>
        <v>1.729268292682927E-2</v>
      </c>
      <c r="E905" s="6">
        <v>41000</v>
      </c>
      <c r="F905" s="6">
        <v>709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4"/>
        <v>41034.208333333336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s="7" t="str">
        <f t="shared" si="86"/>
        <v>publishing</v>
      </c>
      <c r="T905" s="7" t="str">
        <f t="shared" si="87"/>
        <v>nonfiction</v>
      </c>
    </row>
    <row r="906" spans="1:20" ht="31" x14ac:dyDescent="0.35">
      <c r="A906">
        <v>904</v>
      </c>
      <c r="B906" t="s">
        <v>1840</v>
      </c>
      <c r="C906" s="3" t="s">
        <v>1841</v>
      </c>
      <c r="D906" s="4">
        <f t="shared" si="88"/>
        <v>0.12230769230769231</v>
      </c>
      <c r="E906" s="6">
        <v>6500</v>
      </c>
      <c r="F906" s="6">
        <v>795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4"/>
        <v>41186.208333333336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s="7" t="str">
        <f t="shared" si="86"/>
        <v>publishing</v>
      </c>
      <c r="T906" s="7" t="str">
        <f t="shared" si="87"/>
        <v>radio &amp; podcasts</v>
      </c>
    </row>
    <row r="907" spans="1:20" hidden="1" x14ac:dyDescent="0.35">
      <c r="A907">
        <v>905</v>
      </c>
      <c r="B907" t="s">
        <v>1842</v>
      </c>
      <c r="C907" s="3" t="s">
        <v>1843</v>
      </c>
      <c r="D907" s="4">
        <f t="shared" si="88"/>
        <v>1.6398734177215191</v>
      </c>
      <c r="E907" s="6">
        <v>7900</v>
      </c>
      <c r="F907" s="6">
        <v>12955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4"/>
        <v>41536.208333333336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s="7" t="str">
        <f t="shared" si="86"/>
        <v>theater</v>
      </c>
      <c r="T907" s="7" t="str">
        <f t="shared" si="87"/>
        <v>plays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 s="4">
        <f t="shared" si="88"/>
        <v>1.6298181818181818</v>
      </c>
      <c r="E908" s="6">
        <v>5500</v>
      </c>
      <c r="F908" s="6">
        <v>8964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4"/>
        <v>42868.208333333328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s="7" t="str">
        <f t="shared" si="86"/>
        <v>film &amp; video</v>
      </c>
      <c r="T908" s="7" t="str">
        <f t="shared" si="87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 s="4">
        <f t="shared" si="88"/>
        <v>0.20252747252747252</v>
      </c>
      <c r="E909" s="6">
        <v>9100</v>
      </c>
      <c r="F909" s="6">
        <v>1843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4"/>
        <v>40660.208333333336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s="7" t="str">
        <f t="shared" si="86"/>
        <v>theater</v>
      </c>
      <c r="T909" s="7" t="str">
        <f t="shared" si="87"/>
        <v>plays</v>
      </c>
    </row>
    <row r="910" spans="1:20" hidden="1" x14ac:dyDescent="0.35">
      <c r="A910">
        <v>908</v>
      </c>
      <c r="B910" t="s">
        <v>1848</v>
      </c>
      <c r="C910" s="3" t="s">
        <v>1849</v>
      </c>
      <c r="D910" s="4">
        <f t="shared" si="88"/>
        <v>3.1924083769633507</v>
      </c>
      <c r="E910" s="6">
        <v>38200</v>
      </c>
      <c r="F910" s="6">
        <v>121950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4"/>
        <v>41031.208333333336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s="7" t="str">
        <f t="shared" si="86"/>
        <v>games</v>
      </c>
      <c r="T910" s="7" t="str">
        <f t="shared" si="87"/>
        <v>video games</v>
      </c>
    </row>
    <row r="911" spans="1:20" hidden="1" x14ac:dyDescent="0.35">
      <c r="A911">
        <v>909</v>
      </c>
      <c r="B911" t="s">
        <v>1850</v>
      </c>
      <c r="C911" s="3" t="s">
        <v>1851</v>
      </c>
      <c r="D911" s="4">
        <f t="shared" si="88"/>
        <v>4.7894444444444444</v>
      </c>
      <c r="E911" s="6">
        <v>1800</v>
      </c>
      <c r="F911" s="6">
        <v>8621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4"/>
        <v>43255.208333333328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s="7" t="str">
        <f t="shared" si="86"/>
        <v>theater</v>
      </c>
      <c r="T911" s="7" t="str">
        <f t="shared" si="87"/>
        <v>plays</v>
      </c>
    </row>
    <row r="912" spans="1:20" hidden="1" x14ac:dyDescent="0.35">
      <c r="A912">
        <v>910</v>
      </c>
      <c r="B912" t="s">
        <v>1852</v>
      </c>
      <c r="C912" s="3" t="s">
        <v>1853</v>
      </c>
      <c r="D912" s="4">
        <f t="shared" si="88"/>
        <v>0.19556634304207121</v>
      </c>
      <c r="E912" s="6">
        <v>154500</v>
      </c>
      <c r="F912" s="6">
        <v>30215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4"/>
        <v>42026.25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s="7" t="str">
        <f t="shared" si="86"/>
        <v>theater</v>
      </c>
      <c r="T912" s="7" t="str">
        <f t="shared" si="87"/>
        <v>plays</v>
      </c>
    </row>
    <row r="913" spans="1:20" hidden="1" x14ac:dyDescent="0.35">
      <c r="A913">
        <v>911</v>
      </c>
      <c r="B913" t="s">
        <v>1854</v>
      </c>
      <c r="C913" s="3" t="s">
        <v>1855</v>
      </c>
      <c r="D913" s="4">
        <f t="shared" si="88"/>
        <v>1.9894827586206896</v>
      </c>
      <c r="E913" s="6">
        <v>5800</v>
      </c>
      <c r="F913" s="6">
        <v>11539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4"/>
        <v>43717.208333333328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s="7" t="str">
        <f t="shared" si="86"/>
        <v>technology</v>
      </c>
      <c r="T913" s="7" t="str">
        <f t="shared" si="87"/>
        <v>web</v>
      </c>
    </row>
    <row r="914" spans="1:20" hidden="1" x14ac:dyDescent="0.35">
      <c r="A914">
        <v>912</v>
      </c>
      <c r="B914" t="s">
        <v>1856</v>
      </c>
      <c r="C914" s="3" t="s">
        <v>1857</v>
      </c>
      <c r="D914" s="4">
        <f t="shared" si="88"/>
        <v>7.95</v>
      </c>
      <c r="E914" s="6">
        <v>1800</v>
      </c>
      <c r="F914" s="6">
        <v>14310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4"/>
        <v>41157.208333333336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s="7" t="str">
        <f t="shared" si="86"/>
        <v>film &amp; video</v>
      </c>
      <c r="T914" s="7" t="str">
        <f t="shared" si="87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 s="4">
        <f t="shared" si="88"/>
        <v>0.50621082621082625</v>
      </c>
      <c r="E915" s="6">
        <v>70200</v>
      </c>
      <c r="F915" s="6">
        <v>35536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4"/>
        <v>43597.208333333328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s="7" t="str">
        <f t="shared" si="86"/>
        <v>film &amp; video</v>
      </c>
      <c r="T915" s="7" t="str">
        <f t="shared" si="87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 s="4">
        <f t="shared" si="88"/>
        <v>0.57437499999999997</v>
      </c>
      <c r="E916" s="6">
        <v>6400</v>
      </c>
      <c r="F916" s="6">
        <v>3676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4"/>
        <v>41490.208333333336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s="7" t="str">
        <f t="shared" si="86"/>
        <v>theater</v>
      </c>
      <c r="T916" s="7" t="str">
        <f t="shared" si="87"/>
        <v>plays</v>
      </c>
    </row>
    <row r="917" spans="1:20" hidden="1" x14ac:dyDescent="0.35">
      <c r="A917">
        <v>915</v>
      </c>
      <c r="B917" t="s">
        <v>1862</v>
      </c>
      <c r="C917" s="3" t="s">
        <v>1863</v>
      </c>
      <c r="D917" s="4">
        <f t="shared" si="88"/>
        <v>1.5562827640984909</v>
      </c>
      <c r="E917" s="6">
        <v>125900</v>
      </c>
      <c r="F917" s="6">
        <v>195936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4"/>
        <v>42976.208333333328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s="7" t="str">
        <f t="shared" si="86"/>
        <v>film &amp; video</v>
      </c>
      <c r="T917" s="7" t="str">
        <f t="shared" si="87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 s="4">
        <f t="shared" si="88"/>
        <v>0.36297297297297298</v>
      </c>
      <c r="E918" s="6">
        <v>3700</v>
      </c>
      <c r="F918" s="6">
        <v>1343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4"/>
        <v>41991.25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s="7" t="str">
        <f t="shared" si="86"/>
        <v>photography</v>
      </c>
      <c r="T918" s="7" t="str">
        <f t="shared" si="87"/>
        <v>photography books</v>
      </c>
    </row>
    <row r="919" spans="1:20" hidden="1" x14ac:dyDescent="0.35">
      <c r="A919">
        <v>917</v>
      </c>
      <c r="B919" t="s">
        <v>1866</v>
      </c>
      <c r="C919" s="3" t="s">
        <v>1867</v>
      </c>
      <c r="D919" s="4">
        <f t="shared" si="88"/>
        <v>0.58250000000000002</v>
      </c>
      <c r="E919" s="6">
        <v>3600</v>
      </c>
      <c r="F919" s="6">
        <v>2097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4"/>
        <v>40722.208333333336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s="7" t="str">
        <f t="shared" si="86"/>
        <v>film &amp; video</v>
      </c>
      <c r="T919" s="7" t="str">
        <f t="shared" si="87"/>
        <v>shorts</v>
      </c>
    </row>
    <row r="920" spans="1:20" ht="31" hidden="1" x14ac:dyDescent="0.35">
      <c r="A920">
        <v>918</v>
      </c>
      <c r="B920" t="s">
        <v>1868</v>
      </c>
      <c r="C920" s="3" t="s">
        <v>1869</v>
      </c>
      <c r="D920" s="4">
        <f t="shared" si="88"/>
        <v>2.3739473684210526</v>
      </c>
      <c r="E920" s="6">
        <v>3800</v>
      </c>
      <c r="F920" s="6">
        <v>9021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4"/>
        <v>41117.208333333336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s="7" t="str">
        <f t="shared" si="86"/>
        <v>publishing</v>
      </c>
      <c r="T920" s="7" t="str">
        <f t="shared" si="87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 s="4">
        <f t="shared" si="88"/>
        <v>0.58750000000000002</v>
      </c>
      <c r="E921" s="6">
        <v>35600</v>
      </c>
      <c r="F921" s="6">
        <v>20915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4"/>
        <v>43022.208333333328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s="7" t="str">
        <f t="shared" si="86"/>
        <v>theater</v>
      </c>
      <c r="T921" s="7" t="str">
        <f t="shared" si="87"/>
        <v>plays</v>
      </c>
    </row>
    <row r="922" spans="1:20" hidden="1" x14ac:dyDescent="0.35">
      <c r="A922">
        <v>920</v>
      </c>
      <c r="B922" t="s">
        <v>1872</v>
      </c>
      <c r="C922" s="3" t="s">
        <v>1873</v>
      </c>
      <c r="D922" s="4">
        <f t="shared" si="88"/>
        <v>1.8256603773584905</v>
      </c>
      <c r="E922" s="6">
        <v>5300</v>
      </c>
      <c r="F922" s="6">
        <v>9676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4"/>
        <v>43503.25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s="7" t="str">
        <f t="shared" si="86"/>
        <v>film &amp; video</v>
      </c>
      <c r="T922" s="7" t="str">
        <f t="shared" si="87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 s="4">
        <f t="shared" si="88"/>
        <v>7.5436408977556111E-3</v>
      </c>
      <c r="E923" s="6">
        <v>160400</v>
      </c>
      <c r="F923" s="6">
        <v>1210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4"/>
        <v>40951.25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s="7" t="str">
        <f t="shared" si="86"/>
        <v>technology</v>
      </c>
      <c r="T923" s="7" t="str">
        <f t="shared" si="87"/>
        <v>web</v>
      </c>
    </row>
    <row r="924" spans="1:20" hidden="1" x14ac:dyDescent="0.35">
      <c r="A924">
        <v>922</v>
      </c>
      <c r="B924" t="s">
        <v>1876</v>
      </c>
      <c r="C924" s="3" t="s">
        <v>1877</v>
      </c>
      <c r="D924" s="4">
        <f t="shared" si="88"/>
        <v>1.7595330739299611</v>
      </c>
      <c r="E924" s="6">
        <v>51400</v>
      </c>
      <c r="F924" s="6">
        <v>90440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4"/>
        <v>43443.25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s="7" t="str">
        <f t="shared" si="86"/>
        <v>music</v>
      </c>
      <c r="T924" s="7" t="str">
        <f t="shared" si="87"/>
        <v>world music</v>
      </c>
    </row>
    <row r="925" spans="1:20" hidden="1" x14ac:dyDescent="0.35">
      <c r="A925">
        <v>923</v>
      </c>
      <c r="B925" t="s">
        <v>1878</v>
      </c>
      <c r="C925" s="3" t="s">
        <v>1879</v>
      </c>
      <c r="D925" s="4">
        <f t="shared" si="88"/>
        <v>2.3788235294117648</v>
      </c>
      <c r="E925" s="6">
        <v>1700</v>
      </c>
      <c r="F925" s="6">
        <v>4044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4"/>
        <v>40373.208333333336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s="7" t="str">
        <f t="shared" si="86"/>
        <v>theater</v>
      </c>
      <c r="T925" s="7" t="str">
        <f t="shared" si="87"/>
        <v>plays</v>
      </c>
    </row>
    <row r="926" spans="1:20" hidden="1" x14ac:dyDescent="0.35">
      <c r="A926">
        <v>924</v>
      </c>
      <c r="B926" t="s">
        <v>1880</v>
      </c>
      <c r="C926" s="3" t="s">
        <v>1881</v>
      </c>
      <c r="D926" s="4">
        <f t="shared" si="88"/>
        <v>4.8805076142131982</v>
      </c>
      <c r="E926" s="6">
        <v>39400</v>
      </c>
      <c r="F926" s="6">
        <v>192292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4"/>
        <v>43769.208333333328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s="7" t="str">
        <f t="shared" si="86"/>
        <v>theater</v>
      </c>
      <c r="T926" s="7" t="str">
        <f t="shared" si="87"/>
        <v>plays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 s="4">
        <f t="shared" si="88"/>
        <v>2.2406666666666668</v>
      </c>
      <c r="E927" s="6">
        <v>3000</v>
      </c>
      <c r="F927" s="6">
        <v>6722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4"/>
        <v>43000.208333333328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s="7" t="str">
        <f t="shared" si="86"/>
        <v>theater</v>
      </c>
      <c r="T927" s="7" t="str">
        <f t="shared" si="87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 s="4">
        <f t="shared" si="88"/>
        <v>0.18126436781609195</v>
      </c>
      <c r="E928" s="6">
        <v>8700</v>
      </c>
      <c r="F928" s="6">
        <v>1577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4"/>
        <v>42502.208333333328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s="7" t="str">
        <f t="shared" si="86"/>
        <v>food</v>
      </c>
      <c r="T928" s="7" t="str">
        <f t="shared" si="87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 s="4">
        <f t="shared" si="88"/>
        <v>0.45847222222222223</v>
      </c>
      <c r="E929" s="6">
        <v>7200</v>
      </c>
      <c r="F929" s="6">
        <v>3301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4"/>
        <v>41102.208333333336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s="7" t="str">
        <f t="shared" si="86"/>
        <v>theater</v>
      </c>
      <c r="T929" s="7" t="str">
        <f t="shared" si="87"/>
        <v>plays</v>
      </c>
    </row>
    <row r="930" spans="1:20" hidden="1" x14ac:dyDescent="0.35">
      <c r="A930">
        <v>928</v>
      </c>
      <c r="B930" t="s">
        <v>1888</v>
      </c>
      <c r="C930" s="3" t="s">
        <v>1889</v>
      </c>
      <c r="D930" s="4">
        <f t="shared" si="88"/>
        <v>1.1731541218637993</v>
      </c>
      <c r="E930" s="6">
        <v>167400</v>
      </c>
      <c r="F930" s="6">
        <v>196386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4"/>
        <v>41637.25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s="7" t="str">
        <f t="shared" si="86"/>
        <v>technology</v>
      </c>
      <c r="T930" s="7" t="str">
        <f t="shared" si="87"/>
        <v>web</v>
      </c>
    </row>
    <row r="931" spans="1:20" hidden="1" x14ac:dyDescent="0.35">
      <c r="A931">
        <v>929</v>
      </c>
      <c r="B931" t="s">
        <v>1890</v>
      </c>
      <c r="C931" s="3" t="s">
        <v>1891</v>
      </c>
      <c r="D931" s="4">
        <f t="shared" si="88"/>
        <v>2.173090909090909</v>
      </c>
      <c r="E931" s="6">
        <v>5500</v>
      </c>
      <c r="F931" s="6">
        <v>11952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4"/>
        <v>42858.208333333328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s="7" t="str">
        <f t="shared" si="86"/>
        <v>theater</v>
      </c>
      <c r="T931" s="7" t="str">
        <f t="shared" si="87"/>
        <v>plays</v>
      </c>
    </row>
    <row r="932" spans="1:20" hidden="1" x14ac:dyDescent="0.35">
      <c r="A932">
        <v>930</v>
      </c>
      <c r="B932" t="s">
        <v>1892</v>
      </c>
      <c r="C932" s="3" t="s">
        <v>1893</v>
      </c>
      <c r="D932" s="4">
        <f t="shared" si="88"/>
        <v>1.1228571428571428</v>
      </c>
      <c r="E932" s="6">
        <v>3500</v>
      </c>
      <c r="F932" s="6">
        <v>3930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4"/>
        <v>42060.25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s="7" t="str">
        <f t="shared" si="86"/>
        <v>theater</v>
      </c>
      <c r="T932" s="7" t="str">
        <f t="shared" si="87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 s="4">
        <f t="shared" si="88"/>
        <v>0.72518987341772156</v>
      </c>
      <c r="E933" s="6">
        <v>7900</v>
      </c>
      <c r="F933" s="6">
        <v>5729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4"/>
        <v>41818.208333333336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s="7" t="str">
        <f t="shared" si="86"/>
        <v>theater</v>
      </c>
      <c r="T933" s="7" t="str">
        <f t="shared" si="87"/>
        <v>plays</v>
      </c>
    </row>
    <row r="934" spans="1:20" hidden="1" x14ac:dyDescent="0.35">
      <c r="A934">
        <v>932</v>
      </c>
      <c r="B934" t="s">
        <v>1896</v>
      </c>
      <c r="C934" s="3" t="s">
        <v>1897</v>
      </c>
      <c r="D934" s="4">
        <f t="shared" si="88"/>
        <v>2.1230434782608696</v>
      </c>
      <c r="E934" s="6">
        <v>2300</v>
      </c>
      <c r="F934" s="6">
        <v>4883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4"/>
        <v>41709.208333333336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s="7" t="str">
        <f t="shared" si="86"/>
        <v>music</v>
      </c>
      <c r="T934" s="7" t="str">
        <f t="shared" si="87"/>
        <v>rock</v>
      </c>
    </row>
    <row r="935" spans="1:20" hidden="1" x14ac:dyDescent="0.35">
      <c r="A935">
        <v>933</v>
      </c>
      <c r="B935" t="s">
        <v>1898</v>
      </c>
      <c r="C935" s="3" t="s">
        <v>1899</v>
      </c>
      <c r="D935" s="4">
        <f t="shared" si="88"/>
        <v>2.3974657534246577</v>
      </c>
      <c r="E935" s="6">
        <v>73000</v>
      </c>
      <c r="F935" s="6">
        <v>175015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4"/>
        <v>41372.208333333336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s="7" t="str">
        <f t="shared" si="86"/>
        <v>theater</v>
      </c>
      <c r="T935" s="7" t="str">
        <f t="shared" si="87"/>
        <v>plays</v>
      </c>
    </row>
    <row r="936" spans="1:20" hidden="1" x14ac:dyDescent="0.35">
      <c r="A936">
        <v>934</v>
      </c>
      <c r="B936" t="s">
        <v>1900</v>
      </c>
      <c r="C936" s="3" t="s">
        <v>1901</v>
      </c>
      <c r="D936" s="4">
        <f t="shared" si="88"/>
        <v>1.8193548387096774</v>
      </c>
      <c r="E936" s="6">
        <v>6200</v>
      </c>
      <c r="F936" s="6">
        <v>11280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4"/>
        <v>42422.25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s="7" t="str">
        <f t="shared" si="86"/>
        <v>theater</v>
      </c>
      <c r="T936" s="7" t="str">
        <f t="shared" si="87"/>
        <v>plays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 s="4">
        <f t="shared" si="88"/>
        <v>1.6413114754098361</v>
      </c>
      <c r="E937" s="6">
        <v>6100</v>
      </c>
      <c r="F937" s="6">
        <v>10012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4"/>
        <v>42209.208333333328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s="7" t="str">
        <f t="shared" si="86"/>
        <v>theater</v>
      </c>
      <c r="T937" s="7" t="str">
        <f t="shared" si="87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 s="4">
        <f t="shared" si="88"/>
        <v>1.6375968992248063E-2</v>
      </c>
      <c r="E938" s="6">
        <v>103200</v>
      </c>
      <c r="F938" s="6">
        <v>1690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4"/>
        <v>43668.208333333328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s="7" t="str">
        <f t="shared" si="86"/>
        <v>theater</v>
      </c>
      <c r="T938" s="7" t="str">
        <f t="shared" si="87"/>
        <v>plays</v>
      </c>
    </row>
    <row r="939" spans="1:20" hidden="1" x14ac:dyDescent="0.35">
      <c r="A939">
        <v>937</v>
      </c>
      <c r="B939" t="s">
        <v>1905</v>
      </c>
      <c r="C939" s="3" t="s">
        <v>1906</v>
      </c>
      <c r="D939" s="4">
        <f t="shared" si="88"/>
        <v>0.49643859649122807</v>
      </c>
      <c r="E939" s="6">
        <v>171000</v>
      </c>
      <c r="F939" s="6">
        <v>84891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4"/>
        <v>42334.25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s="7" t="str">
        <f t="shared" si="86"/>
        <v>film &amp; video</v>
      </c>
      <c r="T939" s="7" t="str">
        <f t="shared" si="87"/>
        <v>documentary</v>
      </c>
    </row>
    <row r="940" spans="1:20" hidden="1" x14ac:dyDescent="0.35">
      <c r="A940">
        <v>938</v>
      </c>
      <c r="B940" t="s">
        <v>1907</v>
      </c>
      <c r="C940" s="3" t="s">
        <v>1908</v>
      </c>
      <c r="D940" s="4">
        <f t="shared" si="88"/>
        <v>1.0970652173913042</v>
      </c>
      <c r="E940" s="6">
        <v>9200</v>
      </c>
      <c r="F940" s="6">
        <v>10093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4"/>
        <v>43263.208333333328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s="7" t="str">
        <f t="shared" si="86"/>
        <v>publishing</v>
      </c>
      <c r="T940" s="7" t="str">
        <f t="shared" si="87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 s="4">
        <f t="shared" si="88"/>
        <v>0.49217948717948717</v>
      </c>
      <c r="E941" s="6">
        <v>7800</v>
      </c>
      <c r="F941" s="6">
        <v>3839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4"/>
        <v>40670.208333333336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s="7" t="str">
        <f t="shared" si="86"/>
        <v>games</v>
      </c>
      <c r="T941" s="7" t="str">
        <f t="shared" si="87"/>
        <v>video games</v>
      </c>
    </row>
    <row r="942" spans="1:20" hidden="1" x14ac:dyDescent="0.35">
      <c r="A942">
        <v>940</v>
      </c>
      <c r="B942" t="s">
        <v>1911</v>
      </c>
      <c r="C942" s="3" t="s">
        <v>1912</v>
      </c>
      <c r="D942" s="4">
        <f t="shared" si="88"/>
        <v>0.62232323232323228</v>
      </c>
      <c r="E942" s="6">
        <v>9900</v>
      </c>
      <c r="F942" s="6">
        <v>6161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4"/>
        <v>41244.25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s="7" t="str">
        <f t="shared" si="86"/>
        <v>technology</v>
      </c>
      <c r="T942" s="7" t="str">
        <f t="shared" si="87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 s="4">
        <f t="shared" si="88"/>
        <v>0.1305813953488372</v>
      </c>
      <c r="E943" s="6">
        <v>43000</v>
      </c>
      <c r="F943" s="6">
        <v>5615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4"/>
        <v>40552.25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s="7" t="str">
        <f t="shared" si="86"/>
        <v>theater</v>
      </c>
      <c r="T943" s="7" t="str">
        <f t="shared" si="87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 s="4">
        <f t="shared" si="88"/>
        <v>0.64635416666666667</v>
      </c>
      <c r="E944" s="6">
        <v>9600</v>
      </c>
      <c r="F944" s="6">
        <v>6205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4"/>
        <v>40568.25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s="7" t="str">
        <f t="shared" si="86"/>
        <v>theater</v>
      </c>
      <c r="T944" s="7" t="str">
        <f t="shared" si="87"/>
        <v>plays</v>
      </c>
    </row>
    <row r="945" spans="1:20" hidden="1" x14ac:dyDescent="0.35">
      <c r="A945">
        <v>943</v>
      </c>
      <c r="B945" t="s">
        <v>1916</v>
      </c>
      <c r="C945" s="3" t="s">
        <v>1917</v>
      </c>
      <c r="D945" s="4">
        <f t="shared" si="88"/>
        <v>1.5958666666666668</v>
      </c>
      <c r="E945" s="6">
        <v>7500</v>
      </c>
      <c r="F945" s="6">
        <v>11969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4"/>
        <v>41906.208333333336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s="7" t="str">
        <f t="shared" si="86"/>
        <v>food</v>
      </c>
      <c r="T945" s="7" t="str">
        <f t="shared" si="87"/>
        <v>food trucks</v>
      </c>
    </row>
    <row r="946" spans="1:20" ht="31" x14ac:dyDescent="0.35">
      <c r="A946">
        <v>944</v>
      </c>
      <c r="B946" t="s">
        <v>1918</v>
      </c>
      <c r="C946" s="3" t="s">
        <v>1919</v>
      </c>
      <c r="D946" s="4">
        <f t="shared" si="88"/>
        <v>0.81420000000000003</v>
      </c>
      <c r="E946" s="6">
        <v>10000</v>
      </c>
      <c r="F946" s="6">
        <v>8142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4"/>
        <v>42776.25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s="7" t="str">
        <f t="shared" si="86"/>
        <v>photography</v>
      </c>
      <c r="T946" s="7" t="str">
        <f t="shared" si="87"/>
        <v>photography books</v>
      </c>
    </row>
    <row r="947" spans="1:20" ht="31" x14ac:dyDescent="0.35">
      <c r="A947">
        <v>945</v>
      </c>
      <c r="B947" t="s">
        <v>1920</v>
      </c>
      <c r="C947" s="3" t="s">
        <v>1921</v>
      </c>
      <c r="D947" s="4">
        <f t="shared" si="88"/>
        <v>0.32444767441860467</v>
      </c>
      <c r="E947" s="6">
        <v>172000</v>
      </c>
      <c r="F947" s="6">
        <v>55805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4"/>
        <v>41004.208333333336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s="7" t="str">
        <f t="shared" si="86"/>
        <v>photography</v>
      </c>
      <c r="T947" s="7" t="str">
        <f t="shared" si="87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 s="4">
        <f t="shared" si="88"/>
        <v>9.9141184124918666E-2</v>
      </c>
      <c r="E948" s="6">
        <v>153700</v>
      </c>
      <c r="F948" s="6">
        <v>15238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4"/>
        <v>40710.208333333336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s="7" t="str">
        <f t="shared" si="86"/>
        <v>theater</v>
      </c>
      <c r="T948" s="7" t="str">
        <f t="shared" si="87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 s="4">
        <f t="shared" si="88"/>
        <v>0.26694444444444443</v>
      </c>
      <c r="E949" s="6">
        <v>3600</v>
      </c>
      <c r="F949" s="6">
        <v>961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4"/>
        <v>41908.208333333336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s="7" t="str">
        <f t="shared" si="86"/>
        <v>theater</v>
      </c>
      <c r="T949" s="7" t="str">
        <f t="shared" si="87"/>
        <v>plays</v>
      </c>
    </row>
    <row r="950" spans="1:20" hidden="1" x14ac:dyDescent="0.35">
      <c r="A950">
        <v>948</v>
      </c>
      <c r="B950" t="s">
        <v>1926</v>
      </c>
      <c r="C950" s="3" t="s">
        <v>1927</v>
      </c>
      <c r="D950" s="4">
        <f t="shared" si="88"/>
        <v>0.62957446808510642</v>
      </c>
      <c r="E950" s="6">
        <v>9400</v>
      </c>
      <c r="F950" s="6">
        <v>5918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4"/>
        <v>41985.25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s="7" t="str">
        <f t="shared" si="86"/>
        <v>film &amp; video</v>
      </c>
      <c r="T950" s="7" t="str">
        <f t="shared" si="87"/>
        <v>documentary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 s="4">
        <f t="shared" si="88"/>
        <v>1.6135593220338984</v>
      </c>
      <c r="E951" s="6">
        <v>5900</v>
      </c>
      <c r="F951" s="6">
        <v>9520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4"/>
        <v>42112.208333333328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s="7" t="str">
        <f t="shared" si="86"/>
        <v>technology</v>
      </c>
      <c r="T951" s="7" t="str">
        <f t="shared" si="87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 s="4">
        <f t="shared" si="88"/>
        <v>0.05</v>
      </c>
      <c r="E952" s="6">
        <v>100</v>
      </c>
      <c r="F952" s="6"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4"/>
        <v>43571.208333333328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s="7" t="str">
        <f t="shared" si="86"/>
        <v>theater</v>
      </c>
      <c r="T952" s="7" t="str">
        <f t="shared" si="87"/>
        <v>plays</v>
      </c>
    </row>
    <row r="953" spans="1:20" hidden="1" x14ac:dyDescent="0.35">
      <c r="A953">
        <v>951</v>
      </c>
      <c r="B953" t="s">
        <v>1932</v>
      </c>
      <c r="C953" s="3" t="s">
        <v>1933</v>
      </c>
      <c r="D953" s="4">
        <f t="shared" si="88"/>
        <v>10.969379310344827</v>
      </c>
      <c r="E953" s="6">
        <v>14500</v>
      </c>
      <c r="F953" s="6">
        <v>159056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4"/>
        <v>42730.25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s="7" t="str">
        <f t="shared" si="86"/>
        <v>music</v>
      </c>
      <c r="T953" s="7" t="str">
        <f t="shared" si="87"/>
        <v>rock</v>
      </c>
    </row>
    <row r="954" spans="1:20" hidden="1" x14ac:dyDescent="0.35">
      <c r="A954">
        <v>952</v>
      </c>
      <c r="B954" t="s">
        <v>1934</v>
      </c>
      <c r="C954" s="3" t="s">
        <v>1935</v>
      </c>
      <c r="D954" s="4">
        <f t="shared" si="88"/>
        <v>0.70094158075601376</v>
      </c>
      <c r="E954" s="6">
        <v>145500</v>
      </c>
      <c r="F954" s="6">
        <v>101987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4"/>
        <v>42591.208333333328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s="7" t="str">
        <f t="shared" si="86"/>
        <v>film &amp; video</v>
      </c>
      <c r="T954" s="7" t="str">
        <f t="shared" si="87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 s="4">
        <f t="shared" si="88"/>
        <v>0.6</v>
      </c>
      <c r="E955" s="6">
        <v>3300</v>
      </c>
      <c r="F955" s="6">
        <v>1980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4"/>
        <v>42358.25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s="7" t="str">
        <f t="shared" si="86"/>
        <v>film &amp; video</v>
      </c>
      <c r="T955" s="7" t="str">
        <f t="shared" si="87"/>
        <v>science fiction</v>
      </c>
    </row>
    <row r="956" spans="1:20" hidden="1" x14ac:dyDescent="0.35">
      <c r="A956">
        <v>954</v>
      </c>
      <c r="B956" t="s">
        <v>1938</v>
      </c>
      <c r="C956" s="3" t="s">
        <v>1939</v>
      </c>
      <c r="D956" s="4">
        <f t="shared" si="88"/>
        <v>3.6709859154929578</v>
      </c>
      <c r="E956" s="6">
        <v>42600</v>
      </c>
      <c r="F956" s="6">
        <v>156384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4"/>
        <v>41174.208333333336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s="7" t="str">
        <f t="shared" si="86"/>
        <v>technology</v>
      </c>
      <c r="T956" s="7" t="str">
        <f t="shared" si="87"/>
        <v>web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 s="4">
        <f t="shared" si="88"/>
        <v>11.09</v>
      </c>
      <c r="E957" s="6">
        <v>700</v>
      </c>
      <c r="F957" s="6">
        <v>7763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4"/>
        <v>41238.25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s="7" t="str">
        <f t="shared" si="86"/>
        <v>theater</v>
      </c>
      <c r="T957" s="7" t="str">
        <f t="shared" si="87"/>
        <v>plays</v>
      </c>
    </row>
    <row r="958" spans="1:20" ht="31" x14ac:dyDescent="0.35">
      <c r="A958">
        <v>956</v>
      </c>
      <c r="B958" t="s">
        <v>1942</v>
      </c>
      <c r="C958" s="3" t="s">
        <v>1943</v>
      </c>
      <c r="D958" s="4">
        <f t="shared" si="88"/>
        <v>0.19028784648187633</v>
      </c>
      <c r="E958" s="6">
        <v>187600</v>
      </c>
      <c r="F958" s="6">
        <v>35698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4"/>
        <v>42360.25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s="7" t="str">
        <f t="shared" si="86"/>
        <v>film &amp; video</v>
      </c>
      <c r="T958" s="7" t="str">
        <f t="shared" si="87"/>
        <v>science fiction</v>
      </c>
    </row>
    <row r="959" spans="1:20" hidden="1" x14ac:dyDescent="0.35">
      <c r="A959">
        <v>957</v>
      </c>
      <c r="B959" t="s">
        <v>1944</v>
      </c>
      <c r="C959" s="3" t="s">
        <v>1945</v>
      </c>
      <c r="D959" s="4">
        <f t="shared" si="88"/>
        <v>1.2687755102040816</v>
      </c>
      <c r="E959" s="6">
        <v>9800</v>
      </c>
      <c r="F959" s="6">
        <v>12434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4"/>
        <v>40955.25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s="7" t="str">
        <f t="shared" si="86"/>
        <v>theater</v>
      </c>
      <c r="T959" s="7" t="str">
        <f t="shared" si="87"/>
        <v>plays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 s="4">
        <f t="shared" si="88"/>
        <v>7.3463636363636367</v>
      </c>
      <c r="E960" s="6">
        <v>1100</v>
      </c>
      <c r="F960" s="6">
        <v>8081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4"/>
        <v>40350.208333333336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s="7" t="str">
        <f t="shared" si="86"/>
        <v>film &amp; video</v>
      </c>
      <c r="T960" s="7" t="str">
        <f t="shared" si="87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 s="4">
        <f t="shared" si="88"/>
        <v>4.5731034482758622E-2</v>
      </c>
      <c r="E961" s="6">
        <v>145000</v>
      </c>
      <c r="F961" s="6">
        <v>6631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4"/>
        <v>40357.208333333336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s="7" t="str">
        <f t="shared" si="86"/>
        <v>publishing</v>
      </c>
      <c r="T961" s="7" t="str">
        <f t="shared" si="87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 s="4">
        <f t="shared" si="88"/>
        <v>0.85054545454545449</v>
      </c>
      <c r="E962" s="6">
        <v>5500</v>
      </c>
      <c r="F962" s="6">
        <v>4678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4"/>
        <v>42408.25</v>
      </c>
      <c r="O962" s="11">
        <f t="shared" si="85"/>
        <v>42445.208333333328</v>
      </c>
      <c r="P962" t="b">
        <v>0</v>
      </c>
      <c r="Q962" t="b">
        <v>0</v>
      </c>
      <c r="R962" t="s">
        <v>28</v>
      </c>
      <c r="S962" s="7" t="str">
        <f t="shared" si="86"/>
        <v>technology</v>
      </c>
      <c r="T962" s="7" t="str">
        <f t="shared" si="87"/>
        <v>web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 s="4">
        <f t="shared" si="88"/>
        <v>1.1929824561403508</v>
      </c>
      <c r="E963" s="6">
        <v>5700</v>
      </c>
      <c r="F963" s="6">
        <v>6800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0">(((L963/60)/60)/24)+DATE(1970,1,1)</f>
        <v>40591.25</v>
      </c>
      <c r="O963" s="11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s="7" t="str">
        <f t="shared" ref="S963:S1001" si="92">LEFT(R963, FIND("/", R963) - 1)</f>
        <v>publishing</v>
      </c>
      <c r="T963" s="7" t="str">
        <f t="shared" ref="T963:T1001" si="93">RIGHT(R963, LEN(R963) - FIND("/", R963))</f>
        <v>translations</v>
      </c>
    </row>
    <row r="964" spans="1:20" hidden="1" x14ac:dyDescent="0.35">
      <c r="A964">
        <v>962</v>
      </c>
      <c r="B964" t="s">
        <v>1954</v>
      </c>
      <c r="C964" s="3" t="s">
        <v>1955</v>
      </c>
      <c r="D964" s="4">
        <f t="shared" ref="D964:D1001" si="94">F964/E964</f>
        <v>2.9602777777777778</v>
      </c>
      <c r="E964" s="6">
        <v>3600</v>
      </c>
      <c r="F964" s="6">
        <v>10657</v>
      </c>
      <c r="G964" t="s">
        <v>20</v>
      </c>
      <c r="H964">
        <v>266</v>
      </c>
      <c r="I964" s="6">
        <f t="shared" ref="I964:I1001" si="95">F964/H964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0"/>
        <v>41592.25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s="7" t="str">
        <f t="shared" si="92"/>
        <v>food</v>
      </c>
      <c r="T964" s="7" t="str">
        <f t="shared" si="93"/>
        <v>food trucks</v>
      </c>
    </row>
    <row r="965" spans="1:20" ht="31" x14ac:dyDescent="0.35">
      <c r="A965">
        <v>963</v>
      </c>
      <c r="B965" t="s">
        <v>1956</v>
      </c>
      <c r="C965" s="3" t="s">
        <v>1957</v>
      </c>
      <c r="D965" s="4">
        <f t="shared" si="94"/>
        <v>0.84694915254237291</v>
      </c>
      <c r="E965" s="6">
        <v>5900</v>
      </c>
      <c r="F965" s="6">
        <v>4997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0"/>
        <v>40607.25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s="7" t="str">
        <f t="shared" si="92"/>
        <v>photography</v>
      </c>
      <c r="T965" s="7" t="str">
        <f t="shared" si="93"/>
        <v>photography books</v>
      </c>
    </row>
    <row r="966" spans="1:20" hidden="1" x14ac:dyDescent="0.35">
      <c r="A966">
        <v>964</v>
      </c>
      <c r="B966" t="s">
        <v>1958</v>
      </c>
      <c r="C966" s="3" t="s">
        <v>1959</v>
      </c>
      <c r="D966" s="4">
        <f t="shared" si="94"/>
        <v>3.5578378378378379</v>
      </c>
      <c r="E966" s="6">
        <v>3700</v>
      </c>
      <c r="F966" s="6">
        <v>13164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0"/>
        <v>42135.208333333328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s="7" t="str">
        <f t="shared" si="92"/>
        <v>theater</v>
      </c>
      <c r="T966" s="7" t="str">
        <f t="shared" si="93"/>
        <v>plays</v>
      </c>
    </row>
    <row r="967" spans="1:20" hidden="1" x14ac:dyDescent="0.35">
      <c r="A967">
        <v>965</v>
      </c>
      <c r="B967" t="s">
        <v>1960</v>
      </c>
      <c r="C967" s="3" t="s">
        <v>1961</v>
      </c>
      <c r="D967" s="4">
        <f t="shared" si="94"/>
        <v>3.8640909090909092</v>
      </c>
      <c r="E967" s="6">
        <v>2200</v>
      </c>
      <c r="F967" s="6">
        <v>8501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0"/>
        <v>40203.25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s="7" t="str">
        <f t="shared" si="92"/>
        <v>music</v>
      </c>
      <c r="T967" s="7" t="str">
        <f t="shared" si="93"/>
        <v>rock</v>
      </c>
    </row>
    <row r="968" spans="1:20" hidden="1" x14ac:dyDescent="0.35">
      <c r="A968">
        <v>966</v>
      </c>
      <c r="B968" t="s">
        <v>878</v>
      </c>
      <c r="C968" s="3" t="s">
        <v>1962</v>
      </c>
      <c r="D968" s="4">
        <f t="shared" si="94"/>
        <v>7.9223529411764702</v>
      </c>
      <c r="E968" s="6">
        <v>1700</v>
      </c>
      <c r="F968" s="6">
        <v>13468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0"/>
        <v>42901.208333333328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s="7" t="str">
        <f t="shared" si="92"/>
        <v>theater</v>
      </c>
      <c r="T968" s="7" t="str">
        <f t="shared" si="93"/>
        <v>plays</v>
      </c>
    </row>
    <row r="969" spans="1:20" hidden="1" x14ac:dyDescent="0.35">
      <c r="A969">
        <v>967</v>
      </c>
      <c r="B969" t="s">
        <v>1963</v>
      </c>
      <c r="C969" s="3" t="s">
        <v>1964</v>
      </c>
      <c r="D969" s="4">
        <f t="shared" si="94"/>
        <v>1.3703393665158372</v>
      </c>
      <c r="E969" s="6">
        <v>88400</v>
      </c>
      <c r="F969" s="6">
        <v>121138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0"/>
        <v>41005.208333333336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s="7" t="str">
        <f t="shared" si="92"/>
        <v>music</v>
      </c>
      <c r="T969" s="7" t="str">
        <f t="shared" si="93"/>
        <v>world music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 s="4">
        <f t="shared" si="94"/>
        <v>3.3820833333333336</v>
      </c>
      <c r="E970" s="6">
        <v>2400</v>
      </c>
      <c r="F970" s="6">
        <v>8117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0"/>
        <v>40544.25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s="7" t="str">
        <f t="shared" si="92"/>
        <v>food</v>
      </c>
      <c r="T970" s="7" t="str">
        <f t="shared" si="93"/>
        <v>food trucks</v>
      </c>
    </row>
    <row r="971" spans="1:20" hidden="1" x14ac:dyDescent="0.35">
      <c r="A971">
        <v>969</v>
      </c>
      <c r="B971" t="s">
        <v>1967</v>
      </c>
      <c r="C971" s="3" t="s">
        <v>1968</v>
      </c>
      <c r="D971" s="4">
        <f t="shared" si="94"/>
        <v>1.0822784810126582</v>
      </c>
      <c r="E971" s="6">
        <v>7900</v>
      </c>
      <c r="F971" s="6">
        <v>8550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0"/>
        <v>43821.25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s="7" t="str">
        <f t="shared" si="92"/>
        <v>theater</v>
      </c>
      <c r="T971" s="7" t="str">
        <f t="shared" si="93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 s="4">
        <f t="shared" si="94"/>
        <v>0.60757639620653314</v>
      </c>
      <c r="E972" s="6">
        <v>94900</v>
      </c>
      <c r="F972" s="6">
        <v>57659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0"/>
        <v>40672.208333333336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s="7" t="str">
        <f t="shared" si="92"/>
        <v>theater</v>
      </c>
      <c r="T972" s="7" t="str">
        <f t="shared" si="93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 s="4">
        <f t="shared" si="94"/>
        <v>0.27725490196078434</v>
      </c>
      <c r="E973" s="6">
        <v>5100</v>
      </c>
      <c r="F973" s="6">
        <v>1414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0"/>
        <v>41555.208333333336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s="7" t="str">
        <f t="shared" si="92"/>
        <v>film &amp; video</v>
      </c>
      <c r="T973" s="7" t="str">
        <f t="shared" si="93"/>
        <v>television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 s="4">
        <f t="shared" si="94"/>
        <v>2.283934426229508</v>
      </c>
      <c r="E974" s="6">
        <v>42700</v>
      </c>
      <c r="F974" s="6">
        <v>97524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0"/>
        <v>41792.208333333336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s="7" t="str">
        <f t="shared" si="92"/>
        <v>technology</v>
      </c>
      <c r="T974" s="7" t="str">
        <f t="shared" si="93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 s="4">
        <f t="shared" si="94"/>
        <v>0.21615194054500414</v>
      </c>
      <c r="E975" s="6">
        <v>121100</v>
      </c>
      <c r="F975" s="6">
        <v>26176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0"/>
        <v>40522.25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s="7" t="str">
        <f t="shared" si="92"/>
        <v>theater</v>
      </c>
      <c r="T975" s="7" t="str">
        <f t="shared" si="93"/>
        <v>plays</v>
      </c>
    </row>
    <row r="976" spans="1:20" hidden="1" x14ac:dyDescent="0.35">
      <c r="A976">
        <v>974</v>
      </c>
      <c r="B976" t="s">
        <v>1977</v>
      </c>
      <c r="C976" s="3" t="s">
        <v>1978</v>
      </c>
      <c r="D976" s="4">
        <f t="shared" si="94"/>
        <v>3.73875</v>
      </c>
      <c r="E976" s="6">
        <v>800</v>
      </c>
      <c r="F976" s="6">
        <v>2991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0"/>
        <v>41412.208333333336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s="7" t="str">
        <f t="shared" si="92"/>
        <v>music</v>
      </c>
      <c r="T976" s="7" t="str">
        <f t="shared" si="93"/>
        <v>indie rock</v>
      </c>
    </row>
    <row r="977" spans="1:20" hidden="1" x14ac:dyDescent="0.35">
      <c r="A977">
        <v>975</v>
      </c>
      <c r="B977" t="s">
        <v>1979</v>
      </c>
      <c r="C977" s="3" t="s">
        <v>1980</v>
      </c>
      <c r="D977" s="4">
        <f t="shared" si="94"/>
        <v>1.5492592592592593</v>
      </c>
      <c r="E977" s="6">
        <v>5400</v>
      </c>
      <c r="F977" s="6">
        <v>8366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0"/>
        <v>42337.25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s="7" t="str">
        <f t="shared" si="92"/>
        <v>theater</v>
      </c>
      <c r="T977" s="7" t="str">
        <f t="shared" si="93"/>
        <v>plays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 s="4">
        <f t="shared" si="94"/>
        <v>3.2214999999999998</v>
      </c>
      <c r="E978" s="6">
        <v>4000</v>
      </c>
      <c r="F978" s="6">
        <v>12886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0"/>
        <v>40571.25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s="7" t="str">
        <f t="shared" si="92"/>
        <v>theater</v>
      </c>
      <c r="T978" s="7" t="str">
        <f t="shared" si="93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 s="4">
        <f t="shared" si="94"/>
        <v>0.73957142857142855</v>
      </c>
      <c r="E979" s="6">
        <v>7000</v>
      </c>
      <c r="F979" s="6">
        <v>5177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0"/>
        <v>43138.25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s="7" t="str">
        <f t="shared" si="92"/>
        <v>food</v>
      </c>
      <c r="T979" s="7" t="str">
        <f t="shared" si="93"/>
        <v>food trucks</v>
      </c>
    </row>
    <row r="980" spans="1:20" hidden="1" x14ac:dyDescent="0.35">
      <c r="A980">
        <v>978</v>
      </c>
      <c r="B980" t="s">
        <v>1984</v>
      </c>
      <c r="C980" s="3" t="s">
        <v>1985</v>
      </c>
      <c r="D980" s="4">
        <f t="shared" si="94"/>
        <v>8.641</v>
      </c>
      <c r="E980" s="6">
        <v>1000</v>
      </c>
      <c r="F980" s="6">
        <v>8641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0"/>
        <v>42686.25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s="7" t="str">
        <f t="shared" si="92"/>
        <v>games</v>
      </c>
      <c r="T980" s="7" t="str">
        <f t="shared" si="93"/>
        <v>video games</v>
      </c>
    </row>
    <row r="981" spans="1:20" hidden="1" x14ac:dyDescent="0.35">
      <c r="A981">
        <v>979</v>
      </c>
      <c r="B981" t="s">
        <v>1986</v>
      </c>
      <c r="C981" s="3" t="s">
        <v>1987</v>
      </c>
      <c r="D981" s="4">
        <f t="shared" si="94"/>
        <v>1.432624584717608</v>
      </c>
      <c r="E981" s="6">
        <v>60200</v>
      </c>
      <c r="F981" s="6">
        <v>86244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0"/>
        <v>42078.208333333328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s="7" t="str">
        <f t="shared" si="92"/>
        <v>theater</v>
      </c>
      <c r="T981" s="7" t="str">
        <f t="shared" si="93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 s="4">
        <f t="shared" si="94"/>
        <v>0.40281762295081969</v>
      </c>
      <c r="E982" s="6">
        <v>195200</v>
      </c>
      <c r="F982" s="6">
        <v>78630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0"/>
        <v>42307.208333333328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s="7" t="str">
        <f t="shared" si="92"/>
        <v>publishing</v>
      </c>
      <c r="T982" s="7" t="str">
        <f t="shared" si="93"/>
        <v>nonfiction</v>
      </c>
    </row>
    <row r="983" spans="1:20" hidden="1" x14ac:dyDescent="0.35">
      <c r="A983">
        <v>981</v>
      </c>
      <c r="B983" t="s">
        <v>1990</v>
      </c>
      <c r="C983" s="3" t="s">
        <v>1991</v>
      </c>
      <c r="D983" s="4">
        <f t="shared" si="94"/>
        <v>1.7822388059701493</v>
      </c>
      <c r="E983" s="6">
        <v>6700</v>
      </c>
      <c r="F983" s="6">
        <v>11941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0"/>
        <v>43094.25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s="7" t="str">
        <f t="shared" si="92"/>
        <v>technology</v>
      </c>
      <c r="T983" s="7" t="str">
        <f t="shared" si="93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 s="4">
        <f t="shared" si="94"/>
        <v>0.84930555555555554</v>
      </c>
      <c r="E984" s="6">
        <v>7200</v>
      </c>
      <c r="F984" s="6">
        <v>6115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0"/>
        <v>40743.208333333336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s="7" t="str">
        <f t="shared" si="92"/>
        <v>film &amp; video</v>
      </c>
      <c r="T984" s="7" t="str">
        <f t="shared" si="93"/>
        <v>documentary</v>
      </c>
    </row>
    <row r="985" spans="1:20" hidden="1" x14ac:dyDescent="0.35">
      <c r="A985">
        <v>983</v>
      </c>
      <c r="B985" t="s">
        <v>1994</v>
      </c>
      <c r="C985" s="3" t="s">
        <v>1995</v>
      </c>
      <c r="D985" s="4">
        <f t="shared" si="94"/>
        <v>1.4593648334624323</v>
      </c>
      <c r="E985" s="6">
        <v>129100</v>
      </c>
      <c r="F985" s="6">
        <v>188404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0"/>
        <v>43681.208333333328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s="7" t="str">
        <f t="shared" si="92"/>
        <v>film &amp; video</v>
      </c>
      <c r="T985" s="7" t="str">
        <f t="shared" si="93"/>
        <v>documentary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 s="4">
        <f t="shared" si="94"/>
        <v>1.5246153846153847</v>
      </c>
      <c r="E986" s="6">
        <v>6500</v>
      </c>
      <c r="F986" s="6">
        <v>9910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0"/>
        <v>43716.208333333328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s="7" t="str">
        <f t="shared" si="92"/>
        <v>theater</v>
      </c>
      <c r="T986" s="7" t="str">
        <f t="shared" si="93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 s="4">
        <f t="shared" si="94"/>
        <v>0.67129542790152408</v>
      </c>
      <c r="E987" s="6">
        <v>170600</v>
      </c>
      <c r="F987" s="6">
        <v>114523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0"/>
        <v>41614.25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s="7" t="str">
        <f t="shared" si="92"/>
        <v>music</v>
      </c>
      <c r="T987" s="7" t="str">
        <f t="shared" si="93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 s="4">
        <f t="shared" si="94"/>
        <v>0.40307692307692305</v>
      </c>
      <c r="E988" s="6">
        <v>7800</v>
      </c>
      <c r="F988" s="6">
        <v>3144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0"/>
        <v>40638.208333333336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s="7" t="str">
        <f t="shared" si="92"/>
        <v>music</v>
      </c>
      <c r="T988" s="7" t="str">
        <f t="shared" si="93"/>
        <v>rock</v>
      </c>
    </row>
    <row r="989" spans="1:20" hidden="1" x14ac:dyDescent="0.35">
      <c r="A989">
        <v>987</v>
      </c>
      <c r="B989" t="s">
        <v>2002</v>
      </c>
      <c r="C989" s="3" t="s">
        <v>2003</v>
      </c>
      <c r="D989" s="4">
        <f t="shared" si="94"/>
        <v>2.1679032258064517</v>
      </c>
      <c r="E989" s="6">
        <v>6200</v>
      </c>
      <c r="F989" s="6">
        <v>13441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0"/>
        <v>42852.208333333328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s="7" t="str">
        <f t="shared" si="92"/>
        <v>film &amp; video</v>
      </c>
      <c r="T989" s="7" t="str">
        <f t="shared" si="93"/>
        <v>documentary</v>
      </c>
    </row>
    <row r="990" spans="1:20" ht="31" x14ac:dyDescent="0.35">
      <c r="A990">
        <v>988</v>
      </c>
      <c r="B990" t="s">
        <v>2004</v>
      </c>
      <c r="C990" s="3" t="s">
        <v>2005</v>
      </c>
      <c r="D990" s="4">
        <f t="shared" si="94"/>
        <v>0.52117021276595743</v>
      </c>
      <c r="E990" s="6">
        <v>9400</v>
      </c>
      <c r="F990" s="6">
        <v>4899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0"/>
        <v>42686.25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s="7" t="str">
        <f t="shared" si="92"/>
        <v>publishing</v>
      </c>
      <c r="T990" s="7" t="str">
        <f t="shared" si="93"/>
        <v>radio &amp; podcasts</v>
      </c>
    </row>
    <row r="991" spans="1:20" hidden="1" x14ac:dyDescent="0.35">
      <c r="A991">
        <v>989</v>
      </c>
      <c r="B991" t="s">
        <v>2006</v>
      </c>
      <c r="C991" s="3" t="s">
        <v>2007</v>
      </c>
      <c r="D991" s="4">
        <f t="shared" si="94"/>
        <v>4.9958333333333336</v>
      </c>
      <c r="E991" s="6">
        <v>2400</v>
      </c>
      <c r="F991" s="6">
        <v>11990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0"/>
        <v>43571.208333333328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s="7" t="str">
        <f t="shared" si="92"/>
        <v>publishing</v>
      </c>
      <c r="T991" s="7" t="str">
        <f t="shared" si="93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 s="4">
        <f t="shared" si="94"/>
        <v>0.87679487179487181</v>
      </c>
      <c r="E992" s="6">
        <v>7800</v>
      </c>
      <c r="F992" s="6">
        <v>6839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0"/>
        <v>42432.25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s="7" t="str">
        <f t="shared" si="92"/>
        <v>film &amp; video</v>
      </c>
      <c r="T992" s="7" t="str">
        <f t="shared" si="93"/>
        <v>drama</v>
      </c>
    </row>
    <row r="993" spans="1:20" hidden="1" x14ac:dyDescent="0.35">
      <c r="A993">
        <v>991</v>
      </c>
      <c r="B993" t="s">
        <v>1080</v>
      </c>
      <c r="C993" s="3" t="s">
        <v>2010</v>
      </c>
      <c r="D993" s="4">
        <f t="shared" si="94"/>
        <v>1.131734693877551</v>
      </c>
      <c r="E993" s="6">
        <v>9800</v>
      </c>
      <c r="F993" s="6">
        <v>11091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0"/>
        <v>41907.208333333336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s="7" t="str">
        <f t="shared" si="92"/>
        <v>music</v>
      </c>
      <c r="T993" s="7" t="str">
        <f t="shared" si="93"/>
        <v>rock</v>
      </c>
    </row>
    <row r="994" spans="1:20" hidden="1" x14ac:dyDescent="0.35">
      <c r="A994">
        <v>992</v>
      </c>
      <c r="B994" t="s">
        <v>2011</v>
      </c>
      <c r="C994" s="3" t="s">
        <v>2012</v>
      </c>
      <c r="D994" s="4">
        <f t="shared" si="94"/>
        <v>4.2654838709677421</v>
      </c>
      <c r="E994" s="6">
        <v>3100</v>
      </c>
      <c r="F994" s="6">
        <v>13223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0"/>
        <v>43227.208333333328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s="7" t="str">
        <f t="shared" si="92"/>
        <v>film &amp; video</v>
      </c>
      <c r="T994" s="7" t="str">
        <f t="shared" si="93"/>
        <v>drama</v>
      </c>
    </row>
    <row r="995" spans="1:20" ht="31" hidden="1" x14ac:dyDescent="0.35">
      <c r="A995">
        <v>993</v>
      </c>
      <c r="B995" t="s">
        <v>2013</v>
      </c>
      <c r="C995" s="3" t="s">
        <v>2014</v>
      </c>
      <c r="D995" s="4">
        <f t="shared" si="94"/>
        <v>0.77632653061224488</v>
      </c>
      <c r="E995" s="6">
        <v>9800</v>
      </c>
      <c r="F995" s="6">
        <v>7608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0"/>
        <v>42362.25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s="7" t="str">
        <f t="shared" si="92"/>
        <v>photography</v>
      </c>
      <c r="T995" s="7" t="str">
        <f t="shared" si="93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 s="4">
        <f t="shared" si="94"/>
        <v>0.52496810772501767</v>
      </c>
      <c r="E996" s="6">
        <v>141100</v>
      </c>
      <c r="F996" s="6">
        <v>74073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0"/>
        <v>41929.208333333336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s="7" t="str">
        <f t="shared" si="92"/>
        <v>publishing</v>
      </c>
      <c r="T996" s="7" t="str">
        <f t="shared" si="93"/>
        <v>translations</v>
      </c>
    </row>
    <row r="997" spans="1:20" hidden="1" x14ac:dyDescent="0.35">
      <c r="A997">
        <v>995</v>
      </c>
      <c r="B997" t="s">
        <v>2017</v>
      </c>
      <c r="C997" s="3" t="s">
        <v>2018</v>
      </c>
      <c r="D997" s="4">
        <f t="shared" si="94"/>
        <v>1.5746762589928058</v>
      </c>
      <c r="E997" s="6">
        <v>97300</v>
      </c>
      <c r="F997" s="6">
        <v>153216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0"/>
        <v>43408.208333333328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s="7" t="str">
        <f t="shared" si="92"/>
        <v>food</v>
      </c>
      <c r="T997" s="7" t="str">
        <f t="shared" si="93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 s="4">
        <f t="shared" si="94"/>
        <v>0.72939393939393937</v>
      </c>
      <c r="E998" s="6">
        <v>6600</v>
      </c>
      <c r="F998" s="6">
        <v>4814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0"/>
        <v>41276.25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s="7" t="str">
        <f t="shared" si="92"/>
        <v>theater</v>
      </c>
      <c r="T998" s="7" t="str">
        <f t="shared" si="93"/>
        <v>plays</v>
      </c>
    </row>
    <row r="999" spans="1:20" hidden="1" x14ac:dyDescent="0.35">
      <c r="A999">
        <v>997</v>
      </c>
      <c r="B999" t="s">
        <v>2021</v>
      </c>
      <c r="C999" s="3" t="s">
        <v>2022</v>
      </c>
      <c r="D999" s="4">
        <f t="shared" si="94"/>
        <v>0.60565789473684206</v>
      </c>
      <c r="E999" s="6">
        <v>7600</v>
      </c>
      <c r="F999" s="6">
        <v>4603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0"/>
        <v>41659.25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s="7" t="str">
        <f t="shared" si="92"/>
        <v>theater</v>
      </c>
      <c r="T999" s="7" t="str">
        <f t="shared" si="93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 s="4">
        <f t="shared" si="94"/>
        <v>0.5679129129129129</v>
      </c>
      <c r="E1000" s="6">
        <v>66600</v>
      </c>
      <c r="F1000" s="6">
        <v>37823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0"/>
        <v>40220.25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s="7" t="str">
        <f t="shared" si="92"/>
        <v>music</v>
      </c>
      <c r="T1000" s="7" t="str">
        <f t="shared" si="93"/>
        <v>indie rock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 s="4">
        <f t="shared" si="94"/>
        <v>0.56542754275427543</v>
      </c>
      <c r="E1001" s="6">
        <v>111100</v>
      </c>
      <c r="F1001" s="6">
        <v>62819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0"/>
        <v>42550.208333333328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s="7" t="str">
        <f t="shared" si="92"/>
        <v>food</v>
      </c>
      <c r="T1001" s="7" t="str">
        <f t="shared" si="93"/>
        <v>food trucks</v>
      </c>
    </row>
    <row r="1002" spans="1:20" x14ac:dyDescent="0.35">
      <c r="D1002" s="4"/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D1:D1048576">
    <cfRule type="colorScale" priority="1">
      <colorScale>
        <cfvo type="percent" val="0"/>
        <cfvo type="percent" val="50"/>
        <cfvo type="num" val="200"/>
        <color rgb="FFF8696B"/>
        <color theme="9"/>
        <color theme="8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Sheet6</vt:lpstr>
      <vt:lpstr>Sheet7</vt:lpstr>
      <vt:lpstr>Stat Analysis</vt:lpstr>
      <vt:lpstr>Summary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christopher wiggs</cp:lastModifiedBy>
  <dcterms:created xsi:type="dcterms:W3CDTF">2021-09-29T18:52:28Z</dcterms:created>
  <dcterms:modified xsi:type="dcterms:W3CDTF">2023-12-23T01:48:30Z</dcterms:modified>
</cp:coreProperties>
</file>