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wilder/Documents/3D Printing/Double Helix Lamp/"/>
    </mc:Choice>
  </mc:AlternateContent>
  <xr:revisionPtr revIDLastSave="0" documentId="13_ncr:1_{045B5409-4E4F-2A47-85E8-719249871D71}" xr6:coauthVersionLast="47" xr6:coauthVersionMax="47" xr10:uidLastSave="{00000000-0000-0000-0000-000000000000}"/>
  <bookViews>
    <workbookView xWindow="6540" yWindow="1620" windowWidth="27640" windowHeight="16940" activeTab="1" xr2:uid="{110046C5-B883-2749-A75E-5031BB3BA0BE}"/>
  </bookViews>
  <sheets>
    <sheet name="Vars and Equations" sheetId="1" r:id="rId1"/>
    <sheet name="finding Coeffs" sheetId="6" r:id="rId2"/>
    <sheet name="Parameter analysis - existing" sheetId="4" r:id="rId3"/>
    <sheet name="helix" sheetId="5" r:id="rId4"/>
    <sheet name="Parameter analysis 1" sheetId="3" r:id="rId5"/>
    <sheet name="Exponents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6" l="1"/>
  <c r="I15" i="6"/>
  <c r="G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" i="6"/>
  <c r="E5" i="6"/>
  <c r="E6" i="6"/>
  <c r="E7" i="6"/>
  <c r="E8" i="6"/>
  <c r="E9" i="6"/>
  <c r="E10" i="6"/>
  <c r="E11" i="6"/>
  <c r="E12" i="6"/>
  <c r="E13" i="6"/>
  <c r="E14" i="6"/>
  <c r="E15" i="6"/>
  <c r="D8" i="6"/>
  <c r="D9" i="6"/>
  <c r="D10" i="6"/>
  <c r="D11" i="6"/>
  <c r="D12" i="6"/>
  <c r="D13" i="6"/>
  <c r="D17" i="6"/>
  <c r="D20" i="6"/>
  <c r="D24" i="6"/>
  <c r="D27" i="6"/>
  <c r="D28" i="6"/>
  <c r="D29" i="6"/>
  <c r="D37" i="6"/>
  <c r="D38" i="6"/>
  <c r="B3" i="6"/>
  <c r="C3" i="6" s="1"/>
  <c r="D3" i="6" s="1"/>
  <c r="B4" i="6"/>
  <c r="C4" i="6" s="1"/>
  <c r="D4" i="6" s="1"/>
  <c r="B5" i="6"/>
  <c r="C5" i="6" s="1"/>
  <c r="D5" i="6" s="1"/>
  <c r="B6" i="6"/>
  <c r="C6" i="6"/>
  <c r="D6" i="6" s="1"/>
  <c r="B7" i="6"/>
  <c r="C7" i="6" s="1"/>
  <c r="D7" i="6" s="1"/>
  <c r="B8" i="6"/>
  <c r="C8" i="6"/>
  <c r="B9" i="6"/>
  <c r="C9" i="6" s="1"/>
  <c r="B10" i="6"/>
  <c r="C10" i="6"/>
  <c r="B11" i="6"/>
  <c r="C11" i="6"/>
  <c r="B12" i="6"/>
  <c r="C12" i="6" s="1"/>
  <c r="B13" i="6"/>
  <c r="C13" i="6" s="1"/>
  <c r="B14" i="6"/>
  <c r="C14" i="6"/>
  <c r="D14" i="6" s="1"/>
  <c r="B15" i="6"/>
  <c r="C15" i="6"/>
  <c r="D15" i="6" s="1"/>
  <c r="B16" i="6"/>
  <c r="C16" i="6"/>
  <c r="D16" i="6" s="1"/>
  <c r="B17" i="6"/>
  <c r="C17" i="6" s="1"/>
  <c r="B18" i="6"/>
  <c r="C18" i="6"/>
  <c r="D18" i="6" s="1"/>
  <c r="B19" i="6"/>
  <c r="C19" i="6" s="1"/>
  <c r="D19" i="6" s="1"/>
  <c r="B20" i="6"/>
  <c r="C20" i="6" s="1"/>
  <c r="B21" i="6"/>
  <c r="C21" i="6"/>
  <c r="D21" i="6" s="1"/>
  <c r="B22" i="6"/>
  <c r="C22" i="6"/>
  <c r="D22" i="6" s="1"/>
  <c r="B23" i="6"/>
  <c r="C23" i="6" s="1"/>
  <c r="D23" i="6" s="1"/>
  <c r="B24" i="6"/>
  <c r="C24" i="6"/>
  <c r="B25" i="6"/>
  <c r="C25" i="6" s="1"/>
  <c r="D25" i="6" s="1"/>
  <c r="B26" i="6"/>
  <c r="C26" i="6" s="1"/>
  <c r="D26" i="6" s="1"/>
  <c r="B27" i="6"/>
  <c r="C27" i="6"/>
  <c r="B28" i="6"/>
  <c r="C28" i="6" s="1"/>
  <c r="B29" i="6"/>
  <c r="C29" i="6"/>
  <c r="B30" i="6"/>
  <c r="C30" i="6"/>
  <c r="D30" i="6" s="1"/>
  <c r="B31" i="6"/>
  <c r="C31" i="6" s="1"/>
  <c r="D31" i="6" s="1"/>
  <c r="B32" i="6"/>
  <c r="C32" i="6" s="1"/>
  <c r="D32" i="6" s="1"/>
  <c r="B33" i="6"/>
  <c r="C33" i="6" s="1"/>
  <c r="D33" i="6" s="1"/>
  <c r="B34" i="6"/>
  <c r="C34" i="6"/>
  <c r="D34" i="6" s="1"/>
  <c r="B35" i="6"/>
  <c r="C35" i="6"/>
  <c r="D35" i="6" s="1"/>
  <c r="B36" i="6"/>
  <c r="C36" i="6" s="1"/>
  <c r="D36" i="6" s="1"/>
  <c r="B37" i="6"/>
  <c r="C37" i="6" s="1"/>
  <c r="B38" i="6"/>
  <c r="C38" i="6" s="1"/>
  <c r="K5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2" i="5"/>
  <c r="K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2" i="5"/>
  <c r="K4" i="5"/>
  <c r="K5" i="4"/>
  <c r="L2" i="4"/>
  <c r="K2" i="4"/>
  <c r="N2" i="4" s="1"/>
  <c r="I12" i="4"/>
  <c r="I13" i="4"/>
  <c r="I2" i="4"/>
  <c r="I11" i="4"/>
  <c r="F12" i="4"/>
  <c r="H11" i="4"/>
  <c r="G9" i="4"/>
  <c r="F2" i="4"/>
  <c r="E2" i="4"/>
  <c r="G12" i="4" s="1"/>
  <c r="H2" i="3"/>
  <c r="I2" i="3" s="1"/>
  <c r="J2" i="3" s="1"/>
  <c r="M2" i="3" s="1"/>
  <c r="E2" i="3"/>
  <c r="D2" i="3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B3" i="2"/>
  <c r="G2" i="4" l="1"/>
  <c r="G11" i="4" s="1"/>
  <c r="F13" i="4"/>
  <c r="H2" i="4"/>
  <c r="H9" i="4" s="1"/>
  <c r="K2" i="3"/>
  <c r="F2" i="3"/>
  <c r="G2" i="3" l="1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" authorId="0" shapeId="0" xr:uid="{E1F85CC3-C8B9-6D48-9DC6-465E5F127B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arc length of the entire double helix model</t>
        </r>
      </text>
    </comment>
    <comment ref="I1" authorId="0" shapeId="0" xr:uid="{B4C42522-DB69-DE42-9C90-257DFBBC52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typically radius * theta.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It is the ledPitch for this model 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1" authorId="0" shapeId="0" xr:uid="{0049440B-3426-0748-AEBD-54D769894F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typically radius * theta.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It is the ledPitch for this model 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1" authorId="0" shapeId="0" xr:uid="{626EFE5A-B32D-8141-80C4-766DF64FB4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Steps are the rungs or bases on the double helix.</t>
        </r>
      </text>
    </comment>
    <comment ref="M1" authorId="0" shapeId="0" xr:uid="{CD6A8EA2-D720-114E-B09A-ADEBAEA02D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a.k.a. ledsPerStep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steps are a single rung or base. 1-to-1 between step and LED</t>
        </r>
      </text>
    </comment>
    <comment ref="N1" authorId="0" shapeId="0" xr:uid="{0A9D5074-F179-454A-A3DB-201CED056F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a.k.a. total LEDs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FD97BEAF-B9A6-9242-B8E7-5F1654AA13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arc length of the entire double helix model</t>
        </r>
      </text>
    </comment>
    <comment ref="H1" authorId="0" shapeId="0" xr:uid="{5FE718A6-783D-E84D-BE31-B887BE17D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typically radius * theta.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It is the ledPitch for this model 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I1" authorId="0" shapeId="0" xr:uid="{BF93F4FF-B9A1-0C4C-A6CF-47B3F2C562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typically radius * theta.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It is the ledPitch for this model 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" authorId="0" shapeId="0" xr:uid="{370F5C46-A5CB-054F-8D5C-93F5C429F85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Steps are the rungs or bases on the double helix.</t>
        </r>
      </text>
    </comment>
    <comment ref="L1" authorId="0" shapeId="0" xr:uid="{33E388BC-7D12-7144-AE82-0F1FE6DD29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a.k.a. ledsPerStep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steps are a single rung or base. 1-to-1 between step and LED</t>
        </r>
      </text>
    </comment>
    <comment ref="M1" authorId="0" shapeId="0" xr:uid="{6BF97E18-EE0E-504C-AF45-A0A339C0F9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a.k.a. total LEDs</t>
        </r>
      </text>
    </comment>
  </commentList>
</comments>
</file>

<file path=xl/sharedStrings.xml><?xml version="1.0" encoding="utf-8"?>
<sst xmlns="http://schemas.openxmlformats.org/spreadsheetml/2006/main" count="73" uniqueCount="44">
  <si>
    <t>Variables</t>
  </si>
  <si>
    <t>Type</t>
  </si>
  <si>
    <t>Name</t>
  </si>
  <si>
    <t>Constant</t>
  </si>
  <si>
    <t>ledPitch</t>
  </si>
  <si>
    <t>Value</t>
  </si>
  <si>
    <t>Input</t>
  </si>
  <si>
    <t>height</t>
  </si>
  <si>
    <t>numTurns</t>
  </si>
  <si>
    <t>radius</t>
  </si>
  <si>
    <t>Exponets</t>
  </si>
  <si>
    <t>Base-2 Whole</t>
  </si>
  <si>
    <t>Base-2 Rational</t>
  </si>
  <si>
    <t>Base-10 Rational</t>
  </si>
  <si>
    <t>Equations</t>
  </si>
  <si>
    <t>Formula</t>
  </si>
  <si>
    <t>Function</t>
  </si>
  <si>
    <t>pitch</t>
  </si>
  <si>
    <t>height/numTurns</t>
  </si>
  <si>
    <t>circumference</t>
  </si>
  <si>
    <t>singleTurnArcLength</t>
  </si>
  <si>
    <t>arcLength</t>
  </si>
  <si>
    <t>arcLengthPerStep</t>
  </si>
  <si>
    <t>stepAngle (radians)</t>
  </si>
  <si>
    <t>stepAngle (degrees)</t>
  </si>
  <si>
    <t>stepsPerTurn</t>
  </si>
  <si>
    <t>pitchPerStep</t>
  </si>
  <si>
    <t>totalSteps</t>
  </si>
  <si>
    <t>Step</t>
  </si>
  <si>
    <t>X</t>
  </si>
  <si>
    <t>Y</t>
  </si>
  <si>
    <t>Z</t>
  </si>
  <si>
    <t>t</t>
  </si>
  <si>
    <t>theta</t>
  </si>
  <si>
    <t>n</t>
  </si>
  <si>
    <t>arclength</t>
  </si>
  <si>
    <t>Finding suitable radius</t>
  </si>
  <si>
    <t xml:space="preserve">Special / </t>
  </si>
  <si>
    <t>Parameters</t>
  </si>
  <si>
    <t>Circumference</t>
  </si>
  <si>
    <t>stepSize</t>
  </si>
  <si>
    <t>radius (Rounded)</t>
  </si>
  <si>
    <t>theta (radians</t>
  </si>
  <si>
    <t>theta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</si>
</sst>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9760-F063-D345-9621-1E7644174910}">
  <sheetPr codeName="Sheet1"/>
  <dimension ref="A1:I6"/>
  <sheetViews>
    <sheetView workbookViewId="0">
      <selection activeCell="C4" sqref="C4"/>
    </sheetView>
  </sheetViews>
  <sheetFormatPr baseColWidth="10" defaultRowHeight="16" x14ac:dyDescent="0.2"/>
  <sheetData>
    <row r="1" spans="1:9" ht="19" x14ac:dyDescent="0.2">
      <c r="A1" s="5" t="s">
        <v>0</v>
      </c>
      <c r="B1" s="6"/>
      <c r="C1" s="7"/>
      <c r="F1" t="s">
        <v>14</v>
      </c>
    </row>
    <row r="2" spans="1:9" x14ac:dyDescent="0.2">
      <c r="A2" s="8" t="s">
        <v>1</v>
      </c>
      <c r="B2" s="9" t="s">
        <v>2</v>
      </c>
      <c r="C2" s="10" t="s">
        <v>5</v>
      </c>
      <c r="F2" s="11" t="s">
        <v>2</v>
      </c>
      <c r="G2" s="11" t="s">
        <v>15</v>
      </c>
      <c r="H2" s="11" t="s">
        <v>16</v>
      </c>
      <c r="I2" s="11" t="s">
        <v>6</v>
      </c>
    </row>
    <row r="3" spans="1:9" x14ac:dyDescent="0.2">
      <c r="A3" t="s">
        <v>3</v>
      </c>
      <c r="B3" t="s">
        <v>4</v>
      </c>
      <c r="C3">
        <v>16</v>
      </c>
      <c r="F3" t="s">
        <v>17</v>
      </c>
      <c r="G3" t="s">
        <v>18</v>
      </c>
    </row>
    <row r="4" spans="1:9" x14ac:dyDescent="0.2">
      <c r="A4" t="s">
        <v>6</v>
      </c>
      <c r="B4" t="s">
        <v>7</v>
      </c>
    </row>
    <row r="5" spans="1:9" x14ac:dyDescent="0.2">
      <c r="A5" t="s">
        <v>6</v>
      </c>
      <c r="B5" t="s">
        <v>8</v>
      </c>
    </row>
    <row r="6" spans="1:9" x14ac:dyDescent="0.2">
      <c r="A6" t="s">
        <v>6</v>
      </c>
      <c r="B6" t="s">
        <v>9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0AA9-13EA-1E41-8897-9DB1DB58DCAA}">
  <dimension ref="A1:N38"/>
  <sheetViews>
    <sheetView tabSelected="1" workbookViewId="0">
      <selection activeCell="B15" sqref="B15"/>
    </sheetView>
  </sheetViews>
  <sheetFormatPr baseColWidth="10" defaultRowHeight="16" x14ac:dyDescent="0.2"/>
  <cols>
    <col min="2" max="2" width="12.1640625" bestFit="1" customWidth="1"/>
    <col min="3" max="3" width="15.1640625" bestFit="1" customWidth="1"/>
    <col min="4" max="4" width="13" bestFit="1" customWidth="1"/>
  </cols>
  <sheetData>
    <row r="1" spans="1:14" ht="24" x14ac:dyDescent="0.3">
      <c r="A1" s="18" t="s">
        <v>36</v>
      </c>
      <c r="B1" s="18"/>
      <c r="C1" s="18"/>
      <c r="J1" s="2" t="s">
        <v>38</v>
      </c>
      <c r="K1" s="2"/>
      <c r="M1" s="2" t="s">
        <v>37</v>
      </c>
      <c r="N1" s="2"/>
    </row>
    <row r="2" spans="1:14" x14ac:dyDescent="0.2">
      <c r="A2" s="4" t="s">
        <v>34</v>
      </c>
      <c r="B2" s="4" t="s">
        <v>9</v>
      </c>
      <c r="C2" s="4" t="s">
        <v>41</v>
      </c>
      <c r="D2" s="4" t="s">
        <v>39</v>
      </c>
      <c r="E2" s="4" t="s">
        <v>40</v>
      </c>
      <c r="G2" s="4" t="s">
        <v>42</v>
      </c>
      <c r="H2" s="4" t="s">
        <v>43</v>
      </c>
      <c r="J2" s="16" t="s">
        <v>35</v>
      </c>
      <c r="K2">
        <v>16</v>
      </c>
    </row>
    <row r="3" spans="1:14" x14ac:dyDescent="0.2">
      <c r="A3">
        <v>0</v>
      </c>
      <c r="B3">
        <f>(A3*$K$2)/ (2 * PI())</f>
        <v>0</v>
      </c>
      <c r="C3">
        <f>ROUND(B3, 2)</f>
        <v>0</v>
      </c>
      <c r="D3">
        <f>2*(PI() * C3)</f>
        <v>0</v>
      </c>
      <c r="E3">
        <v>0</v>
      </c>
      <c r="J3" t="s">
        <v>17</v>
      </c>
      <c r="K3">
        <v>180</v>
      </c>
    </row>
    <row r="4" spans="1:14" x14ac:dyDescent="0.2">
      <c r="A4">
        <v>1</v>
      </c>
      <c r="B4">
        <f>(A4*$K$2)/ (2 * PI())</f>
        <v>2.5464790894703255</v>
      </c>
      <c r="C4">
        <f t="shared" ref="C4:C38" si="0">ROUND(B4, 2)</f>
        <v>2.5499999999999998</v>
      </c>
      <c r="D4">
        <f t="shared" ref="D4:D38" si="1">2*(PI() * C4)</f>
        <v>16.022122533307943</v>
      </c>
      <c r="E4">
        <f t="shared" ref="E3:E38" si="2">$K$3/A4</f>
        <v>180</v>
      </c>
      <c r="J4" t="s">
        <v>8</v>
      </c>
      <c r="K4">
        <v>2</v>
      </c>
    </row>
    <row r="5" spans="1:14" x14ac:dyDescent="0.2">
      <c r="A5">
        <v>2</v>
      </c>
      <c r="B5">
        <f>(A5*$K$2)/ (2 * PI())</f>
        <v>5.0929581789406511</v>
      </c>
      <c r="C5">
        <f t="shared" si="0"/>
        <v>5.09</v>
      </c>
      <c r="D5">
        <f t="shared" si="1"/>
        <v>31.981413213544094</v>
      </c>
      <c r="E5">
        <f t="shared" si="2"/>
        <v>90</v>
      </c>
      <c r="J5" t="s">
        <v>7</v>
      </c>
      <c r="K5">
        <f>K3*K4</f>
        <v>360</v>
      </c>
    </row>
    <row r="6" spans="1:14" x14ac:dyDescent="0.2">
      <c r="A6">
        <v>3</v>
      </c>
      <c r="B6">
        <f>(A6*$K$2)/ (2 * PI())</f>
        <v>7.6394372684109761</v>
      </c>
      <c r="C6">
        <f t="shared" si="0"/>
        <v>7.64</v>
      </c>
      <c r="D6">
        <f t="shared" si="1"/>
        <v>48.003535746852037</v>
      </c>
      <c r="E6">
        <f t="shared" si="2"/>
        <v>60</v>
      </c>
    </row>
    <row r="7" spans="1:14" x14ac:dyDescent="0.2">
      <c r="A7">
        <v>4</v>
      </c>
      <c r="B7">
        <f>(A7*$K$2)/ (2 * PI())</f>
        <v>10.185916357881302</v>
      </c>
      <c r="C7">
        <f t="shared" si="0"/>
        <v>10.19</v>
      </c>
      <c r="D7">
        <f t="shared" si="1"/>
        <v>64.025658280159988</v>
      </c>
      <c r="E7">
        <f t="shared" si="2"/>
        <v>45</v>
      </c>
    </row>
    <row r="8" spans="1:14" x14ac:dyDescent="0.2">
      <c r="A8">
        <v>5</v>
      </c>
      <c r="B8">
        <f>(A8*$K$2)/ (2 * PI())</f>
        <v>12.732395447351628</v>
      </c>
      <c r="C8">
        <f t="shared" si="0"/>
        <v>12.73</v>
      </c>
      <c r="D8">
        <f t="shared" si="1"/>
        <v>79.984948960396139</v>
      </c>
      <c r="E8">
        <f t="shared" si="2"/>
        <v>36</v>
      </c>
    </row>
    <row r="9" spans="1:14" x14ac:dyDescent="0.2">
      <c r="A9">
        <v>6</v>
      </c>
      <c r="B9">
        <f>(A9*$K$2)/ (2 * PI())</f>
        <v>15.278874536821952</v>
      </c>
      <c r="C9">
        <f t="shared" si="0"/>
        <v>15.28</v>
      </c>
      <c r="D9">
        <f t="shared" si="1"/>
        <v>96.007071493704075</v>
      </c>
      <c r="E9">
        <f t="shared" si="2"/>
        <v>30</v>
      </c>
    </row>
    <row r="10" spans="1:14" x14ac:dyDescent="0.2">
      <c r="A10">
        <v>7</v>
      </c>
      <c r="B10">
        <f>(A10*$K$2)/ (2 * PI())</f>
        <v>17.82535362629228</v>
      </c>
      <c r="C10">
        <f t="shared" si="0"/>
        <v>17.829999999999998</v>
      </c>
      <c r="D10">
        <f t="shared" si="1"/>
        <v>112.02919402701201</v>
      </c>
      <c r="E10">
        <f t="shared" si="2"/>
        <v>25.714285714285715</v>
      </c>
    </row>
    <row r="11" spans="1:14" x14ac:dyDescent="0.2">
      <c r="A11">
        <v>8</v>
      </c>
      <c r="B11">
        <f>(A11*$K$2)/ (2 * PI())</f>
        <v>20.371832715762604</v>
      </c>
      <c r="C11">
        <f t="shared" si="0"/>
        <v>20.37</v>
      </c>
      <c r="D11">
        <f t="shared" si="1"/>
        <v>127.98848470724818</v>
      </c>
      <c r="E11">
        <f t="shared" si="2"/>
        <v>22.5</v>
      </c>
    </row>
    <row r="12" spans="1:14" x14ac:dyDescent="0.2">
      <c r="A12">
        <v>9</v>
      </c>
      <c r="B12">
        <f>(A12*$K$2)/ (2 * PI())</f>
        <v>22.918311805232928</v>
      </c>
      <c r="C12">
        <f t="shared" si="0"/>
        <v>22.92</v>
      </c>
      <c r="D12">
        <f t="shared" si="1"/>
        <v>144.01060724055614</v>
      </c>
      <c r="E12">
        <f t="shared" si="2"/>
        <v>20</v>
      </c>
    </row>
    <row r="13" spans="1:14" x14ac:dyDescent="0.2">
      <c r="A13">
        <v>10</v>
      </c>
      <c r="B13">
        <f>(A13*$K$2)/ (2 * PI())</f>
        <v>25.464790894703256</v>
      </c>
      <c r="C13">
        <f t="shared" si="0"/>
        <v>25.46</v>
      </c>
      <c r="D13">
        <f t="shared" si="1"/>
        <v>159.96989792079228</v>
      </c>
      <c r="E13">
        <f t="shared" si="2"/>
        <v>18</v>
      </c>
    </row>
    <row r="14" spans="1:14" x14ac:dyDescent="0.2">
      <c r="A14">
        <v>11</v>
      </c>
      <c r="B14">
        <f>(A14*$K$2)/ (2 * PI())</f>
        <v>28.01126998417358</v>
      </c>
      <c r="C14">
        <f t="shared" si="0"/>
        <v>28.01</v>
      </c>
      <c r="D14">
        <f t="shared" si="1"/>
        <v>175.99202045410021</v>
      </c>
      <c r="E14">
        <f t="shared" si="2"/>
        <v>16.363636363636363</v>
      </c>
    </row>
    <row r="15" spans="1:14" x14ac:dyDescent="0.2">
      <c r="A15" s="17">
        <v>12</v>
      </c>
      <c r="B15" s="17">
        <f>(A15*$K$2)/ (2 * PI())</f>
        <v>30.557749073643905</v>
      </c>
      <c r="C15" s="17">
        <f t="shared" si="0"/>
        <v>30.56</v>
      </c>
      <c r="D15" s="17">
        <f t="shared" si="1"/>
        <v>192.01414298740815</v>
      </c>
      <c r="E15" s="17">
        <f>$K$3/A15</f>
        <v>15</v>
      </c>
      <c r="F15" s="17"/>
      <c r="G15" s="17">
        <f>(2*PI()) / A15</f>
        <v>0.52359877559829882</v>
      </c>
      <c r="H15" s="17">
        <f>(180/PI()) * ((2*PI()) / A15)</f>
        <v>29.999999999999996</v>
      </c>
      <c r="I15" s="17">
        <f>12*30</f>
        <v>360</v>
      </c>
    </row>
    <row r="16" spans="1:14" x14ac:dyDescent="0.2">
      <c r="A16">
        <v>13</v>
      </c>
      <c r="B16">
        <f>(A16*$K$2)/ (2 * PI())</f>
        <v>33.104228163114229</v>
      </c>
      <c r="C16">
        <f t="shared" si="0"/>
        <v>33.1</v>
      </c>
      <c r="D16">
        <f t="shared" si="1"/>
        <v>207.97343366764431</v>
      </c>
      <c r="E16">
        <f t="shared" si="2"/>
        <v>13.846153846153847</v>
      </c>
    </row>
    <row r="17" spans="1:5" x14ac:dyDescent="0.2">
      <c r="A17">
        <v>14</v>
      </c>
      <c r="B17">
        <f>(A17*$K$2)/ (2 * PI())</f>
        <v>35.65070725258456</v>
      </c>
      <c r="C17">
        <f t="shared" si="0"/>
        <v>35.65</v>
      </c>
      <c r="D17">
        <f t="shared" si="1"/>
        <v>223.99555620095225</v>
      </c>
      <c r="E17">
        <f t="shared" si="2"/>
        <v>12.857142857142858</v>
      </c>
    </row>
    <row r="18" spans="1:5" x14ac:dyDescent="0.2">
      <c r="A18">
        <v>15</v>
      </c>
      <c r="B18">
        <f>(A18*$K$2)/ (2 * PI())</f>
        <v>38.197186342054884</v>
      </c>
      <c r="C18">
        <f t="shared" si="0"/>
        <v>38.200000000000003</v>
      </c>
      <c r="D18">
        <f t="shared" si="1"/>
        <v>240.01767873426022</v>
      </c>
      <c r="E18">
        <f t="shared" si="2"/>
        <v>12</v>
      </c>
    </row>
    <row r="19" spans="1:5" x14ac:dyDescent="0.2">
      <c r="A19">
        <v>16</v>
      </c>
      <c r="B19">
        <f>(A19*$K$2)/ (2 * PI())</f>
        <v>40.743665431525208</v>
      </c>
      <c r="C19">
        <f t="shared" si="0"/>
        <v>40.74</v>
      </c>
      <c r="D19">
        <f t="shared" si="1"/>
        <v>255.97696941449635</v>
      </c>
      <c r="E19">
        <f t="shared" si="2"/>
        <v>11.25</v>
      </c>
    </row>
    <row r="20" spans="1:5" x14ac:dyDescent="0.2">
      <c r="A20">
        <v>18</v>
      </c>
      <c r="B20">
        <f>(A20*$K$2)/ (2 * PI())</f>
        <v>45.836623610465857</v>
      </c>
      <c r="C20">
        <f t="shared" si="0"/>
        <v>45.84</v>
      </c>
      <c r="D20">
        <f t="shared" si="1"/>
        <v>288.02121448111228</v>
      </c>
      <c r="E20">
        <f t="shared" si="2"/>
        <v>10</v>
      </c>
    </row>
    <row r="21" spans="1:5" x14ac:dyDescent="0.2">
      <c r="A21">
        <v>20</v>
      </c>
      <c r="B21">
        <f>(A21*$K$2)/ (2 * PI())</f>
        <v>50.929581789406512</v>
      </c>
      <c r="C21">
        <f t="shared" si="0"/>
        <v>50.93</v>
      </c>
      <c r="D21">
        <f t="shared" si="1"/>
        <v>320.00262769465633</v>
      </c>
      <c r="E21">
        <f t="shared" si="2"/>
        <v>9</v>
      </c>
    </row>
    <row r="22" spans="1:5" x14ac:dyDescent="0.2">
      <c r="A22">
        <v>22</v>
      </c>
      <c r="B22">
        <f>(A22*$K$2)/ (2 * PI())</f>
        <v>56.022539968347161</v>
      </c>
      <c r="C22">
        <f t="shared" si="0"/>
        <v>56.02</v>
      </c>
      <c r="D22">
        <f t="shared" si="1"/>
        <v>351.98404090820043</v>
      </c>
      <c r="E22">
        <f t="shared" si="2"/>
        <v>8.1818181818181817</v>
      </c>
    </row>
    <row r="23" spans="1:5" x14ac:dyDescent="0.2">
      <c r="A23">
        <v>24</v>
      </c>
      <c r="B23">
        <f>(A23*$K$2)/ (2 * PI())</f>
        <v>61.115498147287809</v>
      </c>
      <c r="C23">
        <f t="shared" si="0"/>
        <v>61.12</v>
      </c>
      <c r="D23">
        <f t="shared" si="1"/>
        <v>384.0282859748163</v>
      </c>
      <c r="E23">
        <f t="shared" si="2"/>
        <v>7.5</v>
      </c>
    </row>
    <row r="24" spans="1:5" x14ac:dyDescent="0.2">
      <c r="A24">
        <v>26</v>
      </c>
      <c r="B24">
        <f>(A24*$K$2)/ (2 * PI())</f>
        <v>66.208456326228458</v>
      </c>
      <c r="C24">
        <f t="shared" si="0"/>
        <v>66.209999999999994</v>
      </c>
      <c r="D24">
        <f t="shared" si="1"/>
        <v>416.00969918836034</v>
      </c>
      <c r="E24">
        <f t="shared" si="2"/>
        <v>6.9230769230769234</v>
      </c>
    </row>
    <row r="25" spans="1:5" x14ac:dyDescent="0.2">
      <c r="A25">
        <v>28</v>
      </c>
      <c r="B25">
        <f>(A25*$K$2)/ (2 * PI())</f>
        <v>71.30141450516912</v>
      </c>
      <c r="C25">
        <f t="shared" si="0"/>
        <v>71.3</v>
      </c>
      <c r="D25">
        <f t="shared" si="1"/>
        <v>447.9911124019045</v>
      </c>
      <c r="E25">
        <f t="shared" si="2"/>
        <v>6.4285714285714288</v>
      </c>
    </row>
    <row r="26" spans="1:5" x14ac:dyDescent="0.2">
      <c r="A26">
        <v>30</v>
      </c>
      <c r="B26">
        <f>(A26*$K$2)/ (2 * PI())</f>
        <v>76.394372684109769</v>
      </c>
      <c r="C26">
        <f t="shared" si="0"/>
        <v>76.39</v>
      </c>
      <c r="D26">
        <f t="shared" si="1"/>
        <v>479.9725256154486</v>
      </c>
      <c r="E26">
        <f t="shared" si="2"/>
        <v>6</v>
      </c>
    </row>
    <row r="27" spans="1:5" x14ac:dyDescent="0.2">
      <c r="A27">
        <v>32</v>
      </c>
      <c r="B27">
        <f>(A27*$K$2)/ (2 * PI())</f>
        <v>81.487330863050417</v>
      </c>
      <c r="C27">
        <f t="shared" si="0"/>
        <v>81.489999999999995</v>
      </c>
      <c r="D27">
        <f t="shared" si="1"/>
        <v>512.01677068206448</v>
      </c>
      <c r="E27">
        <f t="shared" si="2"/>
        <v>5.625</v>
      </c>
    </row>
    <row r="28" spans="1:5" x14ac:dyDescent="0.2">
      <c r="A28">
        <v>34</v>
      </c>
      <c r="B28">
        <f>(A28*$K$2)/ (2 * PI())</f>
        <v>86.580289041991065</v>
      </c>
      <c r="C28">
        <f t="shared" si="0"/>
        <v>86.58</v>
      </c>
      <c r="D28">
        <f t="shared" si="1"/>
        <v>543.99818389560858</v>
      </c>
      <c r="E28">
        <f t="shared" si="2"/>
        <v>5.2941176470588234</v>
      </c>
    </row>
    <row r="29" spans="1:5" x14ac:dyDescent="0.2">
      <c r="A29">
        <v>36</v>
      </c>
      <c r="B29">
        <f>(A29*$K$2)/ (2 * PI())</f>
        <v>91.673247220931714</v>
      </c>
      <c r="C29">
        <f t="shared" si="0"/>
        <v>91.67</v>
      </c>
      <c r="D29">
        <f t="shared" si="1"/>
        <v>575.97959710915268</v>
      </c>
      <c r="E29">
        <f t="shared" si="2"/>
        <v>5</v>
      </c>
    </row>
    <row r="30" spans="1:5" x14ac:dyDescent="0.2">
      <c r="A30">
        <v>38</v>
      </c>
      <c r="B30">
        <f>(A30*$K$2)/ (2 * PI())</f>
        <v>96.766205399872362</v>
      </c>
      <c r="C30">
        <f t="shared" si="0"/>
        <v>96.77</v>
      </c>
      <c r="D30">
        <f t="shared" si="1"/>
        <v>608.02384217576855</v>
      </c>
      <c r="E30">
        <f t="shared" si="2"/>
        <v>4.7368421052631575</v>
      </c>
    </row>
    <row r="31" spans="1:5" x14ac:dyDescent="0.2">
      <c r="A31">
        <v>40</v>
      </c>
      <c r="B31">
        <f>(A31*$K$2)/ (2 * PI())</f>
        <v>101.85916357881302</v>
      </c>
      <c r="C31">
        <f t="shared" si="0"/>
        <v>101.86</v>
      </c>
      <c r="D31">
        <f t="shared" si="1"/>
        <v>640.00525538931265</v>
      </c>
      <c r="E31">
        <f t="shared" si="2"/>
        <v>4.5</v>
      </c>
    </row>
    <row r="32" spans="1:5" x14ac:dyDescent="0.2">
      <c r="A32">
        <v>42</v>
      </c>
      <c r="B32">
        <f>(A32*$K$2)/ (2 * PI())</f>
        <v>106.95212175775367</v>
      </c>
      <c r="C32">
        <f t="shared" si="0"/>
        <v>106.95</v>
      </c>
      <c r="D32">
        <f t="shared" si="1"/>
        <v>671.98666860285675</v>
      </c>
      <c r="E32">
        <f t="shared" si="2"/>
        <v>4.2857142857142856</v>
      </c>
    </row>
    <row r="33" spans="1:5" x14ac:dyDescent="0.2">
      <c r="A33">
        <v>44</v>
      </c>
      <c r="B33">
        <f>(A33*$K$2)/ (2 * PI())</f>
        <v>112.04507993669432</v>
      </c>
      <c r="C33">
        <f t="shared" si="0"/>
        <v>112.05</v>
      </c>
      <c r="D33">
        <f t="shared" si="1"/>
        <v>704.03091366947262</v>
      </c>
      <c r="E33">
        <f t="shared" si="2"/>
        <v>4.0909090909090908</v>
      </c>
    </row>
    <row r="34" spans="1:5" x14ac:dyDescent="0.2">
      <c r="A34">
        <v>46</v>
      </c>
      <c r="B34">
        <f>(A34*$K$2)/ (2 * PI())</f>
        <v>117.13803811563497</v>
      </c>
      <c r="C34">
        <f t="shared" si="0"/>
        <v>117.14</v>
      </c>
      <c r="D34">
        <f t="shared" si="1"/>
        <v>736.01232688301673</v>
      </c>
      <c r="E34">
        <f t="shared" si="2"/>
        <v>3.9130434782608696</v>
      </c>
    </row>
    <row r="35" spans="1:5" x14ac:dyDescent="0.2">
      <c r="A35">
        <v>47</v>
      </c>
      <c r="B35">
        <f>(A35*$K$2)/ (2 * PI())</f>
        <v>119.68451720510529</v>
      </c>
      <c r="C35">
        <f t="shared" si="0"/>
        <v>119.68</v>
      </c>
      <c r="D35">
        <f t="shared" si="1"/>
        <v>751.97161756325295</v>
      </c>
      <c r="E35">
        <f t="shared" si="2"/>
        <v>3.8297872340425534</v>
      </c>
    </row>
    <row r="36" spans="1:5" x14ac:dyDescent="0.2">
      <c r="A36">
        <v>48</v>
      </c>
      <c r="B36">
        <f>(A36*$K$2)/ (2 * PI())</f>
        <v>122.23099629457562</v>
      </c>
      <c r="C36">
        <f t="shared" si="0"/>
        <v>122.23</v>
      </c>
      <c r="D36">
        <f t="shared" si="1"/>
        <v>767.99374009656083</v>
      </c>
      <c r="E36">
        <f t="shared" si="2"/>
        <v>3.75</v>
      </c>
    </row>
    <row r="37" spans="1:5" x14ac:dyDescent="0.2">
      <c r="A37">
        <v>49</v>
      </c>
      <c r="B37">
        <f>(A37*$K$2)/ (2 * PI())</f>
        <v>124.77747538404594</v>
      </c>
      <c r="C37">
        <f t="shared" si="0"/>
        <v>124.78</v>
      </c>
      <c r="D37">
        <f t="shared" si="1"/>
        <v>784.01586262986882</v>
      </c>
      <c r="E37">
        <f t="shared" si="2"/>
        <v>3.6734693877551021</v>
      </c>
    </row>
    <row r="38" spans="1:5" x14ac:dyDescent="0.2">
      <c r="A38">
        <v>50</v>
      </c>
      <c r="B38">
        <f>(A38*$K$2)/ (2 * PI())</f>
        <v>127.32395447351627</v>
      </c>
      <c r="C38">
        <f t="shared" si="0"/>
        <v>127.32</v>
      </c>
      <c r="D38">
        <f t="shared" si="1"/>
        <v>799.97515331010493</v>
      </c>
      <c r="E38">
        <f t="shared" si="2"/>
        <v>3.6</v>
      </c>
    </row>
  </sheetData>
  <mergeCells count="3">
    <mergeCell ref="A1:C1"/>
    <mergeCell ref="J1:K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5C4B-77C3-404A-AE0F-E6E0DC38EC05}">
  <sheetPr codeName="Sheet4"/>
  <dimension ref="A1:N61"/>
  <sheetViews>
    <sheetView topLeftCell="C1" workbookViewId="0">
      <selection activeCell="K6" sqref="K6"/>
    </sheetView>
  </sheetViews>
  <sheetFormatPr baseColWidth="10" defaultRowHeight="16" x14ac:dyDescent="0.2"/>
  <cols>
    <col min="1" max="1" width="10.83203125" style="3"/>
    <col min="2" max="5" width="10.83203125" style="1"/>
    <col min="6" max="6" width="20.1640625" customWidth="1"/>
    <col min="7" max="7" width="18" bestFit="1" customWidth="1"/>
    <col min="9" max="11" width="18.6640625" customWidth="1"/>
    <col min="12" max="12" width="15.5" bestFit="1" customWidth="1"/>
  </cols>
  <sheetData>
    <row r="1" spans="1:14" s="4" customFormat="1" x14ac:dyDescent="0.2">
      <c r="A1" s="4" t="s">
        <v>28</v>
      </c>
      <c r="B1" s="4" t="s">
        <v>7</v>
      </c>
      <c r="C1" s="4" t="s">
        <v>8</v>
      </c>
      <c r="D1" s="12" t="s">
        <v>9</v>
      </c>
      <c r="E1" s="4" t="s">
        <v>17</v>
      </c>
      <c r="F1" s="4" t="s">
        <v>19</v>
      </c>
      <c r="G1" s="4" t="s">
        <v>20</v>
      </c>
      <c r="H1" s="4" t="s">
        <v>21</v>
      </c>
      <c r="I1" s="4" t="s">
        <v>23</v>
      </c>
      <c r="J1" s="4" t="s">
        <v>24</v>
      </c>
      <c r="K1" s="13" t="s">
        <v>25</v>
      </c>
      <c r="L1" s="13" t="s">
        <v>22</v>
      </c>
      <c r="M1" s="13" t="s">
        <v>26</v>
      </c>
      <c r="N1" s="4" t="s">
        <v>27</v>
      </c>
    </row>
    <row r="2" spans="1:14" x14ac:dyDescent="0.2">
      <c r="A2" s="3">
        <v>1</v>
      </c>
      <c r="B2" s="1">
        <v>200</v>
      </c>
      <c r="C2" s="1">
        <v>5</v>
      </c>
      <c r="D2" s="1">
        <v>20</v>
      </c>
      <c r="E2" s="1">
        <f>B2/C2</f>
        <v>40</v>
      </c>
      <c r="F2">
        <f>2*PI()*D2</f>
        <v>125.66370614359172</v>
      </c>
      <c r="G2">
        <f>SQRT(POWER(F2, 2) + POWER(E2, 2))</f>
        <v>131.8763323790246</v>
      </c>
      <c r="H2">
        <f>C2*G2</f>
        <v>659.38166189512299</v>
      </c>
      <c r="I2">
        <f>J2* (PI()/180)</f>
        <v>0.51050880620834138</v>
      </c>
      <c r="J2">
        <v>29.25</v>
      </c>
      <c r="K2">
        <f>_xlfn.FLOOR.MATH(2* (180/J2),  1)</f>
        <v>12</v>
      </c>
      <c r="L2">
        <f>G2/K2</f>
        <v>10.989694364918718</v>
      </c>
      <c r="M2">
        <v>3.25</v>
      </c>
      <c r="N2">
        <f>K2*C2</f>
        <v>60</v>
      </c>
    </row>
    <row r="3" spans="1:14" x14ac:dyDescent="0.2">
      <c r="A3" s="3">
        <v>2</v>
      </c>
    </row>
    <row r="4" spans="1:14" x14ac:dyDescent="0.2">
      <c r="A4" s="3">
        <v>3</v>
      </c>
    </row>
    <row r="5" spans="1:14" x14ac:dyDescent="0.2">
      <c r="A5" s="3">
        <v>4</v>
      </c>
      <c r="K5">
        <f>E2/12</f>
        <v>3.3333333333333335</v>
      </c>
    </row>
    <row r="6" spans="1:14" x14ac:dyDescent="0.2">
      <c r="A6" s="3">
        <v>5</v>
      </c>
    </row>
    <row r="7" spans="1:14" x14ac:dyDescent="0.2">
      <c r="A7" s="3">
        <v>6</v>
      </c>
    </row>
    <row r="8" spans="1:14" x14ac:dyDescent="0.2">
      <c r="A8" s="3">
        <v>7</v>
      </c>
    </row>
    <row r="9" spans="1:14" x14ac:dyDescent="0.2">
      <c r="A9" s="3">
        <v>8</v>
      </c>
      <c r="G9">
        <f>6*29.25</f>
        <v>175.5</v>
      </c>
      <c r="H9">
        <f>H2/62</f>
        <v>10.635188095082629</v>
      </c>
    </row>
    <row r="10" spans="1:14" x14ac:dyDescent="0.2">
      <c r="A10" s="3">
        <v>9</v>
      </c>
    </row>
    <row r="11" spans="1:14" x14ac:dyDescent="0.2">
      <c r="A11" s="3">
        <v>10</v>
      </c>
      <c r="G11">
        <f>G2/6</f>
        <v>21.979388729837435</v>
      </c>
      <c r="H11">
        <f>3.25*6</f>
        <v>19.5</v>
      </c>
      <c r="I11">
        <f>180/29.25</f>
        <v>6.1538461538461542</v>
      </c>
    </row>
    <row r="12" spans="1:14" x14ac:dyDescent="0.2">
      <c r="A12" s="3">
        <v>11</v>
      </c>
      <c r="F12">
        <f>F2/29.25</f>
        <v>4.2961950818321961</v>
      </c>
      <c r="G12">
        <f>E2/3.25</f>
        <v>12.307692307692308</v>
      </c>
      <c r="I12">
        <f>SQRT(POWER(D2, 2) * POWER(I2, 2))</f>
        <v>10.210176124166827</v>
      </c>
    </row>
    <row r="13" spans="1:14" x14ac:dyDescent="0.2">
      <c r="A13" s="3">
        <v>12</v>
      </c>
      <c r="F13">
        <f>F2/3.25</f>
        <v>38.665755736489764</v>
      </c>
      <c r="I13">
        <f>I2 * D2</f>
        <v>10.210176124166829</v>
      </c>
    </row>
    <row r="14" spans="1:14" x14ac:dyDescent="0.2">
      <c r="A14" s="3">
        <v>13</v>
      </c>
    </row>
    <row r="15" spans="1:14" x14ac:dyDescent="0.2">
      <c r="A15" s="3">
        <v>14</v>
      </c>
    </row>
    <row r="16" spans="1:14" x14ac:dyDescent="0.2">
      <c r="A16" s="3">
        <v>15</v>
      </c>
    </row>
    <row r="17" spans="1:1" x14ac:dyDescent="0.2">
      <c r="A17" s="3">
        <v>16</v>
      </c>
    </row>
    <row r="18" spans="1:1" x14ac:dyDescent="0.2">
      <c r="A18" s="3">
        <v>17</v>
      </c>
    </row>
    <row r="19" spans="1:1" x14ac:dyDescent="0.2">
      <c r="A19" s="3">
        <v>18</v>
      </c>
    </row>
    <row r="20" spans="1:1" x14ac:dyDescent="0.2">
      <c r="A20" s="3">
        <v>19</v>
      </c>
    </row>
    <row r="21" spans="1:1" x14ac:dyDescent="0.2">
      <c r="A21" s="3">
        <v>20</v>
      </c>
    </row>
    <row r="22" spans="1:1" x14ac:dyDescent="0.2">
      <c r="A22" s="3">
        <v>21</v>
      </c>
    </row>
    <row r="23" spans="1:1" x14ac:dyDescent="0.2">
      <c r="A23" s="3">
        <v>22</v>
      </c>
    </row>
    <row r="24" spans="1:1" x14ac:dyDescent="0.2">
      <c r="A24" s="3">
        <v>23</v>
      </c>
    </row>
    <row r="25" spans="1:1" x14ac:dyDescent="0.2">
      <c r="A25" s="3">
        <v>24</v>
      </c>
    </row>
    <row r="26" spans="1:1" x14ac:dyDescent="0.2">
      <c r="A26" s="3">
        <v>25</v>
      </c>
    </row>
    <row r="27" spans="1:1" x14ac:dyDescent="0.2">
      <c r="A27" s="3">
        <v>26</v>
      </c>
    </row>
    <row r="28" spans="1:1" x14ac:dyDescent="0.2">
      <c r="A28" s="3">
        <v>27</v>
      </c>
    </row>
    <row r="29" spans="1:1" x14ac:dyDescent="0.2">
      <c r="A29" s="3">
        <v>28</v>
      </c>
    </row>
    <row r="30" spans="1:1" x14ac:dyDescent="0.2">
      <c r="A30" s="3">
        <v>29</v>
      </c>
    </row>
    <row r="31" spans="1:1" x14ac:dyDescent="0.2">
      <c r="A31" s="3">
        <v>30</v>
      </c>
    </row>
    <row r="32" spans="1:1" x14ac:dyDescent="0.2">
      <c r="A32" s="3">
        <v>31</v>
      </c>
    </row>
    <row r="33" spans="1:1" x14ac:dyDescent="0.2">
      <c r="A33" s="3">
        <v>32</v>
      </c>
    </row>
    <row r="34" spans="1:1" x14ac:dyDescent="0.2">
      <c r="A34" s="3">
        <v>33</v>
      </c>
    </row>
    <row r="35" spans="1:1" x14ac:dyDescent="0.2">
      <c r="A35" s="3">
        <v>34</v>
      </c>
    </row>
    <row r="36" spans="1:1" x14ac:dyDescent="0.2">
      <c r="A36" s="3">
        <v>35</v>
      </c>
    </row>
    <row r="37" spans="1:1" x14ac:dyDescent="0.2">
      <c r="A37" s="3">
        <v>36</v>
      </c>
    </row>
    <row r="38" spans="1:1" x14ac:dyDescent="0.2">
      <c r="A38" s="3">
        <v>37</v>
      </c>
    </row>
    <row r="39" spans="1:1" x14ac:dyDescent="0.2">
      <c r="A39" s="3">
        <v>38</v>
      </c>
    </row>
    <row r="40" spans="1:1" x14ac:dyDescent="0.2">
      <c r="A40" s="3">
        <v>39</v>
      </c>
    </row>
    <row r="41" spans="1:1" x14ac:dyDescent="0.2">
      <c r="A41" s="3">
        <v>40</v>
      </c>
    </row>
    <row r="42" spans="1:1" x14ac:dyDescent="0.2">
      <c r="A42" s="3">
        <v>41</v>
      </c>
    </row>
    <row r="43" spans="1:1" x14ac:dyDescent="0.2">
      <c r="A43" s="3">
        <v>42</v>
      </c>
    </row>
    <row r="44" spans="1:1" x14ac:dyDescent="0.2">
      <c r="A44" s="3">
        <v>43</v>
      </c>
    </row>
    <row r="45" spans="1:1" x14ac:dyDescent="0.2">
      <c r="A45" s="3">
        <v>44</v>
      </c>
    </row>
    <row r="46" spans="1:1" x14ac:dyDescent="0.2">
      <c r="A46" s="3">
        <v>45</v>
      </c>
    </row>
    <row r="47" spans="1:1" x14ac:dyDescent="0.2">
      <c r="A47" s="3">
        <v>46</v>
      </c>
    </row>
    <row r="48" spans="1:1" x14ac:dyDescent="0.2">
      <c r="A48" s="3">
        <v>47</v>
      </c>
    </row>
    <row r="49" spans="1:1" x14ac:dyDescent="0.2">
      <c r="A49" s="3">
        <v>48</v>
      </c>
    </row>
    <row r="50" spans="1:1" x14ac:dyDescent="0.2">
      <c r="A50" s="3">
        <v>49</v>
      </c>
    </row>
    <row r="51" spans="1:1" x14ac:dyDescent="0.2">
      <c r="A51" s="3">
        <v>50</v>
      </c>
    </row>
    <row r="52" spans="1:1" x14ac:dyDescent="0.2">
      <c r="A52" s="3">
        <v>51</v>
      </c>
    </row>
    <row r="53" spans="1:1" x14ac:dyDescent="0.2">
      <c r="A53" s="3">
        <v>52</v>
      </c>
    </row>
    <row r="54" spans="1:1" x14ac:dyDescent="0.2">
      <c r="A54" s="3">
        <v>53</v>
      </c>
    </row>
    <row r="55" spans="1:1" x14ac:dyDescent="0.2">
      <c r="A55" s="3">
        <v>54</v>
      </c>
    </row>
    <row r="56" spans="1:1" x14ac:dyDescent="0.2">
      <c r="A56" s="3">
        <v>55</v>
      </c>
    </row>
    <row r="57" spans="1:1" x14ac:dyDescent="0.2">
      <c r="A57" s="3">
        <v>56</v>
      </c>
    </row>
    <row r="58" spans="1:1" x14ac:dyDescent="0.2">
      <c r="A58" s="3">
        <v>57</v>
      </c>
    </row>
    <row r="59" spans="1:1" x14ac:dyDescent="0.2">
      <c r="A59" s="3">
        <v>58</v>
      </c>
    </row>
    <row r="60" spans="1:1" x14ac:dyDescent="0.2">
      <c r="A60" s="3">
        <v>59</v>
      </c>
    </row>
    <row r="61" spans="1:1" x14ac:dyDescent="0.2">
      <c r="A61" s="3">
        <v>60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828A-F220-7842-9017-F87A2E5A2F6F}">
  <dimension ref="A1:K62"/>
  <sheetViews>
    <sheetView zoomScaleNormal="100" workbookViewId="0">
      <pane ySplit="1" topLeftCell="A2" activePane="bottomLeft" state="frozen"/>
      <selection pane="bottomLeft" activeCell="D3" sqref="D3"/>
    </sheetView>
  </sheetViews>
  <sheetFormatPr baseColWidth="10" defaultRowHeight="16" x14ac:dyDescent="0.2"/>
  <cols>
    <col min="1" max="4" width="10.83203125" style="1"/>
  </cols>
  <sheetData>
    <row r="1" spans="1:11" s="14" customFormat="1" ht="19" x14ac:dyDescent="0.2">
      <c r="A1" s="15" t="s">
        <v>32</v>
      </c>
      <c r="B1" s="15" t="s">
        <v>29</v>
      </c>
      <c r="C1" s="15" t="s">
        <v>30</v>
      </c>
      <c r="D1" s="15" t="s">
        <v>31</v>
      </c>
    </row>
    <row r="2" spans="1:11" x14ac:dyDescent="0.2">
      <c r="A2" s="1">
        <v>0</v>
      </c>
      <c r="B2" s="1">
        <f>$K$2*COS(A2*$K$4)</f>
        <v>20</v>
      </c>
      <c r="C2" s="1">
        <f>$K$2*SIN(A2*$K$4)</f>
        <v>0</v>
      </c>
      <c r="D2" s="1">
        <f>$K$5 * $K$4*A2</f>
        <v>0</v>
      </c>
      <c r="J2" s="16" t="s">
        <v>9</v>
      </c>
      <c r="K2">
        <v>20</v>
      </c>
    </row>
    <row r="3" spans="1:11" x14ac:dyDescent="0.2">
      <c r="A3" s="1">
        <v>1</v>
      </c>
      <c r="B3" s="1">
        <f t="shared" ref="B3:B62" si="0">$K$2*COS(A3*$K$4)</f>
        <v>17.449920141455944</v>
      </c>
      <c r="C3" s="1">
        <f>$K$2*SIN(A3*$K$4)</f>
        <v>9.7724248299390979</v>
      </c>
      <c r="D3" s="1">
        <f t="shared" ref="D3:D62" si="1">$K$5 * $K$4*A3</f>
        <v>20.420352248333657</v>
      </c>
      <c r="J3" t="s">
        <v>7</v>
      </c>
      <c r="K3">
        <v>200</v>
      </c>
    </row>
    <row r="4" spans="1:11" x14ac:dyDescent="0.2">
      <c r="A4" s="1">
        <v>2</v>
      </c>
      <c r="B4" s="1">
        <f t="shared" si="0"/>
        <v>10.449971294318978</v>
      </c>
      <c r="C4" s="1">
        <f t="shared" ref="C3:C62" si="2">$K$2*SIN(A4*$K$4)</f>
        <v>17.052803287081844</v>
      </c>
      <c r="D4" s="1">
        <f t="shared" si="1"/>
        <v>40.840704496667314</v>
      </c>
      <c r="J4" t="s">
        <v>33</v>
      </c>
      <c r="K4">
        <f>(PI()/180)*29.25</f>
        <v>0.51050880620834138</v>
      </c>
    </row>
    <row r="5" spans="1:11" x14ac:dyDescent="0.2">
      <c r="A5" s="1">
        <v>3</v>
      </c>
      <c r="B5" s="1">
        <f t="shared" si="0"/>
        <v>0.78519631518137334</v>
      </c>
      <c r="C5" s="1">
        <f t="shared" si="2"/>
        <v>19.984580724814457</v>
      </c>
      <c r="D5" s="1">
        <f t="shared" si="1"/>
        <v>61.261056745000971</v>
      </c>
      <c r="J5" t="s">
        <v>17</v>
      </c>
      <c r="K5">
        <f>K3/K6</f>
        <v>40</v>
      </c>
    </row>
    <row r="6" spans="1:11" x14ac:dyDescent="0.2">
      <c r="A6" s="1">
        <v>4</v>
      </c>
      <c r="B6" s="1">
        <f t="shared" si="0"/>
        <v>-9.0798099947909332</v>
      </c>
      <c r="C6" s="1">
        <f t="shared" si="2"/>
        <v>17.820130483767358</v>
      </c>
      <c r="D6" s="1">
        <f t="shared" si="1"/>
        <v>81.681408993334628</v>
      </c>
      <c r="J6" t="s">
        <v>8</v>
      </c>
      <c r="K6">
        <v>5</v>
      </c>
    </row>
    <row r="7" spans="1:11" x14ac:dyDescent="0.2">
      <c r="A7" s="1">
        <v>5</v>
      </c>
      <c r="B7" s="1">
        <f t="shared" si="0"/>
        <v>-16.629392246050905</v>
      </c>
      <c r="C7" s="1">
        <f t="shared" si="2"/>
        <v>11.111404660392044</v>
      </c>
      <c r="D7" s="1">
        <f t="shared" si="1"/>
        <v>102.10176124166829</v>
      </c>
    </row>
    <row r="8" spans="1:11" x14ac:dyDescent="0.2">
      <c r="A8" s="1">
        <v>6</v>
      </c>
      <c r="B8" s="1">
        <f t="shared" si="0"/>
        <v>-19.938346674662558</v>
      </c>
      <c r="C8" s="1">
        <f t="shared" si="2"/>
        <v>1.5691819145569013</v>
      </c>
      <c r="D8" s="1">
        <f t="shared" si="1"/>
        <v>122.52211349000194</v>
      </c>
    </row>
    <row r="9" spans="1:11" x14ac:dyDescent="0.2">
      <c r="A9" s="1">
        <v>7</v>
      </c>
      <c r="B9" s="1">
        <f t="shared" si="0"/>
        <v>-18.162863476501631</v>
      </c>
      <c r="C9" s="1">
        <f t="shared" si="2"/>
        <v>-8.3731947507485547</v>
      </c>
      <c r="D9" s="1">
        <f t="shared" si="1"/>
        <v>142.94246573833561</v>
      </c>
    </row>
    <row r="10" spans="1:11" x14ac:dyDescent="0.2">
      <c r="A10" s="1">
        <v>8</v>
      </c>
      <c r="B10" s="1">
        <f t="shared" si="0"/>
        <v>-11.755705045849465</v>
      </c>
      <c r="C10" s="1">
        <f t="shared" si="2"/>
        <v>-16.180339887498945</v>
      </c>
      <c r="D10" s="1">
        <f t="shared" si="1"/>
        <v>163.36281798666926</v>
      </c>
    </row>
    <row r="11" spans="1:11" x14ac:dyDescent="0.2">
      <c r="A11" s="1">
        <v>9</v>
      </c>
      <c r="B11" s="1">
        <f t="shared" si="0"/>
        <v>-2.350747949156752</v>
      </c>
      <c r="C11" s="1">
        <f t="shared" si="2"/>
        <v>-19.861369139098525</v>
      </c>
      <c r="D11" s="1">
        <f t="shared" si="1"/>
        <v>183.7831702350029</v>
      </c>
    </row>
    <row r="12" spans="1:11" x14ac:dyDescent="0.2">
      <c r="A12" s="1">
        <v>10</v>
      </c>
      <c r="B12" s="1">
        <f t="shared" si="0"/>
        <v>7.6536686473018003</v>
      </c>
      <c r="C12" s="1">
        <f t="shared" si="2"/>
        <v>-18.477590650225732</v>
      </c>
      <c r="D12" s="1">
        <f t="shared" si="1"/>
        <v>204.20352248333657</v>
      </c>
    </row>
    <row r="13" spans="1:11" x14ac:dyDescent="0.2">
      <c r="A13" s="1">
        <v>11</v>
      </c>
      <c r="B13" s="1">
        <f t="shared" si="0"/>
        <v>15.706338617614893</v>
      </c>
      <c r="C13" s="1">
        <f t="shared" si="2"/>
        <v>-12.381878986196686</v>
      </c>
      <c r="D13" s="1">
        <f t="shared" si="1"/>
        <v>224.62387473167024</v>
      </c>
    </row>
    <row r="14" spans="1:11" x14ac:dyDescent="0.2">
      <c r="A14" s="1">
        <v>12</v>
      </c>
      <c r="B14" s="1">
        <f t="shared" si="0"/>
        <v>19.753766811902754</v>
      </c>
      <c r="C14" s="1">
        <f t="shared" si="2"/>
        <v>-3.1286893008046226</v>
      </c>
      <c r="D14" s="1">
        <f t="shared" si="1"/>
        <v>245.04422698000388</v>
      </c>
    </row>
    <row r="15" spans="1:11" x14ac:dyDescent="0.2">
      <c r="A15" s="1">
        <v>13</v>
      </c>
      <c r="B15" s="1">
        <f t="shared" si="0"/>
        <v>18.763826718449682</v>
      </c>
      <c r="C15" s="1">
        <f t="shared" si="2"/>
        <v>6.9223411415498592</v>
      </c>
      <c r="D15" s="1">
        <f t="shared" si="1"/>
        <v>265.46457922833753</v>
      </c>
    </row>
    <row r="16" spans="1:11" x14ac:dyDescent="0.2">
      <c r="A16" s="1">
        <v>14</v>
      </c>
      <c r="B16" s="1">
        <f t="shared" si="0"/>
        <v>12.988960966603685</v>
      </c>
      <c r="C16" s="1">
        <f t="shared" si="2"/>
        <v>15.20811931200061</v>
      </c>
      <c r="D16" s="1">
        <f t="shared" si="1"/>
        <v>285.88493147667123</v>
      </c>
    </row>
    <row r="17" spans="1:4" x14ac:dyDescent="0.2">
      <c r="A17" s="1">
        <v>15</v>
      </c>
      <c r="B17" s="1">
        <f t="shared" si="0"/>
        <v>3.9018064403225754</v>
      </c>
      <c r="C17" s="1">
        <f t="shared" si="2"/>
        <v>19.615705608064605</v>
      </c>
      <c r="D17" s="1">
        <f t="shared" si="1"/>
        <v>306.30528372500487</v>
      </c>
    </row>
    <row r="18" spans="1:4" x14ac:dyDescent="0.2">
      <c r="A18" s="1">
        <v>16</v>
      </c>
      <c r="B18" s="1">
        <f t="shared" si="0"/>
        <v>-6.1803398874989419</v>
      </c>
      <c r="C18" s="1">
        <f t="shared" si="2"/>
        <v>19.021130325903073</v>
      </c>
      <c r="D18" s="1">
        <f t="shared" si="1"/>
        <v>326.72563597333851</v>
      </c>
    </row>
    <row r="19" spans="1:4" x14ac:dyDescent="0.2">
      <c r="A19" s="1">
        <v>17</v>
      </c>
      <c r="B19" s="1">
        <f t="shared" si="0"/>
        <v>-14.686450188713698</v>
      </c>
      <c r="C19" s="1">
        <f t="shared" si="2"/>
        <v>13.576014910658849</v>
      </c>
      <c r="D19" s="1">
        <f t="shared" si="1"/>
        <v>347.14598822167216</v>
      </c>
    </row>
    <row r="20" spans="1:4" x14ac:dyDescent="0.2">
      <c r="A20" s="1">
        <v>18</v>
      </c>
      <c r="B20" s="1">
        <f t="shared" si="0"/>
        <v>-19.447398407953532</v>
      </c>
      <c r="C20" s="1">
        <f t="shared" si="2"/>
        <v>4.668907277118107</v>
      </c>
      <c r="D20" s="1">
        <f t="shared" si="1"/>
        <v>367.5663404700058</v>
      </c>
    </row>
    <row r="21" spans="1:4" x14ac:dyDescent="0.2">
      <c r="A21" s="1">
        <v>19</v>
      </c>
      <c r="B21" s="1">
        <f t="shared" si="0"/>
        <v>-19.24910472907295</v>
      </c>
      <c r="C21" s="1">
        <f t="shared" si="2"/>
        <v>-5.4288089973014735</v>
      </c>
      <c r="D21" s="1">
        <f t="shared" si="1"/>
        <v>387.9866927183395</v>
      </c>
    </row>
    <row r="22" spans="1:4" x14ac:dyDescent="0.2">
      <c r="A22" s="1">
        <v>20</v>
      </c>
      <c r="B22" s="1">
        <f t="shared" si="0"/>
        <v>-14.142135623730942</v>
      </c>
      <c r="C22" s="1">
        <f t="shared" si="2"/>
        <v>-14.142135623730958</v>
      </c>
      <c r="D22" s="1">
        <f t="shared" si="1"/>
        <v>408.40704496667314</v>
      </c>
    </row>
    <row r="23" spans="1:4" x14ac:dyDescent="0.2">
      <c r="A23" s="1">
        <v>21</v>
      </c>
      <c r="B23" s="1">
        <f t="shared" si="0"/>
        <v>-5.4288089973014886</v>
      </c>
      <c r="C23" s="1">
        <f t="shared" si="2"/>
        <v>-19.249104729072947</v>
      </c>
      <c r="D23" s="1">
        <f t="shared" si="1"/>
        <v>428.82739721500678</v>
      </c>
    </row>
    <row r="24" spans="1:4" x14ac:dyDescent="0.2">
      <c r="A24" s="1">
        <v>22</v>
      </c>
      <c r="B24" s="1">
        <f t="shared" si="0"/>
        <v>4.6689072771180911</v>
      </c>
      <c r="C24" s="1">
        <f t="shared" si="2"/>
        <v>-19.447398407953536</v>
      </c>
      <c r="D24" s="1">
        <f t="shared" si="1"/>
        <v>449.24774946334048</v>
      </c>
    </row>
    <row r="25" spans="1:4" x14ac:dyDescent="0.2">
      <c r="A25" s="1">
        <v>23</v>
      </c>
      <c r="B25" s="1">
        <f t="shared" si="0"/>
        <v>13.576014910658838</v>
      </c>
      <c r="C25" s="1">
        <f t="shared" si="2"/>
        <v>-14.686450188713708</v>
      </c>
      <c r="D25" s="1">
        <f t="shared" si="1"/>
        <v>469.66810171167413</v>
      </c>
    </row>
    <row r="26" spans="1:4" x14ac:dyDescent="0.2">
      <c r="A26" s="1">
        <v>24</v>
      </c>
      <c r="B26" s="1">
        <f t="shared" si="0"/>
        <v>19.021130325903069</v>
      </c>
      <c r="C26" s="1">
        <f t="shared" si="2"/>
        <v>-6.1803398874989579</v>
      </c>
      <c r="D26" s="1">
        <f t="shared" si="1"/>
        <v>490.08845396000777</v>
      </c>
    </row>
    <row r="27" spans="1:4" x14ac:dyDescent="0.2">
      <c r="A27" s="1">
        <v>25</v>
      </c>
      <c r="B27" s="1">
        <f t="shared" si="0"/>
        <v>19.615705608064612</v>
      </c>
      <c r="C27" s="1">
        <f t="shared" si="2"/>
        <v>3.9018064403225425</v>
      </c>
      <c r="D27" s="1">
        <f t="shared" si="1"/>
        <v>510.50880620834141</v>
      </c>
    </row>
    <row r="28" spans="1:4" x14ac:dyDescent="0.2">
      <c r="A28" s="1">
        <v>26</v>
      </c>
      <c r="B28" s="1">
        <f t="shared" si="0"/>
        <v>15.208119312000619</v>
      </c>
      <c r="C28" s="1">
        <f t="shared" si="2"/>
        <v>12.98896096660367</v>
      </c>
      <c r="D28" s="1">
        <f t="shared" si="1"/>
        <v>530.92915845667505</v>
      </c>
    </row>
    <row r="29" spans="1:4" x14ac:dyDescent="0.2">
      <c r="A29" s="1">
        <v>27</v>
      </c>
      <c r="B29" s="1">
        <f t="shared" si="0"/>
        <v>6.9223411415498735</v>
      </c>
      <c r="C29" s="1">
        <f t="shared" si="2"/>
        <v>18.763826718449678</v>
      </c>
      <c r="D29" s="1">
        <f t="shared" si="1"/>
        <v>551.3495107050087</v>
      </c>
    </row>
    <row r="30" spans="1:4" x14ac:dyDescent="0.2">
      <c r="A30" s="1">
        <v>28</v>
      </c>
      <c r="B30" s="1">
        <f t="shared" si="0"/>
        <v>-3.1286893008045888</v>
      </c>
      <c r="C30" s="1">
        <f t="shared" si="2"/>
        <v>19.753766811902761</v>
      </c>
      <c r="D30" s="1">
        <f t="shared" si="1"/>
        <v>571.76986295334245</v>
      </c>
    </row>
    <row r="31" spans="1:4" x14ac:dyDescent="0.2">
      <c r="A31" s="1">
        <v>29</v>
      </c>
      <c r="B31" s="1">
        <f t="shared" si="0"/>
        <v>-12.381878986196675</v>
      </c>
      <c r="C31" s="1">
        <f t="shared" si="2"/>
        <v>15.706338617614904</v>
      </c>
      <c r="D31" s="1">
        <f t="shared" si="1"/>
        <v>592.1902152016761</v>
      </c>
    </row>
    <row r="32" spans="1:4" x14ac:dyDescent="0.2">
      <c r="A32" s="1">
        <v>30</v>
      </c>
      <c r="B32" s="1">
        <f t="shared" si="0"/>
        <v>-18.477590650225729</v>
      </c>
      <c r="C32" s="1">
        <f t="shared" si="2"/>
        <v>7.6536686473018145</v>
      </c>
      <c r="D32" s="1">
        <f t="shared" si="1"/>
        <v>612.61056745000974</v>
      </c>
    </row>
    <row r="33" spans="1:4" x14ac:dyDescent="0.2">
      <c r="A33" s="1">
        <v>31</v>
      </c>
      <c r="B33" s="1">
        <f t="shared" si="0"/>
        <v>-19.861369139098525</v>
      </c>
      <c r="C33" s="1">
        <f t="shared" si="2"/>
        <v>-2.3507479491567538</v>
      </c>
      <c r="D33" s="1">
        <f t="shared" si="1"/>
        <v>633.03091969834338</v>
      </c>
    </row>
    <row r="34" spans="1:4" x14ac:dyDescent="0.2">
      <c r="A34" s="1">
        <v>32</v>
      </c>
      <c r="B34" s="1">
        <f t="shared" si="0"/>
        <v>-16.180339887498956</v>
      </c>
      <c r="C34" s="1">
        <f t="shared" si="2"/>
        <v>-11.755705045849451</v>
      </c>
      <c r="D34" s="1">
        <f t="shared" si="1"/>
        <v>653.45127194667702</v>
      </c>
    </row>
    <row r="35" spans="1:4" x14ac:dyDescent="0.2">
      <c r="A35" s="1">
        <v>33</v>
      </c>
      <c r="B35" s="1">
        <f t="shared" si="0"/>
        <v>-8.3731947507485529</v>
      </c>
      <c r="C35" s="1">
        <f t="shared" si="2"/>
        <v>-18.162863476501631</v>
      </c>
      <c r="D35" s="1">
        <f t="shared" si="1"/>
        <v>673.87162419501067</v>
      </c>
    </row>
    <row r="36" spans="1:4" x14ac:dyDescent="0.2">
      <c r="A36" s="1">
        <v>34</v>
      </c>
      <c r="B36" s="1">
        <f t="shared" si="0"/>
        <v>1.5691819145568588</v>
      </c>
      <c r="C36" s="1">
        <f t="shared" si="2"/>
        <v>-19.938346674662565</v>
      </c>
      <c r="D36" s="1">
        <f t="shared" si="1"/>
        <v>694.29197644334431</v>
      </c>
    </row>
    <row r="37" spans="1:4" x14ac:dyDescent="0.2">
      <c r="A37" s="1">
        <v>35</v>
      </c>
      <c r="B37" s="1">
        <f t="shared" si="0"/>
        <v>11.111404660392029</v>
      </c>
      <c r="C37" s="1">
        <f t="shared" si="2"/>
        <v>-16.629392246050916</v>
      </c>
      <c r="D37" s="1">
        <f t="shared" si="1"/>
        <v>714.71232869167795</v>
      </c>
    </row>
    <row r="38" spans="1:4" x14ac:dyDescent="0.2">
      <c r="A38" s="1">
        <v>36</v>
      </c>
      <c r="B38" s="1">
        <f t="shared" si="0"/>
        <v>17.820130483767358</v>
      </c>
      <c r="C38" s="1">
        <f t="shared" si="2"/>
        <v>-9.0798099947909332</v>
      </c>
      <c r="D38" s="1">
        <f t="shared" si="1"/>
        <v>735.1326809400116</v>
      </c>
    </row>
    <row r="39" spans="1:4" x14ac:dyDescent="0.2">
      <c r="A39" s="1">
        <v>37</v>
      </c>
      <c r="B39" s="1">
        <f t="shared" si="0"/>
        <v>19.98458072481446</v>
      </c>
      <c r="C39" s="1">
        <f t="shared" si="2"/>
        <v>0.78519631518132638</v>
      </c>
      <c r="D39" s="1">
        <f t="shared" si="1"/>
        <v>755.55303318834535</v>
      </c>
    </row>
    <row r="40" spans="1:4" x14ac:dyDescent="0.2">
      <c r="A40" s="1">
        <v>38</v>
      </c>
      <c r="B40" s="1">
        <f t="shared" si="0"/>
        <v>17.052803287081858</v>
      </c>
      <c r="C40" s="1">
        <f t="shared" si="2"/>
        <v>10.449971294318956</v>
      </c>
      <c r="D40" s="1">
        <f t="shared" si="1"/>
        <v>775.973385436679</v>
      </c>
    </row>
    <row r="41" spans="1:4" x14ac:dyDescent="0.2">
      <c r="A41" s="1">
        <v>39</v>
      </c>
      <c r="B41" s="1">
        <f t="shared" si="0"/>
        <v>9.7724248299390997</v>
      </c>
      <c r="C41" s="1">
        <f t="shared" si="2"/>
        <v>17.449920141455941</v>
      </c>
      <c r="D41" s="1">
        <f t="shared" si="1"/>
        <v>796.39373768501264</v>
      </c>
    </row>
    <row r="42" spans="1:4" x14ac:dyDescent="0.2">
      <c r="A42" s="1">
        <v>40</v>
      </c>
      <c r="B42" s="1">
        <f t="shared" si="0"/>
        <v>-1.9600206874192949E-14</v>
      </c>
      <c r="C42" s="1">
        <f t="shared" si="2"/>
        <v>20</v>
      </c>
      <c r="D42" s="1">
        <f t="shared" si="1"/>
        <v>816.81408993334628</v>
      </c>
    </row>
    <row r="43" spans="1:4" x14ac:dyDescent="0.2">
      <c r="A43" s="1">
        <v>41</v>
      </c>
      <c r="B43" s="1">
        <f t="shared" si="0"/>
        <v>-9.772424829939073</v>
      </c>
      <c r="C43" s="1">
        <f t="shared" si="2"/>
        <v>17.449920141455955</v>
      </c>
      <c r="D43" s="1">
        <f t="shared" si="1"/>
        <v>837.23444218167992</v>
      </c>
    </row>
    <row r="44" spans="1:4" x14ac:dyDescent="0.2">
      <c r="A44" s="1">
        <v>42</v>
      </c>
      <c r="B44" s="1">
        <f t="shared" si="0"/>
        <v>-17.05280328708184</v>
      </c>
      <c r="C44" s="1">
        <f t="shared" si="2"/>
        <v>10.449971294318985</v>
      </c>
      <c r="D44" s="1">
        <f t="shared" si="1"/>
        <v>857.65479443001357</v>
      </c>
    </row>
    <row r="45" spans="1:4" x14ac:dyDescent="0.2">
      <c r="A45" s="1">
        <v>43</v>
      </c>
      <c r="B45" s="1">
        <f t="shared" si="0"/>
        <v>-19.98458072481446</v>
      </c>
      <c r="C45" s="1">
        <f t="shared" si="2"/>
        <v>0.78519631518135813</v>
      </c>
      <c r="D45" s="1">
        <f t="shared" si="1"/>
        <v>878.07514667834721</v>
      </c>
    </row>
    <row r="46" spans="1:4" x14ac:dyDescent="0.2">
      <c r="A46" s="1">
        <v>44</v>
      </c>
      <c r="B46" s="1">
        <f t="shared" si="0"/>
        <v>-17.820130483767372</v>
      </c>
      <c r="C46" s="1">
        <f t="shared" si="2"/>
        <v>-9.079809994790903</v>
      </c>
      <c r="D46" s="1">
        <f t="shared" si="1"/>
        <v>898.49549892668097</v>
      </c>
    </row>
    <row r="47" spans="1:4" x14ac:dyDescent="0.2">
      <c r="A47" s="1">
        <v>45</v>
      </c>
      <c r="B47" s="1">
        <f t="shared" si="0"/>
        <v>-11.111404660392054</v>
      </c>
      <c r="C47" s="1">
        <f t="shared" si="2"/>
        <v>-16.629392246050898</v>
      </c>
      <c r="D47" s="1">
        <f t="shared" si="1"/>
        <v>918.91585117501461</v>
      </c>
    </row>
    <row r="48" spans="1:4" x14ac:dyDescent="0.2">
      <c r="A48" s="1">
        <v>46</v>
      </c>
      <c r="B48" s="1">
        <f t="shared" si="0"/>
        <v>-1.5691819145568906</v>
      </c>
      <c r="C48" s="1">
        <f t="shared" si="2"/>
        <v>-19.938346674662558</v>
      </c>
      <c r="D48" s="1">
        <f t="shared" si="1"/>
        <v>939.33620342334825</v>
      </c>
    </row>
    <row r="49" spans="1:4" x14ac:dyDescent="0.2">
      <c r="A49" s="1">
        <v>47</v>
      </c>
      <c r="B49" s="1">
        <f t="shared" si="0"/>
        <v>8.3731947507485245</v>
      </c>
      <c r="C49" s="1">
        <f t="shared" si="2"/>
        <v>-18.162863476501641</v>
      </c>
      <c r="D49" s="1">
        <f t="shared" si="1"/>
        <v>959.75655567168189</v>
      </c>
    </row>
    <row r="50" spans="1:4" x14ac:dyDescent="0.2">
      <c r="A50" s="1">
        <v>48</v>
      </c>
      <c r="B50" s="1">
        <f t="shared" si="0"/>
        <v>16.180339887498938</v>
      </c>
      <c r="C50" s="1">
        <f t="shared" si="2"/>
        <v>-11.755705045849478</v>
      </c>
      <c r="D50" s="1">
        <f t="shared" si="1"/>
        <v>980.17690792001554</v>
      </c>
    </row>
    <row r="51" spans="1:4" x14ac:dyDescent="0.2">
      <c r="A51" s="1">
        <v>49</v>
      </c>
      <c r="B51" s="1">
        <f t="shared" si="0"/>
        <v>19.861369139098525</v>
      </c>
      <c r="C51" s="1">
        <f t="shared" si="2"/>
        <v>-2.3507479491567502</v>
      </c>
      <c r="D51" s="1">
        <f t="shared" si="1"/>
        <v>1000.5972601683492</v>
      </c>
    </row>
    <row r="52" spans="1:4" x14ac:dyDescent="0.2">
      <c r="A52" s="1">
        <v>50</v>
      </c>
      <c r="B52" s="1">
        <f t="shared" si="0"/>
        <v>18.477590650225753</v>
      </c>
      <c r="C52" s="1">
        <f t="shared" si="2"/>
        <v>7.6536686473017523</v>
      </c>
      <c r="D52" s="1">
        <f t="shared" si="1"/>
        <v>1021.0176124166828</v>
      </c>
    </row>
    <row r="53" spans="1:4" x14ac:dyDescent="0.2">
      <c r="A53" s="1">
        <v>51</v>
      </c>
      <c r="B53" s="1">
        <f t="shared" si="0"/>
        <v>12.3818789861967</v>
      </c>
      <c r="C53" s="1">
        <f t="shared" si="2"/>
        <v>15.706338617614882</v>
      </c>
      <c r="D53" s="1">
        <f t="shared" si="1"/>
        <v>1041.4379646650166</v>
      </c>
    </row>
    <row r="54" spans="1:4" x14ac:dyDescent="0.2">
      <c r="A54" s="1">
        <v>52</v>
      </c>
      <c r="B54" s="1">
        <f t="shared" si="0"/>
        <v>3.1286893008046199</v>
      </c>
      <c r="C54" s="1">
        <f t="shared" si="2"/>
        <v>19.753766811902754</v>
      </c>
      <c r="D54" s="1">
        <f t="shared" si="1"/>
        <v>1061.8583169133501</v>
      </c>
    </row>
    <row r="55" spans="1:4" x14ac:dyDescent="0.2">
      <c r="A55" s="1">
        <v>53</v>
      </c>
      <c r="B55" s="1">
        <f t="shared" si="0"/>
        <v>-6.9223411415498104</v>
      </c>
      <c r="C55" s="1">
        <f t="shared" si="2"/>
        <v>18.7638267184497</v>
      </c>
      <c r="D55" s="1">
        <f t="shared" si="1"/>
        <v>1082.2786691616839</v>
      </c>
    </row>
    <row r="56" spans="1:4" x14ac:dyDescent="0.2">
      <c r="A56" s="1">
        <v>54</v>
      </c>
      <c r="B56" s="1">
        <f t="shared" si="0"/>
        <v>-15.208119312000598</v>
      </c>
      <c r="C56" s="1">
        <f t="shared" si="2"/>
        <v>12.988960966603695</v>
      </c>
      <c r="D56" s="1">
        <f t="shared" si="1"/>
        <v>1102.6990214100174</v>
      </c>
    </row>
    <row r="57" spans="1:4" x14ac:dyDescent="0.2">
      <c r="A57" s="1">
        <v>55</v>
      </c>
      <c r="B57" s="1">
        <f t="shared" si="0"/>
        <v>-19.615705608064605</v>
      </c>
      <c r="C57" s="1">
        <f t="shared" si="2"/>
        <v>3.9018064403225736</v>
      </c>
      <c r="D57" s="1">
        <f t="shared" si="1"/>
        <v>1123.1193736583512</v>
      </c>
    </row>
    <row r="58" spans="1:4" x14ac:dyDescent="0.2">
      <c r="A58" s="1">
        <v>56</v>
      </c>
      <c r="B58" s="1">
        <f t="shared" si="0"/>
        <v>-19.021130325903087</v>
      </c>
      <c r="C58" s="1">
        <f t="shared" si="2"/>
        <v>-6.180339887498894</v>
      </c>
      <c r="D58" s="1">
        <f t="shared" si="1"/>
        <v>1143.5397259066849</v>
      </c>
    </row>
    <row r="59" spans="1:4" x14ac:dyDescent="0.2">
      <c r="A59" s="1">
        <v>57</v>
      </c>
      <c r="B59" s="1">
        <f t="shared" si="0"/>
        <v>-13.576014910658863</v>
      </c>
      <c r="C59" s="1">
        <f t="shared" si="2"/>
        <v>-14.686450188713687</v>
      </c>
      <c r="D59" s="1">
        <f t="shared" si="1"/>
        <v>1163.9600781550184</v>
      </c>
    </row>
    <row r="60" spans="1:4" x14ac:dyDescent="0.2">
      <c r="A60" s="1">
        <v>58</v>
      </c>
      <c r="B60" s="1">
        <f t="shared" si="0"/>
        <v>-4.6689072771181221</v>
      </c>
      <c r="C60" s="1">
        <f t="shared" si="2"/>
        <v>-19.447398407953528</v>
      </c>
      <c r="D60" s="1">
        <f t="shared" si="1"/>
        <v>1184.3804304033522</v>
      </c>
    </row>
    <row r="61" spans="1:4" x14ac:dyDescent="0.2">
      <c r="A61" s="1">
        <v>59</v>
      </c>
      <c r="B61" s="1">
        <f t="shared" si="0"/>
        <v>5.4288089973014921</v>
      </c>
      <c r="C61" s="1">
        <f t="shared" si="2"/>
        <v>-19.249104729072943</v>
      </c>
      <c r="D61" s="1">
        <f t="shared" si="1"/>
        <v>1204.8007826516857</v>
      </c>
    </row>
    <row r="62" spans="1:4" x14ac:dyDescent="0.2">
      <c r="A62" s="1">
        <v>60</v>
      </c>
      <c r="B62" s="1">
        <f t="shared" si="0"/>
        <v>14.142135623730921</v>
      </c>
      <c r="C62" s="1">
        <f t="shared" si="2"/>
        <v>-14.142135623730979</v>
      </c>
      <c r="D62" s="1">
        <f t="shared" si="1"/>
        <v>1225.2211349000195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B269-563E-5D41-B69E-71C58F499F1B}">
  <sheetPr codeName="Sheet2"/>
  <dimension ref="A1:M2"/>
  <sheetViews>
    <sheetView workbookViewId="0">
      <selection activeCell="N20" sqref="N20"/>
    </sheetView>
  </sheetViews>
  <sheetFormatPr baseColWidth="10" defaultRowHeight="16" x14ac:dyDescent="0.2"/>
  <cols>
    <col min="1" max="4" width="10.83203125" style="1"/>
    <col min="5" max="5" width="20.1640625" customWidth="1"/>
    <col min="6" max="6" width="18" bestFit="1" customWidth="1"/>
    <col min="8" max="10" width="18.6640625" customWidth="1"/>
    <col min="11" max="11" width="15.5" bestFit="1" customWidth="1"/>
  </cols>
  <sheetData>
    <row r="1" spans="1:13" s="4" customFormat="1" x14ac:dyDescent="0.2">
      <c r="A1" s="4" t="s">
        <v>7</v>
      </c>
      <c r="B1" s="4" t="s">
        <v>8</v>
      </c>
      <c r="C1" s="12" t="s">
        <v>9</v>
      </c>
      <c r="D1" s="4" t="s">
        <v>17</v>
      </c>
      <c r="E1" s="4" t="s">
        <v>19</v>
      </c>
      <c r="F1" s="4" t="s">
        <v>20</v>
      </c>
      <c r="G1" s="4" t="s">
        <v>21</v>
      </c>
      <c r="H1" s="4" t="s">
        <v>23</v>
      </c>
      <c r="I1" s="4" t="s">
        <v>24</v>
      </c>
      <c r="J1" s="13" t="s">
        <v>25</v>
      </c>
      <c r="K1" s="13" t="s">
        <v>22</v>
      </c>
      <c r="L1" s="13" t="s">
        <v>26</v>
      </c>
      <c r="M1" s="4" t="s">
        <v>27</v>
      </c>
    </row>
    <row r="2" spans="1:13" x14ac:dyDescent="0.2">
      <c r="A2" s="1">
        <v>200</v>
      </c>
      <c r="B2" s="1">
        <v>5</v>
      </c>
      <c r="C2" s="1">
        <v>46</v>
      </c>
      <c r="D2" s="1">
        <f>A2/B2</f>
        <v>40</v>
      </c>
      <c r="E2">
        <f>2*PI()*C2</f>
        <v>289.02652413026095</v>
      </c>
      <c r="F2">
        <f>SQRT(POWER(E2, 2) + POWER(D2, 2))</f>
        <v>291.78130791882523</v>
      </c>
      <c r="G2">
        <f>B2*F2</f>
        <v>1458.9065395941261</v>
      </c>
      <c r="H2">
        <f>'Vars and Equations'!$C$3 / C2</f>
        <v>0.34782608695652173</v>
      </c>
      <c r="I2">
        <f>(180/PI())*H2</f>
        <v>19.928966787159069</v>
      </c>
      <c r="J2">
        <f>180/I2</f>
        <v>9.0320788790706548</v>
      </c>
      <c r="K2">
        <f>C2*H2</f>
        <v>16</v>
      </c>
      <c r="L2">
        <f>F2/'Vars and Equations'!$C$3</f>
        <v>18.236331744926577</v>
      </c>
      <c r="M2">
        <f>J2*B2</f>
        <v>45.160394395353272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27FF-795E-2E4C-A3B1-DAE5135884E6}">
  <sheetPr codeName="Sheet3"/>
  <dimension ref="A1:D34"/>
  <sheetViews>
    <sheetView workbookViewId="0">
      <selection activeCell="E35" sqref="E35"/>
    </sheetView>
  </sheetViews>
  <sheetFormatPr baseColWidth="10" defaultRowHeight="16" x14ac:dyDescent="0.2"/>
  <cols>
    <col min="2" max="2" width="12.6640625" bestFit="1" customWidth="1"/>
    <col min="3" max="3" width="14.1640625" bestFit="1" customWidth="1"/>
    <col min="4" max="4" width="14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13</v>
      </c>
    </row>
    <row r="2" spans="1:4" x14ac:dyDescent="0.2">
      <c r="A2">
        <v>0</v>
      </c>
      <c r="B2">
        <f>POWER(2,A2)</f>
        <v>1</v>
      </c>
      <c r="C2">
        <f>POWER(2,-1 * A2)</f>
        <v>1</v>
      </c>
      <c r="D2">
        <f>POWER(10,-1 * A2)</f>
        <v>1</v>
      </c>
    </row>
    <row r="3" spans="1:4" x14ac:dyDescent="0.2">
      <c r="A3">
        <v>1</v>
      </c>
      <c r="B3">
        <f>POWER(2,A3)</f>
        <v>2</v>
      </c>
      <c r="C3">
        <f>POWER(2,-1 * A3)</f>
        <v>0.5</v>
      </c>
      <c r="D3">
        <f t="shared" ref="D3:D15" si="0">POWER(10,-1 * A3)</f>
        <v>0.1</v>
      </c>
    </row>
    <row r="4" spans="1:4" x14ac:dyDescent="0.2">
      <c r="A4">
        <v>2</v>
      </c>
      <c r="B4">
        <f t="shared" ref="B4:B34" si="1">POWER(2,A4)</f>
        <v>4</v>
      </c>
      <c r="C4">
        <f t="shared" ref="C4:C15" si="2">POWER(2,-1 * A4)</f>
        <v>0.25</v>
      </c>
      <c r="D4">
        <f t="shared" si="0"/>
        <v>0.01</v>
      </c>
    </row>
    <row r="5" spans="1:4" x14ac:dyDescent="0.2">
      <c r="A5">
        <v>3</v>
      </c>
      <c r="B5">
        <f t="shared" si="1"/>
        <v>8</v>
      </c>
      <c r="C5">
        <f t="shared" si="2"/>
        <v>0.125</v>
      </c>
      <c r="D5">
        <f t="shared" si="0"/>
        <v>1E-3</v>
      </c>
    </row>
    <row r="6" spans="1:4" x14ac:dyDescent="0.2">
      <c r="A6">
        <v>4</v>
      </c>
      <c r="B6">
        <f t="shared" si="1"/>
        <v>16</v>
      </c>
      <c r="C6">
        <f t="shared" si="2"/>
        <v>6.25E-2</v>
      </c>
      <c r="D6">
        <f t="shared" si="0"/>
        <v>1E-4</v>
      </c>
    </row>
    <row r="7" spans="1:4" x14ac:dyDescent="0.2">
      <c r="A7">
        <v>5</v>
      </c>
      <c r="B7">
        <f t="shared" si="1"/>
        <v>32</v>
      </c>
      <c r="C7">
        <f t="shared" si="2"/>
        <v>3.125E-2</v>
      </c>
      <c r="D7">
        <f t="shared" si="0"/>
        <v>1.0000000000000001E-5</v>
      </c>
    </row>
    <row r="8" spans="1:4" x14ac:dyDescent="0.2">
      <c r="A8">
        <v>6</v>
      </c>
      <c r="B8">
        <f t="shared" si="1"/>
        <v>64</v>
      </c>
      <c r="C8">
        <f t="shared" si="2"/>
        <v>1.5625E-2</v>
      </c>
      <c r="D8">
        <f t="shared" si="0"/>
        <v>9.9999999999999995E-7</v>
      </c>
    </row>
    <row r="9" spans="1:4" x14ac:dyDescent="0.2">
      <c r="A9">
        <v>7</v>
      </c>
      <c r="B9">
        <f t="shared" si="1"/>
        <v>128</v>
      </c>
      <c r="C9">
        <f t="shared" si="2"/>
        <v>7.8125E-3</v>
      </c>
      <c r="D9">
        <f t="shared" si="0"/>
        <v>9.9999999999999995E-8</v>
      </c>
    </row>
    <row r="10" spans="1:4" x14ac:dyDescent="0.2">
      <c r="A10">
        <v>8</v>
      </c>
      <c r="B10">
        <f t="shared" si="1"/>
        <v>256</v>
      </c>
      <c r="C10">
        <f t="shared" si="2"/>
        <v>3.90625E-3</v>
      </c>
      <c r="D10">
        <f t="shared" si="0"/>
        <v>1E-8</v>
      </c>
    </row>
    <row r="11" spans="1:4" x14ac:dyDescent="0.2">
      <c r="A11">
        <v>9</v>
      </c>
      <c r="B11">
        <f t="shared" si="1"/>
        <v>512</v>
      </c>
      <c r="C11">
        <f t="shared" si="2"/>
        <v>1.953125E-3</v>
      </c>
      <c r="D11">
        <f t="shared" si="0"/>
        <v>1.0000000000000001E-9</v>
      </c>
    </row>
    <row r="12" spans="1:4" x14ac:dyDescent="0.2">
      <c r="A12">
        <v>10</v>
      </c>
      <c r="B12">
        <f t="shared" si="1"/>
        <v>1024</v>
      </c>
      <c r="C12">
        <f t="shared" si="2"/>
        <v>9.765625E-4</v>
      </c>
      <c r="D12">
        <f t="shared" si="0"/>
        <v>1E-10</v>
      </c>
    </row>
    <row r="13" spans="1:4" x14ac:dyDescent="0.2">
      <c r="A13">
        <v>11</v>
      </c>
      <c r="B13">
        <f t="shared" si="1"/>
        <v>2048</v>
      </c>
      <c r="C13">
        <f t="shared" si="2"/>
        <v>4.8828125E-4</v>
      </c>
      <c r="D13">
        <f t="shared" si="0"/>
        <v>9.9999999999999994E-12</v>
      </c>
    </row>
    <row r="14" spans="1:4" x14ac:dyDescent="0.2">
      <c r="A14">
        <v>12</v>
      </c>
      <c r="B14">
        <f t="shared" si="1"/>
        <v>4096</v>
      </c>
      <c r="C14">
        <f t="shared" si="2"/>
        <v>2.44140625E-4</v>
      </c>
      <c r="D14">
        <f t="shared" si="0"/>
        <v>9.9999999999999998E-13</v>
      </c>
    </row>
    <row r="15" spans="1:4" x14ac:dyDescent="0.2">
      <c r="A15">
        <v>13</v>
      </c>
      <c r="B15">
        <f t="shared" si="1"/>
        <v>8192</v>
      </c>
      <c r="C15">
        <f t="shared" si="2"/>
        <v>1.220703125E-4</v>
      </c>
      <c r="D15">
        <f t="shared" si="0"/>
        <v>1E-13</v>
      </c>
    </row>
    <row r="16" spans="1:4" x14ac:dyDescent="0.2">
      <c r="A16">
        <v>14</v>
      </c>
      <c r="B16">
        <f t="shared" si="1"/>
        <v>16384</v>
      </c>
      <c r="C16">
        <f t="shared" ref="C16:C34" si="3">POWER(2,-1 * A16)</f>
        <v>6.103515625E-5</v>
      </c>
      <c r="D16">
        <f t="shared" ref="D16:D34" si="4">POWER(10,-1 * A16)</f>
        <v>1E-14</v>
      </c>
    </row>
    <row r="17" spans="1:4" x14ac:dyDescent="0.2">
      <c r="A17">
        <v>15</v>
      </c>
      <c r="B17">
        <f t="shared" si="1"/>
        <v>32768</v>
      </c>
      <c r="C17">
        <f t="shared" si="3"/>
        <v>3.0517578125E-5</v>
      </c>
      <c r="D17">
        <f t="shared" si="4"/>
        <v>1.0000000000000001E-15</v>
      </c>
    </row>
    <row r="18" spans="1:4" x14ac:dyDescent="0.2">
      <c r="A18">
        <v>16</v>
      </c>
      <c r="B18">
        <f t="shared" si="1"/>
        <v>65536</v>
      </c>
      <c r="C18">
        <f t="shared" si="3"/>
        <v>1.52587890625E-5</v>
      </c>
      <c r="D18">
        <f t="shared" si="4"/>
        <v>9.9999999999999998E-17</v>
      </c>
    </row>
    <row r="19" spans="1:4" x14ac:dyDescent="0.2">
      <c r="A19">
        <v>17</v>
      </c>
      <c r="B19">
        <f t="shared" si="1"/>
        <v>131072</v>
      </c>
      <c r="C19">
        <f t="shared" si="3"/>
        <v>7.62939453125E-6</v>
      </c>
      <c r="D19">
        <f t="shared" si="4"/>
        <v>1.0000000000000001E-17</v>
      </c>
    </row>
    <row r="20" spans="1:4" x14ac:dyDescent="0.2">
      <c r="A20">
        <v>18</v>
      </c>
      <c r="B20">
        <f t="shared" si="1"/>
        <v>262144</v>
      </c>
      <c r="C20">
        <f t="shared" si="3"/>
        <v>3.814697265625E-6</v>
      </c>
      <c r="D20">
        <f t="shared" si="4"/>
        <v>1.0000000000000001E-18</v>
      </c>
    </row>
    <row r="21" spans="1:4" x14ac:dyDescent="0.2">
      <c r="A21">
        <v>19</v>
      </c>
      <c r="B21">
        <f t="shared" si="1"/>
        <v>524288</v>
      </c>
      <c r="C21">
        <f t="shared" si="3"/>
        <v>1.9073486328125E-6</v>
      </c>
      <c r="D21">
        <f t="shared" si="4"/>
        <v>9.9999999999999998E-20</v>
      </c>
    </row>
    <row r="22" spans="1:4" x14ac:dyDescent="0.2">
      <c r="A22">
        <v>20</v>
      </c>
      <c r="B22">
        <f t="shared" si="1"/>
        <v>1048576</v>
      </c>
      <c r="C22">
        <f t="shared" si="3"/>
        <v>9.5367431640625E-7</v>
      </c>
      <c r="D22">
        <f t="shared" si="4"/>
        <v>9.9999999999999995E-21</v>
      </c>
    </row>
    <row r="23" spans="1:4" x14ac:dyDescent="0.2">
      <c r="A23">
        <v>21</v>
      </c>
      <c r="B23">
        <f t="shared" si="1"/>
        <v>2097152</v>
      </c>
      <c r="C23">
        <f t="shared" si="3"/>
        <v>4.76837158203125E-7</v>
      </c>
      <c r="D23">
        <f t="shared" si="4"/>
        <v>9.9999999999999991E-22</v>
      </c>
    </row>
    <row r="24" spans="1:4" x14ac:dyDescent="0.2">
      <c r="A24">
        <v>22</v>
      </c>
      <c r="B24">
        <f t="shared" si="1"/>
        <v>4194304</v>
      </c>
      <c r="C24">
        <f t="shared" si="3"/>
        <v>2.384185791015625E-7</v>
      </c>
      <c r="D24">
        <f t="shared" si="4"/>
        <v>1E-22</v>
      </c>
    </row>
    <row r="25" spans="1:4" x14ac:dyDescent="0.2">
      <c r="A25">
        <v>23</v>
      </c>
      <c r="B25">
        <f t="shared" si="1"/>
        <v>8388608</v>
      </c>
      <c r="C25">
        <f t="shared" si="3"/>
        <v>1.1920928955078125E-7</v>
      </c>
      <c r="D25">
        <f t="shared" si="4"/>
        <v>1.0000000000000001E-23</v>
      </c>
    </row>
    <row r="26" spans="1:4" x14ac:dyDescent="0.2">
      <c r="A26">
        <v>24</v>
      </c>
      <c r="B26">
        <f t="shared" si="1"/>
        <v>16777216</v>
      </c>
      <c r="C26">
        <f t="shared" si="3"/>
        <v>5.9604644775390625E-8</v>
      </c>
      <c r="D26">
        <f t="shared" si="4"/>
        <v>1.0000000000000001E-24</v>
      </c>
    </row>
    <row r="27" spans="1:4" x14ac:dyDescent="0.2">
      <c r="A27">
        <v>25</v>
      </c>
      <c r="B27">
        <f t="shared" si="1"/>
        <v>33554432</v>
      </c>
      <c r="C27">
        <f t="shared" si="3"/>
        <v>2.9802322387695312E-8</v>
      </c>
      <c r="D27">
        <f t="shared" si="4"/>
        <v>9.9999999999999992E-26</v>
      </c>
    </row>
    <row r="28" spans="1:4" x14ac:dyDescent="0.2">
      <c r="A28">
        <v>26</v>
      </c>
      <c r="B28">
        <f t="shared" si="1"/>
        <v>67108864</v>
      </c>
      <c r="C28">
        <f t="shared" si="3"/>
        <v>1.4901161193847656E-8</v>
      </c>
      <c r="D28">
        <f t="shared" si="4"/>
        <v>9.999999999999999E-27</v>
      </c>
    </row>
    <row r="29" spans="1:4" x14ac:dyDescent="0.2">
      <c r="A29">
        <v>27</v>
      </c>
      <c r="B29">
        <f t="shared" si="1"/>
        <v>134217728</v>
      </c>
      <c r="C29">
        <f t="shared" si="3"/>
        <v>7.4505805969238281E-9</v>
      </c>
      <c r="D29">
        <f t="shared" si="4"/>
        <v>1E-27</v>
      </c>
    </row>
    <row r="30" spans="1:4" x14ac:dyDescent="0.2">
      <c r="A30">
        <v>28</v>
      </c>
      <c r="B30">
        <f t="shared" si="1"/>
        <v>268435456</v>
      </c>
      <c r="C30">
        <f t="shared" si="3"/>
        <v>3.7252902984619141E-9</v>
      </c>
      <c r="D30">
        <f t="shared" si="4"/>
        <v>1.0000000000000001E-28</v>
      </c>
    </row>
    <row r="31" spans="1:4" x14ac:dyDescent="0.2">
      <c r="A31">
        <v>29</v>
      </c>
      <c r="B31">
        <f t="shared" si="1"/>
        <v>536870912</v>
      </c>
      <c r="C31">
        <f t="shared" si="3"/>
        <v>1.862645149230957E-9</v>
      </c>
      <c r="D31">
        <f t="shared" si="4"/>
        <v>1.0000000000000001E-29</v>
      </c>
    </row>
    <row r="32" spans="1:4" x14ac:dyDescent="0.2">
      <c r="A32">
        <v>30</v>
      </c>
      <c r="B32">
        <f t="shared" si="1"/>
        <v>1073741824</v>
      </c>
      <c r="C32">
        <f t="shared" si="3"/>
        <v>9.3132257461547852E-10</v>
      </c>
      <c r="D32">
        <f t="shared" si="4"/>
        <v>9.9999999999999991E-31</v>
      </c>
    </row>
    <row r="33" spans="1:4" x14ac:dyDescent="0.2">
      <c r="A33">
        <v>31</v>
      </c>
      <c r="B33">
        <f t="shared" si="1"/>
        <v>2147483648</v>
      </c>
      <c r="C33">
        <f t="shared" si="3"/>
        <v>4.6566128730773926E-10</v>
      </c>
      <c r="D33">
        <f t="shared" si="4"/>
        <v>1.0000000000000001E-31</v>
      </c>
    </row>
    <row r="34" spans="1:4" x14ac:dyDescent="0.2">
      <c r="A34">
        <v>32</v>
      </c>
      <c r="B34">
        <f t="shared" si="1"/>
        <v>4294967296</v>
      </c>
      <c r="C34">
        <f t="shared" si="3"/>
        <v>2.3283064365386963E-10</v>
      </c>
      <c r="D34">
        <f t="shared" si="4"/>
        <v>9.9999999999999992E-33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Vars and Equations</vt:lpstr>
      <vt:lpstr>finding Coeffs</vt:lpstr>
      <vt:lpstr>Parameter analysis - existing</vt:lpstr>
      <vt:lpstr>helix</vt:lpstr>
      <vt:lpstr>Parameter analysis 1</vt:lpstr>
      <vt:lpstr>Exponents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Wilder, Christopher M (PERATON LABS)</dc:creator>
  <cp:lastModifiedBy>Wilder, Christopher M (PERATON LABS)</cp:lastModifiedBy>
  <dcterms:created xsi:type="dcterms:W3CDTF">2023-12-20T03:10:49Z</dcterms:created>
  <dcterms:modified xsi:type="dcterms:W3CDTF">2023-12-20T15:16:54Z</dcterms:modified>
</cp:coreProperties>
</file>