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10080" windowHeight="7560"/>
  </bookViews>
  <sheets>
    <sheet name="tragic poets" sheetId="4" r:id="rId1"/>
    <sheet name="tragic competitive field" sheetId="1" r:id="rId2"/>
    <sheet name="notable winners" sheetId="2" r:id="rId3"/>
    <sheet name="aristophanes play references" sheetId="3" r:id="rId4"/>
  </sheets>
  <calcPr calcId="145621"/>
</workbook>
</file>

<file path=xl/calcChain.xml><?xml version="1.0" encoding="utf-8"?>
<calcChain xmlns="http://schemas.openxmlformats.org/spreadsheetml/2006/main">
  <c r="B5" i="2" l="1"/>
  <c r="B54" i="1"/>
  <c r="B22" i="1"/>
  <c r="B42" i="1"/>
  <c r="C65" i="1"/>
  <c r="C66" i="1"/>
  <c r="C67" i="1"/>
  <c r="B65" i="1"/>
  <c r="C62" i="1"/>
  <c r="D33" i="1"/>
  <c r="B33" i="1"/>
  <c r="B4" i="2"/>
  <c r="B31" i="2"/>
  <c r="D50" i="1"/>
  <c r="B50" i="1"/>
  <c r="C50" i="1"/>
  <c r="D49" i="1"/>
  <c r="D51" i="1"/>
  <c r="D15" i="1"/>
  <c r="C15" i="1"/>
  <c r="B15" i="1"/>
  <c r="D32" i="1"/>
  <c r="B32" i="1"/>
  <c r="B21" i="1"/>
  <c r="B18" i="1"/>
  <c r="B20" i="1"/>
  <c r="B17" i="1"/>
  <c r="B16" i="1"/>
  <c r="G4" i="4"/>
  <c r="D74" i="1"/>
  <c r="D75" i="1"/>
  <c r="D76" i="1"/>
  <c r="D77" i="1"/>
  <c r="D78" i="1"/>
  <c r="D73" i="1"/>
  <c r="D18" i="1"/>
  <c r="D20" i="1"/>
  <c r="B13" i="1"/>
  <c r="C13" i="1"/>
  <c r="D13" i="1"/>
  <c r="C18" i="1"/>
  <c r="C20" i="1"/>
  <c r="C21" i="1"/>
  <c r="D21" i="1"/>
  <c r="C17" i="1"/>
  <c r="D17" i="1"/>
  <c r="C16" i="1"/>
  <c r="D16" i="1"/>
  <c r="B49" i="1"/>
  <c r="B51" i="1"/>
  <c r="B55" i="1"/>
  <c r="D34" i="1"/>
  <c r="B34" i="1"/>
  <c r="C22" i="1"/>
  <c r="B53" i="1"/>
  <c r="C33" i="1"/>
  <c r="D22" i="1"/>
  <c r="C49" i="1"/>
  <c r="C51" i="1"/>
  <c r="C32" i="1"/>
  <c r="C34" i="1"/>
  <c r="B38" i="1"/>
  <c r="B37" i="1"/>
  <c r="C61" i="1"/>
  <c r="B61" i="1"/>
  <c r="B66" i="1"/>
  <c r="C60" i="1"/>
  <c r="B60" i="1"/>
  <c r="B62" i="1"/>
  <c r="B67" i="1"/>
  <c r="B43" i="1"/>
</calcChain>
</file>

<file path=xl/sharedStrings.xml><?xml version="1.0" encoding="utf-8"?>
<sst xmlns="http://schemas.openxmlformats.org/spreadsheetml/2006/main" count="235" uniqueCount="174">
  <si>
    <t>first performance</t>
  </si>
  <si>
    <t>plays</t>
  </si>
  <si>
    <t>victories</t>
  </si>
  <si>
    <t>Sophocles</t>
  </si>
  <si>
    <t>Euripides</t>
  </si>
  <si>
    <t>born</t>
  </si>
  <si>
    <t>last performance in Athens</t>
  </si>
  <si>
    <t>age at last performance</t>
  </si>
  <si>
    <t>active years</t>
  </si>
  <si>
    <t>lid</t>
  </si>
  <si>
    <t>tragic poet</t>
  </si>
  <si>
    <t xml:space="preserve">birth </t>
  </si>
  <si>
    <t>death</t>
  </si>
  <si>
    <t>Astydamas the Elder</t>
  </si>
  <si>
    <t>Neophron of Sicyon</t>
  </si>
  <si>
    <t>Pilocles the Elder</t>
  </si>
  <si>
    <t>Aeschylus</t>
  </si>
  <si>
    <t>Aristarchus of Tegea</t>
  </si>
  <si>
    <t>Iophon of Athens</t>
  </si>
  <si>
    <t>other years as well; son of Sophocles</t>
  </si>
  <si>
    <t>Ion of Chios</t>
  </si>
  <si>
    <t>Achaeus of Eretria</t>
  </si>
  <si>
    <t>Morychus</t>
  </si>
  <si>
    <t>contemporary of Aristophanes</t>
  </si>
  <si>
    <t>Nicomachus of Phrygia</t>
  </si>
  <si>
    <t>contemporary of Euripides</t>
  </si>
  <si>
    <t>Agathon of Athens</t>
  </si>
  <si>
    <t>Acestor of Sacas</t>
  </si>
  <si>
    <t>Aristias of Philius</t>
  </si>
  <si>
    <t>Carcinus the Elder</t>
  </si>
  <si>
    <t>Critias of Athens</t>
  </si>
  <si>
    <t>Euphorion of Athens</t>
  </si>
  <si>
    <t>Euripides the Younger</t>
  </si>
  <si>
    <t>Hieronymus of Athens</t>
  </si>
  <si>
    <t>Melanthius</t>
  </si>
  <si>
    <t>Meletus of Athens</t>
  </si>
  <si>
    <t>Morsimus of Athens</t>
  </si>
  <si>
    <t>Nothippus</t>
  </si>
  <si>
    <t>Pythangelus</t>
  </si>
  <si>
    <t>Sthenelus</t>
  </si>
  <si>
    <t>Theognis of Athens</t>
  </si>
  <si>
    <t>Timesitheus</t>
  </si>
  <si>
    <t>Tomotheus of Miletus</t>
  </si>
  <si>
    <t>Xenocles the Elder</t>
  </si>
  <si>
    <t>Xenophanes</t>
  </si>
  <si>
    <t>Dionysia</t>
  </si>
  <si>
    <t>Lenaia</t>
  </si>
  <si>
    <t>total</t>
  </si>
  <si>
    <t>festivals</t>
  </si>
  <si>
    <t>victories Dionesia</t>
  </si>
  <si>
    <t>victories Lenaia</t>
  </si>
  <si>
    <t>winning percentage</t>
  </si>
  <si>
    <t>Dionysia participations</t>
  </si>
  <si>
    <t>Lenaia participations</t>
  </si>
  <si>
    <t>victories total</t>
  </si>
  <si>
    <t>Dionysia victories</t>
  </si>
  <si>
    <t xml:space="preserve">    * 484 BC - Aeschylus</t>
  </si>
  <si>
    <t xml:space="preserve">    * 472 BC - Aeschylus (The Persians)</t>
  </si>
  <si>
    <t xml:space="preserve">    * 471 BC - Polyphrasmon</t>
  </si>
  <si>
    <t xml:space="preserve">    * 468 BC - Sophocles (Triptolemus)</t>
  </si>
  <si>
    <t xml:space="preserve">    * 467 BC - Aeschylus (Seven Against Thebes)</t>
  </si>
  <si>
    <t xml:space="preserve">    * 463 BC - Aeschylus (The Suppliants)</t>
  </si>
  <si>
    <t xml:space="preserve">    * 458 BC - Aeschylus (The Oresteia)</t>
  </si>
  <si>
    <t xml:space="preserve">    * 449 BC - Herakleides</t>
  </si>
  <si>
    <t xml:space="preserve">    * 441 BC - Euripides</t>
  </si>
  <si>
    <t xml:space="preserve">    * 441 BC - Sophocles, (Antigone)</t>
  </si>
  <si>
    <t xml:space="preserve">    * 431 BC - Euphorion, son of Aeschylus, Sophocles took 2nd place</t>
  </si>
  <si>
    <t xml:space="preserve">    * 428 BC - Euripides (Hippolytus)</t>
  </si>
  <si>
    <t xml:space="preserve">    * 427 BC - Philocles, nephew of Aeshyclus, Sophocles took 2nd place</t>
  </si>
  <si>
    <t xml:space="preserve">    * 415 BC - Xenocles</t>
  </si>
  <si>
    <t xml:space="preserve">    * 409 BC - Sophocles (Philoctetes)</t>
  </si>
  <si>
    <t xml:space="preserve">    * 406 BC - Euripides (The Bacchae)</t>
  </si>
  <si>
    <t>c. 460 Aristias</t>
  </si>
  <si>
    <t>476 Phrynichos</t>
  </si>
  <si>
    <t>years/play</t>
  </si>
  <si>
    <t>Acharnians</t>
  </si>
  <si>
    <t>"Theognis' play"</t>
  </si>
  <si>
    <t>Clouds</t>
  </si>
  <si>
    <t>non-title reference to lost Sophocles play concerning Athamas</t>
  </si>
  <si>
    <t>"my play The Good Boy and the Buggered Boy" ref to Aristophanes first play, The Banqueters</t>
  </si>
  <si>
    <t>"Eupolis first inflicted his Maricas on you"</t>
  </si>
  <si>
    <t>"which was a rehash of my Knights"</t>
  </si>
  <si>
    <t>"song by Simonides called 'The Fleecing of the Ram' "</t>
  </si>
  <si>
    <t>Wasps</t>
  </si>
  <si>
    <t>"give us a recitation from Niobe"</t>
  </si>
  <si>
    <t>Peace</t>
  </si>
  <si>
    <t>"his play called Mice" (Carcinus, rival comic playwright)</t>
  </si>
  <si>
    <t>"Ion of Chios, who composed the song 'O Morning Star' "</t>
  </si>
  <si>
    <t>"and sings that epode from Medea", not by Euripides but possibly by Melanthius</t>
  </si>
  <si>
    <t>Birds</t>
  </si>
  <si>
    <t>"It's Sophocles fault…in his tragedy called Tereus."</t>
  </si>
  <si>
    <t>Lysistrata</t>
  </si>
  <si>
    <t>"no wonder we're the subject of tragedies like 'Poseidon and the Tub' by Sophocles'</t>
  </si>
  <si>
    <t>"even when somebody began singing "Long Long Ago" when he oughta be singing "The Bluebells of Sparta"</t>
  </si>
  <si>
    <t>"in the words of Aeschylus' Lycurgeia"</t>
  </si>
  <si>
    <t>"I'll borrow from Euripides, his Palamedes"</t>
  </si>
  <si>
    <t>"is it embarrassment that his Palamedes bombed?"</t>
  </si>
  <si>
    <t>"I'll send up his brand-new Helen"</t>
  </si>
  <si>
    <t>Frogs</t>
  </si>
  <si>
    <t>"I was on deck reading Andromeda"</t>
  </si>
  <si>
    <t>"your Telephus would come to naught"</t>
  </si>
  <si>
    <t>I don't care which: my Peleus, my Aeolus, my Meleager -- yes, and even my Telephus"</t>
  </si>
  <si>
    <t>"In my Seven Against Thebes…I contrived to make every male who saw it hot for war."</t>
  </si>
  <si>
    <t>"Then, when I produced my Persians, it sent them raving…"</t>
  </si>
  <si>
    <t>"what harm to the community was ever done by my Stheneboea?" (Euripides)</t>
  </si>
  <si>
    <t>Parliament of Women</t>
  </si>
  <si>
    <t>"you'll fill the land with Oedipus Wrecks"</t>
  </si>
  <si>
    <t>Plutus (Wealth)</t>
  </si>
  <si>
    <t>"surrounded by his wife and kids exactly like 'The Children of Heracles' in Pamphilus's tragedy"</t>
  </si>
  <si>
    <t>Some references in Aristophanes to other playwrights' plays</t>
  </si>
  <si>
    <t>play</t>
  </si>
  <si>
    <t>line number</t>
  </si>
  <si>
    <t>text of reference</t>
  </si>
  <si>
    <t>rn</t>
  </si>
  <si>
    <t>According to Garland (2004) p. 14:</t>
  </si>
  <si>
    <t xml:space="preserve">"Aristophanes cites from 45 tragedies of Euripides, 21 of Aeschylus, and 17 of Sophocles.  </t>
  </si>
  <si>
    <t xml:space="preserve">He also cites from two plays of Achaeus, one of Agathon, two of Ion of Chios, and one of Xenocles." </t>
  </si>
  <si>
    <t>Garland, Robert (2004). Surviving Greek Tragedy. London, Duckworth.</t>
  </si>
  <si>
    <t>fifth century</t>
  </si>
  <si>
    <t>poet notes</t>
  </si>
  <si>
    <t>sources</t>
  </si>
  <si>
    <t>from various sources; most helpful</t>
  </si>
  <si>
    <t>http://www.theoi.com/Text/ListTragedians.html</t>
  </si>
  <si>
    <t>http://www.perseus.tufts.edu</t>
  </si>
  <si>
    <t>Tragic poets in clasical Athens</t>
  </si>
  <si>
    <t>year of</t>
  </si>
  <si>
    <t>Big-3 (Aeschylus, Sophicles, Euripides)</t>
  </si>
  <si>
    <t>total festival participations</t>
  </si>
  <si>
    <t>festival</t>
  </si>
  <si>
    <t>field for tragic poets from 499 to 407 (Big-3 active span)</t>
  </si>
  <si>
    <t>age at first performance</t>
  </si>
  <si>
    <t>year tragic drama begins at Lenaia</t>
  </si>
  <si>
    <t>max. Dionysia participation</t>
  </si>
  <si>
    <t>Big-3 average years active</t>
  </si>
  <si>
    <t>Big-3 winning share of festivals</t>
  </si>
  <si>
    <t>5th-century plays by tragic poets other than Aeschylus, Sophicles, and Euripides</t>
  </si>
  <si>
    <t>Big-3 tragic poets and their plays</t>
  </si>
  <si>
    <t>plays by tragic poets</t>
  </si>
  <si>
    <t>Smaller-6 tragic poets</t>
  </si>
  <si>
    <t>Competitive field of tragic poets in time of Aeschylus, Sophocles, and Euripides</t>
  </si>
  <si>
    <t>non Big-3</t>
  </si>
  <si>
    <t>Notable winners as listed in Wikipedia</t>
  </si>
  <si>
    <t>http://en.wikipedia.org/wiki/Dionysia#Tragedy</t>
  </si>
  <si>
    <t>Notable winners of the City Dionysia for tragedy (wikipedia)</t>
  </si>
  <si>
    <t>Criteria of notability not given</t>
  </si>
  <si>
    <t>notable winners</t>
  </si>
  <si>
    <t>"Notable" winners of tragic poetry competition at Athenian City Dionysia</t>
  </si>
  <si>
    <t>Suda On Line</t>
  </si>
  <si>
    <t>http://www.stoa.org/sol</t>
  </si>
  <si>
    <t>participations</t>
  </si>
  <si>
    <t>Dionysia: 3 tragic poets per festival; each poet presents 4 plays (3 tragedies, 1 satyr)</t>
  </si>
  <si>
    <t>Lenaia: 2 tragic poets per festival; each poet presents 2 tragedies</t>
  </si>
  <si>
    <t>Lenaia share of tragic plays</t>
  </si>
  <si>
    <t>I categorize four tragic poets as sixth-century poets:  Thespis of Attica, Choerilus of Athens, Phrynichus of Athens, and Pratinas of Philius.</t>
  </si>
  <si>
    <t>4th century; son of Morsimus son of Philocles; was 15 times victorious; inscriptions mention the performance of his tragedies in 348,342, and 341</t>
  </si>
  <si>
    <t>recorded 5th-century tragic poets</t>
  </si>
  <si>
    <t>estimated total 5th-century tragic poets</t>
  </si>
  <si>
    <t>tragic poet participations</t>
  </si>
  <si>
    <t>other tragic poets ("Minors")</t>
  </si>
  <si>
    <t>participations by Minors (other than Big-3 or Smaller-6)</t>
  </si>
  <si>
    <t>participations / Minor</t>
  </si>
  <si>
    <t>participations / Big-3 poet</t>
  </si>
  <si>
    <t>Lenaia share of tragic participations</t>
  </si>
  <si>
    <t>p. 2 in Garland, Robert (2004). Surviving Greek Tragedy. London, Duckworth.</t>
  </si>
  <si>
    <t xml:space="preserve">The Suda states that Aeschylus had 28 victories, but such a figure </t>
  </si>
  <si>
    <t xml:space="preserve">isn't consistent with plausible figures for Aeschylus’s total plays written. </t>
  </si>
  <si>
    <t>pp. 33-4, 41, 49 in Sommerstein, Alan H. (2002). Greek drama and dramatists. London: Routledge.</t>
  </si>
  <si>
    <t>Aeschylus, Sophocles, Euripides joint winning share from 499-407 BCE</t>
  </si>
  <si>
    <t>Aeschylus, Sophocles, Euripides joint winning share among notables</t>
  </si>
  <si>
    <t>notability, not surprisingly, over-represents the Big 3</t>
  </si>
  <si>
    <t>Repository:</t>
  </si>
  <si>
    <t>http://acrosswalls.org/datasets/</t>
  </si>
  <si>
    <t>Version: 1.0</t>
  </si>
  <si>
    <t>last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</si>
</sst>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2" applyFon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0" fontId="0" fillId="0" borderId="0" xfId="0" applyAlignment="1">
      <alignment wrapText="1"/>
    </xf>
    <xf numFmtId="0" fontId="5" fillId="0" borderId="0" xfId="1"/>
    <xf numFmtId="175" fontId="0" fillId="0" borderId="0" xfId="0" applyNumberFormat="1" applyAlignment="1">
      <alignment horizontal="center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crosswalls.org/datasets/" TargetMode="External"/><Relationship Id="rId1" Type="http://schemas.openxmlformats.org/officeDocument/2006/relationships/hyperlink" Target="http://www.stoa.org/so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acrosswalls.org/datasets/" TargetMode="External"/><Relationship Id="rId1" Type="http://schemas.openxmlformats.org/officeDocument/2006/relationships/hyperlink" Target="http://www.stoa.org/so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crosswalls.org/dataset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crosswalls.org/datase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sqref="A1:C1"/>
    </sheetView>
  </sheetViews>
  <sheetFormatPr defaultRowHeight="12.75" x14ac:dyDescent="0.2"/>
  <cols>
    <col min="1" max="1" width="4.42578125" customWidth="1"/>
    <col min="2" max="2" width="21.28515625" customWidth="1"/>
    <col min="8" max="8" width="35.28515625" customWidth="1"/>
    <col min="9" max="9" width="1.85546875" customWidth="1"/>
    <col min="10" max="10" width="42.85546875" customWidth="1"/>
  </cols>
  <sheetData>
    <row r="1" spans="1:10" x14ac:dyDescent="0.2">
      <c r="A1" s="17" t="s">
        <v>124</v>
      </c>
      <c r="B1" s="17"/>
      <c r="C1" s="17"/>
      <c r="J1" t="s">
        <v>170</v>
      </c>
    </row>
    <row r="2" spans="1:10" x14ac:dyDescent="0.2">
      <c r="J2" s="10" t="s">
        <v>171</v>
      </c>
    </row>
    <row r="3" spans="1:10" x14ac:dyDescent="0.2">
      <c r="J3" t="s">
        <v>172</v>
      </c>
    </row>
    <row r="4" spans="1:10" ht="25.5" customHeight="1" x14ac:dyDescent="0.2">
      <c r="A4" s="15" t="s">
        <v>135</v>
      </c>
      <c r="B4" s="15"/>
      <c r="C4" s="15"/>
      <c r="D4" s="15"/>
      <c r="E4" s="15"/>
      <c r="F4" s="15"/>
      <c r="G4">
        <f>C12+C13+C16+C17+C18+C19</f>
        <v>415</v>
      </c>
    </row>
    <row r="8" spans="1:10" x14ac:dyDescent="0.2">
      <c r="D8" s="16" t="s">
        <v>125</v>
      </c>
      <c r="E8" s="16"/>
      <c r="F8" s="16"/>
      <c r="G8" s="16"/>
    </row>
    <row r="9" spans="1:10" x14ac:dyDescent="0.2">
      <c r="A9" t="s">
        <v>9</v>
      </c>
      <c r="B9" t="s">
        <v>10</v>
      </c>
      <c r="C9" t="s">
        <v>1</v>
      </c>
      <c r="D9" t="s">
        <v>0</v>
      </c>
      <c r="E9" t="s">
        <v>173</v>
      </c>
      <c r="F9" t="s">
        <v>11</v>
      </c>
      <c r="G9" t="s">
        <v>12</v>
      </c>
      <c r="H9" t="s">
        <v>119</v>
      </c>
      <c r="J9" t="s">
        <v>120</v>
      </c>
    </row>
    <row r="10" spans="1:10" x14ac:dyDescent="0.2">
      <c r="A10">
        <v>10</v>
      </c>
      <c r="B10" t="s">
        <v>13</v>
      </c>
      <c r="C10">
        <v>240</v>
      </c>
      <c r="D10">
        <v>398</v>
      </c>
      <c r="H10" t="s">
        <v>154</v>
      </c>
      <c r="J10" t="s">
        <v>121</v>
      </c>
    </row>
    <row r="11" spans="1:10" x14ac:dyDescent="0.2">
      <c r="A11">
        <v>3</v>
      </c>
      <c r="B11" t="s">
        <v>3</v>
      </c>
      <c r="C11">
        <v>123</v>
      </c>
      <c r="D11">
        <v>470</v>
      </c>
      <c r="E11">
        <v>409</v>
      </c>
      <c r="J11" t="s">
        <v>122</v>
      </c>
    </row>
    <row r="12" spans="1:10" x14ac:dyDescent="0.2">
      <c r="A12">
        <v>21</v>
      </c>
      <c r="B12" t="s">
        <v>14</v>
      </c>
      <c r="C12">
        <v>120</v>
      </c>
      <c r="J12" t="s">
        <v>123</v>
      </c>
    </row>
    <row r="13" spans="1:10" x14ac:dyDescent="0.2">
      <c r="A13">
        <v>24</v>
      </c>
      <c r="B13" t="s">
        <v>15</v>
      </c>
      <c r="C13">
        <v>100</v>
      </c>
      <c r="H13" t="s">
        <v>25</v>
      </c>
    </row>
    <row r="14" spans="1:10" x14ac:dyDescent="0.2">
      <c r="A14">
        <v>2</v>
      </c>
      <c r="B14" t="s">
        <v>4</v>
      </c>
      <c r="C14">
        <v>92</v>
      </c>
      <c r="D14">
        <v>456</v>
      </c>
      <c r="E14">
        <v>407</v>
      </c>
      <c r="J14" t="s">
        <v>147</v>
      </c>
    </row>
    <row r="15" spans="1:10" x14ac:dyDescent="0.2">
      <c r="A15">
        <v>1</v>
      </c>
      <c r="B15" t="s">
        <v>16</v>
      </c>
      <c r="C15">
        <v>76</v>
      </c>
      <c r="D15">
        <v>499</v>
      </c>
      <c r="E15">
        <v>458</v>
      </c>
      <c r="J15" s="10" t="s">
        <v>148</v>
      </c>
    </row>
    <row r="16" spans="1:10" x14ac:dyDescent="0.2">
      <c r="A16">
        <v>8</v>
      </c>
      <c r="B16" t="s">
        <v>17</v>
      </c>
      <c r="C16">
        <v>70</v>
      </c>
      <c r="H16" t="s">
        <v>118</v>
      </c>
    </row>
    <row r="17" spans="1:10" x14ac:dyDescent="0.2">
      <c r="A17">
        <v>16</v>
      </c>
      <c r="B17" t="s">
        <v>18</v>
      </c>
      <c r="C17">
        <v>50</v>
      </c>
      <c r="D17">
        <v>428</v>
      </c>
      <c r="E17">
        <v>405</v>
      </c>
      <c r="H17" t="s">
        <v>19</v>
      </c>
      <c r="J17" t="s">
        <v>153</v>
      </c>
    </row>
    <row r="18" spans="1:10" x14ac:dyDescent="0.2">
      <c r="A18">
        <v>4</v>
      </c>
      <c r="B18" t="s">
        <v>20</v>
      </c>
      <c r="C18">
        <v>45</v>
      </c>
      <c r="D18">
        <v>452</v>
      </c>
      <c r="E18">
        <v>428</v>
      </c>
    </row>
    <row r="19" spans="1:10" x14ac:dyDescent="0.2">
      <c r="A19">
        <v>5</v>
      </c>
      <c r="B19" t="s">
        <v>21</v>
      </c>
      <c r="C19">
        <v>30</v>
      </c>
      <c r="F19">
        <v>484</v>
      </c>
      <c r="G19">
        <v>405</v>
      </c>
    </row>
    <row r="20" spans="1:10" x14ac:dyDescent="0.2">
      <c r="A20">
        <v>20</v>
      </c>
      <c r="B20" t="s">
        <v>22</v>
      </c>
      <c r="C20">
        <v>11</v>
      </c>
      <c r="H20" t="s">
        <v>23</v>
      </c>
    </row>
    <row r="21" spans="1:10" x14ac:dyDescent="0.2">
      <c r="A21">
        <v>22</v>
      </c>
      <c r="B21" t="s">
        <v>24</v>
      </c>
      <c r="C21">
        <v>11</v>
      </c>
      <c r="H21" t="s">
        <v>25</v>
      </c>
    </row>
    <row r="22" spans="1:10" x14ac:dyDescent="0.2">
      <c r="A22">
        <v>7</v>
      </c>
      <c r="B22" t="s">
        <v>26</v>
      </c>
      <c r="C22">
        <v>4</v>
      </c>
      <c r="F22">
        <v>447</v>
      </c>
      <c r="G22">
        <v>400</v>
      </c>
    </row>
    <row r="23" spans="1:10" x14ac:dyDescent="0.2">
      <c r="A23">
        <v>6</v>
      </c>
      <c r="B23" t="s">
        <v>27</v>
      </c>
    </row>
    <row r="24" spans="1:10" x14ac:dyDescent="0.2">
      <c r="A24">
        <v>9</v>
      </c>
      <c r="B24" t="s">
        <v>28</v>
      </c>
    </row>
    <row r="25" spans="1:10" x14ac:dyDescent="0.2">
      <c r="A25">
        <v>11</v>
      </c>
      <c r="B25" t="s">
        <v>29</v>
      </c>
    </row>
    <row r="26" spans="1:10" x14ac:dyDescent="0.2">
      <c r="A26">
        <v>12</v>
      </c>
      <c r="B26" t="s">
        <v>30</v>
      </c>
    </row>
    <row r="27" spans="1:10" x14ac:dyDescent="0.2">
      <c r="A27">
        <v>13</v>
      </c>
      <c r="B27" t="s">
        <v>31</v>
      </c>
    </row>
    <row r="28" spans="1:10" x14ac:dyDescent="0.2">
      <c r="A28">
        <v>14</v>
      </c>
      <c r="B28" t="s">
        <v>32</v>
      </c>
    </row>
    <row r="29" spans="1:10" x14ac:dyDescent="0.2">
      <c r="A29">
        <v>15</v>
      </c>
      <c r="B29" t="s">
        <v>33</v>
      </c>
    </row>
    <row r="30" spans="1:10" x14ac:dyDescent="0.2">
      <c r="A30">
        <v>17</v>
      </c>
      <c r="B30" t="s">
        <v>34</v>
      </c>
    </row>
    <row r="31" spans="1:10" x14ac:dyDescent="0.2">
      <c r="A31">
        <v>18</v>
      </c>
      <c r="B31" t="s">
        <v>35</v>
      </c>
    </row>
    <row r="32" spans="1:10" x14ac:dyDescent="0.2">
      <c r="A32">
        <v>19</v>
      </c>
      <c r="B32" t="s">
        <v>36</v>
      </c>
    </row>
    <row r="33" spans="1:2" x14ac:dyDescent="0.2">
      <c r="A33">
        <v>23</v>
      </c>
      <c r="B33" t="s">
        <v>37</v>
      </c>
    </row>
    <row r="34" spans="1:2" x14ac:dyDescent="0.2">
      <c r="A34">
        <v>25</v>
      </c>
      <c r="B34" t="s">
        <v>38</v>
      </c>
    </row>
    <row r="35" spans="1:2" x14ac:dyDescent="0.2">
      <c r="A35">
        <v>26</v>
      </c>
      <c r="B35" t="s">
        <v>39</v>
      </c>
    </row>
    <row r="36" spans="1:2" x14ac:dyDescent="0.2">
      <c r="A36">
        <v>27</v>
      </c>
      <c r="B36" t="s">
        <v>40</v>
      </c>
    </row>
    <row r="37" spans="1:2" x14ac:dyDescent="0.2">
      <c r="A37">
        <v>28</v>
      </c>
      <c r="B37" t="s">
        <v>41</v>
      </c>
    </row>
    <row r="38" spans="1:2" x14ac:dyDescent="0.2">
      <c r="A38">
        <v>29</v>
      </c>
      <c r="B38" t="s">
        <v>42</v>
      </c>
    </row>
    <row r="39" spans="1:2" x14ac:dyDescent="0.2">
      <c r="A39">
        <v>30</v>
      </c>
      <c r="B39" t="s">
        <v>43</v>
      </c>
    </row>
    <row r="40" spans="1:2" x14ac:dyDescent="0.2">
      <c r="B40" t="s">
        <v>44</v>
      </c>
    </row>
  </sheetData>
  <mergeCells count="3">
    <mergeCell ref="A4:F4"/>
    <mergeCell ref="D8:G8"/>
    <mergeCell ref="A1:C1"/>
  </mergeCells>
  <phoneticPr fontId="2" type="noConversion"/>
  <hyperlinks>
    <hyperlink ref="J15" r:id="rId1"/>
    <hyperlink ref="J2" r:id="rId2"/>
  </hyperlinks>
  <pageMargins left="0.75" right="0.75" top="1" bottom="1" header="0.5" footer="0.5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1" sqref="F1:F3"/>
    </sheetView>
  </sheetViews>
  <sheetFormatPr defaultRowHeight="12.75" x14ac:dyDescent="0.2"/>
  <cols>
    <col min="1" max="1" width="39.7109375" customWidth="1"/>
    <col min="2" max="4" width="14.85546875" style="3" customWidth="1"/>
    <col min="5" max="5" width="2.7109375" customWidth="1"/>
    <col min="6" max="6" width="83" style="2" customWidth="1"/>
  </cols>
  <sheetData>
    <row r="1" spans="1:6" x14ac:dyDescent="0.2">
      <c r="A1" t="s">
        <v>139</v>
      </c>
      <c r="F1" t="s">
        <v>170</v>
      </c>
    </row>
    <row r="2" spans="1:6" x14ac:dyDescent="0.2">
      <c r="F2" s="10" t="s">
        <v>171</v>
      </c>
    </row>
    <row r="3" spans="1:6" x14ac:dyDescent="0.2">
      <c r="F3" t="s">
        <v>172</v>
      </c>
    </row>
    <row r="4" spans="1:6" x14ac:dyDescent="0.2">
      <c r="F4"/>
    </row>
    <row r="5" spans="1:6" x14ac:dyDescent="0.2">
      <c r="A5" t="s">
        <v>136</v>
      </c>
    </row>
    <row r="6" spans="1:6" x14ac:dyDescent="0.2">
      <c r="B6" s="3" t="s">
        <v>16</v>
      </c>
      <c r="C6" s="3" t="s">
        <v>3</v>
      </c>
      <c r="D6" s="3" t="s">
        <v>4</v>
      </c>
      <c r="F6" t="s">
        <v>120</v>
      </c>
    </row>
    <row r="7" spans="1:6" x14ac:dyDescent="0.2">
      <c r="A7" t="s">
        <v>5</v>
      </c>
      <c r="B7" s="3">
        <v>525</v>
      </c>
      <c r="C7" s="3">
        <v>496</v>
      </c>
      <c r="D7" s="3">
        <v>480</v>
      </c>
      <c r="F7" t="s">
        <v>121</v>
      </c>
    </row>
    <row r="8" spans="1:6" x14ac:dyDescent="0.2">
      <c r="A8" t="s">
        <v>0</v>
      </c>
      <c r="B8" s="3">
        <v>499</v>
      </c>
      <c r="C8" s="3">
        <v>470</v>
      </c>
      <c r="D8" s="3">
        <v>456</v>
      </c>
      <c r="F8" t="s">
        <v>122</v>
      </c>
    </row>
    <row r="9" spans="1:6" x14ac:dyDescent="0.2">
      <c r="A9" t="s">
        <v>6</v>
      </c>
      <c r="B9" s="3">
        <v>458</v>
      </c>
      <c r="C9" s="3">
        <v>409</v>
      </c>
      <c r="D9" s="3">
        <v>407</v>
      </c>
      <c r="F9" t="s">
        <v>123</v>
      </c>
    </row>
    <row r="10" spans="1:6" x14ac:dyDescent="0.2">
      <c r="A10" t="s">
        <v>1</v>
      </c>
      <c r="B10" s="3">
        <v>76</v>
      </c>
      <c r="C10" s="3">
        <v>124</v>
      </c>
      <c r="D10" s="3">
        <v>92</v>
      </c>
      <c r="F10" s="13" t="s">
        <v>166</v>
      </c>
    </row>
    <row r="11" spans="1:6" x14ac:dyDescent="0.2">
      <c r="A11" t="s">
        <v>49</v>
      </c>
      <c r="B11" s="3">
        <v>13</v>
      </c>
      <c r="C11" s="3">
        <v>18</v>
      </c>
      <c r="D11" s="3">
        <v>3</v>
      </c>
    </row>
    <row r="12" spans="1:6" x14ac:dyDescent="0.2">
      <c r="A12" t="s">
        <v>50</v>
      </c>
      <c r="B12" s="3">
        <v>0</v>
      </c>
      <c r="C12" s="3">
        <v>6</v>
      </c>
      <c r="D12" s="3">
        <v>1</v>
      </c>
      <c r="F12" t="s">
        <v>147</v>
      </c>
    </row>
    <row r="13" spans="1:6" x14ac:dyDescent="0.2">
      <c r="A13" t="s">
        <v>54</v>
      </c>
      <c r="B13" s="3">
        <f>B11+B12</f>
        <v>13</v>
      </c>
      <c r="C13" s="3">
        <f>C11+C12</f>
        <v>24</v>
      </c>
      <c r="D13" s="3">
        <f>D11+D12</f>
        <v>4</v>
      </c>
      <c r="F13" s="10" t="s">
        <v>148</v>
      </c>
    </row>
    <row r="15" spans="1:6" x14ac:dyDescent="0.2">
      <c r="A15" t="s">
        <v>130</v>
      </c>
      <c r="B15" s="3">
        <f>B7-B8</f>
        <v>26</v>
      </c>
      <c r="C15" s="3">
        <f>C7-C8</f>
        <v>26</v>
      </c>
      <c r="D15" s="3">
        <f>D7-D8</f>
        <v>24</v>
      </c>
      <c r="F15" s="13" t="s">
        <v>164</v>
      </c>
    </row>
    <row r="16" spans="1:6" x14ac:dyDescent="0.2">
      <c r="A16" t="s">
        <v>7</v>
      </c>
      <c r="B16" s="3">
        <f>B7-B9</f>
        <v>67</v>
      </c>
      <c r="C16" s="3">
        <f>C7-C9</f>
        <v>87</v>
      </c>
      <c r="D16" s="3">
        <f>D7-D9</f>
        <v>73</v>
      </c>
      <c r="F16" s="13" t="s">
        <v>165</v>
      </c>
    </row>
    <row r="17" spans="1:4" x14ac:dyDescent="0.2">
      <c r="A17" t="s">
        <v>74</v>
      </c>
      <c r="B17" s="4">
        <f>(B8-B9)/B10</f>
        <v>0.53947368421052633</v>
      </c>
      <c r="C17" s="4">
        <f>(C8-C9)/C10</f>
        <v>0.49193548387096775</v>
      </c>
      <c r="D17" s="4">
        <f>(D8-D9)/D10</f>
        <v>0.53260869565217395</v>
      </c>
    </row>
    <row r="18" spans="1:4" x14ac:dyDescent="0.2">
      <c r="A18" t="s">
        <v>52</v>
      </c>
      <c r="B18" s="3">
        <f>(B10-B19*2)/4</f>
        <v>19</v>
      </c>
      <c r="C18" s="3">
        <f>(C10-C19*2)/4</f>
        <v>28</v>
      </c>
      <c r="D18" s="3">
        <f>(D10-D19*2)/4</f>
        <v>18</v>
      </c>
    </row>
    <row r="19" spans="1:4" x14ac:dyDescent="0.2">
      <c r="A19" t="s">
        <v>53</v>
      </c>
      <c r="B19" s="3">
        <v>0</v>
      </c>
      <c r="C19" s="3">
        <v>6</v>
      </c>
      <c r="D19" s="3">
        <v>10</v>
      </c>
    </row>
    <row r="20" spans="1:4" x14ac:dyDescent="0.2">
      <c r="A20" t="s">
        <v>127</v>
      </c>
      <c r="B20" s="3">
        <f>B18+B19</f>
        <v>19</v>
      </c>
      <c r="C20" s="3">
        <f>C18+C19</f>
        <v>34</v>
      </c>
      <c r="D20" s="3">
        <f>D18+D19</f>
        <v>28</v>
      </c>
    </row>
    <row r="21" spans="1:4" x14ac:dyDescent="0.2">
      <c r="A21" t="s">
        <v>8</v>
      </c>
      <c r="B21" s="3">
        <f>B8-B9</f>
        <v>41</v>
      </c>
      <c r="C21" s="3">
        <f>C8-C9</f>
        <v>61</v>
      </c>
      <c r="D21" s="3">
        <f>D8-D9</f>
        <v>49</v>
      </c>
    </row>
    <row r="22" spans="1:4" x14ac:dyDescent="0.2">
      <c r="A22" t="s">
        <v>51</v>
      </c>
      <c r="B22" s="5">
        <f>B13/B20</f>
        <v>0.68421052631578949</v>
      </c>
      <c r="C22" s="5">
        <f>C13/C20</f>
        <v>0.70588235294117652</v>
      </c>
      <c r="D22" s="5">
        <f>D13/D20</f>
        <v>0.14285714285714285</v>
      </c>
    </row>
    <row r="23" spans="1:4" x14ac:dyDescent="0.2">
      <c r="B23" s="5"/>
      <c r="C23" s="5"/>
      <c r="D23" s="5"/>
    </row>
    <row r="24" spans="1:4" x14ac:dyDescent="0.2">
      <c r="B24" s="5"/>
      <c r="C24" s="5"/>
      <c r="D24" s="5"/>
    </row>
    <row r="25" spans="1:4" x14ac:dyDescent="0.2">
      <c r="A25" s="15" t="s">
        <v>150</v>
      </c>
      <c r="B25" s="15"/>
      <c r="C25" s="15"/>
      <c r="D25" s="15"/>
    </row>
    <row r="26" spans="1:4" x14ac:dyDescent="0.2">
      <c r="A26" s="15" t="s">
        <v>151</v>
      </c>
      <c r="B26" s="15"/>
      <c r="C26" s="15"/>
      <c r="D26" s="15"/>
    </row>
    <row r="27" spans="1:4" x14ac:dyDescent="0.2">
      <c r="A27" s="9"/>
      <c r="B27" s="5"/>
      <c r="C27" s="5"/>
      <c r="D27" s="5"/>
    </row>
    <row r="28" spans="1:4" x14ac:dyDescent="0.2">
      <c r="A28" s="9"/>
      <c r="B28" s="5"/>
      <c r="C28" s="5"/>
      <c r="D28" s="5"/>
    </row>
    <row r="29" spans="1:4" ht="14.25" customHeight="1" x14ac:dyDescent="0.2"/>
    <row r="30" spans="1:4" x14ac:dyDescent="0.2">
      <c r="A30" t="s">
        <v>129</v>
      </c>
    </row>
    <row r="31" spans="1:4" ht="25.5" x14ac:dyDescent="0.2">
      <c r="A31" t="s">
        <v>128</v>
      </c>
      <c r="B31" s="3" t="s">
        <v>157</v>
      </c>
      <c r="C31" s="3" t="s">
        <v>137</v>
      </c>
      <c r="D31" s="3" t="s">
        <v>48</v>
      </c>
    </row>
    <row r="32" spans="1:4" x14ac:dyDescent="0.2">
      <c r="A32" t="s">
        <v>45</v>
      </c>
      <c r="B32" s="3">
        <f>D32*3</f>
        <v>279</v>
      </c>
      <c r="C32" s="3">
        <f>B32*4</f>
        <v>1116</v>
      </c>
      <c r="D32" s="3">
        <f>B8-D9+1</f>
        <v>93</v>
      </c>
    </row>
    <row r="33" spans="1:6" x14ac:dyDescent="0.2">
      <c r="A33" t="s">
        <v>46</v>
      </c>
      <c r="B33" s="3">
        <f>D33*2</f>
        <v>58</v>
      </c>
      <c r="C33" s="3">
        <f>B33*2</f>
        <v>116</v>
      </c>
      <c r="D33" s="3">
        <f>B36-D9+1</f>
        <v>29</v>
      </c>
    </row>
    <row r="34" spans="1:6" x14ac:dyDescent="0.2">
      <c r="A34" t="s">
        <v>47</v>
      </c>
      <c r="B34" s="3">
        <f>B32+B33</f>
        <v>337</v>
      </c>
      <c r="C34" s="3">
        <f>C32+C33</f>
        <v>1232</v>
      </c>
      <c r="D34" s="3">
        <f>D32+D33</f>
        <v>122</v>
      </c>
    </row>
    <row r="36" spans="1:6" x14ac:dyDescent="0.2">
      <c r="A36" t="s">
        <v>131</v>
      </c>
      <c r="B36" s="3">
        <v>435</v>
      </c>
    </row>
    <row r="37" spans="1:6" x14ac:dyDescent="0.2">
      <c r="A37" t="s">
        <v>152</v>
      </c>
      <c r="B37" s="8">
        <f>C33/C34</f>
        <v>9.4155844155844159E-2</v>
      </c>
    </row>
    <row r="38" spans="1:6" x14ac:dyDescent="0.2">
      <c r="A38" t="s">
        <v>162</v>
      </c>
      <c r="B38" s="8">
        <f>B33/B34</f>
        <v>0.17210682492581603</v>
      </c>
    </row>
    <row r="40" spans="1:6" x14ac:dyDescent="0.2">
      <c r="A40" t="s">
        <v>155</v>
      </c>
      <c r="B40" s="3">
        <v>45</v>
      </c>
      <c r="F40" s="12" t="s">
        <v>163</v>
      </c>
    </row>
    <row r="41" spans="1:6" x14ac:dyDescent="0.2">
      <c r="A41" t="s">
        <v>156</v>
      </c>
      <c r="B41" s="3">
        <v>60</v>
      </c>
    </row>
    <row r="42" spans="1:6" x14ac:dyDescent="0.2">
      <c r="A42" t="s">
        <v>159</v>
      </c>
      <c r="B42" s="7">
        <f>B67</f>
        <v>142.48133116883116</v>
      </c>
    </row>
    <row r="43" spans="1:6" x14ac:dyDescent="0.2">
      <c r="A43" t="s">
        <v>160</v>
      </c>
      <c r="B43" s="11">
        <f>B42/(B41-9)</f>
        <v>2.7937515915457092</v>
      </c>
    </row>
    <row r="44" spans="1:6" x14ac:dyDescent="0.2">
      <c r="B44" s="7"/>
    </row>
    <row r="45" spans="1:6" x14ac:dyDescent="0.2">
      <c r="B45" s="7"/>
    </row>
    <row r="48" spans="1:6" x14ac:dyDescent="0.2">
      <c r="A48" t="s">
        <v>126</v>
      </c>
      <c r="B48" s="3" t="s">
        <v>149</v>
      </c>
      <c r="C48" s="3" t="s">
        <v>1</v>
      </c>
      <c r="D48" s="3" t="s">
        <v>2</v>
      </c>
    </row>
    <row r="49" spans="1:4" x14ac:dyDescent="0.2">
      <c r="A49" t="s">
        <v>45</v>
      </c>
      <c r="B49" s="6">
        <f>SUM(B18:D18)</f>
        <v>65</v>
      </c>
      <c r="C49" s="3">
        <f>B49*4</f>
        <v>260</v>
      </c>
      <c r="D49" s="6">
        <f>SUM(B11:D11)</f>
        <v>34</v>
      </c>
    </row>
    <row r="50" spans="1:4" x14ac:dyDescent="0.2">
      <c r="A50" t="s">
        <v>46</v>
      </c>
      <c r="B50" s="6">
        <f>SUM(B19:D19)</f>
        <v>16</v>
      </c>
      <c r="C50" s="3">
        <f>B50*2</f>
        <v>32</v>
      </c>
      <c r="D50" s="6">
        <f>SUM(B12:D12)</f>
        <v>7</v>
      </c>
    </row>
    <row r="51" spans="1:4" x14ac:dyDescent="0.2">
      <c r="A51" t="s">
        <v>47</v>
      </c>
      <c r="B51" s="3">
        <f>B49+B50</f>
        <v>81</v>
      </c>
      <c r="C51" s="3">
        <f>C49+C50</f>
        <v>292</v>
      </c>
      <c r="D51" s="3">
        <f>D49+D50</f>
        <v>41</v>
      </c>
    </row>
    <row r="53" spans="1:4" x14ac:dyDescent="0.2">
      <c r="A53" t="s">
        <v>133</v>
      </c>
      <c r="B53" s="7">
        <f>AVERAGE(B21:D21)</f>
        <v>50.333333333333336</v>
      </c>
    </row>
    <row r="54" spans="1:4" x14ac:dyDescent="0.2">
      <c r="A54" t="s">
        <v>134</v>
      </c>
      <c r="B54" s="8">
        <f>SUM(B13:D13)/D34</f>
        <v>0.33606557377049179</v>
      </c>
    </row>
    <row r="55" spans="1:4" x14ac:dyDescent="0.2">
      <c r="A55" t="s">
        <v>161</v>
      </c>
      <c r="B55" s="3">
        <f>B51/3</f>
        <v>27</v>
      </c>
    </row>
    <row r="59" spans="1:4" x14ac:dyDescent="0.2">
      <c r="A59" t="s">
        <v>138</v>
      </c>
      <c r="B59" s="3" t="s">
        <v>149</v>
      </c>
      <c r="C59" s="3" t="s">
        <v>1</v>
      </c>
    </row>
    <row r="60" spans="1:4" x14ac:dyDescent="0.2">
      <c r="A60" t="s">
        <v>45</v>
      </c>
      <c r="B60" s="7">
        <f>C60/4</f>
        <v>93.981331168831161</v>
      </c>
      <c r="C60" s="7">
        <f>C62-C61</f>
        <v>375.92532467532465</v>
      </c>
    </row>
    <row r="61" spans="1:4" x14ac:dyDescent="0.2">
      <c r="A61" t="s">
        <v>46</v>
      </c>
      <c r="B61" s="7">
        <f>C61/2</f>
        <v>19.537337662337663</v>
      </c>
      <c r="C61" s="7">
        <f>B37*C62</f>
        <v>39.074675324675326</v>
      </c>
    </row>
    <row r="62" spans="1:4" x14ac:dyDescent="0.2">
      <c r="A62" t="s">
        <v>47</v>
      </c>
      <c r="B62" s="7">
        <f>B60+B61</f>
        <v>113.51866883116882</v>
      </c>
      <c r="C62" s="7">
        <f>SUM(B73:B78)</f>
        <v>415</v>
      </c>
    </row>
    <row r="64" spans="1:4" x14ac:dyDescent="0.2">
      <c r="A64" t="s">
        <v>158</v>
      </c>
      <c r="B64" s="3" t="s">
        <v>149</v>
      </c>
      <c r="C64" s="3" t="s">
        <v>1</v>
      </c>
    </row>
    <row r="65" spans="1:4" x14ac:dyDescent="0.2">
      <c r="A65" t="s">
        <v>45</v>
      </c>
      <c r="B65" s="7">
        <f t="shared" ref="B65:C67" si="0">B32-B49-B60</f>
        <v>120.01866883116884</v>
      </c>
      <c r="C65" s="7">
        <f t="shared" si="0"/>
        <v>480.07467532467535</v>
      </c>
      <c r="D65" s="7"/>
    </row>
    <row r="66" spans="1:4" x14ac:dyDescent="0.2">
      <c r="A66" t="s">
        <v>46</v>
      </c>
      <c r="B66" s="7">
        <f t="shared" si="0"/>
        <v>22.462662337662337</v>
      </c>
      <c r="C66" s="7">
        <f t="shared" si="0"/>
        <v>44.925324675324674</v>
      </c>
      <c r="D66" s="7"/>
    </row>
    <row r="67" spans="1:4" x14ac:dyDescent="0.2">
      <c r="A67" t="s">
        <v>47</v>
      </c>
      <c r="B67" s="7">
        <f t="shared" si="0"/>
        <v>142.48133116883116</v>
      </c>
      <c r="C67" s="7">
        <f t="shared" si="0"/>
        <v>525</v>
      </c>
      <c r="D67" s="7"/>
    </row>
    <row r="71" spans="1:4" x14ac:dyDescent="0.2">
      <c r="A71" t="s">
        <v>138</v>
      </c>
    </row>
    <row r="72" spans="1:4" ht="25.5" x14ac:dyDescent="0.2">
      <c r="B72" s="3" t="s">
        <v>1</v>
      </c>
      <c r="C72" s="3" t="s">
        <v>55</v>
      </c>
      <c r="D72" s="3" t="s">
        <v>132</v>
      </c>
    </row>
    <row r="73" spans="1:4" x14ac:dyDescent="0.2">
      <c r="A73" t="s">
        <v>14</v>
      </c>
      <c r="B73" s="3">
        <v>120</v>
      </c>
      <c r="D73" s="3">
        <f t="shared" ref="D73:D78" si="1">B73/4</f>
        <v>30</v>
      </c>
    </row>
    <row r="74" spans="1:4" x14ac:dyDescent="0.2">
      <c r="A74" t="s">
        <v>15</v>
      </c>
      <c r="B74" s="3">
        <v>100</v>
      </c>
      <c r="C74" s="3">
        <v>1</v>
      </c>
      <c r="D74" s="3">
        <f t="shared" si="1"/>
        <v>25</v>
      </c>
    </row>
    <row r="75" spans="1:4" x14ac:dyDescent="0.2">
      <c r="A75" t="s">
        <v>17</v>
      </c>
      <c r="B75" s="3">
        <v>70</v>
      </c>
      <c r="D75" s="3">
        <f t="shared" si="1"/>
        <v>17.5</v>
      </c>
    </row>
    <row r="76" spans="1:4" x14ac:dyDescent="0.2">
      <c r="A76" t="s">
        <v>18</v>
      </c>
      <c r="B76" s="3">
        <v>50</v>
      </c>
      <c r="D76" s="3">
        <f t="shared" si="1"/>
        <v>12.5</v>
      </c>
    </row>
    <row r="77" spans="1:4" x14ac:dyDescent="0.2">
      <c r="A77" t="s">
        <v>20</v>
      </c>
      <c r="B77" s="3">
        <v>45</v>
      </c>
      <c r="D77" s="3">
        <f t="shared" si="1"/>
        <v>11.25</v>
      </c>
    </row>
    <row r="78" spans="1:4" x14ac:dyDescent="0.2">
      <c r="A78" t="s">
        <v>21</v>
      </c>
      <c r="B78" s="3">
        <v>30</v>
      </c>
      <c r="D78" s="3">
        <f t="shared" si="1"/>
        <v>7.5</v>
      </c>
    </row>
  </sheetData>
  <mergeCells count="2">
    <mergeCell ref="A25:D25"/>
    <mergeCell ref="A26:D26"/>
  </mergeCells>
  <phoneticPr fontId="2" type="noConversion"/>
  <hyperlinks>
    <hyperlink ref="F13" r:id="rId1"/>
    <hyperlink ref="F2" r:id="rId2"/>
  </hyperlinks>
  <pageMargins left="0.75" right="0.75" top="1" bottom="1" header="0.5" footer="0.5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C1"/>
    </sheetView>
  </sheetViews>
  <sheetFormatPr defaultRowHeight="12.75" x14ac:dyDescent="0.2"/>
  <cols>
    <col min="1" max="1" width="3.5703125" customWidth="1"/>
    <col min="3" max="3" width="64.140625" customWidth="1"/>
    <col min="4" max="4" width="1.5703125" customWidth="1"/>
    <col min="5" max="5" width="49.140625" customWidth="1"/>
  </cols>
  <sheetData>
    <row r="1" spans="1:5" x14ac:dyDescent="0.2">
      <c r="A1" s="17" t="s">
        <v>146</v>
      </c>
      <c r="B1" s="17"/>
      <c r="C1" s="17"/>
      <c r="E1" t="s">
        <v>170</v>
      </c>
    </row>
    <row r="2" spans="1:5" x14ac:dyDescent="0.2">
      <c r="E2" s="10" t="s">
        <v>171</v>
      </c>
    </row>
    <row r="3" spans="1:5" x14ac:dyDescent="0.2">
      <c r="E3" t="s">
        <v>172</v>
      </c>
    </row>
    <row r="4" spans="1:5" x14ac:dyDescent="0.2">
      <c r="B4" s="1">
        <f>1-B9/B8</f>
        <v>0.61111111111111116</v>
      </c>
      <c r="C4" s="14" t="s">
        <v>168</v>
      </c>
    </row>
    <row r="5" spans="1:5" x14ac:dyDescent="0.2">
      <c r="B5" s="1">
        <f>'tragic competitive field'!B54</f>
        <v>0.33606557377049179</v>
      </c>
      <c r="C5" s="14" t="s">
        <v>167</v>
      </c>
    </row>
    <row r="6" spans="1:5" x14ac:dyDescent="0.2">
      <c r="B6" s="1"/>
      <c r="C6" s="14" t="s">
        <v>169</v>
      </c>
    </row>
    <row r="7" spans="1:5" x14ac:dyDescent="0.2">
      <c r="B7" s="1"/>
      <c r="C7" s="14"/>
    </row>
    <row r="8" spans="1:5" x14ac:dyDescent="0.2">
      <c r="B8">
        <v>18</v>
      </c>
      <c r="C8" t="s">
        <v>145</v>
      </c>
    </row>
    <row r="9" spans="1:5" x14ac:dyDescent="0.2">
      <c r="B9">
        <v>7</v>
      </c>
      <c r="C9" t="s">
        <v>140</v>
      </c>
    </row>
    <row r="10" spans="1:5" x14ac:dyDescent="0.2">
      <c r="B10" s="1"/>
    </row>
    <row r="12" spans="1:5" x14ac:dyDescent="0.2">
      <c r="A12" t="s">
        <v>113</v>
      </c>
      <c r="B12" t="s">
        <v>140</v>
      </c>
      <c r="C12" t="s">
        <v>143</v>
      </c>
      <c r="E12" t="s">
        <v>141</v>
      </c>
    </row>
    <row r="13" spans="1:5" x14ac:dyDescent="0.2">
      <c r="A13">
        <v>1</v>
      </c>
      <c r="C13" t="s">
        <v>56</v>
      </c>
      <c r="E13" t="s">
        <v>142</v>
      </c>
    </row>
    <row r="14" spans="1:5" x14ac:dyDescent="0.2">
      <c r="A14">
        <v>2</v>
      </c>
      <c r="B14">
        <v>1</v>
      </c>
      <c r="C14" t="s">
        <v>73</v>
      </c>
    </row>
    <row r="15" spans="1:5" x14ac:dyDescent="0.2">
      <c r="A15">
        <v>3</v>
      </c>
      <c r="C15" t="s">
        <v>57</v>
      </c>
      <c r="E15" t="s">
        <v>144</v>
      </c>
    </row>
    <row r="16" spans="1:5" x14ac:dyDescent="0.2">
      <c r="A16">
        <v>4</v>
      </c>
      <c r="B16">
        <v>1</v>
      </c>
      <c r="C16" t="s">
        <v>58</v>
      </c>
    </row>
    <row r="17" spans="1:3" x14ac:dyDescent="0.2">
      <c r="A17">
        <v>5</v>
      </c>
      <c r="C17" t="s">
        <v>59</v>
      </c>
    </row>
    <row r="18" spans="1:3" x14ac:dyDescent="0.2">
      <c r="A18">
        <v>6</v>
      </c>
      <c r="C18" t="s">
        <v>60</v>
      </c>
    </row>
    <row r="19" spans="1:3" x14ac:dyDescent="0.2">
      <c r="A19">
        <v>7</v>
      </c>
      <c r="C19" t="s">
        <v>61</v>
      </c>
    </row>
    <row r="20" spans="1:3" x14ac:dyDescent="0.2">
      <c r="A20">
        <v>8</v>
      </c>
      <c r="B20">
        <v>1</v>
      </c>
      <c r="C20" t="s">
        <v>72</v>
      </c>
    </row>
    <row r="21" spans="1:3" x14ac:dyDescent="0.2">
      <c r="A21">
        <v>9</v>
      </c>
      <c r="C21" t="s">
        <v>62</v>
      </c>
    </row>
    <row r="22" spans="1:3" x14ac:dyDescent="0.2">
      <c r="A22">
        <v>10</v>
      </c>
      <c r="B22">
        <v>1</v>
      </c>
      <c r="C22" t="s">
        <v>63</v>
      </c>
    </row>
    <row r="23" spans="1:3" x14ac:dyDescent="0.2">
      <c r="A23">
        <v>11</v>
      </c>
      <c r="C23" t="s">
        <v>64</v>
      </c>
    </row>
    <row r="24" spans="1:3" x14ac:dyDescent="0.2">
      <c r="A24">
        <v>12</v>
      </c>
      <c r="C24" t="s">
        <v>65</v>
      </c>
    </row>
    <row r="25" spans="1:3" x14ac:dyDescent="0.2">
      <c r="A25">
        <v>13</v>
      </c>
      <c r="B25">
        <v>1</v>
      </c>
      <c r="C25" t="s">
        <v>66</v>
      </c>
    </row>
    <row r="26" spans="1:3" x14ac:dyDescent="0.2">
      <c r="A26">
        <v>14</v>
      </c>
      <c r="C26" t="s">
        <v>67</v>
      </c>
    </row>
    <row r="27" spans="1:3" x14ac:dyDescent="0.2">
      <c r="A27">
        <v>15</v>
      </c>
      <c r="B27">
        <v>1</v>
      </c>
      <c r="C27" t="s">
        <v>68</v>
      </c>
    </row>
    <row r="28" spans="1:3" x14ac:dyDescent="0.2">
      <c r="A28">
        <v>16</v>
      </c>
      <c r="B28">
        <v>1</v>
      </c>
      <c r="C28" t="s">
        <v>69</v>
      </c>
    </row>
    <row r="29" spans="1:3" x14ac:dyDescent="0.2">
      <c r="A29">
        <v>17</v>
      </c>
      <c r="C29" t="s">
        <v>70</v>
      </c>
    </row>
    <row r="30" spans="1:3" x14ac:dyDescent="0.2">
      <c r="A30">
        <v>18</v>
      </c>
      <c r="C30" t="s">
        <v>71</v>
      </c>
    </row>
    <row r="31" spans="1:3" x14ac:dyDescent="0.2">
      <c r="B31">
        <f>SUM(B13:B30)</f>
        <v>7</v>
      </c>
    </row>
  </sheetData>
  <mergeCells count="1">
    <mergeCell ref="A1:C1"/>
  </mergeCells>
  <phoneticPr fontId="2" type="noConversion"/>
  <hyperlinks>
    <hyperlink ref="E2" r:id="rId1"/>
  </hyperlinks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9" sqref="F9"/>
    </sheetView>
  </sheetViews>
  <sheetFormatPr defaultRowHeight="12.75" x14ac:dyDescent="0.2"/>
  <cols>
    <col min="1" max="1" width="5.28515625" customWidth="1"/>
    <col min="3" max="3" width="10.42578125" customWidth="1"/>
    <col min="4" max="4" width="94.28515625" customWidth="1"/>
    <col min="5" max="5" width="2.140625" customWidth="1"/>
    <col min="6" max="6" width="91.42578125" customWidth="1"/>
  </cols>
  <sheetData>
    <row r="1" spans="1:6" x14ac:dyDescent="0.2">
      <c r="A1" t="s">
        <v>109</v>
      </c>
      <c r="F1" t="s">
        <v>170</v>
      </c>
    </row>
    <row r="2" spans="1:6" x14ac:dyDescent="0.2">
      <c r="F2" s="10" t="s">
        <v>171</v>
      </c>
    </row>
    <row r="3" spans="1:6" x14ac:dyDescent="0.2">
      <c r="F3" t="s">
        <v>172</v>
      </c>
    </row>
    <row r="5" spans="1:6" x14ac:dyDescent="0.2">
      <c r="A5" t="s">
        <v>113</v>
      </c>
      <c r="B5" t="s">
        <v>110</v>
      </c>
      <c r="C5" t="s">
        <v>111</v>
      </c>
      <c r="D5" t="s">
        <v>112</v>
      </c>
    </row>
    <row r="6" spans="1:6" x14ac:dyDescent="0.2">
      <c r="A6">
        <v>1</v>
      </c>
      <c r="B6" t="s">
        <v>75</v>
      </c>
      <c r="C6">
        <v>12</v>
      </c>
      <c r="D6" t="s">
        <v>76</v>
      </c>
      <c r="F6" t="s">
        <v>114</v>
      </c>
    </row>
    <row r="7" spans="1:6" x14ac:dyDescent="0.2">
      <c r="A7">
        <v>2</v>
      </c>
      <c r="B7" t="s">
        <v>77</v>
      </c>
      <c r="C7">
        <v>145</v>
      </c>
      <c r="D7" t="s">
        <v>78</v>
      </c>
      <c r="F7" t="s">
        <v>115</v>
      </c>
    </row>
    <row r="8" spans="1:6" x14ac:dyDescent="0.2">
      <c r="A8">
        <v>3</v>
      </c>
      <c r="B8" t="s">
        <v>77</v>
      </c>
      <c r="C8">
        <v>158</v>
      </c>
      <c r="D8" t="s">
        <v>79</v>
      </c>
      <c r="F8" t="s">
        <v>116</v>
      </c>
    </row>
    <row r="9" spans="1:6" x14ac:dyDescent="0.2">
      <c r="A9">
        <v>4</v>
      </c>
      <c r="B9" t="s">
        <v>77</v>
      </c>
      <c r="C9">
        <v>159</v>
      </c>
      <c r="D9" t="s">
        <v>80</v>
      </c>
    </row>
    <row r="10" spans="1:6" x14ac:dyDescent="0.2">
      <c r="A10">
        <v>5</v>
      </c>
      <c r="B10" t="s">
        <v>77</v>
      </c>
      <c r="C10">
        <v>159</v>
      </c>
      <c r="D10" t="s">
        <v>81</v>
      </c>
      <c r="F10" t="s">
        <v>117</v>
      </c>
    </row>
    <row r="11" spans="1:6" x14ac:dyDescent="0.2">
      <c r="A11">
        <v>6</v>
      </c>
      <c r="B11" t="s">
        <v>77</v>
      </c>
      <c r="C11">
        <v>192</v>
      </c>
      <c r="D11" t="s">
        <v>82</v>
      </c>
    </row>
    <row r="12" spans="1:6" x14ac:dyDescent="0.2">
      <c r="A12">
        <v>7</v>
      </c>
      <c r="B12" t="s">
        <v>83</v>
      </c>
      <c r="C12">
        <v>229</v>
      </c>
      <c r="D12" t="s">
        <v>84</v>
      </c>
    </row>
    <row r="13" spans="1:6" x14ac:dyDescent="0.2">
      <c r="A13">
        <v>8</v>
      </c>
      <c r="B13" t="s">
        <v>85</v>
      </c>
      <c r="C13">
        <v>308</v>
      </c>
      <c r="D13" t="s">
        <v>86</v>
      </c>
    </row>
    <row r="14" spans="1:6" x14ac:dyDescent="0.2">
      <c r="A14">
        <v>9</v>
      </c>
      <c r="B14" t="s">
        <v>85</v>
      </c>
      <c r="C14">
        <v>310</v>
      </c>
      <c r="D14" t="s">
        <v>87</v>
      </c>
    </row>
    <row r="15" spans="1:6" x14ac:dyDescent="0.2">
      <c r="A15">
        <v>10</v>
      </c>
      <c r="B15" t="s">
        <v>85</v>
      </c>
      <c r="C15">
        <v>317</v>
      </c>
      <c r="D15" t="s">
        <v>88</v>
      </c>
    </row>
    <row r="16" spans="1:6" x14ac:dyDescent="0.2">
      <c r="A16">
        <v>11</v>
      </c>
      <c r="B16" t="s">
        <v>89</v>
      </c>
      <c r="C16">
        <v>343</v>
      </c>
      <c r="D16" t="s">
        <v>90</v>
      </c>
    </row>
    <row r="17" spans="1:4" x14ac:dyDescent="0.2">
      <c r="A17">
        <v>12</v>
      </c>
      <c r="B17" t="s">
        <v>91</v>
      </c>
      <c r="C17">
        <v>425</v>
      </c>
      <c r="D17" t="s">
        <v>92</v>
      </c>
    </row>
    <row r="18" spans="1:4" x14ac:dyDescent="0.2">
      <c r="A18">
        <v>13</v>
      </c>
      <c r="B18" t="s">
        <v>91</v>
      </c>
      <c r="C18">
        <v>475</v>
      </c>
      <c r="D18" t="s">
        <v>93</v>
      </c>
    </row>
    <row r="19" spans="1:4" x14ac:dyDescent="0.2">
      <c r="A19">
        <v>14</v>
      </c>
      <c r="B19" t="s">
        <v>91</v>
      </c>
      <c r="C19">
        <v>488</v>
      </c>
      <c r="D19" t="s">
        <v>94</v>
      </c>
    </row>
    <row r="20" spans="1:4" x14ac:dyDescent="0.2">
      <c r="A20">
        <v>15</v>
      </c>
      <c r="B20" t="s">
        <v>91</v>
      </c>
      <c r="C20">
        <v>514</v>
      </c>
      <c r="D20" t="s">
        <v>95</v>
      </c>
    </row>
    <row r="21" spans="1:4" x14ac:dyDescent="0.2">
      <c r="A21">
        <v>16</v>
      </c>
      <c r="B21" t="s">
        <v>91</v>
      </c>
      <c r="C21">
        <v>517</v>
      </c>
      <c r="D21" t="s">
        <v>96</v>
      </c>
    </row>
    <row r="22" spans="1:4" x14ac:dyDescent="0.2">
      <c r="A22">
        <v>17</v>
      </c>
      <c r="B22" t="s">
        <v>91</v>
      </c>
      <c r="C22">
        <v>517</v>
      </c>
      <c r="D22" t="s">
        <v>97</v>
      </c>
    </row>
    <row r="23" spans="1:4" x14ac:dyDescent="0.2">
      <c r="A23">
        <v>18</v>
      </c>
      <c r="B23" t="s">
        <v>98</v>
      </c>
      <c r="C23">
        <v>542</v>
      </c>
      <c r="D23" t="s">
        <v>99</v>
      </c>
    </row>
    <row r="24" spans="1:4" x14ac:dyDescent="0.2">
      <c r="A24">
        <v>19</v>
      </c>
      <c r="B24" t="s">
        <v>98</v>
      </c>
      <c r="C24">
        <v>579</v>
      </c>
      <c r="D24" t="s">
        <v>100</v>
      </c>
    </row>
    <row r="25" spans="1:4" x14ac:dyDescent="0.2">
      <c r="A25">
        <v>20</v>
      </c>
      <c r="B25" t="s">
        <v>98</v>
      </c>
      <c r="C25">
        <v>579</v>
      </c>
      <c r="D25" t="s">
        <v>101</v>
      </c>
    </row>
    <row r="26" spans="1:4" x14ac:dyDescent="0.2">
      <c r="A26">
        <v>21</v>
      </c>
      <c r="B26" t="s">
        <v>98</v>
      </c>
      <c r="C26">
        <v>585</v>
      </c>
      <c r="D26" t="s">
        <v>102</v>
      </c>
    </row>
    <row r="27" spans="1:4" x14ac:dyDescent="0.2">
      <c r="A27">
        <v>22</v>
      </c>
      <c r="B27" t="s">
        <v>98</v>
      </c>
      <c r="C27">
        <v>586</v>
      </c>
      <c r="D27" t="s">
        <v>103</v>
      </c>
    </row>
    <row r="28" spans="1:4" x14ac:dyDescent="0.2">
      <c r="A28">
        <v>23</v>
      </c>
      <c r="B28" t="s">
        <v>98</v>
      </c>
      <c r="C28">
        <v>587</v>
      </c>
      <c r="D28" t="s">
        <v>104</v>
      </c>
    </row>
    <row r="29" spans="1:4" x14ac:dyDescent="0.2">
      <c r="A29">
        <v>24</v>
      </c>
      <c r="B29" t="s">
        <v>105</v>
      </c>
      <c r="C29">
        <v>656</v>
      </c>
      <c r="D29" t="s">
        <v>106</v>
      </c>
    </row>
    <row r="30" spans="1:4" x14ac:dyDescent="0.2">
      <c r="A30">
        <v>25</v>
      </c>
      <c r="B30" t="s">
        <v>107</v>
      </c>
      <c r="C30">
        <v>682</v>
      </c>
      <c r="D30" t="s">
        <v>108</v>
      </c>
    </row>
  </sheetData>
  <phoneticPr fontId="2" type="noConversion"/>
  <hyperlinks>
    <hyperlink ref="F2" r:id="rId1"/>
  </hyperlinks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tragic poets</vt:lpstr>
      <vt:lpstr>tragic competitive field</vt:lpstr>
      <vt:lpstr>notable winners</vt:lpstr>
      <vt:lpstr>aristophanes play 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2014-10-19T14:18:44Z</dcterms:created>
  <dcterms:modified xsi:type="dcterms:W3CDTF">2014-10-19T14:18:56Z</dcterms:modified>
</cp:coreProperties>
</file>