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60" windowWidth="14355" windowHeight="9285" tabRatio="788"/>
  </bookViews>
  <sheets>
    <sheet name="police DV reports by sex" sheetId="1" r:id="rId1"/>
    <sheet name="restraining orders by sex" sheetId="4" r:id="rId2"/>
    <sheet name="serious injuries by sex" sheetId="2" r:id="rId3"/>
    <sheet name="services for victims by sex" sheetId="3" r:id="rId4"/>
    <sheet name="NIBRS 2000" sheetId="5" r:id="rId5"/>
  </sheets>
  <calcPr calcId="145621"/>
</workbook>
</file>

<file path=xl/calcChain.xml><?xml version="1.0" encoding="utf-8"?>
<calcChain xmlns="http://schemas.openxmlformats.org/spreadsheetml/2006/main">
  <c r="C49" i="5" l="1"/>
  <c r="D40" i="5" l="1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F44" i="5" s="1"/>
  <c r="E31" i="5"/>
  <c r="E43" i="5" s="1"/>
  <c r="F29" i="5"/>
  <c r="E29" i="5"/>
  <c r="D17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F21" i="5" s="1"/>
  <c r="E8" i="5"/>
  <c r="E20" i="5" s="1"/>
  <c r="F6" i="5"/>
  <c r="E6" i="5"/>
  <c r="D18" i="5" l="1"/>
  <c r="F43" i="5"/>
  <c r="E44" i="5"/>
  <c r="D41" i="5"/>
  <c r="F20" i="5"/>
  <c r="E21" i="5"/>
  <c r="D43" i="5" l="1"/>
  <c r="B43" i="5" s="1"/>
  <c r="D44" i="5"/>
  <c r="D20" i="5"/>
  <c r="B20" i="5" s="1"/>
  <c r="D21" i="5"/>
  <c r="C21" i="5" s="1"/>
  <c r="C44" i="5" l="1"/>
  <c r="B44" i="5"/>
  <c r="F23" i="1" s="1"/>
  <c r="C43" i="5"/>
  <c r="B21" i="5"/>
  <c r="F14" i="1" s="1"/>
  <c r="C20" i="5"/>
  <c r="D14" i="2"/>
  <c r="E14" i="2"/>
  <c r="E13" i="2"/>
  <c r="D13" i="2"/>
  <c r="E22" i="2" l="1"/>
  <c r="D22" i="2"/>
  <c r="E21" i="2"/>
  <c r="D21" i="2"/>
  <c r="E30" i="1" l="1"/>
  <c r="E23" i="1"/>
  <c r="E14" i="1"/>
  <c r="E13" i="1" l="1"/>
  <c r="E12" i="1" l="1"/>
  <c r="F21" i="1" l="1"/>
  <c r="F29" i="1"/>
  <c r="F31" i="1"/>
  <c r="D7" i="2" l="1"/>
  <c r="E7" i="2"/>
  <c r="D8" i="2"/>
  <c r="E8" i="2"/>
  <c r="D9" i="2"/>
  <c r="E9" i="2"/>
  <c r="E6" i="2"/>
  <c r="D6" i="2"/>
  <c r="B5" i="3"/>
  <c r="B4" i="3"/>
  <c r="F10" i="1"/>
  <c r="F11" i="1"/>
  <c r="F9" i="1"/>
  <c r="F8" i="1"/>
  <c r="F7" i="1"/>
  <c r="F6" i="1"/>
  <c r="F5" i="1"/>
  <c r="F20" i="1"/>
  <c r="F19" i="1"/>
  <c r="F18" i="1"/>
  <c r="F17" i="1"/>
  <c r="F16" i="1"/>
  <c r="F26" i="1"/>
  <c r="F27" i="1"/>
  <c r="F28" i="1"/>
  <c r="F25" i="1"/>
</calcChain>
</file>

<file path=xl/sharedStrings.xml><?xml version="1.0" encoding="utf-8"?>
<sst xmlns="http://schemas.openxmlformats.org/spreadsheetml/2006/main" count="316" uniqueCount="190">
  <si>
    <t xml:space="preserve">state </t>
  </si>
  <si>
    <t>years</t>
  </si>
  <si>
    <t>category</t>
  </si>
  <si>
    <t>additional specification</t>
  </si>
  <si>
    <t>AZ</t>
  </si>
  <si>
    <t>2003-2004</t>
  </si>
  <si>
    <t>arrests</t>
  </si>
  <si>
    <t>IA</t>
  </si>
  <si>
    <t>1998-2009</t>
  </si>
  <si>
    <t>victims</t>
  </si>
  <si>
    <t>offenders</t>
  </si>
  <si>
    <t>OH</t>
  </si>
  <si>
    <t>2010-2012</t>
  </si>
  <si>
    <t>VA</t>
  </si>
  <si>
    <t>2006-2010</t>
  </si>
  <si>
    <t>CT</t>
  </si>
  <si>
    <t>1992-2011</t>
  </si>
  <si>
    <t>in incidents producing arrest</t>
  </si>
  <si>
    <t>NY</t>
  </si>
  <si>
    <t>only intimate-partner victims</t>
  </si>
  <si>
    <t>RI</t>
  </si>
  <si>
    <t>1999-2002</t>
  </si>
  <si>
    <t>suspects</t>
  </si>
  <si>
    <t>TN</t>
  </si>
  <si>
    <t>2001-2012</t>
  </si>
  <si>
    <t>persons 18 &amp; over</t>
  </si>
  <si>
    <t>multi - NIBRS</t>
  </si>
  <si>
    <t>men</t>
  </si>
  <si>
    <t>women</t>
  </si>
  <si>
    <t>by cause of injury-related visit</t>
  </si>
  <si>
    <t>intimate partner violence (ipv)</t>
  </si>
  <si>
    <t>domestic violence (dv)</t>
  </si>
  <si>
    <t>any form of violence</t>
  </si>
  <si>
    <t>any cause of injury</t>
  </si>
  <si>
    <t>adult victims helped</t>
  </si>
  <si>
    <t>victims helped on survey day, Nov. 2006</t>
  </si>
  <si>
    <t>transgender</t>
  </si>
  <si>
    <t>emergency shelter</t>
  </si>
  <si>
    <t>National Network to End Domestic Violence</t>
  </si>
  <si>
    <t>transitional housing</t>
  </si>
  <si>
    <t>National Census of Domestic Violence Services, 2006</t>
  </si>
  <si>
    <t>non-residential services</t>
  </si>
  <si>
    <t>Appendix: Communities and Individuals Served</t>
  </si>
  <si>
    <t>Services in U.S. for victims of domestic violence</t>
  </si>
  <si>
    <t>based on police reports on domestic violence incidents</t>
  </si>
  <si>
    <t>For sources, see</t>
  </si>
  <si>
    <t>punishment-us-dv-states#"sex ratios in DV police reports"</t>
  </si>
  <si>
    <t>For estimate details, see</t>
  </si>
  <si>
    <t>victims-injuries-dv#"injuries summary"</t>
  </si>
  <si>
    <t>For additional statistics, see</t>
  </si>
  <si>
    <t>victims-agencies-dv</t>
  </si>
  <si>
    <t>men / women</t>
  </si>
  <si>
    <t>share of men</t>
  </si>
  <si>
    <t>CA</t>
  </si>
  <si>
    <t>1995-2004</t>
  </si>
  <si>
    <t xml:space="preserve">arrests </t>
  </si>
  <si>
    <t>only under specific DV code</t>
  </si>
  <si>
    <t>1996-1997</t>
  </si>
  <si>
    <t>punishment-us-dv-{specific state abbreviations}</t>
  </si>
  <si>
    <t>NJ</t>
  </si>
  <si>
    <t>2002-2011</t>
  </si>
  <si>
    <t>Sex ratios of victims, offenders, and arrested persons in domestic-violence police reports</t>
  </si>
  <si>
    <t>Estimates based mainly on U.S.  U.S. National Electronic Injury Surveillance System All-Injury Program (NEISS)</t>
  </si>
  <si>
    <t>AK</t>
  </si>
  <si>
    <t>only Alaska State Troopers</t>
  </si>
  <si>
    <t>share of men among adults helped</t>
  </si>
  <si>
    <t>men helped per women helped</t>
  </si>
  <si>
    <t>NC</t>
  </si>
  <si>
    <t>respondent</t>
  </si>
  <si>
    <t>21st judicial district, cases involving child custody</t>
  </si>
  <si>
    <t>petitioner</t>
  </si>
  <si>
    <t>petitioners</t>
  </si>
  <si>
    <t>respondents</t>
  </si>
  <si>
    <t>FL</t>
  </si>
  <si>
    <t>1999-2001</t>
  </si>
  <si>
    <t>random sample</t>
  </si>
  <si>
    <t>survey of 22 counties</t>
  </si>
  <si>
    <t>HI</t>
  </si>
  <si>
    <t>Honolulu</t>
  </si>
  <si>
    <t>MD</t>
  </si>
  <si>
    <t>ref.</t>
  </si>
  <si>
    <t>MNADV (1994</t>
  </si>
  <si>
    <t>DuFresne &amp; Greene (1994)</t>
  </si>
  <si>
    <t>Ross &amp; Kanuha (1999)</t>
  </si>
  <si>
    <t>FL Courts (2003)</t>
  </si>
  <si>
    <t>Yearwood (2005)</t>
  </si>
  <si>
    <t>Friday et al. (2006)</t>
  </si>
  <si>
    <t>PA</t>
  </si>
  <si>
    <t>Pittsburgh</t>
  </si>
  <si>
    <t>Gondolf (2001)</t>
  </si>
  <si>
    <t>VT</t>
  </si>
  <si>
    <t>2004-8</t>
  </si>
  <si>
    <t>Adler &amp; Owen (2011)</t>
  </si>
  <si>
    <t>2002-3</t>
  </si>
  <si>
    <t>Sacramento</t>
  </si>
  <si>
    <t>Muller et. al (2009)</t>
  </si>
  <si>
    <t>Restraining order petitions by gender</t>
  </si>
  <si>
    <t>Reported victimization by intimate partner physical violence (past year)</t>
  </si>
  <si>
    <t>2010 NISVS</t>
  </si>
  <si>
    <t>NVAW</t>
  </si>
  <si>
    <t>Tjaden, Patricia and Nancy Thoennes (2000). Extent, Nature, and Consequences of Intimate Partner Violence: Findings from the National Violence Against Women Survey, National Institute of Justice, available at http://www.ncjrs.gov/pdffiles1/nij/181867.pdf.</t>
  </si>
  <si>
    <t>NVAW: National Violence Against Women Survey (NVAW), Trajden &amp; Thoennes (2000) p. 9, Exhibit 1</t>
  </si>
  <si>
    <t>Black, Michele C., Kathleen C. Basile, et al. (2011). The National Intimate Partner and Sexual Violence Survey: 2010 Summary Report. Centers for Disease Control and Prevention U.S. National Center for Injury Prevention and Control. Atlanta, Georgia.</t>
  </si>
  <si>
    <t>2010 NISVS: 2010 National Intimate Partner and Sexual Violence Survey,  Black et al. (2011) p. 38, Table 4.1</t>
  </si>
  <si>
    <t>survey</t>
  </si>
  <si>
    <t>Visits to U.S. hospital emergency departments in 2008</t>
  </si>
  <si>
    <t>males</t>
  </si>
  <si>
    <t>females</t>
  </si>
  <si>
    <t>U.S. homicide victims known to law enforcement, 2008</t>
  </si>
  <si>
    <t>FBI, Supplementary Homicide Reports</t>
  </si>
  <si>
    <t>See workbook victims-homicides</t>
  </si>
  <si>
    <t>men's share</t>
  </si>
  <si>
    <t>males' share</t>
  </si>
  <si>
    <t>Domestic violence and intimate-partner violence in victimization context: shares of victims by gender</t>
  </si>
  <si>
    <t>intimate-partner homicide victims</t>
  </si>
  <si>
    <t>all homicide victims</t>
  </si>
  <si>
    <t>punishment-us-dv-arrests (NIBRS data)</t>
  </si>
  <si>
    <t>male</t>
  </si>
  <si>
    <t>female</t>
  </si>
  <si>
    <t>male &amp; female</t>
  </si>
  <si>
    <t>all violent crimes</t>
  </si>
  <si>
    <t>victim was offender's:</t>
  </si>
  <si>
    <t>NIBRS = National Incident-Based Reporting System</t>
  </si>
  <si>
    <t>spouse or ex-spouse</t>
  </si>
  <si>
    <t>son or daughter</t>
  </si>
  <si>
    <t>parent</t>
  </si>
  <si>
    <t>sibling</t>
  </si>
  <si>
    <t>other family</t>
  </si>
  <si>
    <t>boyfriend or girlfriend (inc. former &amp; same sex)</t>
  </si>
  <si>
    <t>friend or acquaitance</t>
  </si>
  <si>
    <t>stranger</t>
  </si>
  <si>
    <t>summed categories from above</t>
  </si>
  <si>
    <t>Durose (2005) Table 5.3, based on 2000 FBI NIBRS</t>
  </si>
  <si>
    <t>intimate partner victims</t>
  </si>
  <si>
    <t>domestic violence victims</t>
  </si>
  <si>
    <t>share of victims within category</t>
  </si>
  <si>
    <t>number of victims</t>
  </si>
  <si>
    <t>share of offenders within category</t>
  </si>
  <si>
    <t>number of offfenders</t>
  </si>
  <si>
    <t>Durose (2005) Table 5.5, based on 2000 FBI NIBRS</t>
  </si>
  <si>
    <t>All statistics</t>
  </si>
  <si>
    <t>in this report — that is, statistics on</t>
  </si>
  <si>
    <t>offenders, on offenses, and on victims</t>
  </si>
  <si>
    <t>— follow the rule that each incident be</t>
  </si>
  <si>
    <t>treated as though it involved one</t>
  </si>
  <si>
    <t>offender, one offense, and one victim.</t>
  </si>
  <si>
    <t>If an incident involved more than one</t>
  </si>
  <si>
    <t>offender and information (such as age,</t>
  </si>
  <si>
    <t>race, and gender) was available on</t>
  </si>
  <si>
    <t>more than one offender, the available</t>
  </si>
  <si>
    <t>data on just one of the offenders were</t>
  </si>
  <si>
    <t>tabulated.</t>
  </si>
  <si>
    <t>Where choices had to be made about</t>
  </si>
  <si>
    <t>which offender, which offense, or which</t>
  </si>
  <si>
    <t>victim characterized an incident, the</t>
  </si>
  <si>
    <t>choices were guided by various hierarchies.</t>
  </si>
  <si>
    <t>Information about the hierarchies</t>
  </si>
  <si>
    <t>is summarized below.</t>
  </si>
  <si>
    <t>In choosing a particular offender to</t>
  </si>
  <si>
    <t>characterize an incident, the choice was</t>
  </si>
  <si>
    <t>guided by the victim’s relationship to the</t>
  </si>
  <si>
    <t>offender. For example, in a single</t>
  </si>
  <si>
    <t>incident in which a woman was</t>
  </si>
  <si>
    <t>assaulted by her husband and a</t>
  </si>
  <si>
    <t>stranger, the incident was treated as a</t>
  </si>
  <si>
    <t>spouse-on-spouse assault. Offender</t>
  </si>
  <si>
    <t>statistics for such an incident (such as</t>
  </si>
  <si>
    <t>age, race, and gender) therefore</t>
  </si>
  <si>
    <t>pertained solely to the characteristics of</t>
  </si>
  <si>
    <t>the husband; characteristics of the</t>
  </si>
  <si>
    <t>stranger were not tabulated.</t>
  </si>
  <si>
    <t>Victim-based incident records apparently used</t>
  </si>
  <si>
    <t>Where multiple offenders, rule-based choice selected one.</t>
  </si>
  <si>
    <t>Victim/offender counts not collapsed by common identity across incidents.</t>
  </si>
  <si>
    <t>Id., methological note, p. 6:</t>
  </si>
  <si>
    <t>Thus offender counts (below) mirror victim counts for category totals.</t>
  </si>
  <si>
    <t>NIBRS = National Incident-Based Reporting System (police data)</t>
  </si>
  <si>
    <t>this workbook, sheet "NIBRS 2000"</t>
  </si>
  <si>
    <t>population covered by NIBRS, 2001</t>
  </si>
  <si>
    <t xml:space="preserve">BJS data, reported in </t>
  </si>
  <si>
    <t>Using National Incident-Based Reporting System Murder Data to Evaluate Clearance Predictors, Lynn A. Addington, Homicide Studies</t>
  </si>
  <si>
    <t>Volume 10 Number 2</t>
  </si>
  <si>
    <t>May 2006 140-152</t>
  </si>
  <si>
    <t>est. national total DV incidents</t>
  </si>
  <si>
    <t>Victim demographics by victim-offender relationship in U.S., 2000 (NIBRS, 18 states and District of Columbia)</t>
  </si>
  <si>
    <t>Offender demographics by victim-offender relationship in U.S., 2000 (NIBRS, 18 states and District of Columbia)</t>
  </si>
  <si>
    <t>Victim and offender demographics by victim-offender relationship in U.S., 2000 (NIBRS, 18 states and District of Columbia)</t>
  </si>
  <si>
    <t>Repository:</t>
  </si>
  <si>
    <t>http://acrosswalls.org/datasets/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</si>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</sst>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3" fillId="0" borderId="0" xfId="3" applyNumberFormat="1"/>
    <xf numFmtId="9" fontId="3" fillId="0" borderId="0" xfId="1" applyFont="1"/>
    <xf numFmtId="9" fontId="0" fillId="0" borderId="0" xfId="0" applyNumberFormat="1"/>
    <xf numFmtId="2" fontId="0" fillId="0" borderId="0" xfId="2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 wrapText="1"/>
    </xf>
    <xf numFmtId="166" fontId="0" fillId="0" borderId="0" xfId="1" applyNumberFormat="1" applyFont="1"/>
    <xf numFmtId="3" fontId="0" fillId="0" borderId="0" xfId="0" applyNumberFormat="1"/>
    <xf numFmtId="167" fontId="0" fillId="0" borderId="0" xfId="2" applyNumberFormat="1" applyFont="1"/>
    <xf numFmtId="0" fontId="6" fillId="0" borderId="0" xfId="25"/>
    <xf numFmtId="0" fontId="0" fillId="0" borderId="0" xfId="0" applyAlignment="1">
      <alignment horizontal="center"/>
    </xf>
  </cellXfs>
  <cellStyles count="26">
    <cellStyle name="Comma" xfId="2" builtinId="3"/>
    <cellStyle name="Comma 2" xfId="5"/>
    <cellStyle name="Comma 3" xfId="6"/>
    <cellStyle name="Comma 4" xfId="4"/>
    <cellStyle name="Hyperlink" xfId="25" builtinId="8"/>
    <cellStyle name="Normal" xfId="0" builtinId="0"/>
    <cellStyle name="Normal 2" xfId="7"/>
    <cellStyle name="Normal 2 2" xfId="8"/>
    <cellStyle name="Normal 2 2 2" xfId="9"/>
    <cellStyle name="Normal 2 2 3" xfId="10"/>
    <cellStyle name="Normal 2 3" xfId="11"/>
    <cellStyle name="Normal 2 4" xfId="12"/>
    <cellStyle name="Normal 2 5" xfId="13"/>
    <cellStyle name="Normal 3" xfId="14"/>
    <cellStyle name="Normal 3 2" xfId="15"/>
    <cellStyle name="Normal 3 3" xfId="16"/>
    <cellStyle name="Normal 3 4" xfId="17"/>
    <cellStyle name="Normal 4" xfId="18"/>
    <cellStyle name="Normal 4 2" xfId="19"/>
    <cellStyle name="Normal 4 3" xfId="20"/>
    <cellStyle name="Normal 5" xfId="21"/>
    <cellStyle name="Normal 6" xfId="3"/>
    <cellStyle name="Percent" xfId="1" builtinId="5"/>
    <cellStyle name="Percent 2" xfId="23"/>
    <cellStyle name="Percent 3" xfId="24"/>
    <cellStyle name="Percent 4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crosswalls.org/data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12.85546875" customWidth="1"/>
    <col min="2" max="2" width="11.28515625" customWidth="1"/>
    <col min="3" max="3" width="11" customWidth="1"/>
    <col min="4" max="4" width="12.7109375" style="4" customWidth="1"/>
    <col min="5" max="5" width="10.5703125" customWidth="1"/>
    <col min="7" max="7" width="3.28515625" customWidth="1"/>
    <col min="8" max="8" width="55" customWidth="1"/>
  </cols>
  <sheetData>
    <row r="1" spans="1:8" x14ac:dyDescent="0.25">
      <c r="A1" t="s">
        <v>61</v>
      </c>
      <c r="H1" t="s">
        <v>187</v>
      </c>
    </row>
    <row r="2" spans="1:8" x14ac:dyDescent="0.25">
      <c r="H2" t="s">
        <v>188</v>
      </c>
    </row>
    <row r="3" spans="1:8" x14ac:dyDescent="0.25">
      <c r="H3" t="s">
        <v>189</v>
      </c>
    </row>
    <row r="4" spans="1:8" s="11" customFormat="1" ht="30" x14ac:dyDescent="0.25">
      <c r="A4" s="9" t="s">
        <v>0</v>
      </c>
      <c r="B4" s="9" t="s">
        <v>1</v>
      </c>
      <c r="C4" s="9" t="s">
        <v>2</v>
      </c>
      <c r="D4" s="10" t="s">
        <v>3</v>
      </c>
      <c r="E4" s="9" t="s">
        <v>51</v>
      </c>
      <c r="F4" s="9" t="s">
        <v>52</v>
      </c>
    </row>
    <row r="5" spans="1:8" x14ac:dyDescent="0.25">
      <c r="A5" s="3" t="s">
        <v>7</v>
      </c>
      <c r="B5" s="3" t="s">
        <v>8</v>
      </c>
      <c r="C5" s="3" t="s">
        <v>9</v>
      </c>
      <c r="E5" s="6">
        <v>0.23064787237179676</v>
      </c>
      <c r="F5" s="7">
        <f>E5/(1+E5)</f>
        <v>0.18741987659497991</v>
      </c>
      <c r="H5" t="s">
        <v>44</v>
      </c>
    </row>
    <row r="6" spans="1:8" x14ac:dyDescent="0.25">
      <c r="A6" s="3" t="s">
        <v>11</v>
      </c>
      <c r="B6" s="3" t="s">
        <v>12</v>
      </c>
      <c r="C6" s="3" t="s">
        <v>9</v>
      </c>
      <c r="E6" s="6">
        <v>0.34895513904055286</v>
      </c>
      <c r="F6" s="7">
        <f t="shared" ref="F6:F11" si="0">E6/(1+E6)</f>
        <v>0.25868550327681611</v>
      </c>
    </row>
    <row r="7" spans="1:8" x14ac:dyDescent="0.25">
      <c r="A7" s="3" t="s">
        <v>13</v>
      </c>
      <c r="B7" s="3" t="s">
        <v>14</v>
      </c>
      <c r="C7" s="3" t="s">
        <v>9</v>
      </c>
      <c r="E7" s="6">
        <v>0.42282289288471903</v>
      </c>
      <c r="F7" s="7">
        <f t="shared" si="0"/>
        <v>0.29717183705658667</v>
      </c>
      <c r="H7" t="s">
        <v>45</v>
      </c>
    </row>
    <row r="8" spans="1:8" x14ac:dyDescent="0.25">
      <c r="A8" s="3" t="s">
        <v>15</v>
      </c>
      <c r="B8" s="3" t="s">
        <v>16</v>
      </c>
      <c r="C8" s="3" t="s">
        <v>9</v>
      </c>
      <c r="D8" s="4" t="s">
        <v>17</v>
      </c>
      <c r="E8" s="6">
        <v>0.3</v>
      </c>
      <c r="F8" s="7">
        <f t="shared" si="0"/>
        <v>0.23076923076923075</v>
      </c>
      <c r="H8" t="s">
        <v>46</v>
      </c>
    </row>
    <row r="9" spans="1:8" x14ac:dyDescent="0.25">
      <c r="A9" s="3" t="s">
        <v>18</v>
      </c>
      <c r="B9" s="3">
        <v>2011</v>
      </c>
      <c r="C9" s="3" t="s">
        <v>9</v>
      </c>
      <c r="D9" s="4" t="s">
        <v>19</v>
      </c>
      <c r="E9" s="6">
        <v>0.22</v>
      </c>
      <c r="F9" s="7">
        <f t="shared" si="0"/>
        <v>0.18032786885245902</v>
      </c>
      <c r="H9" t="s">
        <v>58</v>
      </c>
    </row>
    <row r="10" spans="1:8" x14ac:dyDescent="0.25">
      <c r="A10" s="3" t="s">
        <v>20</v>
      </c>
      <c r="B10" s="3" t="s">
        <v>21</v>
      </c>
      <c r="C10" s="3" t="s">
        <v>9</v>
      </c>
      <c r="E10" s="6">
        <v>0.25</v>
      </c>
      <c r="F10" s="7">
        <f t="shared" si="0"/>
        <v>0.2</v>
      </c>
      <c r="H10" t="s">
        <v>116</v>
      </c>
    </row>
    <row r="11" spans="1:8" x14ac:dyDescent="0.25">
      <c r="A11" s="3" t="s">
        <v>23</v>
      </c>
      <c r="B11" s="3" t="s">
        <v>24</v>
      </c>
      <c r="C11" s="3" t="s">
        <v>9</v>
      </c>
      <c r="D11" s="4" t="s">
        <v>25</v>
      </c>
      <c r="E11" s="6">
        <v>0.34</v>
      </c>
      <c r="F11" s="7">
        <f t="shared" si="0"/>
        <v>0.2537313432835821</v>
      </c>
      <c r="H11" t="s">
        <v>177</v>
      </c>
    </row>
    <row r="12" spans="1:8" x14ac:dyDescent="0.25">
      <c r="A12" s="14" t="s">
        <v>59</v>
      </c>
      <c r="B12" s="14" t="s">
        <v>60</v>
      </c>
      <c r="C12" s="14" t="s">
        <v>9</v>
      </c>
      <c r="E12" s="6">
        <f>F12/(1-F12)</f>
        <v>0.30860634896615075</v>
      </c>
      <c r="F12" s="7">
        <v>0.23582825286608275</v>
      </c>
    </row>
    <row r="13" spans="1:8" x14ac:dyDescent="0.25">
      <c r="A13" s="15" t="s">
        <v>63</v>
      </c>
      <c r="B13" s="15">
        <v>2004</v>
      </c>
      <c r="C13" s="15" t="s">
        <v>9</v>
      </c>
      <c r="D13" s="4" t="s">
        <v>64</v>
      </c>
      <c r="E13" s="6">
        <f>F13/(1-F13)</f>
        <v>0.43744030563514813</v>
      </c>
      <c r="F13" s="7">
        <v>0.30431893687707645</v>
      </c>
    </row>
    <row r="14" spans="1:8" x14ac:dyDescent="0.25">
      <c r="A14" s="17" t="s">
        <v>26</v>
      </c>
      <c r="B14" s="17">
        <v>2000</v>
      </c>
      <c r="C14" s="17" t="s">
        <v>9</v>
      </c>
      <c r="E14" s="6">
        <f>F14/(1-F14)</f>
        <v>0.33955926372853878</v>
      </c>
      <c r="F14" s="7">
        <f>'NIBRS 2000'!B21</f>
        <v>0.25348580904394413</v>
      </c>
    </row>
    <row r="15" spans="1:8" x14ac:dyDescent="0.25">
      <c r="A15" s="3"/>
      <c r="B15" s="3"/>
      <c r="C15" s="3"/>
      <c r="E15" s="3"/>
      <c r="F15" s="3"/>
    </row>
    <row r="16" spans="1:8" x14ac:dyDescent="0.25">
      <c r="A16" s="3" t="s">
        <v>7</v>
      </c>
      <c r="B16" s="3" t="s">
        <v>8</v>
      </c>
      <c r="C16" s="3" t="s">
        <v>10</v>
      </c>
      <c r="E16" s="8">
        <v>4.2464901477832511</v>
      </c>
      <c r="F16" s="7">
        <f>E16/(1+E16)</f>
        <v>0.80939638275647574</v>
      </c>
    </row>
    <row r="17" spans="1:6" x14ac:dyDescent="0.25">
      <c r="A17" s="3" t="s">
        <v>11</v>
      </c>
      <c r="B17" s="3" t="s">
        <v>12</v>
      </c>
      <c r="C17" s="3" t="s">
        <v>10</v>
      </c>
      <c r="E17" s="8">
        <v>2.9857427355843216</v>
      </c>
      <c r="F17" s="7">
        <f t="shared" ref="F17:F21" si="1">E17/(1+E17)</f>
        <v>0.74910573352562426</v>
      </c>
    </row>
    <row r="18" spans="1:6" x14ac:dyDescent="0.25">
      <c r="A18" s="3" t="s">
        <v>13</v>
      </c>
      <c r="B18" s="3" t="s">
        <v>14</v>
      </c>
      <c r="C18" s="3" t="s">
        <v>10</v>
      </c>
      <c r="E18" s="8">
        <v>2.5173197525148363</v>
      </c>
      <c r="F18" s="7">
        <f t="shared" si="1"/>
        <v>0.71569260961133452</v>
      </c>
    </row>
    <row r="19" spans="1:6" x14ac:dyDescent="0.25">
      <c r="A19" s="3" t="s">
        <v>23</v>
      </c>
      <c r="B19" s="3" t="s">
        <v>24</v>
      </c>
      <c r="C19" s="3" t="s">
        <v>10</v>
      </c>
      <c r="E19" s="8">
        <v>2.7</v>
      </c>
      <c r="F19" s="7">
        <f t="shared" si="1"/>
        <v>0.72972972972972971</v>
      </c>
    </row>
    <row r="20" spans="1:6" x14ac:dyDescent="0.25">
      <c r="A20" s="3" t="s">
        <v>20</v>
      </c>
      <c r="B20" s="3" t="s">
        <v>21</v>
      </c>
      <c r="C20" s="3" t="s">
        <v>22</v>
      </c>
      <c r="E20" s="8">
        <v>4.3</v>
      </c>
      <c r="F20" s="7">
        <f t="shared" si="1"/>
        <v>0.81132075471698117</v>
      </c>
    </row>
    <row r="21" spans="1:6" x14ac:dyDescent="0.25">
      <c r="A21" s="5" t="s">
        <v>18</v>
      </c>
      <c r="B21" s="5" t="s">
        <v>57</v>
      </c>
      <c r="C21" s="5" t="s">
        <v>22</v>
      </c>
      <c r="E21" s="8">
        <v>3.0597800322366551</v>
      </c>
      <c r="F21" s="7">
        <f t="shared" si="1"/>
        <v>0.75368123591438285</v>
      </c>
    </row>
    <row r="22" spans="1:6" x14ac:dyDescent="0.25">
      <c r="A22" s="15" t="s">
        <v>63</v>
      </c>
      <c r="B22" s="15">
        <v>2004</v>
      </c>
      <c r="C22" s="15" t="s">
        <v>22</v>
      </c>
      <c r="D22" s="4" t="s">
        <v>64</v>
      </c>
      <c r="E22" s="8">
        <v>3.0597800322366551</v>
      </c>
      <c r="F22" s="7">
        <v>0.76422764227642281</v>
      </c>
    </row>
    <row r="23" spans="1:6" x14ac:dyDescent="0.25">
      <c r="A23" s="16" t="s">
        <v>26</v>
      </c>
      <c r="B23" s="16">
        <v>2000</v>
      </c>
      <c r="C23" s="16" t="s">
        <v>10</v>
      </c>
      <c r="E23" s="8">
        <f>F23/(1-F23)</f>
        <v>3.4524693712050634</v>
      </c>
      <c r="F23" s="7">
        <f>'NIBRS 2000'!B44</f>
        <v>0.77540552968939358</v>
      </c>
    </row>
    <row r="24" spans="1:6" x14ac:dyDescent="0.25">
      <c r="A24" s="3"/>
      <c r="B24" s="3"/>
      <c r="C24" s="3"/>
      <c r="E24" s="3"/>
      <c r="F24" s="3"/>
    </row>
    <row r="25" spans="1:6" x14ac:dyDescent="0.25">
      <c r="A25" s="3" t="s">
        <v>4</v>
      </c>
      <c r="B25" s="3" t="s">
        <v>5</v>
      </c>
      <c r="C25" s="3" t="s">
        <v>6</v>
      </c>
      <c r="E25" s="8">
        <v>2.8280176874588392</v>
      </c>
      <c r="F25" s="7">
        <f>E25/(1+E25)</f>
        <v>0.73876818718049553</v>
      </c>
    </row>
    <row r="26" spans="1:6" x14ac:dyDescent="0.25">
      <c r="A26" s="3" t="s">
        <v>13</v>
      </c>
      <c r="B26" s="3" t="s">
        <v>14</v>
      </c>
      <c r="C26" s="3" t="s">
        <v>6</v>
      </c>
      <c r="E26" s="8">
        <v>2.7049016529161554</v>
      </c>
      <c r="F26" s="7">
        <f t="shared" ref="F26:F28" si="2">E26/(1+E26)</f>
        <v>0.73008730225999585</v>
      </c>
    </row>
    <row r="27" spans="1:6" x14ac:dyDescent="0.25">
      <c r="A27" s="3" t="s">
        <v>15</v>
      </c>
      <c r="B27" s="3" t="s">
        <v>16</v>
      </c>
      <c r="C27" s="3" t="s">
        <v>6</v>
      </c>
      <c r="E27" s="8">
        <v>2.2999999999999998</v>
      </c>
      <c r="F27" s="7">
        <f t="shared" si="2"/>
        <v>0.69696969696969691</v>
      </c>
    </row>
    <row r="28" spans="1:6" x14ac:dyDescent="0.25">
      <c r="A28" s="3" t="s">
        <v>20</v>
      </c>
      <c r="B28" s="3" t="s">
        <v>21</v>
      </c>
      <c r="C28" s="3" t="s">
        <v>6</v>
      </c>
      <c r="E28" s="8">
        <v>4.7</v>
      </c>
      <c r="F28" s="7">
        <f t="shared" si="2"/>
        <v>0.82456140350877194</v>
      </c>
    </row>
    <row r="29" spans="1:6" x14ac:dyDescent="0.25">
      <c r="A29" s="5" t="s">
        <v>53</v>
      </c>
      <c r="B29" s="5" t="s">
        <v>54</v>
      </c>
      <c r="C29" s="5" t="s">
        <v>55</v>
      </c>
      <c r="D29" s="4" t="s">
        <v>56</v>
      </c>
      <c r="E29" s="8">
        <v>4.8881816206821638</v>
      </c>
      <c r="F29" s="7">
        <f>E29/(1+E29)</f>
        <v>0.83016828209111071</v>
      </c>
    </row>
    <row r="30" spans="1:6" x14ac:dyDescent="0.25">
      <c r="A30" s="17" t="s">
        <v>26</v>
      </c>
      <c r="B30" s="17">
        <v>2000</v>
      </c>
      <c r="C30" s="17" t="s">
        <v>55</v>
      </c>
      <c r="E30" s="8">
        <f>F30/(1-F30)</f>
        <v>3.6369691227520047</v>
      </c>
      <c r="F30" s="7">
        <v>0.7843418893834454</v>
      </c>
    </row>
    <row r="31" spans="1:6" x14ac:dyDescent="0.25">
      <c r="A31" s="3" t="s">
        <v>26</v>
      </c>
      <c r="B31" s="3">
        <v>2010</v>
      </c>
      <c r="C31" s="3" t="s">
        <v>6</v>
      </c>
      <c r="E31" s="8">
        <v>3</v>
      </c>
      <c r="F31" s="7">
        <f>E31/(1+E31)</f>
        <v>0.75</v>
      </c>
    </row>
  </sheetData>
  <sortState ref="A5:E24">
    <sortCondition ref="C5:C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1" sqref="I1:I3"/>
    </sheetView>
  </sheetViews>
  <sheetFormatPr defaultRowHeight="15" x14ac:dyDescent="0.25"/>
  <cols>
    <col min="3" max="3" width="16.7109375" customWidth="1"/>
    <col min="5" max="5" width="9.42578125" customWidth="1"/>
    <col min="6" max="6" width="27.28515625" customWidth="1"/>
    <col min="7" max="7" width="26.28515625" customWidth="1"/>
    <col min="8" max="8" width="2.28515625" customWidth="1"/>
  </cols>
  <sheetData>
    <row r="1" spans="1:9" x14ac:dyDescent="0.25">
      <c r="A1" t="s">
        <v>96</v>
      </c>
      <c r="I1" t="s">
        <v>187</v>
      </c>
    </row>
    <row r="2" spans="1:9" x14ac:dyDescent="0.25">
      <c r="I2" t="s">
        <v>188</v>
      </c>
    </row>
    <row r="3" spans="1:9" x14ac:dyDescent="0.25">
      <c r="I3" t="s">
        <v>189</v>
      </c>
    </row>
    <row r="4" spans="1:9" ht="30" x14ac:dyDescent="0.25">
      <c r="A4" s="9" t="s">
        <v>0</v>
      </c>
      <c r="B4" s="9" t="s">
        <v>1</v>
      </c>
      <c r="C4" s="9" t="s">
        <v>2</v>
      </c>
      <c r="D4" s="9" t="s">
        <v>51</v>
      </c>
      <c r="E4" s="9" t="s">
        <v>52</v>
      </c>
      <c r="F4" s="10" t="s">
        <v>3</v>
      </c>
      <c r="G4" s="9" t="s">
        <v>80</v>
      </c>
    </row>
    <row r="5" spans="1:9" x14ac:dyDescent="0.25">
      <c r="A5" t="s">
        <v>79</v>
      </c>
      <c r="B5">
        <v>1993</v>
      </c>
      <c r="C5" t="s">
        <v>70</v>
      </c>
      <c r="D5" s="1">
        <v>0.124</v>
      </c>
      <c r="E5" s="21">
        <v>0.11</v>
      </c>
      <c r="G5" t="s">
        <v>82</v>
      </c>
    </row>
    <row r="6" spans="1:9" x14ac:dyDescent="0.25">
      <c r="A6" t="s">
        <v>79</v>
      </c>
      <c r="B6">
        <v>1992</v>
      </c>
      <c r="C6" t="s">
        <v>70</v>
      </c>
      <c r="D6" s="1">
        <v>0.14000000000000001</v>
      </c>
      <c r="E6" s="21">
        <v>0.13</v>
      </c>
      <c r="G6" t="s">
        <v>81</v>
      </c>
    </row>
    <row r="7" spans="1:9" x14ac:dyDescent="0.25">
      <c r="A7" t="s">
        <v>67</v>
      </c>
      <c r="B7">
        <v>2006</v>
      </c>
      <c r="C7" t="s">
        <v>70</v>
      </c>
      <c r="D7" s="19">
        <v>0.12837837837837837</v>
      </c>
      <c r="E7" s="20">
        <v>0.11377245508982035</v>
      </c>
      <c r="F7" t="s">
        <v>69</v>
      </c>
      <c r="G7" t="s">
        <v>86</v>
      </c>
    </row>
    <row r="8" spans="1:9" x14ac:dyDescent="0.25">
      <c r="A8" t="s">
        <v>67</v>
      </c>
      <c r="B8">
        <v>2003</v>
      </c>
      <c r="C8" t="s">
        <v>70</v>
      </c>
      <c r="D8" s="1">
        <v>0.155778894</v>
      </c>
      <c r="E8" s="2">
        <v>0.13</v>
      </c>
      <c r="F8" t="s">
        <v>76</v>
      </c>
      <c r="G8" t="s">
        <v>85</v>
      </c>
    </row>
    <row r="9" spans="1:9" x14ac:dyDescent="0.25">
      <c r="A9" t="s">
        <v>87</v>
      </c>
      <c r="B9">
        <v>2000</v>
      </c>
      <c r="C9" t="s">
        <v>70</v>
      </c>
      <c r="D9" s="1">
        <v>0.25</v>
      </c>
      <c r="E9" s="2">
        <v>0.2</v>
      </c>
      <c r="F9" t="s">
        <v>88</v>
      </c>
      <c r="G9" t="s">
        <v>89</v>
      </c>
    </row>
    <row r="10" spans="1:9" x14ac:dyDescent="0.25">
      <c r="A10" t="s">
        <v>90</v>
      </c>
      <c r="B10" t="s">
        <v>91</v>
      </c>
      <c r="C10" t="s">
        <v>70</v>
      </c>
      <c r="D10" s="1">
        <v>0.28999999999999998</v>
      </c>
      <c r="E10" s="21">
        <v>0.23</v>
      </c>
      <c r="G10" t="s">
        <v>92</v>
      </c>
    </row>
    <row r="11" spans="1:9" x14ac:dyDescent="0.25">
      <c r="A11" t="s">
        <v>53</v>
      </c>
      <c r="B11" t="s">
        <v>93</v>
      </c>
      <c r="C11" t="s">
        <v>71</v>
      </c>
      <c r="D11" s="1">
        <v>0.2</v>
      </c>
      <c r="E11" s="21">
        <v>0.17</v>
      </c>
      <c r="F11" t="s">
        <v>94</v>
      </c>
      <c r="G11" t="s">
        <v>95</v>
      </c>
    </row>
    <row r="12" spans="1:9" x14ac:dyDescent="0.25">
      <c r="A12" t="s">
        <v>73</v>
      </c>
      <c r="B12" t="s">
        <v>74</v>
      </c>
      <c r="C12" t="s">
        <v>71</v>
      </c>
      <c r="D12" s="1">
        <v>0.27</v>
      </c>
      <c r="E12" s="21">
        <v>0.21</v>
      </c>
      <c r="F12" t="s">
        <v>75</v>
      </c>
      <c r="G12" t="s">
        <v>84</v>
      </c>
    </row>
    <row r="13" spans="1:9" x14ac:dyDescent="0.25">
      <c r="A13" t="s">
        <v>77</v>
      </c>
      <c r="B13">
        <v>1996</v>
      </c>
      <c r="C13" t="s">
        <v>71</v>
      </c>
      <c r="D13" s="22">
        <v>0.31578947368421051</v>
      </c>
      <c r="E13" s="21">
        <v>0.24</v>
      </c>
      <c r="F13" t="s">
        <v>78</v>
      </c>
      <c r="G13" t="s">
        <v>83</v>
      </c>
    </row>
    <row r="14" spans="1:9" x14ac:dyDescent="0.25">
      <c r="D14" s="22"/>
      <c r="E14" s="21"/>
    </row>
    <row r="15" spans="1:9" x14ac:dyDescent="0.25">
      <c r="A15" t="s">
        <v>79</v>
      </c>
      <c r="B15">
        <v>1993</v>
      </c>
      <c r="C15" t="s">
        <v>68</v>
      </c>
      <c r="D15" s="1">
        <v>6.7859999999999996</v>
      </c>
      <c r="E15" s="21">
        <v>0.87</v>
      </c>
      <c r="G15" t="s">
        <v>82</v>
      </c>
    </row>
    <row r="16" spans="1:9" x14ac:dyDescent="0.25">
      <c r="A16" t="s">
        <v>67</v>
      </c>
      <c r="B16">
        <v>2006</v>
      </c>
      <c r="C16" t="s">
        <v>68</v>
      </c>
      <c r="D16" s="1">
        <v>7.05</v>
      </c>
      <c r="E16" s="21">
        <v>0.88</v>
      </c>
      <c r="F16" t="s">
        <v>69</v>
      </c>
      <c r="G16" t="s">
        <v>86</v>
      </c>
    </row>
    <row r="17" spans="1:7" x14ac:dyDescent="0.25">
      <c r="A17" t="s">
        <v>53</v>
      </c>
      <c r="B17" t="s">
        <v>93</v>
      </c>
      <c r="C17" t="s">
        <v>72</v>
      </c>
      <c r="D17" s="1">
        <v>4.96</v>
      </c>
      <c r="E17" s="21">
        <v>0.83</v>
      </c>
      <c r="F17" t="s">
        <v>94</v>
      </c>
      <c r="G17" t="s">
        <v>95</v>
      </c>
    </row>
    <row r="18" spans="1:7" x14ac:dyDescent="0.25">
      <c r="A18" t="s">
        <v>73</v>
      </c>
      <c r="B18" t="s">
        <v>74</v>
      </c>
      <c r="C18" t="s">
        <v>72</v>
      </c>
      <c r="D18" s="1">
        <v>4.0999999999999996</v>
      </c>
      <c r="E18" s="21">
        <v>0.8</v>
      </c>
      <c r="F18" t="s">
        <v>75</v>
      </c>
      <c r="G18" t="s">
        <v>84</v>
      </c>
    </row>
    <row r="19" spans="1:7" x14ac:dyDescent="0.25">
      <c r="A19" t="s">
        <v>77</v>
      </c>
      <c r="B19">
        <v>1996</v>
      </c>
      <c r="C19" t="s">
        <v>72</v>
      </c>
      <c r="D19" s="22">
        <v>3.5454545454545454</v>
      </c>
      <c r="E19" s="21">
        <v>0.78</v>
      </c>
      <c r="F19" t="s">
        <v>78</v>
      </c>
      <c r="G19" t="s">
        <v>83</v>
      </c>
    </row>
    <row r="20" spans="1:7" x14ac:dyDescent="0.25">
      <c r="A20" t="s">
        <v>79</v>
      </c>
      <c r="B20">
        <v>1992</v>
      </c>
      <c r="C20" t="s">
        <v>72</v>
      </c>
      <c r="D20" s="1">
        <v>6.84</v>
      </c>
      <c r="E20" s="21">
        <v>0.87</v>
      </c>
      <c r="G20" t="s">
        <v>81</v>
      </c>
    </row>
    <row r="21" spans="1:7" x14ac:dyDescent="0.25">
      <c r="A21" t="s">
        <v>90</v>
      </c>
      <c r="B21" t="s">
        <v>91</v>
      </c>
      <c r="C21" t="s">
        <v>72</v>
      </c>
      <c r="D21" s="1">
        <v>7.16</v>
      </c>
      <c r="E21" s="21">
        <v>0.88</v>
      </c>
      <c r="G21" t="s">
        <v>92</v>
      </c>
    </row>
    <row r="22" spans="1:7" x14ac:dyDescent="0.25">
      <c r="D22" s="1"/>
    </row>
    <row r="23" spans="1:7" x14ac:dyDescent="0.25">
      <c r="D23" s="1"/>
    </row>
    <row r="24" spans="1:7" x14ac:dyDescent="0.25">
      <c r="D24" s="1"/>
    </row>
    <row r="25" spans="1:7" x14ac:dyDescent="0.25">
      <c r="D25" s="1"/>
    </row>
  </sheetData>
  <sortState ref="A5:G20">
    <sortCondition ref="C5:C20"/>
    <sortCondition ref="A5:A20"/>
    <sortCondition descending="1" ref="B5:B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" sqref="G1:G3"/>
    </sheetView>
  </sheetViews>
  <sheetFormatPr defaultRowHeight="15" x14ac:dyDescent="0.25"/>
  <cols>
    <col min="1" max="1" width="30.42578125" customWidth="1"/>
    <col min="2" max="3" width="11.5703125" bestFit="1" customWidth="1"/>
    <col min="4" max="4" width="10.140625" customWidth="1"/>
    <col min="6" max="6" width="2.7109375" customWidth="1"/>
    <col min="7" max="7" width="98.28515625" customWidth="1"/>
  </cols>
  <sheetData>
    <row r="1" spans="1:7" x14ac:dyDescent="0.25">
      <c r="A1" t="s">
        <v>113</v>
      </c>
      <c r="G1" t="s">
        <v>187</v>
      </c>
    </row>
    <row r="2" spans="1:7" x14ac:dyDescent="0.25">
      <c r="G2" t="s">
        <v>188</v>
      </c>
    </row>
    <row r="3" spans="1:7" x14ac:dyDescent="0.25">
      <c r="G3" t="s">
        <v>189</v>
      </c>
    </row>
    <row r="4" spans="1:7" x14ac:dyDescent="0.25">
      <c r="A4" t="s">
        <v>105</v>
      </c>
    </row>
    <row r="5" spans="1:7" ht="30" x14ac:dyDescent="0.25">
      <c r="A5" t="s">
        <v>29</v>
      </c>
      <c r="B5" s="23" t="s">
        <v>27</v>
      </c>
      <c r="C5" s="23" t="s">
        <v>28</v>
      </c>
      <c r="D5" s="9" t="s">
        <v>51</v>
      </c>
      <c r="E5" s="9" t="s">
        <v>111</v>
      </c>
    </row>
    <row r="6" spans="1:7" x14ac:dyDescent="0.25">
      <c r="A6" t="s">
        <v>30</v>
      </c>
      <c r="B6" s="24">
        <v>115591.85999512934</v>
      </c>
      <c r="C6" s="24">
        <v>263340.58312546147</v>
      </c>
      <c r="D6" s="6">
        <f>B6/C6</f>
        <v>0.4389443458475929</v>
      </c>
      <c r="E6" s="25">
        <f>B6/(B6+C6)</f>
        <v>0.30504608959635476</v>
      </c>
      <c r="G6" t="s">
        <v>62</v>
      </c>
    </row>
    <row r="7" spans="1:7" x14ac:dyDescent="0.25">
      <c r="A7" t="s">
        <v>31</v>
      </c>
      <c r="B7" s="24">
        <v>232544.384633262</v>
      </c>
      <c r="C7" s="24">
        <v>322928.06378031604</v>
      </c>
      <c r="D7" s="6">
        <f t="shared" ref="D7:D9" si="0">B7/C7</f>
        <v>0.72011203334578899</v>
      </c>
      <c r="E7" s="25">
        <f t="shared" ref="E7:E9" si="1">B7/(B7+C7)</f>
        <v>0.41864251826963816</v>
      </c>
      <c r="G7" t="s">
        <v>47</v>
      </c>
    </row>
    <row r="8" spans="1:7" x14ac:dyDescent="0.25">
      <c r="A8" t="s">
        <v>32</v>
      </c>
      <c r="B8" s="24">
        <v>831680.08</v>
      </c>
      <c r="C8" s="24">
        <v>497627.76999999996</v>
      </c>
      <c r="D8" s="6">
        <f t="shared" si="0"/>
        <v>1.6712895263059777</v>
      </c>
      <c r="E8" s="25">
        <f t="shared" si="1"/>
        <v>0.62564896460966513</v>
      </c>
      <c r="G8" t="s">
        <v>48</v>
      </c>
    </row>
    <row r="9" spans="1:7" x14ac:dyDescent="0.25">
      <c r="A9" t="s">
        <v>33</v>
      </c>
      <c r="B9" s="24">
        <v>11547219</v>
      </c>
      <c r="C9" s="24">
        <v>10382240</v>
      </c>
      <c r="D9" s="6">
        <f t="shared" si="0"/>
        <v>1.1122088296937849</v>
      </c>
      <c r="E9" s="25">
        <f t="shared" si="1"/>
        <v>0.5265619639773147</v>
      </c>
    </row>
    <row r="10" spans="1:7" x14ac:dyDescent="0.25">
      <c r="B10" s="24"/>
      <c r="C10" s="24"/>
      <c r="D10" s="6"/>
      <c r="E10" s="25"/>
    </row>
    <row r="11" spans="1:7" x14ac:dyDescent="0.25">
      <c r="A11" t="s">
        <v>108</v>
      </c>
      <c r="B11" s="23"/>
      <c r="C11" s="23"/>
      <c r="D11" s="23"/>
      <c r="E11" s="9"/>
    </row>
    <row r="12" spans="1:7" ht="30" x14ac:dyDescent="0.25">
      <c r="B12" s="23" t="s">
        <v>106</v>
      </c>
      <c r="C12" s="23" t="s">
        <v>107</v>
      </c>
      <c r="D12" s="9" t="s">
        <v>51</v>
      </c>
      <c r="E12" s="9" t="s">
        <v>112</v>
      </c>
    </row>
    <row r="13" spans="1:7" x14ac:dyDescent="0.25">
      <c r="A13" t="s">
        <v>114</v>
      </c>
      <c r="B13" s="24">
        <v>308.38199460129857</v>
      </c>
      <c r="C13" s="24">
        <v>1211.6500118801498</v>
      </c>
      <c r="D13" s="6">
        <f>B13/C13</f>
        <v>0.25451408540224746</v>
      </c>
      <c r="E13" s="25">
        <f>B13/(B13+C13)</f>
        <v>0.20287861919114286</v>
      </c>
      <c r="G13" t="s">
        <v>109</v>
      </c>
    </row>
    <row r="14" spans="1:7" x14ac:dyDescent="0.25">
      <c r="A14" t="s">
        <v>115</v>
      </c>
      <c r="B14" s="24">
        <v>12844</v>
      </c>
      <c r="C14" s="24">
        <v>3573</v>
      </c>
      <c r="D14" s="6">
        <f>B14/C14</f>
        <v>3.5947383151413379</v>
      </c>
      <c r="E14" s="25">
        <f>B14/(B14+C14)</f>
        <v>0.78235974904062866</v>
      </c>
      <c r="G14" t="s">
        <v>110</v>
      </c>
    </row>
    <row r="15" spans="1:7" x14ac:dyDescent="0.25">
      <c r="E15" s="11"/>
    </row>
    <row r="16" spans="1:7" x14ac:dyDescent="0.25">
      <c r="E16" s="11"/>
    </row>
    <row r="17" spans="1:7" x14ac:dyDescent="0.25">
      <c r="E17" s="11"/>
    </row>
    <row r="18" spans="1:7" x14ac:dyDescent="0.25">
      <c r="E18" s="11"/>
    </row>
    <row r="19" spans="1:7" x14ac:dyDescent="0.25">
      <c r="A19" t="s">
        <v>97</v>
      </c>
      <c r="E19" s="11"/>
    </row>
    <row r="20" spans="1:7" ht="30" x14ac:dyDescent="0.25">
      <c r="A20" t="s">
        <v>104</v>
      </c>
      <c r="B20" s="23" t="s">
        <v>27</v>
      </c>
      <c r="C20" s="23" t="s">
        <v>28</v>
      </c>
      <c r="D20" s="9" t="s">
        <v>51</v>
      </c>
      <c r="E20" s="9" t="s">
        <v>111</v>
      </c>
    </row>
    <row r="21" spans="1:7" x14ac:dyDescent="0.25">
      <c r="A21" t="s">
        <v>98</v>
      </c>
      <c r="B21" s="24">
        <v>5365000</v>
      </c>
      <c r="C21" s="24">
        <v>4741000</v>
      </c>
      <c r="D21" s="6">
        <f t="shared" ref="D21:D22" si="2">B21/C21</f>
        <v>1.1316178021514449</v>
      </c>
      <c r="E21" s="25">
        <f t="shared" ref="E21:E22" si="3">B21/(B21+C21)</f>
        <v>0.53087274886206215</v>
      </c>
      <c r="G21" t="s">
        <v>103</v>
      </c>
    </row>
    <row r="22" spans="1:7" x14ac:dyDescent="0.25">
      <c r="A22" t="s">
        <v>99</v>
      </c>
      <c r="B22" s="24">
        <v>834732</v>
      </c>
      <c r="C22" s="24">
        <v>1309061</v>
      </c>
      <c r="D22" s="6">
        <f t="shared" si="2"/>
        <v>0.63765706869274996</v>
      </c>
      <c r="E22" s="25">
        <f t="shared" si="3"/>
        <v>0.38937154846573341</v>
      </c>
      <c r="G22" t="s">
        <v>101</v>
      </c>
    </row>
    <row r="24" spans="1:7" x14ac:dyDescent="0.25">
      <c r="G24" t="s">
        <v>102</v>
      </c>
    </row>
    <row r="27" spans="1:7" x14ac:dyDescent="0.25">
      <c r="G27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F3"/>
    </sheetView>
  </sheetViews>
  <sheetFormatPr defaultRowHeight="15" x14ac:dyDescent="0.25"/>
  <cols>
    <col min="1" max="1" width="33.28515625" customWidth="1"/>
    <col min="2" max="3" width="11" customWidth="1"/>
    <col min="4" max="4" width="12" customWidth="1"/>
    <col min="5" max="5" width="3.5703125" customWidth="1"/>
    <col min="6" max="6" width="52.28515625" customWidth="1"/>
  </cols>
  <sheetData>
    <row r="1" spans="1:6" x14ac:dyDescent="0.25">
      <c r="A1" t="s">
        <v>43</v>
      </c>
      <c r="F1" t="s">
        <v>187</v>
      </c>
    </row>
    <row r="2" spans="1:6" x14ac:dyDescent="0.25">
      <c r="F2" t="s">
        <v>188</v>
      </c>
    </row>
    <row r="3" spans="1:6" x14ac:dyDescent="0.25">
      <c r="F3" t="s">
        <v>189</v>
      </c>
    </row>
    <row r="4" spans="1:6" x14ac:dyDescent="0.25">
      <c r="A4" t="s">
        <v>66</v>
      </c>
      <c r="B4" s="12">
        <f>SUM(C9:C11)/SUM(B9:B11)</f>
        <v>3.8694833716795649E-2</v>
      </c>
      <c r="D4" s="3"/>
    </row>
    <row r="5" spans="1:6" x14ac:dyDescent="0.25">
      <c r="A5" s="10" t="s">
        <v>65</v>
      </c>
      <c r="B5" s="13">
        <f>SUM(C9:C11)/SUM(B9:C11)</f>
        <v>3.7253322593636728E-2</v>
      </c>
      <c r="C5" s="3"/>
      <c r="D5" s="3"/>
    </row>
    <row r="6" spans="1:6" x14ac:dyDescent="0.25">
      <c r="A6" s="9"/>
      <c r="B6" s="13"/>
      <c r="C6" s="18"/>
      <c r="D6" s="18"/>
    </row>
    <row r="7" spans="1:6" x14ac:dyDescent="0.25">
      <c r="B7" s="30" t="s">
        <v>34</v>
      </c>
      <c r="C7" s="30"/>
      <c r="D7" s="30"/>
    </row>
    <row r="8" spans="1:6" x14ac:dyDescent="0.25">
      <c r="B8" s="3" t="s">
        <v>28</v>
      </c>
      <c r="C8" s="3" t="s">
        <v>27</v>
      </c>
      <c r="D8" s="3" t="s">
        <v>36</v>
      </c>
    </row>
    <row r="9" spans="1:6" x14ac:dyDescent="0.25">
      <c r="A9" t="s">
        <v>37</v>
      </c>
      <c r="B9" s="3">
        <v>7058</v>
      </c>
      <c r="C9" s="3">
        <v>35</v>
      </c>
      <c r="D9" s="3">
        <v>10</v>
      </c>
      <c r="F9" s="4" t="s">
        <v>35</v>
      </c>
    </row>
    <row r="10" spans="1:6" x14ac:dyDescent="0.25">
      <c r="A10" t="s">
        <v>39</v>
      </c>
      <c r="B10" s="3">
        <v>3059</v>
      </c>
      <c r="C10" s="3">
        <v>21</v>
      </c>
      <c r="D10" s="3">
        <v>1</v>
      </c>
    </row>
    <row r="11" spans="1:6" x14ac:dyDescent="0.25">
      <c r="A11" t="s">
        <v>41</v>
      </c>
      <c r="B11" s="3">
        <v>18569</v>
      </c>
      <c r="C11" s="3">
        <v>1054</v>
      </c>
      <c r="D11" s="3">
        <v>18</v>
      </c>
      <c r="F11" t="s">
        <v>38</v>
      </c>
    </row>
    <row r="12" spans="1:6" x14ac:dyDescent="0.25">
      <c r="F12" t="s">
        <v>40</v>
      </c>
    </row>
    <row r="13" spans="1:6" x14ac:dyDescent="0.25">
      <c r="F13" t="s">
        <v>42</v>
      </c>
    </row>
    <row r="15" spans="1:6" x14ac:dyDescent="0.25">
      <c r="F15" t="s">
        <v>49</v>
      </c>
    </row>
    <row r="16" spans="1:6" x14ac:dyDescent="0.25">
      <c r="F16" t="s">
        <v>50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5" x14ac:dyDescent="0.25"/>
  <cols>
    <col min="1" max="1" width="27.42578125" customWidth="1"/>
    <col min="2" max="2" width="10.5703125" customWidth="1"/>
    <col min="3" max="3" width="12" customWidth="1"/>
    <col min="7" max="7" width="2.7109375" customWidth="1"/>
    <col min="8" max="8" width="68.85546875" customWidth="1"/>
  </cols>
  <sheetData>
    <row r="1" spans="1:8" x14ac:dyDescent="0.25">
      <c r="A1" t="s">
        <v>186</v>
      </c>
      <c r="H1" t="s">
        <v>187</v>
      </c>
    </row>
    <row r="2" spans="1:8" x14ac:dyDescent="0.25">
      <c r="H2" s="29" t="s">
        <v>188</v>
      </c>
    </row>
    <row r="3" spans="1:8" x14ac:dyDescent="0.25">
      <c r="A3" t="s">
        <v>184</v>
      </c>
      <c r="H3" t="s">
        <v>189</v>
      </c>
    </row>
    <row r="4" spans="1:8" x14ac:dyDescent="0.25">
      <c r="B4" s="30" t="s">
        <v>135</v>
      </c>
      <c r="C4" s="30"/>
      <c r="D4" s="30" t="s">
        <v>136</v>
      </c>
      <c r="E4" s="30"/>
      <c r="F4" s="30"/>
    </row>
    <row r="5" spans="1:8" x14ac:dyDescent="0.25">
      <c r="A5" t="s">
        <v>2</v>
      </c>
      <c r="B5" t="s">
        <v>117</v>
      </c>
      <c r="C5" t="s">
        <v>118</v>
      </c>
      <c r="D5" t="s">
        <v>119</v>
      </c>
      <c r="E5" t="s">
        <v>117</v>
      </c>
      <c r="F5" t="s">
        <v>118</v>
      </c>
    </row>
    <row r="6" spans="1:8" x14ac:dyDescent="0.25">
      <c r="A6" t="s">
        <v>120</v>
      </c>
      <c r="B6" s="26">
        <v>0.39900000000000002</v>
      </c>
      <c r="C6" s="26">
        <v>0.60099999999999998</v>
      </c>
      <c r="D6" s="27">
        <v>634096</v>
      </c>
      <c r="E6" s="27">
        <f>B6*$D6</f>
        <v>253004.304</v>
      </c>
      <c r="F6" s="27">
        <f>C6*$D6</f>
        <v>381091.696</v>
      </c>
      <c r="H6" t="s">
        <v>132</v>
      </c>
    </row>
    <row r="7" spans="1:8" x14ac:dyDescent="0.25">
      <c r="A7" t="s">
        <v>121</v>
      </c>
      <c r="B7" s="26"/>
      <c r="C7" s="26"/>
      <c r="D7" s="27"/>
      <c r="E7" s="27"/>
      <c r="F7" s="27"/>
      <c r="H7" t="s">
        <v>176</v>
      </c>
    </row>
    <row r="8" spans="1:8" x14ac:dyDescent="0.25">
      <c r="A8" t="s">
        <v>123</v>
      </c>
      <c r="B8" s="26">
        <v>0.2</v>
      </c>
      <c r="C8" s="26">
        <v>0.8</v>
      </c>
      <c r="D8" s="27">
        <v>110279</v>
      </c>
      <c r="E8" s="27">
        <f t="shared" ref="E8:F15" si="0">B8*$D8</f>
        <v>22055.800000000003</v>
      </c>
      <c r="F8" s="27">
        <f t="shared" si="0"/>
        <v>88223.200000000012</v>
      </c>
      <c r="H8" t="s">
        <v>171</v>
      </c>
    </row>
    <row r="9" spans="1:8" x14ac:dyDescent="0.25">
      <c r="A9" t="s">
        <v>124</v>
      </c>
      <c r="B9" s="26">
        <v>0.441</v>
      </c>
      <c r="C9" s="26">
        <v>0.55900000000000005</v>
      </c>
      <c r="D9" s="27">
        <v>27783</v>
      </c>
      <c r="E9" s="27">
        <f t="shared" si="0"/>
        <v>12252.303</v>
      </c>
      <c r="F9" s="27">
        <f t="shared" si="0"/>
        <v>15530.697000000002</v>
      </c>
      <c r="H9" t="s">
        <v>172</v>
      </c>
    </row>
    <row r="10" spans="1:8" x14ac:dyDescent="0.25">
      <c r="A10" t="s">
        <v>125</v>
      </c>
      <c r="B10" s="26">
        <v>0.32</v>
      </c>
      <c r="C10" s="26">
        <v>0.68</v>
      </c>
      <c r="D10" s="27">
        <v>23652</v>
      </c>
      <c r="E10" s="27">
        <f t="shared" si="0"/>
        <v>7568.64</v>
      </c>
      <c r="F10" s="27">
        <f t="shared" si="0"/>
        <v>16083.36</v>
      </c>
      <c r="H10" t="s">
        <v>173</v>
      </c>
    </row>
    <row r="11" spans="1:8" x14ac:dyDescent="0.25">
      <c r="A11" t="s">
        <v>126</v>
      </c>
      <c r="B11" s="26">
        <v>0.43099999999999999</v>
      </c>
      <c r="C11" s="26">
        <v>0.56899999999999995</v>
      </c>
      <c r="D11" s="27">
        <v>21164</v>
      </c>
      <c r="E11" s="27">
        <f t="shared" si="0"/>
        <v>9121.6839999999993</v>
      </c>
      <c r="F11" s="27">
        <f t="shared" si="0"/>
        <v>12042.315999999999</v>
      </c>
      <c r="H11" t="s">
        <v>175</v>
      </c>
    </row>
    <row r="12" spans="1:8" x14ac:dyDescent="0.25">
      <c r="A12" t="s">
        <v>127</v>
      </c>
      <c r="B12" s="26">
        <v>0.38100000000000001</v>
      </c>
      <c r="C12" s="26">
        <v>0.61899999999999999</v>
      </c>
      <c r="D12" s="27">
        <v>24693</v>
      </c>
      <c r="E12" s="27">
        <f t="shared" si="0"/>
        <v>9408.0329999999994</v>
      </c>
      <c r="F12" s="27">
        <f t="shared" si="0"/>
        <v>15284.967000000001</v>
      </c>
    </row>
    <row r="13" spans="1:8" x14ac:dyDescent="0.25">
      <c r="A13" t="s">
        <v>128</v>
      </c>
      <c r="B13" s="26">
        <v>0.18</v>
      </c>
      <c r="C13" s="26">
        <v>0.82</v>
      </c>
      <c r="D13" s="27">
        <v>106009</v>
      </c>
      <c r="E13" s="27">
        <f t="shared" si="0"/>
        <v>19081.62</v>
      </c>
      <c r="F13" s="27">
        <f t="shared" si="0"/>
        <v>86927.37999999999</v>
      </c>
    </row>
    <row r="14" spans="1:8" x14ac:dyDescent="0.25">
      <c r="A14" t="s">
        <v>129</v>
      </c>
      <c r="B14" s="26">
        <v>0.505</v>
      </c>
      <c r="C14" s="26">
        <v>0.495</v>
      </c>
      <c r="D14" s="27">
        <v>242233</v>
      </c>
      <c r="E14" s="27">
        <f t="shared" si="0"/>
        <v>122327.66500000001</v>
      </c>
      <c r="F14" s="27">
        <f t="shared" si="0"/>
        <v>119905.33499999999</v>
      </c>
    </row>
    <row r="15" spans="1:8" x14ac:dyDescent="0.25">
      <c r="A15" t="s">
        <v>130</v>
      </c>
      <c r="B15" s="26">
        <v>0.65400000000000003</v>
      </c>
      <c r="C15" s="26">
        <v>0.34599999999999997</v>
      </c>
      <c r="D15" s="27">
        <v>78283</v>
      </c>
      <c r="E15" s="27">
        <f t="shared" si="0"/>
        <v>51197.082000000002</v>
      </c>
      <c r="F15" s="27">
        <f t="shared" si="0"/>
        <v>27085.917999999998</v>
      </c>
    </row>
    <row r="17" spans="1:8" x14ac:dyDescent="0.25">
      <c r="D17" s="27">
        <f>SUM(D8:D15)</f>
        <v>634096</v>
      </c>
      <c r="E17" s="27"/>
    </row>
    <row r="18" spans="1:8" x14ac:dyDescent="0.25">
      <c r="D18" s="27">
        <f>SUM(E8:F15)</f>
        <v>634096</v>
      </c>
      <c r="E18" s="27"/>
    </row>
    <row r="19" spans="1:8" x14ac:dyDescent="0.25">
      <c r="A19" t="s">
        <v>131</v>
      </c>
      <c r="D19" s="27"/>
      <c r="E19" s="27"/>
    </row>
    <row r="20" spans="1:8" x14ac:dyDescent="0.25">
      <c r="A20" t="s">
        <v>133</v>
      </c>
      <c r="B20" s="2">
        <f>E20/$D20</f>
        <v>0.19019742195591063</v>
      </c>
      <c r="C20" s="2">
        <f>F20/$D20</f>
        <v>0.80980257804408939</v>
      </c>
      <c r="D20" s="27">
        <f>E20+F20</f>
        <v>216288</v>
      </c>
      <c r="E20" s="27">
        <f>E8+E13</f>
        <v>41137.42</v>
      </c>
      <c r="F20" s="27">
        <f>F8+F13</f>
        <v>175150.58000000002</v>
      </c>
    </row>
    <row r="21" spans="1:8" x14ac:dyDescent="0.25">
      <c r="A21" t="s">
        <v>134</v>
      </c>
      <c r="B21" s="2">
        <f>E21/$D21</f>
        <v>0.25348580904394413</v>
      </c>
      <c r="C21" s="2">
        <f>F21/$D21</f>
        <v>0.74651419095605587</v>
      </c>
      <c r="D21" s="27">
        <f>E21+F21</f>
        <v>313580</v>
      </c>
      <c r="E21" s="27">
        <f>SUM(E8:E13)</f>
        <v>79488.08</v>
      </c>
      <c r="F21" s="27">
        <f>SUM(F8:F13)</f>
        <v>234091.91999999998</v>
      </c>
    </row>
    <row r="26" spans="1:8" x14ac:dyDescent="0.25">
      <c r="A26" t="s">
        <v>185</v>
      </c>
    </row>
    <row r="27" spans="1:8" x14ac:dyDescent="0.25">
      <c r="B27" s="30" t="s">
        <v>137</v>
      </c>
      <c r="C27" s="30"/>
      <c r="D27" s="30" t="s">
        <v>138</v>
      </c>
      <c r="E27" s="30"/>
      <c r="F27" s="30"/>
    </row>
    <row r="28" spans="1:8" x14ac:dyDescent="0.25">
      <c r="A28" t="s">
        <v>2</v>
      </c>
      <c r="B28" t="s">
        <v>117</v>
      </c>
      <c r="C28" t="s">
        <v>118</v>
      </c>
      <c r="D28" t="s">
        <v>119</v>
      </c>
      <c r="E28" t="s">
        <v>117</v>
      </c>
      <c r="F28" t="s">
        <v>118</v>
      </c>
    </row>
    <row r="29" spans="1:8" x14ac:dyDescent="0.25">
      <c r="A29" t="s">
        <v>120</v>
      </c>
      <c r="B29" s="26">
        <v>0.77200000000000002</v>
      </c>
      <c r="C29" s="26">
        <v>0.22800000000000001</v>
      </c>
      <c r="D29" s="27">
        <v>634096</v>
      </c>
      <c r="E29" s="27">
        <f>B29*$D29</f>
        <v>489522.11200000002</v>
      </c>
      <c r="F29" s="27">
        <f>C29*$D29</f>
        <v>144573.88800000001</v>
      </c>
      <c r="H29" t="s">
        <v>139</v>
      </c>
    </row>
    <row r="30" spans="1:8" x14ac:dyDescent="0.25">
      <c r="A30" t="s">
        <v>121</v>
      </c>
      <c r="B30" s="26"/>
      <c r="C30" s="26"/>
      <c r="D30" s="27"/>
      <c r="E30" s="27"/>
      <c r="F30" s="27"/>
      <c r="H30" t="s">
        <v>122</v>
      </c>
    </row>
    <row r="31" spans="1:8" x14ac:dyDescent="0.25">
      <c r="A31" t="s">
        <v>123</v>
      </c>
      <c r="B31" s="26">
        <v>0.8</v>
      </c>
      <c r="C31" s="26">
        <v>0.2</v>
      </c>
      <c r="D31" s="27">
        <v>110279</v>
      </c>
      <c r="E31" s="27">
        <f t="shared" ref="E31:F38" si="1">B31*$D31</f>
        <v>88223.200000000012</v>
      </c>
      <c r="F31" s="27">
        <f t="shared" si="1"/>
        <v>22055.800000000003</v>
      </c>
    </row>
    <row r="32" spans="1:8" x14ac:dyDescent="0.25">
      <c r="A32" t="s">
        <v>124</v>
      </c>
      <c r="B32" s="26">
        <v>0.67300000000000004</v>
      </c>
      <c r="C32" s="26">
        <v>0.32700000000000001</v>
      </c>
      <c r="D32" s="27">
        <v>27783</v>
      </c>
      <c r="E32" s="27">
        <f t="shared" si="1"/>
        <v>18697.959000000003</v>
      </c>
      <c r="F32" s="27">
        <f t="shared" si="1"/>
        <v>9085.0410000000011</v>
      </c>
    </row>
    <row r="33" spans="1:8" x14ac:dyDescent="0.25">
      <c r="A33" t="s">
        <v>125</v>
      </c>
      <c r="B33" s="26">
        <v>0.68500000000000005</v>
      </c>
      <c r="C33" s="26">
        <v>0.315</v>
      </c>
      <c r="D33" s="27">
        <v>23652</v>
      </c>
      <c r="E33" s="27">
        <f t="shared" si="1"/>
        <v>16201.62</v>
      </c>
      <c r="F33" s="27">
        <f t="shared" si="1"/>
        <v>7450.38</v>
      </c>
      <c r="H33" t="s">
        <v>174</v>
      </c>
    </row>
    <row r="34" spans="1:8" x14ac:dyDescent="0.25">
      <c r="A34" t="s">
        <v>126</v>
      </c>
      <c r="B34" s="26">
        <v>0.72899999999999998</v>
      </c>
      <c r="C34" s="26">
        <v>0.27100000000000002</v>
      </c>
      <c r="D34" s="27">
        <v>21164</v>
      </c>
      <c r="E34" s="27">
        <f t="shared" si="1"/>
        <v>15428.556</v>
      </c>
      <c r="F34" s="27">
        <f t="shared" si="1"/>
        <v>5735.4440000000004</v>
      </c>
      <c r="H34" t="s">
        <v>140</v>
      </c>
    </row>
    <row r="35" spans="1:8" x14ac:dyDescent="0.25">
      <c r="A35" t="s">
        <v>127</v>
      </c>
      <c r="B35" s="26">
        <v>0.72</v>
      </c>
      <c r="C35" s="26">
        <v>0.28000000000000003</v>
      </c>
      <c r="D35" s="27">
        <v>24693</v>
      </c>
      <c r="E35" s="27">
        <f t="shared" si="1"/>
        <v>17778.96</v>
      </c>
      <c r="F35" s="27">
        <f t="shared" si="1"/>
        <v>6914.0400000000009</v>
      </c>
      <c r="H35" t="s">
        <v>141</v>
      </c>
    </row>
    <row r="36" spans="1:8" x14ac:dyDescent="0.25">
      <c r="A36" t="s">
        <v>128</v>
      </c>
      <c r="B36" s="26">
        <v>0.81899999999999995</v>
      </c>
      <c r="C36" s="26">
        <v>0.18099999999999999</v>
      </c>
      <c r="D36" s="27">
        <v>106009</v>
      </c>
      <c r="E36" s="27">
        <f t="shared" si="1"/>
        <v>86821.370999999999</v>
      </c>
      <c r="F36" s="27">
        <f t="shared" si="1"/>
        <v>19187.629000000001</v>
      </c>
      <c r="H36" t="s">
        <v>142</v>
      </c>
    </row>
    <row r="37" spans="1:8" x14ac:dyDescent="0.25">
      <c r="A37" t="s">
        <v>129</v>
      </c>
      <c r="B37" s="26">
        <v>0.74</v>
      </c>
      <c r="C37" s="26">
        <v>0.26</v>
      </c>
      <c r="D37" s="27">
        <v>242233</v>
      </c>
      <c r="E37" s="27">
        <f t="shared" si="1"/>
        <v>179252.41999999998</v>
      </c>
      <c r="F37" s="27">
        <f t="shared" si="1"/>
        <v>62980.58</v>
      </c>
      <c r="H37" t="s">
        <v>143</v>
      </c>
    </row>
    <row r="38" spans="1:8" x14ac:dyDescent="0.25">
      <c r="A38" t="s">
        <v>130</v>
      </c>
      <c r="B38" s="26">
        <v>0.85799999999999998</v>
      </c>
      <c r="C38" s="26">
        <v>0.14199999999999999</v>
      </c>
      <c r="D38" s="27">
        <v>78283</v>
      </c>
      <c r="E38" s="27">
        <f t="shared" si="1"/>
        <v>67166.813999999998</v>
      </c>
      <c r="F38" s="27">
        <f t="shared" si="1"/>
        <v>11116.186</v>
      </c>
      <c r="H38" t="s">
        <v>144</v>
      </c>
    </row>
    <row r="39" spans="1:8" x14ac:dyDescent="0.25">
      <c r="H39" t="s">
        <v>145</v>
      </c>
    </row>
    <row r="40" spans="1:8" x14ac:dyDescent="0.25">
      <c r="D40" s="27">
        <f>SUM(D31:D38)</f>
        <v>634096</v>
      </c>
      <c r="E40" s="27"/>
      <c r="H40" t="s">
        <v>146</v>
      </c>
    </row>
    <row r="41" spans="1:8" x14ac:dyDescent="0.25">
      <c r="D41" s="27">
        <f>SUM(E31:F38)</f>
        <v>634096</v>
      </c>
      <c r="E41" s="27"/>
      <c r="H41" t="s">
        <v>147</v>
      </c>
    </row>
    <row r="42" spans="1:8" x14ac:dyDescent="0.25">
      <c r="A42" t="s">
        <v>131</v>
      </c>
      <c r="D42" s="27"/>
      <c r="E42" s="27"/>
      <c r="H42" t="s">
        <v>148</v>
      </c>
    </row>
    <row r="43" spans="1:8" x14ac:dyDescent="0.25">
      <c r="A43" t="s">
        <v>133</v>
      </c>
      <c r="B43" s="2">
        <f>E43/$D43</f>
        <v>0.80931244914188483</v>
      </c>
      <c r="C43" s="2">
        <f>F43/$D43</f>
        <v>0.19068755085811512</v>
      </c>
      <c r="D43" s="27">
        <f>E43+F43</f>
        <v>216288</v>
      </c>
      <c r="E43" s="27">
        <f>E31+E36</f>
        <v>175044.571</v>
      </c>
      <c r="F43" s="27">
        <f>F31+F36</f>
        <v>41243.429000000004</v>
      </c>
      <c r="H43" t="s">
        <v>149</v>
      </c>
    </row>
    <row r="44" spans="1:8" x14ac:dyDescent="0.25">
      <c r="A44" t="s">
        <v>134</v>
      </c>
      <c r="B44" s="2">
        <f>E44/$D44</f>
        <v>0.77540552968939358</v>
      </c>
      <c r="C44" s="2">
        <f>F44/$D44</f>
        <v>0.22459447031060656</v>
      </c>
      <c r="D44" s="27">
        <f>E44+F44</f>
        <v>313580</v>
      </c>
      <c r="E44" s="27">
        <f>SUM(E31:E36)</f>
        <v>243151.66600000003</v>
      </c>
      <c r="F44" s="27">
        <f>SUM(F31:F36)</f>
        <v>70428.334000000003</v>
      </c>
      <c r="H44" t="s">
        <v>150</v>
      </c>
    </row>
    <row r="45" spans="1:8" x14ac:dyDescent="0.25">
      <c r="H45" t="s">
        <v>151</v>
      </c>
    </row>
    <row r="47" spans="1:8" x14ac:dyDescent="0.25">
      <c r="A47" t="s">
        <v>178</v>
      </c>
      <c r="C47">
        <v>0.17</v>
      </c>
      <c r="H47" t="s">
        <v>179</v>
      </c>
    </row>
    <row r="48" spans="1:8" x14ac:dyDescent="0.25">
      <c r="H48" t="s">
        <v>180</v>
      </c>
    </row>
    <row r="49" spans="1:8" x14ac:dyDescent="0.25">
      <c r="A49" t="s">
        <v>183</v>
      </c>
      <c r="C49" s="28">
        <f>D44/C47</f>
        <v>1844588.2352941176</v>
      </c>
      <c r="H49" t="s">
        <v>181</v>
      </c>
    </row>
    <row r="50" spans="1:8" x14ac:dyDescent="0.25">
      <c r="H50" t="s">
        <v>182</v>
      </c>
    </row>
    <row r="52" spans="1:8" x14ac:dyDescent="0.25">
      <c r="H52" t="s">
        <v>152</v>
      </c>
    </row>
    <row r="53" spans="1:8" x14ac:dyDescent="0.25">
      <c r="H53" t="s">
        <v>153</v>
      </c>
    </row>
    <row r="54" spans="1:8" x14ac:dyDescent="0.25">
      <c r="H54" t="s">
        <v>154</v>
      </c>
    </row>
    <row r="55" spans="1:8" x14ac:dyDescent="0.25">
      <c r="H55" t="s">
        <v>155</v>
      </c>
    </row>
    <row r="56" spans="1:8" x14ac:dyDescent="0.25">
      <c r="H56" t="s">
        <v>156</v>
      </c>
    </row>
    <row r="57" spans="1:8" x14ac:dyDescent="0.25">
      <c r="H57" t="s">
        <v>157</v>
      </c>
    </row>
    <row r="58" spans="1:8" x14ac:dyDescent="0.25">
      <c r="H58" t="s">
        <v>158</v>
      </c>
    </row>
    <row r="59" spans="1:8" x14ac:dyDescent="0.25">
      <c r="H59" t="s">
        <v>159</v>
      </c>
    </row>
    <row r="60" spans="1:8" x14ac:dyDescent="0.25">
      <c r="H60" t="s">
        <v>160</v>
      </c>
    </row>
    <row r="61" spans="1:8" x14ac:dyDescent="0.25">
      <c r="H61" t="s">
        <v>161</v>
      </c>
    </row>
    <row r="62" spans="1:8" x14ac:dyDescent="0.25">
      <c r="H62" t="s">
        <v>162</v>
      </c>
    </row>
    <row r="63" spans="1:8" x14ac:dyDescent="0.25">
      <c r="H63" t="s">
        <v>163</v>
      </c>
    </row>
    <row r="64" spans="1:8" x14ac:dyDescent="0.25">
      <c r="H64" t="s">
        <v>164</v>
      </c>
    </row>
    <row r="65" spans="8:8" x14ac:dyDescent="0.25">
      <c r="H65" t="s">
        <v>165</v>
      </c>
    </row>
    <row r="66" spans="8:8" x14ac:dyDescent="0.25">
      <c r="H66" t="s">
        <v>166</v>
      </c>
    </row>
    <row r="67" spans="8:8" x14ac:dyDescent="0.25">
      <c r="H67" t="s">
        <v>167</v>
      </c>
    </row>
    <row r="68" spans="8:8" x14ac:dyDescent="0.25">
      <c r="H68" t="s">
        <v>168</v>
      </c>
    </row>
    <row r="69" spans="8:8" x14ac:dyDescent="0.25">
      <c r="H69" t="s">
        <v>169</v>
      </c>
    </row>
    <row r="70" spans="8:8" x14ac:dyDescent="0.25">
      <c r="H70" t="s">
        <v>170</v>
      </c>
    </row>
  </sheetData>
  <mergeCells count="4">
    <mergeCell ref="B4:C4"/>
    <mergeCell ref="D4:F4"/>
    <mergeCell ref="B27:C27"/>
    <mergeCell ref="D27:F27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police DV reports by sex</vt:lpstr>
      <vt:lpstr>restraining orders by sex</vt:lpstr>
      <vt:lpstr>serious injuries by sex</vt:lpstr>
      <vt:lpstr>services for victims by sex</vt:lpstr>
      <vt:lpstr>NIBRS 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2014-10-19T14:19:45Z</dcterms:created>
  <dcterms:modified xsi:type="dcterms:W3CDTF">2014-10-19T14:19:52Z</dcterms:modified>
</cp:coreProperties>
</file>