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20" windowWidth="14355" windowHeight="9015"/>
  </bookViews>
  <sheets>
    <sheet name="felony cases" sheetId="1" r:id="rId1"/>
    <sheet name="all DV cases" sheetId="2" r:id="rId2"/>
    <sheet name="dispositions" sheetId="4" r:id="rId3"/>
  </sheets>
  <calcPr calcId="145621"/>
</workbook>
</file>

<file path=xl/calcChain.xml><?xml version="1.0" encoding="utf-8"?>
<calcChain xmlns="http://schemas.openxmlformats.org/spreadsheetml/2006/main">
  <c r="F63" i="1" l="1"/>
  <c r="G39" i="1"/>
  <c r="G31" i="1"/>
  <c r="G32" i="1"/>
  <c r="G30" i="1"/>
  <c r="F31" i="1"/>
  <c r="F32" i="1"/>
  <c r="F30" i="1"/>
  <c r="B16" i="1" l="1"/>
  <c r="F14" i="1"/>
  <c r="F41" i="1"/>
  <c r="H41" i="1" l="1"/>
  <c r="C16" i="4"/>
  <c r="D16" i="4"/>
  <c r="E16" i="4"/>
  <c r="F16" i="4"/>
  <c r="G16" i="4"/>
  <c r="H16" i="4"/>
  <c r="I16" i="4"/>
  <c r="J16" i="4"/>
  <c r="K16" i="4"/>
  <c r="B16" i="4"/>
  <c r="C16" i="1"/>
  <c r="D16" i="1"/>
  <c r="E16" i="1"/>
  <c r="B34" i="1" l="1"/>
  <c r="C34" i="1"/>
  <c r="D34" i="1"/>
  <c r="E34" i="1"/>
  <c r="H6" i="1"/>
  <c r="F7" i="1" s="1"/>
  <c r="G7" i="1" s="1"/>
  <c r="F28" i="1"/>
  <c r="C15" i="4" l="1"/>
  <c r="D15" i="4"/>
  <c r="E15" i="4"/>
  <c r="F15" i="4"/>
  <c r="G15" i="4"/>
  <c r="H15" i="4"/>
  <c r="I15" i="4"/>
  <c r="J15" i="4"/>
  <c r="K15" i="4"/>
  <c r="B15" i="4"/>
  <c r="C27" i="4"/>
  <c r="D27" i="4"/>
  <c r="E27" i="4"/>
  <c r="F27" i="4"/>
  <c r="G27" i="4"/>
  <c r="H27" i="4"/>
  <c r="I27" i="4"/>
  <c r="J27" i="4"/>
  <c r="B27" i="4"/>
  <c r="C26" i="4"/>
  <c r="D26" i="4"/>
  <c r="E26" i="4"/>
  <c r="F26" i="4"/>
  <c r="G26" i="4"/>
  <c r="H26" i="4"/>
  <c r="I26" i="4"/>
  <c r="J26" i="4"/>
  <c r="B26" i="4"/>
  <c r="C11" i="4"/>
  <c r="C14" i="4" s="1"/>
  <c r="D11" i="4"/>
  <c r="D14" i="4" s="1"/>
  <c r="E11" i="4"/>
  <c r="E14" i="4" s="1"/>
  <c r="F11" i="4"/>
  <c r="F14" i="4" s="1"/>
  <c r="G11" i="4"/>
  <c r="G14" i="4" s="1"/>
  <c r="H11" i="4"/>
  <c r="H14" i="4" s="1"/>
  <c r="I11" i="4"/>
  <c r="I14" i="4" s="1"/>
  <c r="J11" i="4"/>
  <c r="J14" i="4" s="1"/>
  <c r="K11" i="4"/>
  <c r="K14" i="4" s="1"/>
  <c r="B11" i="4"/>
  <c r="B14" i="4" s="1"/>
  <c r="J13" i="4" l="1"/>
  <c r="F13" i="4"/>
  <c r="B13" i="4"/>
  <c r="H13" i="4"/>
  <c r="D13" i="4"/>
  <c r="K13" i="4"/>
  <c r="I13" i="4"/>
  <c r="G13" i="4"/>
  <c r="E13" i="4"/>
  <c r="C13" i="4"/>
  <c r="C41" i="1"/>
  <c r="D41" i="1"/>
  <c r="E41" i="1"/>
  <c r="B41" i="1"/>
  <c r="G65" i="1" l="1"/>
  <c r="G67" i="1" s="1"/>
  <c r="F65" i="1"/>
  <c r="F67" i="1" s="1"/>
  <c r="G61" i="1"/>
  <c r="G62" i="1" s="1"/>
  <c r="F61" i="1"/>
  <c r="G37" i="1"/>
  <c r="F37" i="1"/>
  <c r="F38" i="1" s="1"/>
  <c r="G28" i="1"/>
  <c r="G14" i="1"/>
  <c r="G12" i="1" s="1"/>
  <c r="G16" i="1" s="1"/>
  <c r="F13" i="1"/>
  <c r="F21" i="1" s="1"/>
  <c r="F34" i="1" l="1"/>
  <c r="G41" i="1"/>
  <c r="G63" i="1"/>
  <c r="G66" i="1"/>
  <c r="F62" i="1"/>
  <c r="F66" i="1"/>
  <c r="F12" i="1"/>
  <c r="F11" i="1"/>
  <c r="G11" i="1"/>
  <c r="F39" i="1"/>
  <c r="G38" i="1"/>
  <c r="G13" i="1"/>
  <c r="G21" i="1" s="1"/>
  <c r="G22" i="1" s="1"/>
  <c r="G34" i="1" l="1"/>
  <c r="F22" i="1"/>
  <c r="F16" i="1"/>
</calcChain>
</file>

<file path=xl/sharedStrings.xml><?xml version="1.0" encoding="utf-8"?>
<sst xmlns="http://schemas.openxmlformats.org/spreadsheetml/2006/main" count="229" uniqueCount="160">
  <si>
    <t>sexual assault</t>
  </si>
  <si>
    <t>domestic</t>
  </si>
  <si>
    <t>non-domestic</t>
  </si>
  <si>
    <t>aggravated assault</t>
  </si>
  <si>
    <t># of defendants</t>
  </si>
  <si>
    <t>sexual &amp; aggravated assault</t>
  </si>
  <si>
    <t>not prosecuted because victim would not coperate</t>
  </si>
  <si>
    <t>not prosecuted net of non-cooperation</t>
  </si>
  <si>
    <t># of prosecuted defendants</t>
  </si>
  <si>
    <t>mode of convictions</t>
  </si>
  <si>
    <t>guilty plea</t>
  </si>
  <si>
    <t>trial</t>
  </si>
  <si>
    <t># of convicted defendants</t>
  </si>
  <si>
    <t>pretrial release with protection order as condition of release</t>
  </si>
  <si>
    <t>defendants for which pre-trial data available</t>
  </si>
  <si>
    <t>released before case disposition</t>
  </si>
  <si>
    <t>detained until case disposition</t>
  </si>
  <si>
    <t>of those released</t>
  </si>
  <si>
    <t>Case processing comparison of domestic and non-domestic violence</t>
  </si>
  <si>
    <t>share of male defendants</t>
  </si>
  <si>
    <t>Table 2, 11</t>
  </si>
  <si>
    <t>two rightmost columns (aggregates) calculated from source data here and subsequently</t>
  </si>
  <si>
    <t>prosecuted share, net of non-coperation</t>
  </si>
  <si>
    <t>p. 2 (for DV); "Comparable information was not available for non-DV cases."; estimated as 0%</t>
  </si>
  <si>
    <t>Felony sexual &amp; aggravated assault cases initiated in 15 large US counties, May 2002</t>
  </si>
  <si>
    <t>All domestic violence cases initiated in 16 large US urban counties, May 2002</t>
  </si>
  <si>
    <t>victim's relationship to defendant</t>
  </si>
  <si>
    <t>all cases</t>
  </si>
  <si>
    <t>domestic violence cases limited to "intentional physical violence"</t>
  </si>
  <si>
    <t>prosecutor's screening of cases</t>
  </si>
  <si>
    <t>prior to defendant's initial court appearance</t>
  </si>
  <si>
    <t>after defendant's initial court appearance</t>
  </si>
  <si>
    <t>adjudication outcome</t>
  </si>
  <si>
    <t>dismissal/nolle prosequi/acquittal</t>
  </si>
  <si>
    <t>pretrial diversion/deferred adjudication</t>
  </si>
  <si>
    <t>case pending</t>
  </si>
  <si>
    <t>case counts not given</t>
  </si>
  <si>
    <t>Table 17</t>
  </si>
  <si>
    <t>most serious charge</t>
  </si>
  <si>
    <t>felony</t>
  </si>
  <si>
    <t>misdemeanor</t>
  </si>
  <si>
    <t>intimate partner</t>
  </si>
  <si>
    <t>non-intimate family member</t>
  </si>
  <si>
    <t>non-intimate household member</t>
  </si>
  <si>
    <t>Appendix Table 1</t>
  </si>
  <si>
    <t>Smith, Erica L., Matthew R. Durose and Patrick A. Langan (2008). State Court Processing of Domestic Violence Cases. U.S. Bureau of Justice Statistics.</t>
  </si>
  <si>
    <t>Source: BJS, Smith et al. (2008)</t>
  </si>
  <si>
    <t>total cases</t>
  </si>
  <si>
    <t>case demographics</t>
  </si>
  <si>
    <t>male</t>
  </si>
  <si>
    <t>female</t>
  </si>
  <si>
    <t>victim</t>
  </si>
  <si>
    <t>defendant</t>
  </si>
  <si>
    <t>Table 1</t>
  </si>
  <si>
    <t>type of evidence</t>
  </si>
  <si>
    <t>physical evidence</t>
  </si>
  <si>
    <t>statement from witness</t>
  </si>
  <si>
    <t>statement from defendant</t>
  </si>
  <si>
    <t>no evidence obtained</t>
  </si>
  <si>
    <t>victim reported prior violence by defendant to police</t>
  </si>
  <si>
    <t>Table 9, 10</t>
  </si>
  <si>
    <t>conviction (mainly pled)</t>
  </si>
  <si>
    <t>Smith, Erica L. and Donald J. Farole (2009). Profile of Intimate Partner Violence Cases in Large Urban Counties. U.S. Bureau of Justice Statistics.</t>
  </si>
  <si>
    <t>Source: BJS, Smith et. al (2009)</t>
  </si>
  <si>
    <t>understanding population and screening is necesarry to understand conviction rate</t>
  </si>
  <si>
    <t>All subsequent statistics only for cases of intimate-partner violence</t>
  </si>
  <si>
    <t>all</t>
  </si>
  <si>
    <t>felony assault</t>
  </si>
  <si>
    <t>75 counties</t>
  </si>
  <si>
    <t>Smith (2008), Table 7</t>
  </si>
  <si>
    <t>Cohen (2010) p. 33:</t>
  </si>
  <si>
    <t>In some of the 40 counties included in the 2006 SCPS study, prosecutors did not screen out any felony arrests before filing charges. In these counties, the SCPS sample cases are representative of all felony cases received by prosecutors and any cases subsequently screened out by the prosecutor are included in the SCPS dismissal category. In other counties, all felony arrests were reviewed by prosecutors before the decision to file felony charges was made.</t>
  </si>
  <si>
    <t>convicted</t>
  </si>
  <si>
    <t>dismissed</t>
  </si>
  <si>
    <t>other outcomes</t>
  </si>
  <si>
    <t>acquitted</t>
  </si>
  <si>
    <t>convicted (mainly pled)</t>
  </si>
  <si>
    <t>Cohen (2010) Table 11</t>
  </si>
  <si>
    <t>felony cases of assault; case sample from large urban counties, 2006</t>
  </si>
  <si>
    <t>felony case sample (with charges filed)</t>
  </si>
  <si>
    <t>convicted/defendants (charged)</t>
  </si>
  <si>
    <t>not prosecuted (dismissed case)</t>
  </si>
  <si>
    <t>Boulder</t>
  </si>
  <si>
    <t>Seattle1</t>
  </si>
  <si>
    <t>Miami2</t>
  </si>
  <si>
    <t>Tampa3</t>
  </si>
  <si>
    <t>Wailuku3</t>
  </si>
  <si>
    <t>Ventura3</t>
  </si>
  <si>
    <t>Felony</t>
  </si>
  <si>
    <t>Misd.</t>
  </si>
  <si>
    <t>Total dispositions</t>
  </si>
  <si>
    <t>Nolle pros</t>
  </si>
  <si>
    <t xml:space="preserve">Other </t>
  </si>
  <si>
    <t xml:space="preserve">Dismissed </t>
  </si>
  <si>
    <t xml:space="preserve"> </t>
  </si>
  <si>
    <t>Guilty plea/stipulation/nolo plea</t>
  </si>
  <si>
    <t>Disposition of criminal family violence cases, January-June 1998</t>
  </si>
  <si>
    <t>Hillsboro3,4</t>
  </si>
  <si>
    <t>dismissed (inc. nolle prosequi)</t>
  </si>
  <si>
    <t>Probation</t>
  </si>
  <si>
    <t>Incarceration</t>
  </si>
  <si>
    <t>Probation with incarceration</t>
  </si>
  <si>
    <t>type of sentence</t>
  </si>
  <si>
    <t>summed total</t>
  </si>
  <si>
    <t>Criminal Family Violence Cases by Type of Sentence, January-June 1998</t>
  </si>
  <si>
    <t xml:space="preserve">1 Felony dispositions are missing January data. </t>
  </si>
  <si>
    <t>3 Misdemeanors include family violence physical assaults only.</t>
  </si>
  <si>
    <t xml:space="preserve">2 Felony and misdemeanor dispositions are missing June data. </t>
  </si>
  <si>
    <t>4 Data are for January and February only.</t>
  </si>
  <si>
    <t>City notes:</t>
  </si>
  <si>
    <t>incarceration share</t>
  </si>
  <si>
    <t>In Miami and Tampa, a significant number</t>
  </si>
  <si>
    <t>of cases are disposed by diversion to a treatment</t>
  </si>
  <si>
    <t>program offered primarily to firsttime</t>
  </si>
  <si>
    <t>offenders. The nolle pros category in</t>
  </si>
  <si>
    <t>Miami and Tampa includes the cases of</t>
  </si>
  <si>
    <t>offenders who successfully complete the</t>
  </si>
  <si>
    <t>diversion program as well as prosecutor</t>
  </si>
  <si>
    <t>dismissals.</t>
  </si>
  <si>
    <t>Keilitz et al. (1999) Table 4</t>
  </si>
  <si>
    <t>Id. Table 5</t>
  </si>
  <si>
    <t>diverted</t>
  </si>
  <si>
    <t>Diversion/discharge/conditional discharge</t>
  </si>
  <si>
    <t>Keilitz, Susan, Ann M. Jones and Brian J. Ostrom (1999). Tracking and Understanding Family Volence Caseloads. Caseload Highlights: Examing the Work of State Courts, National Center for State Courts. v. 5, n. 2</t>
  </si>
  <si>
    <t>Cohen, Thomas H. and Tracey Kyckelhahn (2010). Felony Defendants in Large Urban Counties, 2006. State Court Processing Statistics. U.S. Bureau of Justice Statistics. NCJ 228944.</t>
  </si>
  <si>
    <t>counties with given screening procedure</t>
  </si>
  <si>
    <t>Persons charged with domestic or non-domestic violence</t>
  </si>
  <si>
    <t>were tracked in court records from May 2002, when</t>
  </si>
  <si>
    <t>charges were filed, through final court disposition.</t>
  </si>
  <si>
    <t>Smith (2008), Table 10;  Cohen (2010) Table 5 (felony assault; all)</t>
  </si>
  <si>
    <t>Smith (2008), Table 3; Cohen (2010) Table 11 (felony assault; all)</t>
  </si>
  <si>
    <t>number of defendants charged</t>
  </si>
  <si>
    <t>Id. Table 1</t>
  </si>
  <si>
    <t>total</t>
  </si>
  <si>
    <t>domestic/non-domestic shares</t>
  </si>
  <si>
    <t>total prosecuted defendants</t>
  </si>
  <si>
    <t>calculated</t>
  </si>
  <si>
    <t>convicted defendants</t>
  </si>
  <si>
    <t>Smith (2008), Table 6 (not clear why set so much smaller than all convicted defendants)</t>
  </si>
  <si>
    <t>prosecutorial diversion/deferred adjudication</t>
  </si>
  <si>
    <t>defendant shares:</t>
  </si>
  <si>
    <t>convicted (inc. pled)</t>
  </si>
  <si>
    <t>Data on conviction type were missing for 0.4% of domestic cases and 4.1% of non-domestic cases.</t>
  </si>
  <si>
    <t>other</t>
  </si>
  <si>
    <t>Felony assaults in May 2000 (11 large US counties)</t>
  </si>
  <si>
    <t>defendants</t>
  </si>
  <si>
    <t>family assault</t>
  </si>
  <si>
    <t>non-family assault</t>
  </si>
  <si>
    <t>adjudicated in 1-year period</t>
  </si>
  <si>
    <t>not convicted</t>
  </si>
  <si>
    <t>diversion/deferred adjudication</t>
  </si>
  <si>
    <t>Durose (2005) Table 6.11</t>
  </si>
  <si>
    <t>Durose, Matthew R., Caroline Wolf Harlow, et al. (2005). Family Violence Statistics, Including Statistics on Strangers and Acquaintances. NCJ 207846. Washington, DC, U.S. Dept. of Justice, Bureau of Justice Statistics, available at http://bjs.ojp.usdoj.gov/index.cfm?ty=pbdetail&amp;iid=828.</t>
  </si>
  <si>
    <t>limiting cases to intimate-partner violence increases the share of femal victims</t>
  </si>
  <si>
    <t>share of prosecuted defendants</t>
  </si>
  <si>
    <t>with protection order (restraining order)</t>
  </si>
  <si>
    <t>without protection order (restraining order)</t>
  </si>
  <si>
    <t>Repository:</t>
  </si>
  <si>
    <t>http://acrosswalls.org/datasets/</t>
  </si>
  <si>
    <t>Version: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</si>
</sst>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9" fontId="0" fillId="0" borderId="0" xfId="1" applyFont="1"/>
    <xf numFmtId="164" fontId="0" fillId="0" borderId="0" xfId="1" applyNumberFormat="1" applyFont="1"/>
    <xf numFmtId="0" fontId="0" fillId="0" borderId="0" xfId="0" applyAlignment="1"/>
    <xf numFmtId="0" fontId="0" fillId="0" borderId="0" xfId="1" applyNumberFormat="1" applyFont="1"/>
    <xf numFmtId="3" fontId="0" fillId="0" borderId="0" xfId="0" applyNumberFormat="1"/>
    <xf numFmtId="1" fontId="0" fillId="0" borderId="0" xfId="1" applyNumberFormat="1" applyFont="1"/>
    <xf numFmtId="9" fontId="0" fillId="0" borderId="0" xfId="0" applyNumberFormat="1"/>
    <xf numFmtId="9"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abSelected="1" workbookViewId="0"/>
  </sheetViews>
  <sheetFormatPr defaultRowHeight="15" x14ac:dyDescent="0.25"/>
  <cols>
    <col min="1" max="1" width="29.85546875" customWidth="1"/>
    <col min="9" max="9" width="2.28515625" customWidth="1"/>
    <col min="10" max="10" width="112.85546875" customWidth="1"/>
  </cols>
  <sheetData>
    <row r="1" spans="1:10" x14ac:dyDescent="0.25">
      <c r="A1" t="s">
        <v>24</v>
      </c>
      <c r="J1" t="s">
        <v>157</v>
      </c>
    </row>
    <row r="2" spans="1:10" x14ac:dyDescent="0.25">
      <c r="A2" t="s">
        <v>18</v>
      </c>
      <c r="J2" t="s">
        <v>158</v>
      </c>
    </row>
    <row r="3" spans="1:10" x14ac:dyDescent="0.25">
      <c r="J3" t="s">
        <v>159</v>
      </c>
    </row>
    <row r="5" spans="1:10" x14ac:dyDescent="0.25">
      <c r="F5" t="s">
        <v>1</v>
      </c>
      <c r="G5" t="s">
        <v>2</v>
      </c>
      <c r="H5" t="s">
        <v>133</v>
      </c>
    </row>
    <row r="6" spans="1:10" x14ac:dyDescent="0.25">
      <c r="A6" t="s">
        <v>131</v>
      </c>
      <c r="F6">
        <v>836</v>
      </c>
      <c r="G6">
        <v>1793</v>
      </c>
      <c r="H6">
        <f>F6+G6</f>
        <v>2629</v>
      </c>
      <c r="J6" t="s">
        <v>132</v>
      </c>
    </row>
    <row r="7" spans="1:10" x14ac:dyDescent="0.25">
      <c r="A7" t="s">
        <v>134</v>
      </c>
      <c r="F7" s="1">
        <f>F6/H6</f>
        <v>0.31799163179916318</v>
      </c>
      <c r="G7" s="1">
        <f>1-F7</f>
        <v>0.68200836820083688</v>
      </c>
      <c r="H7" s="7"/>
    </row>
    <row r="9" spans="1:10" x14ac:dyDescent="0.25">
      <c r="B9" t="s">
        <v>0</v>
      </c>
      <c r="D9" t="s">
        <v>3</v>
      </c>
      <c r="F9" t="s">
        <v>5</v>
      </c>
    </row>
    <row r="10" spans="1:10" x14ac:dyDescent="0.25">
      <c r="B10" t="s">
        <v>1</v>
      </c>
      <c r="C10" t="s">
        <v>2</v>
      </c>
      <c r="D10" t="s">
        <v>1</v>
      </c>
      <c r="E10" t="s">
        <v>2</v>
      </c>
      <c r="F10" t="s">
        <v>1</v>
      </c>
      <c r="G10" t="s">
        <v>2</v>
      </c>
      <c r="J10" t="s">
        <v>46</v>
      </c>
    </row>
    <row r="11" spans="1:10" x14ac:dyDescent="0.25">
      <c r="A11" t="s">
        <v>19</v>
      </c>
      <c r="B11" s="2">
        <v>1</v>
      </c>
      <c r="C11" s="2">
        <v>0.95399999999999996</v>
      </c>
      <c r="D11" s="2">
        <v>0.84</v>
      </c>
      <c r="E11" s="2">
        <v>0.81899999999999995</v>
      </c>
      <c r="F11" s="2">
        <f t="shared" ref="F11:G13" si="0">(B11*B$14+D11*D$14)/F$14</f>
        <v>0.86360655737704906</v>
      </c>
      <c r="G11" s="2">
        <f t="shared" si="0"/>
        <v>0.83870637583892615</v>
      </c>
      <c r="H11" s="2"/>
      <c r="J11" t="s">
        <v>20</v>
      </c>
    </row>
    <row r="12" spans="1:10" x14ac:dyDescent="0.25">
      <c r="A12" t="s">
        <v>154</v>
      </c>
      <c r="B12" s="2">
        <v>0.88900000000000001</v>
      </c>
      <c r="C12" s="2">
        <v>0.73</v>
      </c>
      <c r="D12" s="2">
        <v>0.65600000000000003</v>
      </c>
      <c r="E12" s="2">
        <v>0.66900000000000004</v>
      </c>
      <c r="F12" s="2">
        <f t="shared" si="0"/>
        <v>0.69037704918032783</v>
      </c>
      <c r="G12" s="2">
        <f t="shared" si="0"/>
        <v>0.67790436241610741</v>
      </c>
      <c r="H12" s="2"/>
      <c r="J12" t="s">
        <v>21</v>
      </c>
    </row>
    <row r="13" spans="1:10" x14ac:dyDescent="0.25">
      <c r="A13" t="s">
        <v>81</v>
      </c>
      <c r="B13" s="2">
        <v>0.111</v>
      </c>
      <c r="C13" s="2">
        <v>0.27</v>
      </c>
      <c r="D13" s="2">
        <v>0.34399999999999997</v>
      </c>
      <c r="E13" s="2">
        <v>0.33100000000000002</v>
      </c>
      <c r="F13" s="2">
        <f t="shared" si="0"/>
        <v>0.30962295081967212</v>
      </c>
      <c r="G13" s="2">
        <f t="shared" si="0"/>
        <v>0.32209563758389265</v>
      </c>
      <c r="H13" s="2"/>
    </row>
    <row r="14" spans="1:10" x14ac:dyDescent="0.25">
      <c r="A14" t="s">
        <v>4</v>
      </c>
      <c r="B14">
        <v>90</v>
      </c>
      <c r="C14">
        <v>174</v>
      </c>
      <c r="D14">
        <v>520</v>
      </c>
      <c r="E14">
        <v>1018</v>
      </c>
      <c r="F14">
        <f>B14+D14</f>
        <v>610</v>
      </c>
      <c r="G14">
        <f>C14+E14</f>
        <v>1192</v>
      </c>
    </row>
    <row r="16" spans="1:10" x14ac:dyDescent="0.25">
      <c r="A16" t="s">
        <v>135</v>
      </c>
      <c r="B16" s="5">
        <f>B12*B14</f>
        <v>80.010000000000005</v>
      </c>
      <c r="C16" s="5">
        <f t="shared" ref="C16:E16" si="1">C12*C14</f>
        <v>127.02</v>
      </c>
      <c r="D16" s="5">
        <f t="shared" si="1"/>
        <v>341.12</v>
      </c>
      <c r="E16" s="5">
        <f t="shared" si="1"/>
        <v>681.04200000000003</v>
      </c>
      <c r="F16" s="5">
        <f>F12*F14</f>
        <v>421.13</v>
      </c>
      <c r="G16" s="5">
        <f>G12*G14</f>
        <v>808.06200000000001</v>
      </c>
      <c r="J16" t="s">
        <v>136</v>
      </c>
    </row>
    <row r="18" spans="1:10" x14ac:dyDescent="0.25">
      <c r="F18" t="s">
        <v>5</v>
      </c>
    </row>
    <row r="19" spans="1:10" x14ac:dyDescent="0.25">
      <c r="F19" t="s">
        <v>1</v>
      </c>
      <c r="G19" t="s">
        <v>2</v>
      </c>
    </row>
    <row r="20" spans="1:10" x14ac:dyDescent="0.25">
      <c r="A20" t="s">
        <v>6</v>
      </c>
      <c r="F20" s="1">
        <v>0.78</v>
      </c>
      <c r="G20" s="1">
        <v>0</v>
      </c>
      <c r="H20" s="1"/>
      <c r="J20" s="3" t="s">
        <v>23</v>
      </c>
    </row>
    <row r="21" spans="1:10" x14ac:dyDescent="0.25">
      <c r="A21" t="s">
        <v>7</v>
      </c>
      <c r="F21" s="1">
        <f>(1-F20)*F13</f>
        <v>6.8117049180327863E-2</v>
      </c>
      <c r="G21" s="1">
        <f>(1-G20)*G13</f>
        <v>0.32209563758389265</v>
      </c>
      <c r="H21" s="1"/>
    </row>
    <row r="22" spans="1:10" x14ac:dyDescent="0.25">
      <c r="A22" t="s">
        <v>22</v>
      </c>
      <c r="F22" s="1">
        <f>F12/(F12+F21)</f>
        <v>0.91019435836409235</v>
      </c>
      <c r="G22" s="1">
        <f>G12/(G12+G21)</f>
        <v>0.67790436241610741</v>
      </c>
      <c r="H22" s="1"/>
    </row>
    <row r="23" spans="1:10" x14ac:dyDescent="0.25">
      <c r="F23" s="1"/>
      <c r="G23" s="1"/>
      <c r="H23" s="1"/>
    </row>
    <row r="25" spans="1:10" x14ac:dyDescent="0.25">
      <c r="F25" s="1"/>
      <c r="G25" s="1"/>
      <c r="H25" s="1" t="s">
        <v>68</v>
      </c>
    </row>
    <row r="26" spans="1:10" x14ac:dyDescent="0.25">
      <c r="B26" t="s">
        <v>0</v>
      </c>
      <c r="D26" t="s">
        <v>3</v>
      </c>
      <c r="F26" t="s">
        <v>5</v>
      </c>
      <c r="H26" t="s">
        <v>67</v>
      </c>
    </row>
    <row r="27" spans="1:10" x14ac:dyDescent="0.25">
      <c r="B27" t="s">
        <v>1</v>
      </c>
      <c r="C27" t="s">
        <v>2</v>
      </c>
      <c r="D27" t="s">
        <v>1</v>
      </c>
      <c r="E27" t="s">
        <v>2</v>
      </c>
      <c r="F27" t="s">
        <v>1</v>
      </c>
      <c r="G27" t="s">
        <v>2</v>
      </c>
      <c r="H27" t="s">
        <v>66</v>
      </c>
    </row>
    <row r="28" spans="1:10" x14ac:dyDescent="0.25">
      <c r="A28" t="s">
        <v>8</v>
      </c>
      <c r="B28">
        <v>80</v>
      </c>
      <c r="C28">
        <v>127</v>
      </c>
      <c r="D28">
        <v>341</v>
      </c>
      <c r="E28">
        <v>681</v>
      </c>
      <c r="F28">
        <f>B28+D28</f>
        <v>421</v>
      </c>
      <c r="G28">
        <f>C28+E28</f>
        <v>808</v>
      </c>
      <c r="H28">
        <v>5582</v>
      </c>
      <c r="J28" t="s">
        <v>130</v>
      </c>
    </row>
    <row r="29" spans="1:10" x14ac:dyDescent="0.25">
      <c r="A29" t="s">
        <v>140</v>
      </c>
    </row>
    <row r="30" spans="1:10" x14ac:dyDescent="0.25">
      <c r="A30" t="s">
        <v>141</v>
      </c>
      <c r="B30" s="2">
        <v>0.97499999999999998</v>
      </c>
      <c r="C30" s="2">
        <v>0.875</v>
      </c>
      <c r="D30" s="2">
        <v>0.86499999999999999</v>
      </c>
      <c r="E30" s="2">
        <v>0.78500000000000003</v>
      </c>
      <c r="F30" s="2">
        <f>(B30*B$28+D30*D$28)/F$28</f>
        <v>0.88590261282660332</v>
      </c>
      <c r="G30" s="2">
        <f>(C30*C$28+E30*E$28)/G$28</f>
        <v>0.79914603960396047</v>
      </c>
    </row>
    <row r="31" spans="1:10" x14ac:dyDescent="0.25">
      <c r="A31" t="s">
        <v>75</v>
      </c>
      <c r="B31" s="2">
        <v>1.2999999999999999E-2</v>
      </c>
      <c r="C31" s="2">
        <v>0</v>
      </c>
      <c r="D31" s="2">
        <v>1.4999999999999999E-2</v>
      </c>
      <c r="E31" s="2">
        <v>1.2999999999999999E-2</v>
      </c>
      <c r="F31" s="2">
        <f t="shared" ref="F31:F32" si="2">(B31*B$28+D31*D$28)/F$28</f>
        <v>1.4619952494061759E-2</v>
      </c>
      <c r="G31" s="2">
        <f t="shared" ref="G31:G32" si="3">(C31*C$28+E31*E$28)/G$28</f>
        <v>1.0956683168316831E-2</v>
      </c>
      <c r="H31" s="2"/>
    </row>
    <row r="32" spans="1:10" x14ac:dyDescent="0.25">
      <c r="A32" t="s">
        <v>139</v>
      </c>
      <c r="B32" s="2">
        <v>1.2999999999999999E-2</v>
      </c>
      <c r="C32" s="2">
        <v>0.126</v>
      </c>
      <c r="D32" s="2">
        <v>0.12</v>
      </c>
      <c r="E32" s="2">
        <v>0.20300000000000001</v>
      </c>
      <c r="F32" s="2">
        <f t="shared" si="2"/>
        <v>9.966745843230404E-2</v>
      </c>
      <c r="G32" s="2">
        <f t="shared" si="3"/>
        <v>0.19089727722772282</v>
      </c>
      <c r="H32" s="2"/>
    </row>
    <row r="33" spans="1:10" x14ac:dyDescent="0.25">
      <c r="B33" s="1"/>
      <c r="C33" s="1"/>
      <c r="D33" s="1"/>
      <c r="E33" s="1"/>
      <c r="F33" s="1"/>
      <c r="G33" s="1"/>
      <c r="H33" s="1"/>
    </row>
    <row r="34" spans="1:10" x14ac:dyDescent="0.25">
      <c r="A34" t="s">
        <v>137</v>
      </c>
      <c r="B34" s="6">
        <f t="shared" ref="B34:E34" si="4">B28*B30</f>
        <v>78</v>
      </c>
      <c r="C34" s="6">
        <f t="shared" si="4"/>
        <v>111.125</v>
      </c>
      <c r="D34" s="6">
        <f t="shared" si="4"/>
        <v>294.96499999999997</v>
      </c>
      <c r="E34" s="6">
        <f t="shared" si="4"/>
        <v>534.58500000000004</v>
      </c>
      <c r="F34" s="6">
        <f>F28*F30</f>
        <v>372.96499999999997</v>
      </c>
      <c r="G34" s="6">
        <f>G28*G30</f>
        <v>645.71</v>
      </c>
      <c r="H34" s="6"/>
      <c r="J34" t="s">
        <v>136</v>
      </c>
    </row>
    <row r="35" spans="1:10" x14ac:dyDescent="0.25">
      <c r="B35" s="1"/>
      <c r="C35" s="1"/>
      <c r="D35" s="1"/>
      <c r="E35" s="1"/>
      <c r="F35" s="1"/>
      <c r="G35" s="1"/>
      <c r="H35" s="1"/>
    </row>
    <row r="36" spans="1:10" x14ac:dyDescent="0.25">
      <c r="A36" t="s">
        <v>9</v>
      </c>
    </row>
    <row r="37" spans="1:10" x14ac:dyDescent="0.25">
      <c r="A37" t="s">
        <v>12</v>
      </c>
      <c r="B37">
        <v>64</v>
      </c>
      <c r="C37">
        <v>80</v>
      </c>
      <c r="D37">
        <v>184</v>
      </c>
      <c r="E37">
        <v>291</v>
      </c>
      <c r="F37">
        <f>B37+D37</f>
        <v>248</v>
      </c>
      <c r="G37">
        <f>C37+E37</f>
        <v>371</v>
      </c>
      <c r="J37" t="s">
        <v>138</v>
      </c>
    </row>
    <row r="38" spans="1:10" x14ac:dyDescent="0.25">
      <c r="A38" t="s">
        <v>10</v>
      </c>
      <c r="B38" s="2">
        <v>0.96899999999999997</v>
      </c>
      <c r="C38" s="2">
        <v>0.97499999999999998</v>
      </c>
      <c r="D38" s="2">
        <v>0.92900000000000005</v>
      </c>
      <c r="E38" s="2">
        <v>0.93100000000000005</v>
      </c>
      <c r="F38" s="1">
        <f>(B38*B$37+D38*D$37)/F$37</f>
        <v>0.93932258064516128</v>
      </c>
      <c r="G38" s="1">
        <f>(C38*C$37+E38*E$37)/G$37</f>
        <v>0.9404878706199461</v>
      </c>
      <c r="H38" s="1"/>
      <c r="J38" t="s">
        <v>142</v>
      </c>
    </row>
    <row r="39" spans="1:10" x14ac:dyDescent="0.25">
      <c r="A39" t="s">
        <v>11</v>
      </c>
      <c r="B39" s="2">
        <v>3.1E-2</v>
      </c>
      <c r="C39" s="2">
        <v>2.5000000000000001E-2</v>
      </c>
      <c r="D39" s="2">
        <v>7.0999999999999994E-2</v>
      </c>
      <c r="E39" s="2">
        <v>6.9000000000000006E-2</v>
      </c>
      <c r="F39" s="1">
        <f>(B39*B$37+D39*D$37)/F$37</f>
        <v>6.0677419354838703E-2</v>
      </c>
      <c r="G39" s="1">
        <f>(C39*C$37+E39*E$37)/G$37</f>
        <v>5.9512129380053909E-2</v>
      </c>
      <c r="H39" s="1"/>
    </row>
    <row r="41" spans="1:10" x14ac:dyDescent="0.25">
      <c r="A41" t="s">
        <v>80</v>
      </c>
      <c r="B41" s="1">
        <f t="shared" ref="B41:G41" si="5">B28*B30/B14</f>
        <v>0.8666666666666667</v>
      </c>
      <c r="C41" s="1">
        <f t="shared" si="5"/>
        <v>0.63864942528735635</v>
      </c>
      <c r="D41" s="1">
        <f t="shared" si="5"/>
        <v>0.56724038461538462</v>
      </c>
      <c r="E41" s="1">
        <f t="shared" si="5"/>
        <v>0.52513261296660119</v>
      </c>
      <c r="F41" s="1">
        <f>F28*F30/F14</f>
        <v>0.61141803278688522</v>
      </c>
      <c r="G41" s="1">
        <f t="shared" si="5"/>
        <v>0.54170302013422822</v>
      </c>
      <c r="H41" s="8">
        <f>B49</f>
        <v>0.54</v>
      </c>
      <c r="J41" t="s">
        <v>45</v>
      </c>
    </row>
    <row r="42" spans="1:10" x14ac:dyDescent="0.25">
      <c r="J42" t="s">
        <v>126</v>
      </c>
    </row>
    <row r="43" spans="1:10" x14ac:dyDescent="0.25">
      <c r="H43" s="1"/>
      <c r="J43" t="s">
        <v>127</v>
      </c>
    </row>
    <row r="44" spans="1:10" x14ac:dyDescent="0.25">
      <c r="J44" t="s">
        <v>128</v>
      </c>
    </row>
    <row r="46" spans="1:10" x14ac:dyDescent="0.25">
      <c r="A46" t="s">
        <v>78</v>
      </c>
    </row>
    <row r="47" spans="1:10" x14ac:dyDescent="0.25">
      <c r="A47" t="s">
        <v>79</v>
      </c>
      <c r="B47">
        <v>5582</v>
      </c>
      <c r="J47" t="s">
        <v>77</v>
      </c>
    </row>
    <row r="48" spans="1:10" x14ac:dyDescent="0.25">
      <c r="A48" t="s">
        <v>73</v>
      </c>
      <c r="B48" s="1">
        <v>0.39</v>
      </c>
    </row>
    <row r="49" spans="1:10" x14ac:dyDescent="0.25">
      <c r="A49" t="s">
        <v>76</v>
      </c>
      <c r="B49" s="1">
        <v>0.54</v>
      </c>
    </row>
    <row r="50" spans="1:10" x14ac:dyDescent="0.25">
      <c r="A50" t="s">
        <v>74</v>
      </c>
      <c r="B50" s="1">
        <v>0.06</v>
      </c>
    </row>
    <row r="51" spans="1:10" x14ac:dyDescent="0.25">
      <c r="A51" t="s">
        <v>75</v>
      </c>
      <c r="B51" s="1">
        <v>0.02</v>
      </c>
    </row>
    <row r="53" spans="1:10" x14ac:dyDescent="0.25">
      <c r="J53" t="s">
        <v>70</v>
      </c>
    </row>
    <row r="54" spans="1:10" x14ac:dyDescent="0.25">
      <c r="J54" t="s">
        <v>71</v>
      </c>
    </row>
    <row r="56" spans="1:10" x14ac:dyDescent="0.25">
      <c r="J56" t="s">
        <v>124</v>
      </c>
    </row>
    <row r="57" spans="1:10" x14ac:dyDescent="0.25">
      <c r="F57" s="1"/>
      <c r="G57" s="1"/>
      <c r="H57" s="1"/>
    </row>
    <row r="58" spans="1:10" x14ac:dyDescent="0.25">
      <c r="F58" s="1"/>
      <c r="G58" s="1"/>
      <c r="H58" s="1" t="s">
        <v>68</v>
      </c>
    </row>
    <row r="59" spans="1:10" x14ac:dyDescent="0.25">
      <c r="B59" t="s">
        <v>0</v>
      </c>
      <c r="D59" t="s">
        <v>3</v>
      </c>
      <c r="F59" t="s">
        <v>5</v>
      </c>
      <c r="H59" t="s">
        <v>67</v>
      </c>
    </row>
    <row r="60" spans="1:10" x14ac:dyDescent="0.25">
      <c r="B60" t="s">
        <v>1</v>
      </c>
      <c r="C60" t="s">
        <v>2</v>
      </c>
      <c r="D60" t="s">
        <v>1</v>
      </c>
      <c r="E60" t="s">
        <v>2</v>
      </c>
      <c r="F60" t="s">
        <v>1</v>
      </c>
      <c r="G60" t="s">
        <v>2</v>
      </c>
      <c r="H60" t="s">
        <v>66</v>
      </c>
    </row>
    <row r="61" spans="1:10" x14ac:dyDescent="0.25">
      <c r="A61" t="s">
        <v>14</v>
      </c>
      <c r="B61">
        <v>89</v>
      </c>
      <c r="C61">
        <v>173</v>
      </c>
      <c r="D61">
        <v>514</v>
      </c>
      <c r="E61">
        <v>989</v>
      </c>
      <c r="F61">
        <f>B61+D61</f>
        <v>603</v>
      </c>
      <c r="G61">
        <f>C61+E61</f>
        <v>1162</v>
      </c>
      <c r="H61">
        <v>6322</v>
      </c>
      <c r="J61" t="s">
        <v>129</v>
      </c>
    </row>
    <row r="62" spans="1:10" x14ac:dyDescent="0.25">
      <c r="A62" t="s">
        <v>15</v>
      </c>
      <c r="B62" s="2">
        <v>0.41599999999999998</v>
      </c>
      <c r="C62" s="2">
        <v>0.46800000000000003</v>
      </c>
      <c r="D62" s="2">
        <v>0.53900000000000003</v>
      </c>
      <c r="E62" s="2">
        <v>0.623</v>
      </c>
      <c r="F62" s="2">
        <f>(B62*B$61+D62*D$61)/F$61</f>
        <v>0.52084577114427855</v>
      </c>
      <c r="G62" s="2">
        <f>(C62*C$61+E62*E$61)/G$61</f>
        <v>0.59992340791738386</v>
      </c>
      <c r="H62" s="2">
        <v>0.59</v>
      </c>
    </row>
    <row r="63" spans="1:10" x14ac:dyDescent="0.25">
      <c r="A63" t="s">
        <v>16</v>
      </c>
      <c r="B63" s="2">
        <v>0.58399999999999996</v>
      </c>
      <c r="C63" s="2">
        <v>0.53200000000000003</v>
      </c>
      <c r="D63" s="2">
        <v>0.46100000000000002</v>
      </c>
      <c r="E63" s="2">
        <v>0.377</v>
      </c>
      <c r="F63" s="2">
        <f>(B63*B$61+D63*D$61)/F$61</f>
        <v>0.4791542288557214</v>
      </c>
      <c r="G63" s="2">
        <f>(C63*C$61+E63*E$61)/G$61</f>
        <v>0.4000765920826162</v>
      </c>
      <c r="H63" s="2">
        <v>0.41</v>
      </c>
    </row>
    <row r="64" spans="1:10" x14ac:dyDescent="0.25">
      <c r="A64" t="s">
        <v>13</v>
      </c>
    </row>
    <row r="65" spans="1:10" x14ac:dyDescent="0.25">
      <c r="A65" t="s">
        <v>17</v>
      </c>
      <c r="B65">
        <v>37</v>
      </c>
      <c r="C65">
        <v>81</v>
      </c>
      <c r="D65">
        <v>277</v>
      </c>
      <c r="E65">
        <v>616</v>
      </c>
      <c r="F65">
        <f>B65+D65</f>
        <v>314</v>
      </c>
      <c r="G65">
        <f>C65+E65</f>
        <v>697</v>
      </c>
      <c r="J65" t="s">
        <v>69</v>
      </c>
    </row>
    <row r="66" spans="1:10" x14ac:dyDescent="0.25">
      <c r="A66" t="s">
        <v>155</v>
      </c>
      <c r="B66" s="2">
        <v>0.216</v>
      </c>
      <c r="C66" s="2">
        <v>0</v>
      </c>
      <c r="D66" s="2">
        <v>0.46600000000000003</v>
      </c>
      <c r="E66" s="2">
        <v>4.3999999999999997E-2</v>
      </c>
      <c r="F66" s="2">
        <f>(B66*B$65+D66*D$65)/F$65</f>
        <v>0.4365414012738853</v>
      </c>
      <c r="G66" s="2">
        <f>(C66*C$65+E66*E$65)/G$65</f>
        <v>3.8886657101865132E-2</v>
      </c>
      <c r="H66" s="2"/>
    </row>
    <row r="67" spans="1:10" x14ac:dyDescent="0.25">
      <c r="A67" t="s">
        <v>156</v>
      </c>
      <c r="B67" s="2">
        <v>0.78400000000000003</v>
      </c>
      <c r="C67" s="2">
        <v>1</v>
      </c>
      <c r="D67" s="2">
        <v>0.53400000000000003</v>
      </c>
      <c r="E67" s="2">
        <v>0.95599999999999996</v>
      </c>
      <c r="F67" s="2">
        <f>(B67*B$65+D67*D$65)/F$65</f>
        <v>0.5634585987261147</v>
      </c>
      <c r="G67" s="2">
        <f>(C67*C$65+E67*E$65)/G$65</f>
        <v>0.96111334289813477</v>
      </c>
      <c r="H67" s="2"/>
    </row>
    <row r="71" spans="1:10" x14ac:dyDescent="0.25">
      <c r="A71" t="s">
        <v>144</v>
      </c>
    </row>
    <row r="72" spans="1:10" x14ac:dyDescent="0.25">
      <c r="B72" t="s">
        <v>146</v>
      </c>
      <c r="C72" t="s">
        <v>147</v>
      </c>
    </row>
    <row r="73" spans="1:10" x14ac:dyDescent="0.25">
      <c r="A73" t="s">
        <v>145</v>
      </c>
      <c r="B73">
        <v>493</v>
      </c>
      <c r="C73">
        <v>1024</v>
      </c>
      <c r="J73" t="s">
        <v>151</v>
      </c>
    </row>
    <row r="74" spans="1:10" x14ac:dyDescent="0.25">
      <c r="A74" t="s">
        <v>148</v>
      </c>
      <c r="B74">
        <v>457</v>
      </c>
      <c r="C74">
        <v>903</v>
      </c>
    </row>
    <row r="75" spans="1:10" x14ac:dyDescent="0.25">
      <c r="A75" t="s">
        <v>72</v>
      </c>
      <c r="B75" s="2">
        <v>0.71299999999999997</v>
      </c>
      <c r="C75" s="2">
        <v>0.61</v>
      </c>
    </row>
    <row r="76" spans="1:10" x14ac:dyDescent="0.25">
      <c r="A76" t="s">
        <v>149</v>
      </c>
      <c r="B76" s="2">
        <v>0.251</v>
      </c>
      <c r="C76" s="2">
        <v>0.28299999999999997</v>
      </c>
    </row>
    <row r="77" spans="1:10" x14ac:dyDescent="0.25">
      <c r="A77" t="s">
        <v>150</v>
      </c>
      <c r="B77" s="2">
        <v>3.5999999999999997E-2</v>
      </c>
      <c r="C77" s="2">
        <v>0.105</v>
      </c>
    </row>
    <row r="80" spans="1:10" x14ac:dyDescent="0.25">
      <c r="J80" t="s">
        <v>152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F3" sqref="F1:F3"/>
    </sheetView>
  </sheetViews>
  <sheetFormatPr defaultRowHeight="15" x14ac:dyDescent="0.25"/>
  <cols>
    <col min="1" max="1" width="40.28515625" customWidth="1"/>
    <col min="2" max="4" width="11.42578125" customWidth="1"/>
    <col min="5" max="5" width="2.140625" customWidth="1"/>
    <col min="6" max="6" width="74.7109375" customWidth="1"/>
  </cols>
  <sheetData>
    <row r="1" spans="1:6" x14ac:dyDescent="0.25">
      <c r="A1" t="s">
        <v>25</v>
      </c>
      <c r="F1" t="s">
        <v>157</v>
      </c>
    </row>
    <row r="2" spans="1:6" x14ac:dyDescent="0.25">
      <c r="F2" t="s">
        <v>158</v>
      </c>
    </row>
    <row r="3" spans="1:6" x14ac:dyDescent="0.25">
      <c r="F3" t="s">
        <v>159</v>
      </c>
    </row>
    <row r="4" spans="1:6" x14ac:dyDescent="0.25">
      <c r="B4" s="4"/>
      <c r="C4" s="4" t="s">
        <v>38</v>
      </c>
    </row>
    <row r="5" spans="1:6" x14ac:dyDescent="0.25">
      <c r="A5" t="s">
        <v>26</v>
      </c>
      <c r="B5" t="s">
        <v>27</v>
      </c>
      <c r="C5" t="s">
        <v>39</v>
      </c>
      <c r="D5" t="s">
        <v>40</v>
      </c>
      <c r="F5" t="s">
        <v>63</v>
      </c>
    </row>
    <row r="6" spans="1:6" x14ac:dyDescent="0.25">
      <c r="A6" t="s">
        <v>47</v>
      </c>
      <c r="B6">
        <v>4562</v>
      </c>
      <c r="C6">
        <v>940</v>
      </c>
      <c r="D6">
        <v>3622</v>
      </c>
      <c r="F6" t="s">
        <v>44</v>
      </c>
    </row>
    <row r="7" spans="1:6" x14ac:dyDescent="0.25">
      <c r="A7" t="s">
        <v>41</v>
      </c>
      <c r="B7" s="2">
        <v>0.83399999999999996</v>
      </c>
      <c r="C7" s="2">
        <v>0.746</v>
      </c>
      <c r="D7" s="2">
        <v>0.85699999999999998</v>
      </c>
      <c r="F7" t="s">
        <v>28</v>
      </c>
    </row>
    <row r="8" spans="1:6" x14ac:dyDescent="0.25">
      <c r="A8" t="s">
        <v>42</v>
      </c>
      <c r="B8" s="2">
        <v>0.155</v>
      </c>
      <c r="C8" s="2">
        <v>0.23100000000000001</v>
      </c>
      <c r="D8" s="2">
        <v>0.13500000000000001</v>
      </c>
    </row>
    <row r="9" spans="1:6" x14ac:dyDescent="0.25">
      <c r="A9" t="s">
        <v>43</v>
      </c>
      <c r="B9" s="2">
        <v>1.0999999999999999E-2</v>
      </c>
      <c r="C9" s="2">
        <v>2.3E-2</v>
      </c>
      <c r="D9" s="2">
        <v>8.0000000000000002E-3</v>
      </c>
    </row>
    <row r="11" spans="1:6" x14ac:dyDescent="0.25">
      <c r="A11" t="s">
        <v>65</v>
      </c>
    </row>
    <row r="12" spans="1:6" x14ac:dyDescent="0.25">
      <c r="A12" t="s">
        <v>153</v>
      </c>
    </row>
    <row r="14" spans="1:6" x14ac:dyDescent="0.25">
      <c r="B14" t="s">
        <v>29</v>
      </c>
    </row>
    <row r="15" spans="1:6" x14ac:dyDescent="0.25">
      <c r="A15" t="s">
        <v>32</v>
      </c>
      <c r="B15" t="s">
        <v>30</v>
      </c>
      <c r="C15" t="s">
        <v>31</v>
      </c>
    </row>
    <row r="16" spans="1:6" x14ac:dyDescent="0.25">
      <c r="A16" t="s">
        <v>61</v>
      </c>
      <c r="B16" s="2">
        <v>0.71499999999999997</v>
      </c>
      <c r="C16" s="2">
        <v>0.37</v>
      </c>
      <c r="F16" t="s">
        <v>37</v>
      </c>
    </row>
    <row r="17" spans="1:6" x14ac:dyDescent="0.25">
      <c r="A17" t="s">
        <v>33</v>
      </c>
      <c r="B17" s="2">
        <v>0.20899999999999999</v>
      </c>
      <c r="C17" s="2">
        <v>0.49199999999999999</v>
      </c>
      <c r="F17" t="s">
        <v>64</v>
      </c>
    </row>
    <row r="18" spans="1:6" x14ac:dyDescent="0.25">
      <c r="A18" t="s">
        <v>34</v>
      </c>
      <c r="B18" s="2">
        <v>5.0999999999999997E-2</v>
      </c>
      <c r="C18" s="2">
        <v>0.128</v>
      </c>
      <c r="F18" t="s">
        <v>36</v>
      </c>
    </row>
    <row r="19" spans="1:6" x14ac:dyDescent="0.25">
      <c r="A19" t="s">
        <v>35</v>
      </c>
      <c r="B19" s="2">
        <v>2.5000000000000001E-2</v>
      </c>
      <c r="C19" s="2">
        <v>8.9999999999999993E-3</v>
      </c>
    </row>
    <row r="20" spans="1:6" x14ac:dyDescent="0.25">
      <c r="B20" s="2"/>
      <c r="C20" s="2"/>
    </row>
    <row r="21" spans="1:6" x14ac:dyDescent="0.25">
      <c r="A21" t="s">
        <v>125</v>
      </c>
      <c r="B21" s="4">
        <v>9</v>
      </c>
      <c r="C21" s="4">
        <v>7</v>
      </c>
    </row>
    <row r="22" spans="1:6" x14ac:dyDescent="0.25">
      <c r="B22" s="4"/>
      <c r="C22" s="4"/>
    </row>
    <row r="23" spans="1:6" x14ac:dyDescent="0.25">
      <c r="B23" s="4"/>
      <c r="C23" s="4"/>
    </row>
    <row r="24" spans="1:6" x14ac:dyDescent="0.25">
      <c r="A24" t="s">
        <v>48</v>
      </c>
      <c r="B24" s="4" t="s">
        <v>51</v>
      </c>
      <c r="C24" s="4" t="s">
        <v>52</v>
      </c>
    </row>
    <row r="25" spans="1:6" x14ac:dyDescent="0.25">
      <c r="A25" t="s">
        <v>49</v>
      </c>
      <c r="B25" s="2">
        <v>0.14000000000000001</v>
      </c>
      <c r="C25" s="2">
        <v>0.86299999999999999</v>
      </c>
      <c r="F25" t="s">
        <v>53</v>
      </c>
    </row>
    <row r="26" spans="1:6" x14ac:dyDescent="0.25">
      <c r="A26" t="s">
        <v>50</v>
      </c>
      <c r="B26" s="2">
        <v>0.86</v>
      </c>
      <c r="C26" s="2">
        <v>0.13700000000000001</v>
      </c>
    </row>
    <row r="28" spans="1:6" x14ac:dyDescent="0.25">
      <c r="C28" s="4" t="s">
        <v>38</v>
      </c>
    </row>
    <row r="29" spans="1:6" x14ac:dyDescent="0.25">
      <c r="A29" t="s">
        <v>54</v>
      </c>
      <c r="B29" t="s">
        <v>27</v>
      </c>
      <c r="C29" t="s">
        <v>39</v>
      </c>
      <c r="D29" t="s">
        <v>40</v>
      </c>
    </row>
    <row r="30" spans="1:6" x14ac:dyDescent="0.25">
      <c r="A30" t="s">
        <v>59</v>
      </c>
      <c r="B30" s="2">
        <v>0.23499999999999999</v>
      </c>
      <c r="C30" s="2">
        <v>0.26100000000000001</v>
      </c>
      <c r="D30" s="2">
        <v>0.22900000000000001</v>
      </c>
      <c r="F30" t="s">
        <v>60</v>
      </c>
    </row>
    <row r="31" spans="1:6" x14ac:dyDescent="0.25">
      <c r="A31" t="s">
        <v>55</v>
      </c>
      <c r="B31" s="2">
        <v>0.67900000000000005</v>
      </c>
      <c r="C31" s="2">
        <v>0.749</v>
      </c>
      <c r="D31" s="2">
        <v>0.66300000000000003</v>
      </c>
    </row>
    <row r="32" spans="1:6" x14ac:dyDescent="0.25">
      <c r="A32" t="s">
        <v>56</v>
      </c>
      <c r="B32" s="2">
        <v>0.45900000000000002</v>
      </c>
      <c r="C32" s="2">
        <v>0.57999999999999996</v>
      </c>
      <c r="D32" s="2">
        <v>0.43099999999999999</v>
      </c>
    </row>
    <row r="33" spans="1:6" x14ac:dyDescent="0.25">
      <c r="A33" t="s">
        <v>57</v>
      </c>
      <c r="B33" s="2">
        <v>0.10199999999999999</v>
      </c>
      <c r="C33" s="2">
        <v>0.127</v>
      </c>
      <c r="D33" s="2">
        <v>9.7000000000000003E-2</v>
      </c>
    </row>
    <row r="34" spans="1:6" x14ac:dyDescent="0.25">
      <c r="A34" t="s">
        <v>58</v>
      </c>
      <c r="B34" s="2">
        <v>0.16500000000000001</v>
      </c>
      <c r="C34" s="2">
        <v>9.0999999999999998E-2</v>
      </c>
      <c r="D34" s="2">
        <v>0.182</v>
      </c>
    </row>
    <row r="35" spans="1:6" x14ac:dyDescent="0.25">
      <c r="A35" t="s">
        <v>47</v>
      </c>
      <c r="B35" s="4">
        <v>3750</v>
      </c>
      <c r="C35" s="4">
        <v>693</v>
      </c>
      <c r="D35" s="4">
        <v>3057</v>
      </c>
    </row>
    <row r="37" spans="1:6" x14ac:dyDescent="0.25">
      <c r="F37" t="s">
        <v>62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heetViews>
  <sheetFormatPr defaultRowHeight="15" x14ac:dyDescent="0.25"/>
  <cols>
    <col min="1" max="1" width="22.7109375" customWidth="1"/>
    <col min="12" max="12" width="2.85546875" customWidth="1"/>
    <col min="13" max="13" width="62" customWidth="1"/>
  </cols>
  <sheetData>
    <row r="1" spans="1:13" x14ac:dyDescent="0.25">
      <c r="A1" t="s">
        <v>96</v>
      </c>
      <c r="M1" t="s">
        <v>157</v>
      </c>
    </row>
    <row r="2" spans="1:13" x14ac:dyDescent="0.25">
      <c r="M2" t="s">
        <v>158</v>
      </c>
    </row>
    <row r="3" spans="1:13" x14ac:dyDescent="0.25">
      <c r="A3" t="s">
        <v>94</v>
      </c>
      <c r="B3" t="s">
        <v>82</v>
      </c>
      <c r="D3" t="s">
        <v>83</v>
      </c>
      <c r="F3" t="s">
        <v>84</v>
      </c>
      <c r="H3" t="s">
        <v>85</v>
      </c>
      <c r="I3" t="s">
        <v>86</v>
      </c>
      <c r="J3" t="s">
        <v>87</v>
      </c>
      <c r="K3" t="s">
        <v>97</v>
      </c>
      <c r="M3" t="s">
        <v>159</v>
      </c>
    </row>
    <row r="4" spans="1:13" x14ac:dyDescent="0.25">
      <c r="A4" t="s">
        <v>94</v>
      </c>
      <c r="B4" t="s">
        <v>88</v>
      </c>
      <c r="C4" t="s">
        <v>89</v>
      </c>
      <c r="D4" t="s">
        <v>88</v>
      </c>
      <c r="E4" t="s">
        <v>89</v>
      </c>
      <c r="F4" t="s">
        <v>88</v>
      </c>
      <c r="G4" t="s">
        <v>89</v>
      </c>
      <c r="H4" t="s">
        <v>89</v>
      </c>
      <c r="I4" t="s">
        <v>89</v>
      </c>
      <c r="J4" t="s">
        <v>89</v>
      </c>
      <c r="K4" t="s">
        <v>89</v>
      </c>
    </row>
    <row r="5" spans="1:13" x14ac:dyDescent="0.25">
      <c r="A5" t="s">
        <v>93</v>
      </c>
      <c r="B5">
        <v>4</v>
      </c>
      <c r="C5">
        <v>145</v>
      </c>
      <c r="D5">
        <v>10</v>
      </c>
      <c r="E5">
        <v>5</v>
      </c>
      <c r="F5">
        <v>1</v>
      </c>
      <c r="G5">
        <v>33</v>
      </c>
      <c r="H5">
        <v>15</v>
      </c>
      <c r="I5">
        <v>5</v>
      </c>
      <c r="J5">
        <v>16</v>
      </c>
      <c r="K5">
        <v>3</v>
      </c>
      <c r="M5" t="s">
        <v>119</v>
      </c>
    </row>
    <row r="6" spans="1:13" x14ac:dyDescent="0.25">
      <c r="A6" t="s">
        <v>95</v>
      </c>
      <c r="B6">
        <v>4</v>
      </c>
      <c r="C6">
        <v>181</v>
      </c>
      <c r="D6">
        <v>159</v>
      </c>
      <c r="E6">
        <v>135</v>
      </c>
      <c r="F6">
        <v>738</v>
      </c>
      <c r="G6">
        <v>587</v>
      </c>
      <c r="H6" s="5">
        <v>1030</v>
      </c>
      <c r="I6">
        <v>82</v>
      </c>
      <c r="J6">
        <v>187</v>
      </c>
      <c r="K6">
        <v>16</v>
      </c>
    </row>
    <row r="7" spans="1:13" x14ac:dyDescent="0.25">
      <c r="A7" t="s">
        <v>122</v>
      </c>
      <c r="B7">
        <v>0</v>
      </c>
      <c r="C7">
        <v>0</v>
      </c>
      <c r="D7">
        <v>1</v>
      </c>
      <c r="E7">
        <v>0</v>
      </c>
      <c r="F7">
        <v>103</v>
      </c>
      <c r="G7">
        <v>673</v>
      </c>
      <c r="H7">
        <v>587</v>
      </c>
      <c r="I7">
        <v>0</v>
      </c>
      <c r="J7">
        <v>1</v>
      </c>
      <c r="K7">
        <v>15</v>
      </c>
      <c r="M7" t="s">
        <v>109</v>
      </c>
    </row>
    <row r="8" spans="1:13" x14ac:dyDescent="0.25">
      <c r="A8" t="s">
        <v>91</v>
      </c>
      <c r="F8">
        <v>132</v>
      </c>
      <c r="G8" s="5">
        <v>1723</v>
      </c>
      <c r="H8">
        <v>473</v>
      </c>
      <c r="I8">
        <v>52</v>
      </c>
      <c r="M8" t="s">
        <v>105</v>
      </c>
    </row>
    <row r="9" spans="1:13" x14ac:dyDescent="0.25">
      <c r="A9" t="s">
        <v>92</v>
      </c>
      <c r="B9">
        <v>1</v>
      </c>
      <c r="C9">
        <v>1</v>
      </c>
      <c r="D9">
        <v>0</v>
      </c>
      <c r="E9">
        <v>0</v>
      </c>
      <c r="F9">
        <v>204</v>
      </c>
      <c r="G9">
        <v>6</v>
      </c>
      <c r="H9">
        <v>51</v>
      </c>
      <c r="I9">
        <v>0</v>
      </c>
      <c r="J9">
        <v>0</v>
      </c>
      <c r="K9">
        <v>1</v>
      </c>
      <c r="M9" t="s">
        <v>107</v>
      </c>
    </row>
    <row r="10" spans="1:13" x14ac:dyDescent="0.25">
      <c r="A10" t="s">
        <v>90</v>
      </c>
      <c r="B10">
        <v>8</v>
      </c>
      <c r="C10">
        <v>327</v>
      </c>
      <c r="D10">
        <v>170</v>
      </c>
      <c r="E10">
        <v>140</v>
      </c>
      <c r="F10" s="5">
        <v>2177</v>
      </c>
      <c r="G10" s="5">
        <v>3022</v>
      </c>
      <c r="H10" s="5">
        <v>2156</v>
      </c>
      <c r="I10">
        <v>139</v>
      </c>
      <c r="J10">
        <v>204</v>
      </c>
      <c r="K10">
        <v>35</v>
      </c>
      <c r="M10" t="s">
        <v>106</v>
      </c>
    </row>
    <row r="11" spans="1:13" x14ac:dyDescent="0.25">
      <c r="A11" t="s">
        <v>103</v>
      </c>
      <c r="B11">
        <f>SUM(B5:B9)</f>
        <v>9</v>
      </c>
      <c r="C11">
        <f t="shared" ref="C11:K11" si="0">SUM(C5:C9)</f>
        <v>327</v>
      </c>
      <c r="D11">
        <f t="shared" si="0"/>
        <v>170</v>
      </c>
      <c r="E11">
        <f t="shared" si="0"/>
        <v>140</v>
      </c>
      <c r="F11">
        <f t="shared" si="0"/>
        <v>1178</v>
      </c>
      <c r="G11">
        <f t="shared" si="0"/>
        <v>3022</v>
      </c>
      <c r="H11">
        <f t="shared" si="0"/>
        <v>2156</v>
      </c>
      <c r="I11">
        <f t="shared" si="0"/>
        <v>139</v>
      </c>
      <c r="J11">
        <f t="shared" si="0"/>
        <v>204</v>
      </c>
      <c r="K11">
        <f t="shared" si="0"/>
        <v>35</v>
      </c>
      <c r="M11" t="s">
        <v>108</v>
      </c>
    </row>
    <row r="13" spans="1:13" x14ac:dyDescent="0.25">
      <c r="A13" t="s">
        <v>72</v>
      </c>
      <c r="B13" s="1">
        <f>B6/B11</f>
        <v>0.44444444444444442</v>
      </c>
      <c r="C13" s="1">
        <f t="shared" ref="C13:K13" si="1">C6/C11</f>
        <v>0.55351681957186549</v>
      </c>
      <c r="D13" s="1">
        <f t="shared" si="1"/>
        <v>0.93529411764705883</v>
      </c>
      <c r="E13" s="1">
        <f t="shared" si="1"/>
        <v>0.9642857142857143</v>
      </c>
      <c r="F13" s="1">
        <f t="shared" si="1"/>
        <v>0.62648556876061123</v>
      </c>
      <c r="G13" s="1">
        <f t="shared" si="1"/>
        <v>0.1942422236929186</v>
      </c>
      <c r="H13" s="1">
        <f t="shared" si="1"/>
        <v>0.47773654916512059</v>
      </c>
      <c r="I13" s="1">
        <f t="shared" si="1"/>
        <v>0.58992805755395683</v>
      </c>
      <c r="J13" s="1">
        <f t="shared" si="1"/>
        <v>0.91666666666666663</v>
      </c>
      <c r="K13" s="1">
        <f t="shared" si="1"/>
        <v>0.45714285714285713</v>
      </c>
      <c r="M13" t="s">
        <v>111</v>
      </c>
    </row>
    <row r="14" spans="1:13" x14ac:dyDescent="0.25">
      <c r="A14" t="s">
        <v>98</v>
      </c>
      <c r="B14" s="1">
        <f>(B5+B8)/B11</f>
        <v>0.44444444444444442</v>
      </c>
      <c r="C14" s="1">
        <f t="shared" ref="C14:K14" si="2">(C5+C8)/C11</f>
        <v>0.44342507645259938</v>
      </c>
      <c r="D14" s="1">
        <f t="shared" si="2"/>
        <v>5.8823529411764705E-2</v>
      </c>
      <c r="E14" s="1">
        <f t="shared" si="2"/>
        <v>3.5714285714285712E-2</v>
      </c>
      <c r="F14" s="1">
        <f t="shared" si="2"/>
        <v>0.11290322580645161</v>
      </c>
      <c r="G14" s="1">
        <f t="shared" si="2"/>
        <v>0.58107213765718069</v>
      </c>
      <c r="H14" s="1">
        <f t="shared" si="2"/>
        <v>0.22634508348794063</v>
      </c>
      <c r="I14" s="1">
        <f t="shared" si="2"/>
        <v>0.41007194244604317</v>
      </c>
      <c r="J14" s="1">
        <f t="shared" si="2"/>
        <v>7.8431372549019607E-2</v>
      </c>
      <c r="K14" s="1">
        <f t="shared" si="2"/>
        <v>8.5714285714285715E-2</v>
      </c>
      <c r="M14" t="s">
        <v>112</v>
      </c>
    </row>
    <row r="15" spans="1:13" x14ac:dyDescent="0.25">
      <c r="A15" t="s">
        <v>121</v>
      </c>
      <c r="B15" s="1">
        <f>(B7+B9)/B11</f>
        <v>0.1111111111111111</v>
      </c>
      <c r="C15" s="1">
        <f t="shared" ref="C15:K15" si="3">(C7+C9)/C11</f>
        <v>3.0581039755351682E-3</v>
      </c>
      <c r="D15" s="1">
        <f t="shared" si="3"/>
        <v>5.8823529411764705E-3</v>
      </c>
      <c r="E15" s="1">
        <f t="shared" si="3"/>
        <v>0</v>
      </c>
      <c r="F15" s="1">
        <f t="shared" si="3"/>
        <v>0.2606112054329372</v>
      </c>
      <c r="G15" s="1">
        <f t="shared" si="3"/>
        <v>0.22468563864990074</v>
      </c>
      <c r="H15" s="1">
        <f t="shared" si="3"/>
        <v>0.29591836734693877</v>
      </c>
      <c r="I15" s="1">
        <f t="shared" si="3"/>
        <v>0</v>
      </c>
      <c r="J15" s="1">
        <f t="shared" si="3"/>
        <v>4.9019607843137254E-3</v>
      </c>
      <c r="K15" s="1">
        <f t="shared" si="3"/>
        <v>0.45714285714285713</v>
      </c>
      <c r="M15" t="s">
        <v>113</v>
      </c>
    </row>
    <row r="16" spans="1:13" x14ac:dyDescent="0.25">
      <c r="A16" t="s">
        <v>143</v>
      </c>
      <c r="B16" s="1">
        <f>1-SUM(B13:B15)</f>
        <v>0</v>
      </c>
      <c r="C16" s="1">
        <f t="shared" ref="C16:K16" si="4">1-SUM(C13:C15)</f>
        <v>0</v>
      </c>
      <c r="D16" s="1">
        <f t="shared" si="4"/>
        <v>0</v>
      </c>
      <c r="E16" s="1">
        <f t="shared" si="4"/>
        <v>0</v>
      </c>
      <c r="F16" s="1">
        <f t="shared" si="4"/>
        <v>0</v>
      </c>
      <c r="G16" s="1">
        <f t="shared" si="4"/>
        <v>0</v>
      </c>
      <c r="H16" s="1">
        <f t="shared" si="4"/>
        <v>0</v>
      </c>
      <c r="I16" s="1">
        <f t="shared" si="4"/>
        <v>0</v>
      </c>
      <c r="J16" s="1">
        <f t="shared" si="4"/>
        <v>0</v>
      </c>
      <c r="K16" s="1">
        <f t="shared" si="4"/>
        <v>0</v>
      </c>
      <c r="M16" t="s">
        <v>114</v>
      </c>
    </row>
    <row r="17" spans="1:13" x14ac:dyDescent="0.25">
      <c r="B17" s="1"/>
      <c r="C17" s="1"/>
      <c r="D17" s="1"/>
      <c r="E17" s="1"/>
      <c r="F17" s="1"/>
      <c r="G17" s="1"/>
      <c r="H17" s="1"/>
      <c r="I17" s="1"/>
      <c r="J17" s="1"/>
      <c r="K17" s="1"/>
      <c r="M17" t="s">
        <v>115</v>
      </c>
    </row>
    <row r="18" spans="1:13" x14ac:dyDescent="0.25">
      <c r="M18" t="s">
        <v>116</v>
      </c>
    </row>
    <row r="19" spans="1:13" x14ac:dyDescent="0.25">
      <c r="A19" t="s">
        <v>104</v>
      </c>
      <c r="M19" t="s">
        <v>117</v>
      </c>
    </row>
    <row r="20" spans="1:13" x14ac:dyDescent="0.25">
      <c r="B20" t="s">
        <v>82</v>
      </c>
      <c r="D20" t="s">
        <v>83</v>
      </c>
      <c r="F20" t="s">
        <v>84</v>
      </c>
      <c r="H20" t="s">
        <v>85</v>
      </c>
      <c r="I20" t="s">
        <v>86</v>
      </c>
      <c r="J20" t="s">
        <v>87</v>
      </c>
      <c r="M20" t="s">
        <v>118</v>
      </c>
    </row>
    <row r="21" spans="1:13" x14ac:dyDescent="0.25">
      <c r="A21" t="s">
        <v>102</v>
      </c>
      <c r="B21" t="s">
        <v>88</v>
      </c>
      <c r="C21" t="s">
        <v>89</v>
      </c>
      <c r="D21" t="s">
        <v>88</v>
      </c>
      <c r="E21" t="s">
        <v>89</v>
      </c>
      <c r="F21" t="s">
        <v>88</v>
      </c>
      <c r="G21" t="s">
        <v>89</v>
      </c>
      <c r="H21" t="s">
        <v>89</v>
      </c>
      <c r="I21" t="s">
        <v>89</v>
      </c>
      <c r="J21" t="s">
        <v>89</v>
      </c>
    </row>
    <row r="22" spans="1:13" x14ac:dyDescent="0.25">
      <c r="A22" t="s">
        <v>99</v>
      </c>
      <c r="B22">
        <v>4</v>
      </c>
      <c r="C22">
        <v>131</v>
      </c>
      <c r="D22">
        <v>2</v>
      </c>
      <c r="E22">
        <v>1</v>
      </c>
      <c r="F22">
        <v>414</v>
      </c>
      <c r="G22">
        <v>552</v>
      </c>
      <c r="H22">
        <v>671</v>
      </c>
      <c r="I22">
        <v>1</v>
      </c>
      <c r="J22">
        <v>12</v>
      </c>
      <c r="M22" t="s">
        <v>120</v>
      </c>
    </row>
    <row r="23" spans="1:13" x14ac:dyDescent="0.25">
      <c r="A23" t="s">
        <v>101</v>
      </c>
      <c r="B23">
        <v>5</v>
      </c>
      <c r="C23">
        <v>71</v>
      </c>
      <c r="D23">
        <v>124</v>
      </c>
      <c r="E23">
        <v>117</v>
      </c>
      <c r="F23">
        <v>147</v>
      </c>
      <c r="G23">
        <v>68</v>
      </c>
      <c r="H23">
        <v>31</v>
      </c>
      <c r="I23">
        <v>92</v>
      </c>
      <c r="J23">
        <v>155</v>
      </c>
    </row>
    <row r="24" spans="1:13" x14ac:dyDescent="0.25">
      <c r="A24" t="s">
        <v>100</v>
      </c>
      <c r="B24">
        <v>0</v>
      </c>
      <c r="C24">
        <v>32</v>
      </c>
      <c r="D24">
        <v>31</v>
      </c>
      <c r="E24">
        <v>14</v>
      </c>
      <c r="F24">
        <v>190</v>
      </c>
      <c r="G24">
        <v>62</v>
      </c>
      <c r="H24">
        <v>372</v>
      </c>
      <c r="I24">
        <v>12</v>
      </c>
      <c r="J24">
        <v>9</v>
      </c>
    </row>
    <row r="26" spans="1:13" x14ac:dyDescent="0.25">
      <c r="A26" t="s">
        <v>103</v>
      </c>
      <c r="B26">
        <f>SUM(B22:B24)</f>
        <v>9</v>
      </c>
      <c r="C26">
        <f t="shared" ref="C26:J26" si="5">SUM(C22:C24)</f>
        <v>234</v>
      </c>
      <c r="D26">
        <f t="shared" si="5"/>
        <v>157</v>
      </c>
      <c r="E26">
        <f t="shared" si="5"/>
        <v>132</v>
      </c>
      <c r="F26">
        <f t="shared" si="5"/>
        <v>751</v>
      </c>
      <c r="G26">
        <f t="shared" si="5"/>
        <v>682</v>
      </c>
      <c r="H26">
        <f t="shared" si="5"/>
        <v>1074</v>
      </c>
      <c r="I26">
        <f t="shared" si="5"/>
        <v>105</v>
      </c>
      <c r="J26">
        <f t="shared" si="5"/>
        <v>176</v>
      </c>
    </row>
    <row r="27" spans="1:13" x14ac:dyDescent="0.25">
      <c r="A27" t="s">
        <v>110</v>
      </c>
      <c r="B27" s="1">
        <f>(B23+B24)/B26</f>
        <v>0.55555555555555558</v>
      </c>
      <c r="C27" s="1">
        <f t="shared" ref="C27:J27" si="6">(C23+C24)/C26</f>
        <v>0.44017094017094016</v>
      </c>
      <c r="D27" s="1">
        <f t="shared" si="6"/>
        <v>0.98726114649681529</v>
      </c>
      <c r="E27" s="1">
        <f t="shared" si="6"/>
        <v>0.99242424242424243</v>
      </c>
      <c r="F27" s="1">
        <f t="shared" si="6"/>
        <v>0.44873501997336884</v>
      </c>
      <c r="G27" s="1">
        <f t="shared" si="6"/>
        <v>0.1906158357771261</v>
      </c>
      <c r="H27" s="1">
        <f t="shared" si="6"/>
        <v>0.37523277467411548</v>
      </c>
      <c r="I27" s="1">
        <f t="shared" si="6"/>
        <v>0.99047619047619051</v>
      </c>
      <c r="J27" s="1">
        <f t="shared" si="6"/>
        <v>0.93181818181818177</v>
      </c>
    </row>
    <row r="29" spans="1:13" x14ac:dyDescent="0.25">
      <c r="M29" t="s">
        <v>123</v>
      </c>
    </row>
  </sheetData>
  <sortState ref="A3:L12">
    <sortCondition ref="J3:J1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felony cases</vt:lpstr>
      <vt:lpstr>all DV cases</vt:lpstr>
      <vt:lpstr>dispositions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2014-10-19T14:20:12Z</dcterms:created>
  <dcterms:modified xsi:type="dcterms:W3CDTF">2014-10-19T14:20:19Z</dcterms:modified>
</cp:coreProperties>
</file>