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45" windowWidth="16155" windowHeight="7935"/>
  </bookViews>
  <sheets>
    <sheet name="groups by sex" sheetId="1" r:id="rId1"/>
  </sheets>
  <calcPr calcId="145621"/>
</workbook>
</file>

<file path=xl/calcChain.xml><?xml version="1.0" encoding="utf-8"?>
<calcChain xmlns="http://schemas.openxmlformats.org/spreadsheetml/2006/main">
  <c r="D11" i="1" l="1"/>
  <c r="D89" i="1"/>
  <c r="C10" i="1"/>
  <c r="C89" i="1"/>
  <c r="B10" i="1"/>
  <c r="D10" i="1"/>
  <c r="E89" i="1"/>
  <c r="B81" i="1"/>
  <c r="B83" i="1"/>
  <c r="B89" i="1"/>
  <c r="B82" i="1"/>
  <c r="B84" i="1"/>
  <c r="B85" i="1"/>
  <c r="B86" i="1"/>
  <c r="B87" i="1"/>
  <c r="C9" i="1"/>
  <c r="B9" i="1"/>
  <c r="D9" i="1"/>
  <c r="C8" i="1"/>
  <c r="D8" i="1"/>
  <c r="B8" i="1"/>
  <c r="E82" i="1"/>
  <c r="E83" i="1"/>
  <c r="E84" i="1"/>
  <c r="E85" i="1"/>
  <c r="E86" i="1"/>
  <c r="E87" i="1"/>
  <c r="E81" i="1"/>
  <c r="D30" i="1"/>
  <c r="D32" i="1"/>
  <c r="D31" i="1"/>
  <c r="C20" i="1"/>
  <c r="C19" i="1"/>
  <c r="E67" i="1"/>
  <c r="D67" i="1"/>
  <c r="F67" i="1"/>
  <c r="F66" i="1"/>
  <c r="E66" i="1"/>
  <c r="D66" i="1"/>
  <c r="F65" i="1"/>
  <c r="E65" i="1"/>
  <c r="D65" i="1"/>
  <c r="F64" i="1"/>
  <c r="E64" i="1"/>
  <c r="D64" i="1"/>
  <c r="F63" i="1"/>
  <c r="E63" i="1"/>
  <c r="D63" i="1"/>
  <c r="G39" i="1"/>
  <c r="F38" i="1"/>
  <c r="F39" i="1"/>
  <c r="F44" i="1"/>
  <c r="G44" i="1"/>
  <c r="H44" i="1"/>
  <c r="E44" i="1"/>
  <c r="D44" i="1"/>
  <c r="C44" i="1"/>
  <c r="B44" i="1"/>
  <c r="H39" i="1"/>
  <c r="H38" i="1"/>
  <c r="D145" i="1"/>
  <c r="D153" i="1"/>
  <c r="D155" i="1"/>
  <c r="C26" i="1"/>
  <c r="C145" i="1"/>
  <c r="C153" i="1"/>
  <c r="C155" i="1"/>
  <c r="C24" i="1"/>
  <c r="C23" i="1"/>
  <c r="G57" i="1"/>
  <c r="C22" i="1"/>
  <c r="F51" i="1"/>
  <c r="F52" i="1"/>
  <c r="F57" i="1"/>
  <c r="B145" i="1"/>
  <c r="B153" i="1"/>
  <c r="B155" i="1"/>
  <c r="E145" i="1"/>
  <c r="E151" i="1"/>
  <c r="E150" i="1"/>
  <c r="E142" i="1"/>
  <c r="E143" i="1"/>
  <c r="E141" i="1"/>
  <c r="F126" i="1"/>
  <c r="F127" i="1"/>
  <c r="F128" i="1"/>
  <c r="F125" i="1"/>
  <c r="B134" i="1"/>
  <c r="B135" i="1"/>
  <c r="B133" i="1"/>
  <c r="E116" i="1"/>
  <c r="E115" i="1"/>
  <c r="E109" i="1"/>
  <c r="C108" i="1"/>
  <c r="D108" i="1"/>
  <c r="E108" i="1"/>
  <c r="E107" i="1"/>
  <c r="E106" i="1"/>
  <c r="E105" i="1"/>
  <c r="C104" i="1"/>
  <c r="D104" i="1"/>
  <c r="E104" i="1"/>
  <c r="E103" i="1"/>
  <c r="E102" i="1"/>
  <c r="E101" i="1"/>
  <c r="E96" i="1"/>
  <c r="E95" i="1"/>
  <c r="B108" i="1"/>
  <c r="B104" i="1"/>
  <c r="E75" i="1"/>
  <c r="D75" i="1"/>
  <c r="E73" i="1"/>
  <c r="D73" i="1"/>
  <c r="E74" i="1"/>
  <c r="D74" i="1"/>
  <c r="E72" i="1"/>
  <c r="D72" i="1"/>
  <c r="F75" i="1"/>
  <c r="F73" i="1"/>
  <c r="F74" i="1"/>
  <c r="F72" i="1"/>
  <c r="H51" i="1"/>
  <c r="C57" i="1"/>
  <c r="D57" i="1"/>
  <c r="E57" i="1"/>
  <c r="B57" i="1"/>
  <c r="B95" i="1"/>
  <c r="B96" i="1"/>
  <c r="C21" i="1"/>
  <c r="H57" i="1"/>
  <c r="E155" i="1"/>
  <c r="C25" i="1"/>
  <c r="H52" i="1"/>
  <c r="E153" i="1"/>
</calcChain>
</file>

<file path=xl/sharedStrings.xml><?xml version="1.0" encoding="utf-8"?>
<sst xmlns="http://schemas.openxmlformats.org/spreadsheetml/2006/main" count="220" uniqueCount="145">
  <si>
    <t>group</t>
  </si>
  <si>
    <t>sex</t>
  </si>
  <si>
    <t>convicted prisoners</t>
  </si>
  <si>
    <t>male</t>
  </si>
  <si>
    <t>from UN, Eighth Survey of Crime Trends, data for 2002</t>
  </si>
  <si>
    <t>female</t>
  </si>
  <si>
    <t>police</t>
  </si>
  <si>
    <t>LEMAS (see below)</t>
  </si>
  <si>
    <t>professional judges/magistrates</t>
  </si>
  <si>
    <t>ACS 2005 (see below)</t>
  </si>
  <si>
    <t>prison staff</t>
  </si>
  <si>
    <t>BJS censuses, correctional officers (see below)</t>
  </si>
  <si>
    <t>Police</t>
  </si>
  <si>
    <t>full-time employees, Sept. 2004 (CSLLEA)</t>
  </si>
  <si>
    <t>full-time sworn personnnel, June 2003 (LEMAS)</t>
  </si>
  <si>
    <t>total</t>
  </si>
  <si>
    <t>sworn</t>
  </si>
  <si>
    <t>sex ratio</t>
  </si>
  <si>
    <t>local police</t>
  </si>
  <si>
    <t>US BJS, Census of State and Local Law Enforcement Agencies, 2004, p. 2 (CSLLEA)</t>
  </si>
  <si>
    <t>sheriffs' offices</t>
  </si>
  <si>
    <t>http://bjs.ojp.usdoj.gov/index.cfm?ty=pbdetail&amp;iid=539</t>
  </si>
  <si>
    <t>primary state</t>
  </si>
  <si>
    <t>special jurisdiction</t>
  </si>
  <si>
    <t>US BJS, Local Police Departments, 2003, p. 7 (LEMAS)</t>
  </si>
  <si>
    <t>constable/marshal</t>
  </si>
  <si>
    <t>http://bjs.ojp.usdoj.gov/index.cfm?ty=pbdetail&amp;iid=1045</t>
  </si>
  <si>
    <t>US BJS, Sheriffs' Offices, 2003, p. 7 (LEMAS)</t>
  </si>
  <si>
    <t>http://bjs.ojp.usdoj.gov/index.cfm?ty=pbdetail&amp;iid=1217</t>
  </si>
  <si>
    <t>Current Population Survey, 2003</t>
  </si>
  <si>
    <t>Labor Force Statistics from the Current Population Survey</t>
  </si>
  <si>
    <t>total employment (1000s)</t>
  </si>
  <si>
    <t>% women</t>
  </si>
  <si>
    <t>est. males</t>
  </si>
  <si>
    <t>est. females</t>
  </si>
  <si>
    <t>sex rato</t>
  </si>
  <si>
    <t>2003 Annual Averages - Household Data - Tables from Employment and Earnings</t>
  </si>
  <si>
    <t>industry: justice, public order and safety activities</t>
  </si>
  <si>
    <t>http://www.bls.gov/cps/cps_aa2003.htm</t>
  </si>
  <si>
    <t>occupation: police and sheriff's patrol officers</t>
  </si>
  <si>
    <t>occupation: Judges, magistrates, and other judicial workers</t>
  </si>
  <si>
    <t>occupation: bailiffs, correctional officers, and jailers</t>
  </si>
  <si>
    <t>2005 American Community Survey (ACS) estimates</t>
  </si>
  <si>
    <t>males</t>
  </si>
  <si>
    <t>females</t>
  </si>
  <si>
    <t>law enforcement workes including supervisors</t>
  </si>
  <si>
    <t>Judges, magistrates, and other judicial workers</t>
  </si>
  <si>
    <t>Census, 2000, sf3 sample estimates</t>
  </si>
  <si>
    <t>US Census Bureau, Census 2000 EEO Data Tool</t>
  </si>
  <si>
    <t>Police Officers (385) SOC 33-3050</t>
  </si>
  <si>
    <t>http://www.census.gov/eeo2000/index.html</t>
  </si>
  <si>
    <t>Detectives and Criminal Investigators (382) SOC 33-3021 (excludes private)</t>
  </si>
  <si>
    <t>First-Line Supervisors/Managers of Police and Detectives (371) SOC 33-1012</t>
  </si>
  <si>
    <t>all police related</t>
  </si>
  <si>
    <t>Judges, Magistrates, and Other Judicial Workers (211) SOC 23-1020</t>
  </si>
  <si>
    <t>Bailiffs, Correctional Officers, and Jailers (380) SOC 33-3010</t>
  </si>
  <si>
    <t>First-Line Supervisors/Managers of Correctional Officers (370) SOC 33-1011</t>
  </si>
  <si>
    <t>all corrections related</t>
  </si>
  <si>
    <t>Miscellaneous Law Enforcement Workers (384) SOC 33-30XX</t>
  </si>
  <si>
    <t>American Bench (judges of the nation)</t>
  </si>
  <si>
    <t>year</t>
  </si>
  <si>
    <t>Forster-Long, The American Bench: Judges of the Nation, annual editions</t>
  </si>
  <si>
    <t>Justice system employees (full and part-time), Mar. 2003</t>
  </si>
  <si>
    <t>all governments</t>
  </si>
  <si>
    <t>federal</t>
  </si>
  <si>
    <t>state</t>
  </si>
  <si>
    <t>local</t>
  </si>
  <si>
    <t>state &amp; local</t>
  </si>
  <si>
    <t>total justice system</t>
  </si>
  <si>
    <t>US BJS, Justice Expenditure and Employment in the United States, 2003, Table 5</t>
  </si>
  <si>
    <t>police protection</t>
  </si>
  <si>
    <t>http://bjs.ojp.usdoj.gov/index.cfm?ty=pbdetail&amp;iid=1017</t>
  </si>
  <si>
    <t>judicial and legal</t>
  </si>
  <si>
    <t>corrections</t>
  </si>
  <si>
    <t>state &amp; local governments, FTE employees, Mar. 2003</t>
  </si>
  <si>
    <t>FTE empoyees</t>
  </si>
  <si>
    <t>share</t>
  </si>
  <si>
    <t>Id. Table 7</t>
  </si>
  <si>
    <t>FTE = full-time equivalent</t>
  </si>
  <si>
    <t>Employees of correctional facilities under state or federal authority</t>
  </si>
  <si>
    <t>US BJS, Census of State and Federal Correctional Facilities, 2005, App. Table 12</t>
  </si>
  <si>
    <t>all employees, Dec. 30 2005</t>
  </si>
  <si>
    <t>http://bjs.ojp.usdoj.gov/index.cfm?ty=pbdetail&amp;iid=530</t>
  </si>
  <si>
    <t>correctional officers, Dec. 30, 2005</t>
  </si>
  <si>
    <t>all  employees, June 30, 2000</t>
  </si>
  <si>
    <t>US BJS, Census of State and Federal Correctional Facilities, 2003, Table 22</t>
  </si>
  <si>
    <t>http://bjs.ojp.usdoj.gov/index.cfm?ty=pbdetail&amp;iid=533</t>
  </si>
  <si>
    <t>est. state &amp; federal correctional officers, 2003</t>
  </si>
  <si>
    <t>jails</t>
  </si>
  <si>
    <t>all employees, 2006</t>
  </si>
  <si>
    <t>US BJS, Census of Jail Facilities, 2006, Table 12</t>
  </si>
  <si>
    <t>all employees, 1999</t>
  </si>
  <si>
    <t>http://bjs.ojp.usdoj.gov/index.cfm?ty=pbdetail&amp;iid=2205</t>
  </si>
  <si>
    <t>correctional officers, 1999</t>
  </si>
  <si>
    <t>US BJS, Census of Jails, 1999, Table 13</t>
  </si>
  <si>
    <t>http://bjs.ojp.usdoj.gov/index.cfm?ty=pbdetail&amp;iid=486</t>
  </si>
  <si>
    <t>est jails correctional officers, 2003</t>
  </si>
  <si>
    <t>calculated</t>
  </si>
  <si>
    <t>total est. correctional officers, 2003</t>
  </si>
  <si>
    <t>Personnel employed in State prosecutors' offices, 2005</t>
  </si>
  <si>
    <t>US BJS, Prosecutors in State Courts, 2005</t>
  </si>
  <si>
    <t>http://www.bjs.gov/index.cfm?ty=pbdetail&amp;iid=1124</t>
  </si>
  <si>
    <t>non-sworn</t>
  </si>
  <si>
    <t>full-time employees, Sept. 2008 (CSLLEA)</t>
  </si>
  <si>
    <t>http://www.bjs.gov/index.cfm?ty=pbdetail&amp;iid=2216</t>
  </si>
  <si>
    <t>full-time sworn personnnel, June 2007 (LEMAS)</t>
  </si>
  <si>
    <t>http://bjs.ojp.usdoj.gov/index.cfm?ty=pbdetail&amp;iid=1750</t>
  </si>
  <si>
    <t>US BJS, Census of State and Local Law Enforcement Agencies, 2008, p. 2 (CSLLEA)</t>
  </si>
  <si>
    <t>US BJS, Local Police Departments, 2007, pp. 8, 14 (LEMAS)</t>
  </si>
  <si>
    <t>US BJS, Sheriffs' Offices, summary of LEMAS 2007 statistics</t>
  </si>
  <si>
    <t>http://www.bjs.gov/index.cfm?ty=tp&amp;tid=72</t>
  </si>
  <si>
    <t>Current Population Survey, 2006</t>
  </si>
  <si>
    <t>2006 Annual Averages - Household Data - Tables from Employment and Earnings</t>
  </si>
  <si>
    <t>http://www.bls.gov/cps/cps_aa2006.htm</t>
  </si>
  <si>
    <t xml:space="preserve">  Bailiffs, correctional officers, and jailers</t>
  </si>
  <si>
    <t xml:space="preserve">  Police and sheriff's patrol officers</t>
  </si>
  <si>
    <t>B24125: DETAILED OCCUPATION FOR THE FULL-TIME, YEAR-ROUND CIVILIAN EMPLOYED MALE POPULATION 16 YEARS AND OVER - Universe: Full-time, year-round civilian employed male population 16 years and over</t>
  </si>
  <si>
    <t>2006-2010 American Community Survey 5-Year Estimates</t>
  </si>
  <si>
    <t xml:space="preserve">  First-line supervisors of correctional officers</t>
  </si>
  <si>
    <t xml:space="preserve">  First-line supervisors of police and detectives</t>
  </si>
  <si>
    <t xml:space="preserve">  Detectives and criminal investigators</t>
  </si>
  <si>
    <t xml:space="preserve">  Judicial law clerks</t>
  </si>
  <si>
    <t xml:space="preserve">  Judges, magistrates, and other judicial workers</t>
  </si>
  <si>
    <t>B24126: DETAILED OCCUPATION FOR THE FULL-TIME, YEAR-ROUND CIVILIAN EMPLOYED FEMALE POPULATION 16 YEARS AND OVER - Universe: Full-time, year-round civilian employed female population 16 years and over</t>
  </si>
  <si>
    <t>ACS 5-year, 2006-2010</t>
  </si>
  <si>
    <t>prisoners, 2002</t>
  </si>
  <si>
    <t>prisoners, 2006</t>
  </si>
  <si>
    <t>police, 2006</t>
  </si>
  <si>
    <t>UN, Tenth Survey of Crime Trends</t>
  </si>
  <si>
    <t>UN, Tenth Survey of Crime Trends (only federal and state prisoners)</t>
  </si>
  <si>
    <t>UN, Eighth Survey of Crime Trends (only federal and state prisoners)</t>
  </si>
  <si>
    <t>yc2006</t>
  </si>
  <si>
    <t>yc2003</t>
  </si>
  <si>
    <t>existing UN, 10th Survey of Crime Trends</t>
  </si>
  <si>
    <t>correctional, including supervisors</t>
  </si>
  <si>
    <t>all incarcerated persons in prisons and jails</t>
  </si>
  <si>
    <t>prisoners-us-from-1900</t>
  </si>
  <si>
    <t>US criminal justice system, c. 2003 (records for UN CTS 9)</t>
  </si>
  <si>
    <t>US criminal justice system, c. 2006 (records for UN CTS 10)</t>
  </si>
  <si>
    <t>prisoners in prisons or jails</t>
  </si>
  <si>
    <t>Repository:</t>
  </si>
  <si>
    <t>http://acrosswalls.org/datasets/</t>
  </si>
  <si>
    <t>Version: 1.0</t>
  </si>
  <si>
    <t>Sex composition of occupational groups in the US. Criminal Justice System about 2005</t>
  </si>
  <si>
    <t>occupation: first-line supervisors/managers of police and detectives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</si>
</sst>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1" fillId="0" borderId="0" xfId="2" applyNumberFormat="1"/>
    <xf numFmtId="0" fontId="0" fillId="0" borderId="0" xfId="0" applyAlignment="1">
      <alignment horizontal="right"/>
    </xf>
    <xf numFmtId="9" fontId="1" fillId="0" borderId="0" xfId="2"/>
    <xf numFmtId="0" fontId="2" fillId="0" borderId="0" xfId="1" applyAlignment="1" applyProtection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js.ojp.usdoj.gov/index.cfm?ty=pbdetail&amp;iid=2205" TargetMode="External"/><Relationship Id="rId1" Type="http://schemas.openxmlformats.org/officeDocument/2006/relationships/hyperlink" Target="http://www.bls.gov/cps/cps_aa200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abSelected="1" workbookViewId="0">
      <selection activeCell="A164" sqref="A164"/>
    </sheetView>
  </sheetViews>
  <sheetFormatPr defaultRowHeight="12.75" x14ac:dyDescent="0.2"/>
  <cols>
    <col min="1" max="1" width="54.7109375" customWidth="1"/>
    <col min="2" max="4" width="11.140625" customWidth="1"/>
    <col min="6" max="6" width="11" customWidth="1"/>
    <col min="9" max="9" width="3.42578125" customWidth="1"/>
    <col min="10" max="10" width="83.7109375" customWidth="1"/>
  </cols>
  <sheetData>
    <row r="1" spans="1:10" x14ac:dyDescent="0.2">
      <c r="A1" t="s">
        <v>143</v>
      </c>
      <c r="J1" t="s">
        <v>140</v>
      </c>
    </row>
    <row r="2" spans="1:10" x14ac:dyDescent="0.2">
      <c r="J2" t="s">
        <v>141</v>
      </c>
    </row>
    <row r="3" spans="1:10" x14ac:dyDescent="0.2">
      <c r="J3" t="s">
        <v>142</v>
      </c>
    </row>
    <row r="6" spans="1:10" x14ac:dyDescent="0.2">
      <c r="A6" t="s">
        <v>138</v>
      </c>
      <c r="B6" t="s">
        <v>131</v>
      </c>
    </row>
    <row r="7" spans="1:10" ht="13.5" customHeight="1" x14ac:dyDescent="0.2">
      <c r="A7" t="s">
        <v>0</v>
      </c>
      <c r="B7" t="s">
        <v>43</v>
      </c>
      <c r="C7" t="s">
        <v>44</v>
      </c>
      <c r="D7" t="s">
        <v>17</v>
      </c>
    </row>
    <row r="8" spans="1:10" x14ac:dyDescent="0.2">
      <c r="A8" t="s">
        <v>6</v>
      </c>
      <c r="B8" s="1">
        <f>B32</f>
        <v>602755</v>
      </c>
      <c r="C8" s="1">
        <f>C32</f>
        <v>80641</v>
      </c>
      <c r="D8" s="2">
        <f>B8/C8</f>
        <v>7.4745476866606317</v>
      </c>
      <c r="J8" t="s">
        <v>133</v>
      </c>
    </row>
    <row r="9" spans="1:10" x14ac:dyDescent="0.2">
      <c r="A9" t="s">
        <v>8</v>
      </c>
      <c r="B9" s="1">
        <f>C87</f>
        <v>32898</v>
      </c>
      <c r="C9" s="1">
        <f>D87</f>
        <v>23625</v>
      </c>
      <c r="D9" s="2">
        <f>B9/C9</f>
        <v>1.3925079365079365</v>
      </c>
    </row>
    <row r="10" spans="1:10" x14ac:dyDescent="0.2">
      <c r="A10" t="s">
        <v>10</v>
      </c>
      <c r="B10" s="1">
        <f>C89</f>
        <v>316182</v>
      </c>
      <c r="C10" s="1">
        <f>D89</f>
        <v>118785</v>
      </c>
      <c r="D10" s="2">
        <f>B10/C10</f>
        <v>2.6618007324157089</v>
      </c>
    </row>
    <row r="11" spans="1:10" x14ac:dyDescent="0.2">
      <c r="A11" t="s">
        <v>139</v>
      </c>
      <c r="B11" s="1">
        <v>2118650</v>
      </c>
      <c r="C11" s="1">
        <v>211011</v>
      </c>
      <c r="D11" s="2">
        <f>B11/C11</f>
        <v>10.040471823743786</v>
      </c>
      <c r="J11" t="s">
        <v>135</v>
      </c>
    </row>
    <row r="12" spans="1:10" x14ac:dyDescent="0.2">
      <c r="J12" t="s">
        <v>136</v>
      </c>
    </row>
    <row r="16" spans="1:10" x14ac:dyDescent="0.2">
      <c r="A16" t="s">
        <v>137</v>
      </c>
    </row>
    <row r="18" spans="1:10" x14ac:dyDescent="0.2">
      <c r="A18" t="s">
        <v>0</v>
      </c>
      <c r="B18" t="s">
        <v>1</v>
      </c>
      <c r="C18" t="s">
        <v>132</v>
      </c>
    </row>
    <row r="19" spans="1:10" x14ac:dyDescent="0.2">
      <c r="A19" t="s">
        <v>2</v>
      </c>
      <c r="B19" t="s">
        <v>3</v>
      </c>
      <c r="C19" s="1">
        <f>B30</f>
        <v>1499800</v>
      </c>
      <c r="D19" s="1"/>
      <c r="E19" s="1"/>
      <c r="J19" t="s">
        <v>4</v>
      </c>
    </row>
    <row r="20" spans="1:10" x14ac:dyDescent="0.2">
      <c r="A20" t="s">
        <v>2</v>
      </c>
      <c r="B20" t="s">
        <v>5</v>
      </c>
      <c r="C20" s="1">
        <f>C30</f>
        <v>120400</v>
      </c>
      <c r="D20" s="1"/>
      <c r="E20" s="1"/>
      <c r="J20" t="s">
        <v>4</v>
      </c>
    </row>
    <row r="21" spans="1:10" x14ac:dyDescent="0.2">
      <c r="A21" t="s">
        <v>6</v>
      </c>
      <c r="B21" t="s">
        <v>3</v>
      </c>
      <c r="C21" s="1">
        <f>F57</f>
        <v>552531</v>
      </c>
      <c r="J21" t="s">
        <v>7</v>
      </c>
    </row>
    <row r="22" spans="1:10" x14ac:dyDescent="0.2">
      <c r="A22" t="s">
        <v>6</v>
      </c>
      <c r="B22" t="s">
        <v>5</v>
      </c>
      <c r="C22" s="1">
        <f>G57</f>
        <v>73457</v>
      </c>
      <c r="J22" t="s">
        <v>7</v>
      </c>
    </row>
    <row r="23" spans="1:10" x14ac:dyDescent="0.2">
      <c r="A23" t="s">
        <v>8</v>
      </c>
      <c r="B23" t="s">
        <v>3</v>
      </c>
      <c r="C23" s="1">
        <f>C96</f>
        <v>33428</v>
      </c>
      <c r="J23" t="s">
        <v>9</v>
      </c>
    </row>
    <row r="24" spans="1:10" x14ac:dyDescent="0.2">
      <c r="A24" t="s">
        <v>8</v>
      </c>
      <c r="B24" t="s">
        <v>5</v>
      </c>
      <c r="C24" s="1">
        <f>D96</f>
        <v>23205</v>
      </c>
      <c r="J24" t="s">
        <v>9</v>
      </c>
    </row>
    <row r="25" spans="1:10" x14ac:dyDescent="0.2">
      <c r="A25" t="s">
        <v>10</v>
      </c>
      <c r="B25" t="s">
        <v>3</v>
      </c>
      <c r="C25" s="1">
        <f>C155</f>
        <v>333877.3190336728</v>
      </c>
      <c r="J25" t="s">
        <v>11</v>
      </c>
    </row>
    <row r="26" spans="1:10" x14ac:dyDescent="0.2">
      <c r="A26" t="s">
        <v>10</v>
      </c>
      <c r="B26" t="s">
        <v>5</v>
      </c>
      <c r="C26" s="1">
        <f>D155</f>
        <v>117695.18178542706</v>
      </c>
      <c r="J26" t="s">
        <v>11</v>
      </c>
    </row>
    <row r="29" spans="1:10" x14ac:dyDescent="0.2">
      <c r="B29" t="s">
        <v>43</v>
      </c>
      <c r="C29" t="s">
        <v>44</v>
      </c>
      <c r="D29" t="s">
        <v>17</v>
      </c>
    </row>
    <row r="30" spans="1:10" x14ac:dyDescent="0.2">
      <c r="A30" t="s">
        <v>125</v>
      </c>
      <c r="B30" s="1">
        <v>1499800</v>
      </c>
      <c r="C30" s="1">
        <v>120400</v>
      </c>
      <c r="D30" s="2">
        <f>B30/C30</f>
        <v>12.456810631229235</v>
      </c>
      <c r="J30" t="s">
        <v>130</v>
      </c>
    </row>
    <row r="31" spans="1:10" x14ac:dyDescent="0.2">
      <c r="A31" t="s">
        <v>126</v>
      </c>
      <c r="B31" s="1">
        <v>1458363</v>
      </c>
      <c r="C31" s="1">
        <v>112498</v>
      </c>
      <c r="D31" s="2">
        <f>B31/C31</f>
        <v>12.963457128126722</v>
      </c>
      <c r="J31" t="s">
        <v>129</v>
      </c>
    </row>
    <row r="32" spans="1:10" x14ac:dyDescent="0.2">
      <c r="A32" t="s">
        <v>127</v>
      </c>
      <c r="B32" s="1">
        <v>602755</v>
      </c>
      <c r="C32" s="1">
        <v>80641</v>
      </c>
      <c r="D32" s="2">
        <f>B32/C32</f>
        <v>7.4745476866606317</v>
      </c>
      <c r="J32" t="s">
        <v>128</v>
      </c>
    </row>
    <row r="35" spans="1:10" x14ac:dyDescent="0.2">
      <c r="A35" t="s">
        <v>12</v>
      </c>
    </row>
    <row r="36" spans="1:10" x14ac:dyDescent="0.2">
      <c r="B36" t="s">
        <v>103</v>
      </c>
      <c r="E36" t="s">
        <v>105</v>
      </c>
    </row>
    <row r="37" spans="1:10" x14ac:dyDescent="0.2">
      <c r="B37" t="s">
        <v>15</v>
      </c>
      <c r="C37" t="s">
        <v>16</v>
      </c>
      <c r="D37" t="s">
        <v>102</v>
      </c>
      <c r="E37" t="s">
        <v>15</v>
      </c>
      <c r="F37" t="s">
        <v>3</v>
      </c>
      <c r="G37" t="s">
        <v>5</v>
      </c>
      <c r="H37" t="s">
        <v>17</v>
      </c>
    </row>
    <row r="38" spans="1:10" x14ac:dyDescent="0.2">
      <c r="A38" t="s">
        <v>18</v>
      </c>
      <c r="B38" s="1">
        <v>593013</v>
      </c>
      <c r="C38" s="1">
        <v>461063</v>
      </c>
      <c r="D38" s="1">
        <v>131950</v>
      </c>
      <c r="E38" s="1">
        <v>463147</v>
      </c>
      <c r="F38" s="1">
        <f>E38-G38</f>
        <v>407842</v>
      </c>
      <c r="G38" s="1">
        <v>55305</v>
      </c>
      <c r="H38" s="2">
        <f>F38/G38</f>
        <v>7.3744146098906063</v>
      </c>
      <c r="J38" t="s">
        <v>107</v>
      </c>
    </row>
    <row r="39" spans="1:10" x14ac:dyDescent="0.2">
      <c r="A39" t="s">
        <v>20</v>
      </c>
      <c r="B39" s="1">
        <v>353461</v>
      </c>
      <c r="C39" s="1">
        <v>182979</v>
      </c>
      <c r="D39" s="1">
        <v>170482</v>
      </c>
      <c r="E39" s="1">
        <v>172241</v>
      </c>
      <c r="F39" s="1">
        <f>E39-G39</f>
        <v>151572.08000000002</v>
      </c>
      <c r="G39" s="1">
        <f>0.12*E39</f>
        <v>20668.919999999998</v>
      </c>
      <c r="H39" s="2">
        <f>F39/G39</f>
        <v>7.3333333333333348</v>
      </c>
      <c r="J39" t="s">
        <v>104</v>
      </c>
    </row>
    <row r="40" spans="1:10" x14ac:dyDescent="0.2">
      <c r="A40" t="s">
        <v>22</v>
      </c>
      <c r="B40" s="1">
        <v>93148</v>
      </c>
      <c r="C40" s="1">
        <v>60772</v>
      </c>
      <c r="D40" s="1">
        <v>32376</v>
      </c>
      <c r="E40" s="1">
        <v>60958</v>
      </c>
      <c r="F40" s="1"/>
      <c r="G40" s="1"/>
    </row>
    <row r="41" spans="1:10" x14ac:dyDescent="0.2">
      <c r="A41" t="s">
        <v>23</v>
      </c>
      <c r="B41" s="1">
        <v>90262</v>
      </c>
      <c r="C41" s="1">
        <v>56968</v>
      </c>
      <c r="D41" s="1">
        <v>33294</v>
      </c>
      <c r="E41" s="1"/>
      <c r="F41" s="1"/>
      <c r="G41" s="1"/>
      <c r="J41" t="s">
        <v>108</v>
      </c>
    </row>
    <row r="42" spans="1:10" x14ac:dyDescent="0.2">
      <c r="A42" t="s">
        <v>25</v>
      </c>
      <c r="B42" s="1">
        <v>4031</v>
      </c>
      <c r="C42" s="1">
        <v>3464</v>
      </c>
      <c r="D42" s="1">
        <v>567</v>
      </c>
      <c r="E42" s="1"/>
      <c r="F42" s="1"/>
      <c r="G42" s="1"/>
      <c r="J42" t="s">
        <v>106</v>
      </c>
    </row>
    <row r="43" spans="1:10" x14ac:dyDescent="0.2">
      <c r="B43" s="1"/>
      <c r="C43" s="1"/>
      <c r="D43" s="1"/>
      <c r="E43" s="1"/>
      <c r="F43" s="1"/>
      <c r="G43" s="1"/>
    </row>
    <row r="44" spans="1:10" x14ac:dyDescent="0.2">
      <c r="A44" t="s">
        <v>15</v>
      </c>
      <c r="B44" s="1">
        <f t="shared" ref="B44:G44" si="0">SUM(B38:B42)</f>
        <v>1133915</v>
      </c>
      <c r="C44" s="1">
        <f t="shared" si="0"/>
        <v>765246</v>
      </c>
      <c r="D44" s="1">
        <f t="shared" si="0"/>
        <v>368669</v>
      </c>
      <c r="E44" s="1">
        <f t="shared" si="0"/>
        <v>696346</v>
      </c>
      <c r="F44" s="1">
        <f t="shared" si="0"/>
        <v>559414.08000000007</v>
      </c>
      <c r="G44" s="1">
        <f t="shared" si="0"/>
        <v>75973.919999999998</v>
      </c>
      <c r="H44" s="2">
        <f>F44/G44</f>
        <v>7.3632383323119317</v>
      </c>
      <c r="J44" t="s">
        <v>109</v>
      </c>
    </row>
    <row r="45" spans="1:10" x14ac:dyDescent="0.2">
      <c r="J45" t="s">
        <v>110</v>
      </c>
    </row>
    <row r="48" spans="1:10" x14ac:dyDescent="0.2">
      <c r="A48" t="s">
        <v>12</v>
      </c>
    </row>
    <row r="49" spans="1:10" x14ac:dyDescent="0.2">
      <c r="B49" t="s">
        <v>13</v>
      </c>
      <c r="E49" t="s">
        <v>14</v>
      </c>
    </row>
    <row r="50" spans="1:10" x14ac:dyDescent="0.2">
      <c r="B50" t="s">
        <v>15</v>
      </c>
      <c r="C50" t="s">
        <v>16</v>
      </c>
      <c r="D50" t="s">
        <v>102</v>
      </c>
      <c r="E50" t="s">
        <v>15</v>
      </c>
      <c r="F50" t="s">
        <v>3</v>
      </c>
      <c r="G50" t="s">
        <v>5</v>
      </c>
      <c r="H50" t="s">
        <v>17</v>
      </c>
    </row>
    <row r="51" spans="1:10" x14ac:dyDescent="0.2">
      <c r="A51" t="s">
        <v>18</v>
      </c>
      <c r="B51" s="1">
        <v>573152</v>
      </c>
      <c r="C51" s="1">
        <v>446974</v>
      </c>
      <c r="D51" s="1">
        <v>126178</v>
      </c>
      <c r="E51" s="1">
        <v>451737</v>
      </c>
      <c r="F51" s="1">
        <f>E51-G51</f>
        <v>400691</v>
      </c>
      <c r="G51" s="1">
        <v>51046</v>
      </c>
      <c r="H51" s="2">
        <f>F51/G51</f>
        <v>7.8496062375112645</v>
      </c>
      <c r="J51" t="s">
        <v>19</v>
      </c>
    </row>
    <row r="52" spans="1:10" x14ac:dyDescent="0.2">
      <c r="A52" t="s">
        <v>20</v>
      </c>
      <c r="B52" s="1">
        <v>326531</v>
      </c>
      <c r="C52" s="1">
        <v>175018</v>
      </c>
      <c r="D52" s="1">
        <v>151513</v>
      </c>
      <c r="E52" s="1">
        <v>174251</v>
      </c>
      <c r="F52" s="1">
        <f>E52-G52</f>
        <v>151840</v>
      </c>
      <c r="G52" s="1">
        <v>22411</v>
      </c>
      <c r="H52" s="2">
        <f>F52/G52</f>
        <v>6.7752442996742674</v>
      </c>
      <c r="J52" t="s">
        <v>21</v>
      </c>
    </row>
    <row r="53" spans="1:10" x14ac:dyDescent="0.2">
      <c r="A53" t="s">
        <v>22</v>
      </c>
      <c r="B53" s="1">
        <v>89265</v>
      </c>
      <c r="C53" s="1">
        <v>58190</v>
      </c>
      <c r="D53" s="1">
        <v>31075</v>
      </c>
      <c r="E53" s="1"/>
      <c r="F53" s="1"/>
      <c r="G53" s="1"/>
    </row>
    <row r="54" spans="1:10" x14ac:dyDescent="0.2">
      <c r="A54" t="s">
        <v>23</v>
      </c>
      <c r="B54" s="1">
        <v>85126</v>
      </c>
      <c r="C54" s="1">
        <v>49398</v>
      </c>
      <c r="D54" s="1">
        <v>35728</v>
      </c>
      <c r="E54" s="1"/>
      <c r="F54" s="1"/>
      <c r="G54" s="1"/>
      <c r="J54" t="s">
        <v>24</v>
      </c>
    </row>
    <row r="55" spans="1:10" x14ac:dyDescent="0.2">
      <c r="A55" t="s">
        <v>25</v>
      </c>
      <c r="B55" s="1">
        <v>2823</v>
      </c>
      <c r="C55" s="1">
        <v>2323</v>
      </c>
      <c r="D55" s="1">
        <v>500</v>
      </c>
      <c r="E55" s="1"/>
      <c r="F55" s="1"/>
      <c r="G55" s="1"/>
      <c r="J55" t="s">
        <v>26</v>
      </c>
    </row>
    <row r="56" spans="1:10" x14ac:dyDescent="0.2">
      <c r="B56" s="1"/>
      <c r="C56" s="1"/>
      <c r="D56" s="1"/>
      <c r="E56" s="1"/>
      <c r="F56" s="1"/>
      <c r="G56" s="1"/>
    </row>
    <row r="57" spans="1:10" x14ac:dyDescent="0.2">
      <c r="A57" t="s">
        <v>15</v>
      </c>
      <c r="B57" s="1">
        <f t="shared" ref="B57:G57" si="1">SUM(B51:B55)</f>
        <v>1076897</v>
      </c>
      <c r="C57" s="1">
        <f t="shared" si="1"/>
        <v>731903</v>
      </c>
      <c r="D57" s="1">
        <f t="shared" si="1"/>
        <v>344994</v>
      </c>
      <c r="E57" s="1">
        <f t="shared" si="1"/>
        <v>625988</v>
      </c>
      <c r="F57" s="1">
        <f t="shared" si="1"/>
        <v>552531</v>
      </c>
      <c r="G57" s="1">
        <f t="shared" si="1"/>
        <v>73457</v>
      </c>
      <c r="H57" s="2">
        <f>F57/G57</f>
        <v>7.5218290972950159</v>
      </c>
      <c r="J57" t="s">
        <v>27</v>
      </c>
    </row>
    <row r="58" spans="1:10" x14ac:dyDescent="0.2">
      <c r="J58" t="s">
        <v>28</v>
      </c>
    </row>
    <row r="61" spans="1:10" x14ac:dyDescent="0.2">
      <c r="A61" t="s">
        <v>111</v>
      </c>
      <c r="J61" t="s">
        <v>30</v>
      </c>
    </row>
    <row r="62" spans="1:10" x14ac:dyDescent="0.2">
      <c r="B62" t="s">
        <v>31</v>
      </c>
      <c r="C62" t="s">
        <v>32</v>
      </c>
      <c r="D62" t="s">
        <v>33</v>
      </c>
      <c r="E62" t="s">
        <v>34</v>
      </c>
      <c r="F62" t="s">
        <v>35</v>
      </c>
      <c r="J62" t="s">
        <v>112</v>
      </c>
    </row>
    <row r="63" spans="1:10" x14ac:dyDescent="0.2">
      <c r="A63" t="s">
        <v>37</v>
      </c>
      <c r="B63" s="1">
        <v>2794</v>
      </c>
      <c r="C63" s="3">
        <v>0.35699999999999998</v>
      </c>
      <c r="D63" s="1">
        <f>B63-E63</f>
        <v>1796.5419999999999</v>
      </c>
      <c r="E63" s="1">
        <f>B63*C63</f>
        <v>997.45799999999997</v>
      </c>
      <c r="F63" s="2">
        <f>(1-C63)/C63</f>
        <v>1.8011204481792717</v>
      </c>
      <c r="J63" s="6" t="s">
        <v>113</v>
      </c>
    </row>
    <row r="64" spans="1:10" x14ac:dyDescent="0.2">
      <c r="A64" t="s">
        <v>39</v>
      </c>
      <c r="B64" s="1">
        <v>655</v>
      </c>
      <c r="C64" s="3">
        <v>0.128</v>
      </c>
      <c r="D64" s="1">
        <f>B64-E64</f>
        <v>571.16</v>
      </c>
      <c r="E64" s="1">
        <f>B64*C64</f>
        <v>83.84</v>
      </c>
      <c r="F64" s="2">
        <f>(1-C64)/C64</f>
        <v>6.8125</v>
      </c>
    </row>
    <row r="65" spans="1:10" x14ac:dyDescent="0.2">
      <c r="A65" t="s">
        <v>40</v>
      </c>
      <c r="B65" s="1">
        <v>66</v>
      </c>
      <c r="C65" s="3">
        <v>0.35499999999999998</v>
      </c>
      <c r="D65" s="1">
        <f>B65-E65</f>
        <v>42.57</v>
      </c>
      <c r="E65" s="1">
        <f>B65*C65</f>
        <v>23.43</v>
      </c>
      <c r="F65" s="2">
        <f>(1-C65)/C65</f>
        <v>1.8169014084507045</v>
      </c>
    </row>
    <row r="66" spans="1:10" x14ac:dyDescent="0.2">
      <c r="A66" t="s">
        <v>41</v>
      </c>
      <c r="B66" s="1">
        <v>451</v>
      </c>
      <c r="C66" s="3">
        <v>0.28199999999999997</v>
      </c>
      <c r="D66" s="1">
        <f>B66-E66</f>
        <v>323.81799999999998</v>
      </c>
      <c r="E66" s="1">
        <f>B66*C66</f>
        <v>127.18199999999999</v>
      </c>
      <c r="F66" s="2">
        <f>(1-C66)/C66</f>
        <v>2.5460992907801421</v>
      </c>
    </row>
    <row r="67" spans="1:10" x14ac:dyDescent="0.2">
      <c r="A67" t="s">
        <v>144</v>
      </c>
      <c r="B67" s="1">
        <v>103</v>
      </c>
      <c r="C67" s="3">
        <v>0.155</v>
      </c>
      <c r="D67" s="1">
        <f>B67-E67</f>
        <v>87.034999999999997</v>
      </c>
      <c r="E67" s="1">
        <f>B67*C67</f>
        <v>15.965</v>
      </c>
      <c r="F67" s="2">
        <f>(1-C67)/C67</f>
        <v>5.4516129032258061</v>
      </c>
    </row>
    <row r="70" spans="1:10" x14ac:dyDescent="0.2">
      <c r="A70" t="s">
        <v>29</v>
      </c>
      <c r="J70" t="s">
        <v>30</v>
      </c>
    </row>
    <row r="71" spans="1:10" x14ac:dyDescent="0.2">
      <c r="B71" t="s">
        <v>31</v>
      </c>
      <c r="C71" t="s">
        <v>32</v>
      </c>
      <c r="D71" t="s">
        <v>33</v>
      </c>
      <c r="E71" t="s">
        <v>34</v>
      </c>
      <c r="F71" t="s">
        <v>35</v>
      </c>
      <c r="J71" t="s">
        <v>36</v>
      </c>
    </row>
    <row r="72" spans="1:10" x14ac:dyDescent="0.2">
      <c r="A72" t="s">
        <v>37</v>
      </c>
      <c r="B72" s="1">
        <v>2514</v>
      </c>
      <c r="C72" s="3">
        <v>0.34200000000000003</v>
      </c>
      <c r="D72" s="1">
        <f>B72-E72</f>
        <v>1654.212</v>
      </c>
      <c r="E72" s="1">
        <f>B72*C72</f>
        <v>859.78800000000001</v>
      </c>
      <c r="F72" s="2">
        <f>(1-C72)/C72</f>
        <v>1.9239766081871341</v>
      </c>
      <c r="J72" t="s">
        <v>38</v>
      </c>
    </row>
    <row r="73" spans="1:10" x14ac:dyDescent="0.2">
      <c r="A73" t="s">
        <v>39</v>
      </c>
      <c r="B73" s="1">
        <v>612</v>
      </c>
      <c r="C73" s="3">
        <v>0.124</v>
      </c>
      <c r="D73" s="1">
        <f>B73-E73</f>
        <v>536.11199999999997</v>
      </c>
      <c r="E73" s="1">
        <f>B73*C73</f>
        <v>75.888000000000005</v>
      </c>
      <c r="F73" s="2">
        <f>(1-C73)/C73</f>
        <v>7.064516129032258</v>
      </c>
    </row>
    <row r="74" spans="1:10" x14ac:dyDescent="0.2">
      <c r="A74" t="s">
        <v>40</v>
      </c>
      <c r="B74" s="1">
        <v>59</v>
      </c>
      <c r="C74" s="3">
        <v>0.54100000000000004</v>
      </c>
      <c r="D74" s="1">
        <f>B74-E74</f>
        <v>27.081</v>
      </c>
      <c r="E74" s="1">
        <f>B74*C74</f>
        <v>31.919</v>
      </c>
      <c r="F74" s="2">
        <f>(1-C74)/C74</f>
        <v>0.8484288354898335</v>
      </c>
    </row>
    <row r="75" spans="1:10" x14ac:dyDescent="0.2">
      <c r="A75" t="s">
        <v>41</v>
      </c>
      <c r="B75" s="1">
        <v>371</v>
      </c>
      <c r="C75" s="3">
        <v>0.26200000000000001</v>
      </c>
      <c r="D75" s="1">
        <f>B75-E75</f>
        <v>273.798</v>
      </c>
      <c r="E75" s="1">
        <f>B75*C75</f>
        <v>97.201999999999998</v>
      </c>
      <c r="F75" s="2">
        <f>(1-C75)/C75</f>
        <v>2.8167938931297707</v>
      </c>
    </row>
    <row r="79" spans="1:10" x14ac:dyDescent="0.2">
      <c r="A79" t="s">
        <v>124</v>
      </c>
    </row>
    <row r="80" spans="1:10" x14ac:dyDescent="0.2">
      <c r="B80" t="s">
        <v>15</v>
      </c>
      <c r="C80" t="s">
        <v>43</v>
      </c>
      <c r="D80" t="s">
        <v>44</v>
      </c>
      <c r="E80" t="s">
        <v>35</v>
      </c>
    </row>
    <row r="81" spans="1:10" x14ac:dyDescent="0.2">
      <c r="A81" t="s">
        <v>114</v>
      </c>
      <c r="B81" s="1">
        <f>C81+D81</f>
        <v>381690</v>
      </c>
      <c r="C81" s="1">
        <v>277023</v>
      </c>
      <c r="D81" s="1">
        <v>104667</v>
      </c>
      <c r="E81" s="2">
        <f>C81/D81</f>
        <v>2.6467081315027658</v>
      </c>
      <c r="J81" t="s">
        <v>117</v>
      </c>
    </row>
    <row r="82" spans="1:10" x14ac:dyDescent="0.2">
      <c r="A82" t="s">
        <v>115</v>
      </c>
      <c r="B82" s="1">
        <f t="shared" ref="B82:B87" si="2">C82+D82</f>
        <v>596218</v>
      </c>
      <c r="C82" s="1">
        <v>511482</v>
      </c>
      <c r="D82" s="1">
        <v>84736</v>
      </c>
      <c r="E82" s="2">
        <f t="shared" ref="E82:E89" si="3">C82/D82</f>
        <v>6.036182968277946</v>
      </c>
      <c r="J82" t="s">
        <v>116</v>
      </c>
    </row>
    <row r="83" spans="1:10" x14ac:dyDescent="0.2">
      <c r="A83" t="s">
        <v>118</v>
      </c>
      <c r="B83" s="1">
        <f t="shared" si="2"/>
        <v>53277</v>
      </c>
      <c r="C83" s="1">
        <v>39159</v>
      </c>
      <c r="D83" s="1">
        <v>14118</v>
      </c>
      <c r="E83" s="2">
        <f t="shared" si="3"/>
        <v>2.7736931576710582</v>
      </c>
      <c r="J83" t="s">
        <v>123</v>
      </c>
    </row>
    <row r="84" spans="1:10" x14ac:dyDescent="0.2">
      <c r="A84" t="s">
        <v>119</v>
      </c>
      <c r="B84" s="1">
        <f t="shared" si="2"/>
        <v>111572</v>
      </c>
      <c r="C84" s="1">
        <v>93994</v>
      </c>
      <c r="D84" s="1">
        <v>17578</v>
      </c>
      <c r="E84" s="2">
        <f t="shared" si="3"/>
        <v>5.3472522471270905</v>
      </c>
    </row>
    <row r="85" spans="1:10" x14ac:dyDescent="0.2">
      <c r="A85" t="s">
        <v>120</v>
      </c>
      <c r="B85" s="1">
        <f t="shared" si="2"/>
        <v>120639</v>
      </c>
      <c r="C85" s="1">
        <v>92752</v>
      </c>
      <c r="D85" s="1">
        <v>27887</v>
      </c>
      <c r="E85" s="2">
        <f t="shared" si="3"/>
        <v>3.3259941908416106</v>
      </c>
    </row>
    <row r="86" spans="1:10" x14ac:dyDescent="0.2">
      <c r="A86" t="s">
        <v>121</v>
      </c>
      <c r="B86" s="1">
        <f t="shared" si="2"/>
        <v>7408</v>
      </c>
      <c r="C86" s="1">
        <v>3512</v>
      </c>
      <c r="D86" s="1">
        <v>3896</v>
      </c>
      <c r="E86" s="2">
        <f t="shared" si="3"/>
        <v>0.90143737166324434</v>
      </c>
    </row>
    <row r="87" spans="1:10" x14ac:dyDescent="0.2">
      <c r="A87" t="s">
        <v>122</v>
      </c>
      <c r="B87" s="1">
        <f t="shared" si="2"/>
        <v>56523</v>
      </c>
      <c r="C87" s="1">
        <v>32898</v>
      </c>
      <c r="D87" s="1">
        <v>23625</v>
      </c>
      <c r="E87" s="2">
        <f t="shared" si="3"/>
        <v>1.3925079365079365</v>
      </c>
    </row>
    <row r="89" spans="1:10" x14ac:dyDescent="0.2">
      <c r="A89" t="s">
        <v>134</v>
      </c>
      <c r="B89" s="1">
        <f>B81+B83</f>
        <v>434967</v>
      </c>
      <c r="C89" s="1">
        <f>C81+C83</f>
        <v>316182</v>
      </c>
      <c r="D89" s="1">
        <f>D81+D83</f>
        <v>118785</v>
      </c>
      <c r="E89" s="2">
        <f t="shared" si="3"/>
        <v>2.6618007324157089</v>
      </c>
    </row>
    <row r="93" spans="1:10" x14ac:dyDescent="0.2">
      <c r="A93" t="s">
        <v>42</v>
      </c>
    </row>
    <row r="94" spans="1:10" x14ac:dyDescent="0.2">
      <c r="B94" t="s">
        <v>15</v>
      </c>
      <c r="C94" t="s">
        <v>43</v>
      </c>
      <c r="D94" t="s">
        <v>44</v>
      </c>
      <c r="E94" t="s">
        <v>17</v>
      </c>
    </row>
    <row r="95" spans="1:10" x14ac:dyDescent="0.2">
      <c r="A95" t="s">
        <v>45</v>
      </c>
      <c r="B95" s="1">
        <f>C95+D95</f>
        <v>1146709</v>
      </c>
      <c r="C95" s="1">
        <v>928016</v>
      </c>
      <c r="D95" s="1">
        <v>218693</v>
      </c>
      <c r="E95" s="2">
        <f>C95/D95</f>
        <v>4.2434645827712822</v>
      </c>
    </row>
    <row r="96" spans="1:10" x14ac:dyDescent="0.2">
      <c r="A96" t="s">
        <v>46</v>
      </c>
      <c r="B96" s="1">
        <f>C96+D96</f>
        <v>56633</v>
      </c>
      <c r="C96" s="1">
        <v>33428</v>
      </c>
      <c r="D96" s="1">
        <v>23205</v>
      </c>
      <c r="E96" s="2">
        <f>C96/D96</f>
        <v>1.4405516052574876</v>
      </c>
    </row>
    <row r="100" spans="1:10" x14ac:dyDescent="0.2">
      <c r="A100" t="s">
        <v>47</v>
      </c>
      <c r="B100" t="s">
        <v>15</v>
      </c>
      <c r="C100" t="s">
        <v>43</v>
      </c>
      <c r="D100" t="s">
        <v>44</v>
      </c>
      <c r="E100" t="s">
        <v>17</v>
      </c>
      <c r="J100" t="s">
        <v>48</v>
      </c>
    </row>
    <row r="101" spans="1:10" x14ac:dyDescent="0.2">
      <c r="A101" t="s">
        <v>49</v>
      </c>
      <c r="B101" s="1">
        <v>597925</v>
      </c>
      <c r="C101" s="1">
        <v>519555</v>
      </c>
      <c r="D101" s="1">
        <v>78375</v>
      </c>
      <c r="E101" s="2">
        <f t="shared" ref="E101:E109" si="4">C101/D101</f>
        <v>6.6290909090909089</v>
      </c>
      <c r="J101" t="s">
        <v>50</v>
      </c>
    </row>
    <row r="102" spans="1:10" x14ac:dyDescent="0.2">
      <c r="A102" t="s">
        <v>51</v>
      </c>
      <c r="B102" s="1">
        <v>113090</v>
      </c>
      <c r="C102" s="1">
        <v>89310</v>
      </c>
      <c r="D102" s="1">
        <v>23770</v>
      </c>
      <c r="E102" s="2">
        <f t="shared" si="4"/>
        <v>3.7572570466975179</v>
      </c>
    </row>
    <row r="103" spans="1:10" x14ac:dyDescent="0.2">
      <c r="A103" t="s">
        <v>52</v>
      </c>
      <c r="B103" s="1">
        <v>104315</v>
      </c>
      <c r="C103" s="1">
        <v>90960</v>
      </c>
      <c r="D103" s="1">
        <v>13365</v>
      </c>
      <c r="E103" s="2">
        <f t="shared" si="4"/>
        <v>6.8058361391694726</v>
      </c>
    </row>
    <row r="104" spans="1:10" x14ac:dyDescent="0.2">
      <c r="A104" t="s">
        <v>53</v>
      </c>
      <c r="B104" s="1">
        <f>SUM(B101:B103)</f>
        <v>815330</v>
      </c>
      <c r="C104" s="1">
        <f>SUM(C101:C103)</f>
        <v>699825</v>
      </c>
      <c r="D104" s="1">
        <f>SUM(D101:D103)</f>
        <v>115510</v>
      </c>
      <c r="E104" s="2">
        <f t="shared" si="4"/>
        <v>6.0585663578910918</v>
      </c>
    </row>
    <row r="105" spans="1:10" x14ac:dyDescent="0.2">
      <c r="A105" t="s">
        <v>54</v>
      </c>
      <c r="B105" s="1">
        <v>58355</v>
      </c>
      <c r="C105" s="1">
        <v>36565</v>
      </c>
      <c r="D105" s="1">
        <v>21795</v>
      </c>
      <c r="E105" s="2">
        <f t="shared" si="4"/>
        <v>1.6776783665978436</v>
      </c>
    </row>
    <row r="106" spans="1:10" x14ac:dyDescent="0.2">
      <c r="A106" t="s">
        <v>55</v>
      </c>
      <c r="B106" s="1">
        <v>380670</v>
      </c>
      <c r="C106" s="1">
        <v>281845</v>
      </c>
      <c r="D106" s="1">
        <v>98820</v>
      </c>
      <c r="E106" s="2">
        <f t="shared" si="4"/>
        <v>2.8521048370775146</v>
      </c>
    </row>
    <row r="107" spans="1:10" x14ac:dyDescent="0.2">
      <c r="A107" t="s">
        <v>56</v>
      </c>
      <c r="B107" s="1">
        <v>47410</v>
      </c>
      <c r="C107" s="1">
        <v>35245</v>
      </c>
      <c r="D107" s="1">
        <v>12170</v>
      </c>
      <c r="E107" s="2">
        <f t="shared" si="4"/>
        <v>2.8960558751027117</v>
      </c>
    </row>
    <row r="108" spans="1:10" x14ac:dyDescent="0.2">
      <c r="A108" t="s">
        <v>57</v>
      </c>
      <c r="B108" s="1">
        <f>B106+B107</f>
        <v>428080</v>
      </c>
      <c r="C108" s="1">
        <f>C106+C107</f>
        <v>317090</v>
      </c>
      <c r="D108" s="1">
        <f>D106+D107</f>
        <v>110990</v>
      </c>
      <c r="E108" s="2">
        <f t="shared" si="4"/>
        <v>2.8569240472114603</v>
      </c>
    </row>
    <row r="109" spans="1:10" x14ac:dyDescent="0.2">
      <c r="A109" t="s">
        <v>58</v>
      </c>
      <c r="B109" s="1">
        <v>9250</v>
      </c>
      <c r="C109" s="1">
        <v>6563</v>
      </c>
      <c r="D109" s="1">
        <v>2700</v>
      </c>
      <c r="E109" s="2">
        <f t="shared" si="4"/>
        <v>2.4307407407407409</v>
      </c>
    </row>
    <row r="113" spans="1:10" x14ac:dyDescent="0.2">
      <c r="A113" t="s">
        <v>59</v>
      </c>
    </row>
    <row r="114" spans="1:10" x14ac:dyDescent="0.2">
      <c r="A114" s="4" t="s">
        <v>60</v>
      </c>
      <c r="B114" t="s">
        <v>15</v>
      </c>
      <c r="C114" t="s">
        <v>43</v>
      </c>
      <c r="D114" t="s">
        <v>44</v>
      </c>
      <c r="E114" t="s">
        <v>17</v>
      </c>
      <c r="J114" t="s">
        <v>61</v>
      </c>
    </row>
    <row r="115" spans="1:10" x14ac:dyDescent="0.2">
      <c r="A115">
        <v>2012</v>
      </c>
      <c r="B115" s="1">
        <v>19763</v>
      </c>
      <c r="C115" s="1">
        <v>14415</v>
      </c>
      <c r="D115" s="1">
        <v>5349</v>
      </c>
      <c r="E115" s="2">
        <f>C115/D115</f>
        <v>2.6948962422882783</v>
      </c>
    </row>
    <row r="116" spans="1:10" x14ac:dyDescent="0.2">
      <c r="A116">
        <v>2011</v>
      </c>
      <c r="B116" s="1">
        <v>19666</v>
      </c>
      <c r="C116" s="1">
        <v>14431</v>
      </c>
      <c r="D116" s="1">
        <v>5235</v>
      </c>
      <c r="E116" s="2">
        <f>C116/D116</f>
        <v>2.7566380133715378</v>
      </c>
    </row>
    <row r="124" spans="1:10" x14ac:dyDescent="0.2">
      <c r="A124" t="s">
        <v>62</v>
      </c>
      <c r="B124" t="s">
        <v>63</v>
      </c>
      <c r="C124" t="s">
        <v>64</v>
      </c>
      <c r="D124" t="s">
        <v>65</v>
      </c>
      <c r="E124" t="s">
        <v>66</v>
      </c>
      <c r="F124" t="s">
        <v>67</v>
      </c>
    </row>
    <row r="125" spans="1:10" x14ac:dyDescent="0.2">
      <c r="A125" t="s">
        <v>68</v>
      </c>
      <c r="B125" s="1">
        <v>2361193</v>
      </c>
      <c r="C125" s="1">
        <v>253367</v>
      </c>
      <c r="D125" s="1">
        <v>733570</v>
      </c>
      <c r="E125" s="1">
        <v>1374256</v>
      </c>
      <c r="F125" s="1">
        <f>D125+E125</f>
        <v>2107826</v>
      </c>
      <c r="J125" t="s">
        <v>69</v>
      </c>
    </row>
    <row r="126" spans="1:10" x14ac:dyDescent="0.2">
      <c r="A126" t="s">
        <v>70</v>
      </c>
      <c r="B126" s="1">
        <v>1118936</v>
      </c>
      <c r="C126" s="1">
        <v>156607</v>
      </c>
      <c r="D126" s="1">
        <v>105933</v>
      </c>
      <c r="E126" s="1">
        <v>856396</v>
      </c>
      <c r="F126" s="1">
        <f>D126+E126</f>
        <v>962329</v>
      </c>
      <c r="J126" t="s">
        <v>71</v>
      </c>
    </row>
    <row r="127" spans="1:10" x14ac:dyDescent="0.2">
      <c r="A127" t="s">
        <v>72</v>
      </c>
      <c r="B127" s="1">
        <v>494007</v>
      </c>
      <c r="C127" s="1">
        <v>61984</v>
      </c>
      <c r="D127" s="1">
        <v>164051</v>
      </c>
      <c r="E127" s="1">
        <v>267972</v>
      </c>
      <c r="F127" s="1">
        <f>D127+E127</f>
        <v>432023</v>
      </c>
    </row>
    <row r="128" spans="1:10" x14ac:dyDescent="0.2">
      <c r="A128" t="s">
        <v>73</v>
      </c>
      <c r="B128" s="1">
        <v>748250</v>
      </c>
      <c r="C128" s="1">
        <v>34776</v>
      </c>
      <c r="D128" s="1">
        <v>463586</v>
      </c>
      <c r="E128" s="1">
        <v>249888</v>
      </c>
      <c r="F128" s="1">
        <f>D128+E128</f>
        <v>713474</v>
      </c>
    </row>
    <row r="130" spans="1:10" x14ac:dyDescent="0.2">
      <c r="B130" s="1"/>
      <c r="C130" s="1"/>
      <c r="D130" s="1"/>
      <c r="E130" s="1"/>
    </row>
    <row r="131" spans="1:10" x14ac:dyDescent="0.2">
      <c r="A131" t="s">
        <v>74</v>
      </c>
      <c r="B131" t="s">
        <v>75</v>
      </c>
      <c r="C131" t="s">
        <v>76</v>
      </c>
      <c r="J131" t="s">
        <v>77</v>
      </c>
    </row>
    <row r="132" spans="1:10" x14ac:dyDescent="0.2">
      <c r="A132" t="s">
        <v>68</v>
      </c>
      <c r="B132" s="1">
        <v>2002706</v>
      </c>
      <c r="C132" s="5">
        <v>1</v>
      </c>
      <c r="J132" t="s">
        <v>78</v>
      </c>
    </row>
    <row r="133" spans="1:10" x14ac:dyDescent="0.2">
      <c r="A133" t="s">
        <v>70</v>
      </c>
      <c r="B133" s="1">
        <f>B$132*C133</f>
        <v>895209.58200000005</v>
      </c>
      <c r="C133" s="3">
        <v>0.44700000000000001</v>
      </c>
    </row>
    <row r="134" spans="1:10" x14ac:dyDescent="0.2">
      <c r="A134" t="s">
        <v>72</v>
      </c>
      <c r="B134" s="1">
        <f>B$132*C134</f>
        <v>408552.02399999998</v>
      </c>
      <c r="C134" s="3">
        <v>0.20399999999999999</v>
      </c>
    </row>
    <row r="135" spans="1:10" x14ac:dyDescent="0.2">
      <c r="A135" t="s">
        <v>73</v>
      </c>
      <c r="B135" s="1">
        <f>B$132*C135</f>
        <v>700947.1</v>
      </c>
      <c r="C135" s="3">
        <v>0.35</v>
      </c>
    </row>
    <row r="140" spans="1:10" x14ac:dyDescent="0.2">
      <c r="A140" t="s">
        <v>79</v>
      </c>
      <c r="B140" t="s">
        <v>15</v>
      </c>
      <c r="C140" t="s">
        <v>43</v>
      </c>
      <c r="D140" t="s">
        <v>44</v>
      </c>
      <c r="E140" t="s">
        <v>17</v>
      </c>
      <c r="J140" t="s">
        <v>80</v>
      </c>
    </row>
    <row r="141" spans="1:10" x14ac:dyDescent="0.2">
      <c r="A141" t="s">
        <v>81</v>
      </c>
      <c r="B141" s="1">
        <v>445055</v>
      </c>
      <c r="C141" s="1">
        <v>296852</v>
      </c>
      <c r="D141" s="1">
        <v>148203</v>
      </c>
      <c r="E141" s="2">
        <f>C141/D141</f>
        <v>2.0030093857749169</v>
      </c>
      <c r="J141" t="s">
        <v>82</v>
      </c>
    </row>
    <row r="142" spans="1:10" x14ac:dyDescent="0.2">
      <c r="A142" t="s">
        <v>83</v>
      </c>
      <c r="B142" s="1">
        <v>295261</v>
      </c>
      <c r="C142" s="1">
        <v>221446</v>
      </c>
      <c r="D142" s="1">
        <v>73815</v>
      </c>
      <c r="E142" s="2">
        <f>C142/D142</f>
        <v>3.0000135473819682</v>
      </c>
    </row>
    <row r="143" spans="1:10" x14ac:dyDescent="0.2">
      <c r="A143" t="s">
        <v>84</v>
      </c>
      <c r="B143" s="1">
        <v>430033</v>
      </c>
      <c r="C143" s="1">
        <v>288306</v>
      </c>
      <c r="D143" s="1">
        <v>141727</v>
      </c>
      <c r="E143" s="2">
        <f>C143/D143</f>
        <v>2.0342348317540058</v>
      </c>
      <c r="J143" t="s">
        <v>85</v>
      </c>
    </row>
    <row r="144" spans="1:10" x14ac:dyDescent="0.2">
      <c r="J144" t="s">
        <v>86</v>
      </c>
    </row>
    <row r="145" spans="1:10" x14ac:dyDescent="0.2">
      <c r="A145" t="s">
        <v>87</v>
      </c>
      <c r="B145" s="1">
        <f>B142/((B141/B143)^0.4)</f>
        <v>291233.49766689108</v>
      </c>
      <c r="C145" s="1">
        <f>C142/((C141/C143)^0.4)</f>
        <v>218873.56944281555</v>
      </c>
      <c r="D145" s="1">
        <f>D142/((D141/D143)^0.4)</f>
        <v>72507.488743209411</v>
      </c>
      <c r="E145" s="2">
        <f>C145/D145</f>
        <v>3.018633981628744</v>
      </c>
    </row>
    <row r="148" spans="1:10" x14ac:dyDescent="0.2">
      <c r="A148" t="s">
        <v>88</v>
      </c>
    </row>
    <row r="149" spans="1:10" x14ac:dyDescent="0.2">
      <c r="A149" t="s">
        <v>89</v>
      </c>
      <c r="B149" s="1">
        <v>234000</v>
      </c>
      <c r="C149" s="1"/>
      <c r="D149" s="1"/>
      <c r="J149" t="s">
        <v>90</v>
      </c>
    </row>
    <row r="150" spans="1:10" x14ac:dyDescent="0.2">
      <c r="A150" t="s">
        <v>91</v>
      </c>
      <c r="B150" s="1">
        <v>207600</v>
      </c>
      <c r="C150" s="1">
        <v>136900</v>
      </c>
      <c r="D150" s="1">
        <v>70700</v>
      </c>
      <c r="E150" s="2">
        <f t="shared" ref="E150:E155" si="5">C150/D150</f>
        <v>1.9363507779349363</v>
      </c>
      <c r="J150" s="6" t="s">
        <v>92</v>
      </c>
    </row>
    <row r="151" spans="1:10" x14ac:dyDescent="0.2">
      <c r="A151" t="s">
        <v>93</v>
      </c>
      <c r="B151" s="1">
        <v>149600</v>
      </c>
      <c r="C151" s="1">
        <v>107400</v>
      </c>
      <c r="D151" s="1">
        <v>42200</v>
      </c>
      <c r="E151" s="2">
        <f t="shared" si="5"/>
        <v>2.5450236966824646</v>
      </c>
      <c r="J151" t="s">
        <v>94</v>
      </c>
    </row>
    <row r="152" spans="1:10" x14ac:dyDescent="0.2">
      <c r="J152" t="s">
        <v>95</v>
      </c>
    </row>
    <row r="153" spans="1:10" x14ac:dyDescent="0.2">
      <c r="A153" t="s">
        <v>96</v>
      </c>
      <c r="B153" s="1">
        <f>B151*($B149/$B150)^(4/7)</f>
        <v>160191.44263307488</v>
      </c>
      <c r="C153" s="1">
        <f>C151*($B149/$B150)^(4/7)</f>
        <v>115003.74959085725</v>
      </c>
      <c r="D153" s="1">
        <f>D151*($B149/$B150)^(4/7)</f>
        <v>45187.693042217652</v>
      </c>
      <c r="E153" s="2">
        <f t="shared" si="5"/>
        <v>2.5450236966824646</v>
      </c>
      <c r="J153" t="s">
        <v>97</v>
      </c>
    </row>
    <row r="155" spans="1:10" x14ac:dyDescent="0.2">
      <c r="A155" t="s">
        <v>98</v>
      </c>
      <c r="B155" s="1">
        <f>B145+B153</f>
        <v>451424.94029996597</v>
      </c>
      <c r="C155" s="1">
        <f>C145+C153</f>
        <v>333877.3190336728</v>
      </c>
      <c r="D155" s="1">
        <f>D145+D153</f>
        <v>117695.18178542706</v>
      </c>
      <c r="E155" s="2">
        <f t="shared" si="5"/>
        <v>2.8367968337257223</v>
      </c>
      <c r="J155" t="s">
        <v>97</v>
      </c>
    </row>
    <row r="159" spans="1:10" x14ac:dyDescent="0.2">
      <c r="A159" t="s">
        <v>99</v>
      </c>
      <c r="B159">
        <v>78000</v>
      </c>
      <c r="J159" t="s">
        <v>100</v>
      </c>
    </row>
    <row r="160" spans="1:10" x14ac:dyDescent="0.2">
      <c r="J160" t="s">
        <v>101</v>
      </c>
    </row>
  </sheetData>
  <phoneticPr fontId="3" type="noConversion"/>
  <hyperlinks>
    <hyperlink ref="J63" r:id="rId1"/>
    <hyperlink ref="J150" r:id="rId2"/>
  </hyperlinks>
  <pageMargins left="0.75" right="0.75" top="1" bottom="1" header="0.5" footer="0.5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 by sex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2014-10-19T14:20:33Z</dcterms:created>
  <dcterms:modified xsi:type="dcterms:W3CDTF">2014-10-19T14:20:41Z</dcterms:modified>
</cp:coreProperties>
</file>