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9600" windowHeight="7950" tabRatio="705"/>
  </bookViews>
  <sheets>
    <sheet name="comparison 2000" sheetId="14" r:id="rId1"/>
    <sheet name="summary 2000" sheetId="16" r:id="rId2"/>
    <sheet name="NAAL 2003" sheetId="17" r:id="rId3"/>
    <sheet name="CA-01-02" sheetId="12" r:id="rId4"/>
    <sheet name="IN-05" sheetId="4" r:id="rId5"/>
    <sheet name="MA-05" sheetId="3" r:id="rId6"/>
    <sheet name="MO-99" sheetId="7" r:id="rId7"/>
    <sheet name="OK-95" sheetId="9" r:id="rId8"/>
    <sheet name="OK-97" sheetId="13" r:id="rId9"/>
    <sheet name="PA-05" sheetId="5" r:id="rId10"/>
    <sheet name="SC-05" sheetId="6" r:id="rId11"/>
    <sheet name="npls 1990" sheetId="15" r:id="rId12"/>
    <sheet name="others" sheetId="10" r:id="rId13"/>
  </sheets>
  <calcPr calcId="145621"/>
</workbook>
</file>

<file path=xl/calcChain.xml><?xml version="1.0" encoding="utf-8"?>
<calcChain xmlns="http://schemas.openxmlformats.org/spreadsheetml/2006/main">
  <c r="H5" i="16" l="1"/>
  <c r="I25" i="14"/>
  <c r="I26" i="14"/>
  <c r="I24" i="14"/>
  <c r="J24" i="14"/>
  <c r="I5" i="16"/>
  <c r="G5" i="16" l="1"/>
  <c r="G24" i="14"/>
  <c r="C20" i="17" l="1"/>
  <c r="B20" i="17"/>
  <c r="M77" i="17"/>
  <c r="K56" i="17"/>
  <c r="C17" i="17"/>
  <c r="B17" i="17"/>
  <c r="C27" i="17"/>
  <c r="B27" i="17"/>
  <c r="C16" i="17"/>
  <c r="B16" i="17"/>
  <c r="C26" i="17"/>
  <c r="B26" i="17"/>
  <c r="C15" i="17"/>
  <c r="B15" i="17"/>
  <c r="C14" i="17"/>
  <c r="B14" i="17"/>
  <c r="C25" i="17"/>
  <c r="B25" i="17"/>
  <c r="C13" i="17"/>
  <c r="C19" i="17" s="1"/>
  <c r="B13" i="17"/>
  <c r="B19" i="17" s="1"/>
  <c r="B29" i="17" l="1"/>
  <c r="C29" i="17"/>
  <c r="C5" i="14" l="1"/>
  <c r="B5" i="14"/>
  <c r="B43" i="14"/>
  <c r="B39" i="14"/>
  <c r="B4" i="14"/>
  <c r="D5" i="14"/>
  <c r="G26" i="14" l="1"/>
  <c r="J25" i="14" l="1"/>
  <c r="C26" i="14"/>
  <c r="D11" i="14"/>
  <c r="E26" i="14"/>
  <c r="F17" i="14"/>
  <c r="F19" i="14"/>
  <c r="F16" i="14"/>
  <c r="D17" i="14"/>
  <c r="D13" i="14"/>
  <c r="I13" i="14" s="1"/>
  <c r="D18" i="14"/>
  <c r="D19" i="14"/>
  <c r="H25" i="14"/>
  <c r="J35" i="5"/>
  <c r="F11" i="14" s="1"/>
  <c r="E35" i="5"/>
  <c r="E11" i="14" s="1"/>
  <c r="D35" i="5"/>
  <c r="G11" i="14" s="1"/>
  <c r="B35" i="5"/>
  <c r="E14" i="14"/>
  <c r="F19" i="13"/>
  <c r="D24" i="7"/>
  <c r="C24" i="7"/>
  <c r="E15" i="14"/>
  <c r="E17" i="14"/>
  <c r="C13" i="15"/>
  <c r="D13" i="15"/>
  <c r="D26" i="14" s="1"/>
  <c r="E13" i="15"/>
  <c r="D14" i="15"/>
  <c r="C11" i="15"/>
  <c r="C14" i="15" s="1"/>
  <c r="D11" i="15"/>
  <c r="F26" i="14" s="1"/>
  <c r="H26" i="14" s="1"/>
  <c r="E11" i="15"/>
  <c r="E14" i="15" s="1"/>
  <c r="B13" i="15"/>
  <c r="B11" i="15"/>
  <c r="B14" i="15" s="1"/>
  <c r="E12" i="14"/>
  <c r="H24" i="4"/>
  <c r="F12" i="14" s="1"/>
  <c r="E24" i="4"/>
  <c r="C24" i="4"/>
  <c r="D12" i="14" s="1"/>
  <c r="I12" i="14" s="1"/>
  <c r="I16" i="4"/>
  <c r="I22" i="4"/>
  <c r="I14" i="4"/>
  <c r="D19" i="13"/>
  <c r="E19" i="13"/>
  <c r="F14" i="14" s="1"/>
  <c r="G6" i="13"/>
  <c r="G7" i="13"/>
  <c r="G8" i="13"/>
  <c r="G9" i="13"/>
  <c r="G10" i="13"/>
  <c r="G11" i="13"/>
  <c r="G12" i="13"/>
  <c r="G13" i="13"/>
  <c r="G14" i="13"/>
  <c r="G5" i="13"/>
  <c r="E24" i="9"/>
  <c r="C36" i="4"/>
  <c r="O33" i="5"/>
  <c r="C24" i="9"/>
  <c r="C33" i="4"/>
  <c r="C22" i="7"/>
  <c r="B39" i="5"/>
  <c r="D10" i="12"/>
  <c r="E16" i="14" s="1"/>
  <c r="E10" i="12"/>
  <c r="C10" i="12"/>
  <c r="F7" i="12"/>
  <c r="F8" i="12"/>
  <c r="F6" i="12"/>
  <c r="C34" i="4"/>
  <c r="D24" i="9"/>
  <c r="E33" i="5"/>
  <c r="F33" i="5"/>
  <c r="G33" i="5"/>
  <c r="H33" i="5"/>
  <c r="I33" i="5"/>
  <c r="F5" i="9"/>
  <c r="F13" i="9"/>
  <c r="F19" i="9"/>
  <c r="F8" i="9"/>
  <c r="F15" i="9"/>
  <c r="F9" i="9"/>
  <c r="F6" i="9"/>
  <c r="F7" i="9"/>
  <c r="F18" i="9"/>
  <c r="F10" i="9"/>
  <c r="F17" i="9"/>
  <c r="F14" i="9"/>
  <c r="F12" i="9"/>
  <c r="C31" i="4"/>
  <c r="C35" i="4"/>
  <c r="B34" i="4"/>
  <c r="E6" i="10"/>
  <c r="F5" i="10"/>
  <c r="E22" i="9"/>
  <c r="D55" i="7"/>
  <c r="M18" i="7"/>
  <c r="D22" i="7"/>
  <c r="E22" i="7"/>
  <c r="F22" i="7"/>
  <c r="G22" i="7"/>
  <c r="H22" i="7"/>
  <c r="I22" i="7"/>
  <c r="J22" i="7"/>
  <c r="K22" i="7"/>
  <c r="L22" i="7"/>
  <c r="M11" i="7"/>
  <c r="M7" i="7"/>
  <c r="M10" i="7"/>
  <c r="M5" i="7"/>
  <c r="M23" i="7" s="1"/>
  <c r="M17" i="7"/>
  <c r="M14" i="7"/>
  <c r="M9" i="7"/>
  <c r="M6" i="7"/>
  <c r="M16" i="7"/>
  <c r="M13" i="7"/>
  <c r="M12" i="7"/>
  <c r="M20" i="7"/>
  <c r="M15" i="7"/>
  <c r="M8" i="7"/>
  <c r="D8" i="6"/>
  <c r="C8" i="6"/>
  <c r="J33" i="5"/>
  <c r="D41" i="5"/>
  <c r="C41" i="5"/>
  <c r="B41" i="5"/>
  <c r="Q19" i="5"/>
  <c r="Q18" i="5"/>
  <c r="Q29" i="5"/>
  <c r="Q21" i="5"/>
  <c r="Q16" i="5"/>
  <c r="Q31" i="5"/>
  <c r="Q15" i="5"/>
  <c r="Q27" i="5"/>
  <c r="Q23" i="5"/>
  <c r="Q22" i="5"/>
  <c r="Q28" i="5"/>
  <c r="Q26" i="5"/>
  <c r="Q10" i="5"/>
  <c r="Q11" i="5"/>
  <c r="Q9" i="5"/>
  <c r="Q13" i="5"/>
  <c r="Q7" i="5"/>
  <c r="Q6" i="5"/>
  <c r="Q12" i="5"/>
  <c r="Q14" i="5"/>
  <c r="Q25" i="5"/>
  <c r="Q24" i="5"/>
  <c r="Q20" i="5"/>
  <c r="Q17" i="5"/>
  <c r="Q8" i="5"/>
  <c r="D40" i="5"/>
  <c r="C40" i="5"/>
  <c r="B40" i="5"/>
  <c r="N33" i="5"/>
  <c r="M33" i="5"/>
  <c r="L33" i="5"/>
  <c r="K33" i="5"/>
  <c r="C33" i="5"/>
  <c r="C19" i="3"/>
  <c r="D19" i="3" s="1"/>
  <c r="B21" i="3"/>
  <c r="C13" i="3"/>
  <c r="B8" i="3"/>
  <c r="C18" i="3" s="1"/>
  <c r="B10" i="3"/>
  <c r="B13" i="3"/>
  <c r="I11" i="4"/>
  <c r="I13" i="4"/>
  <c r="I10" i="4"/>
  <c r="I21" i="4"/>
  <c r="I20" i="4"/>
  <c r="I9" i="4"/>
  <c r="I12" i="4"/>
  <c r="I19" i="4"/>
  <c r="I18" i="4"/>
  <c r="I17" i="4"/>
  <c r="I8" i="4"/>
  <c r="I7" i="4"/>
  <c r="I15" i="4"/>
  <c r="I6" i="4"/>
  <c r="E36" i="4"/>
  <c r="F5" i="3"/>
  <c r="F6" i="3"/>
  <c r="F7" i="3"/>
  <c r="F8" i="3"/>
  <c r="F9" i="3"/>
  <c r="F10" i="3"/>
  <c r="F11" i="3"/>
  <c r="F14" i="3"/>
  <c r="E13" i="3"/>
  <c r="F15" i="14" s="1"/>
  <c r="F13" i="3"/>
  <c r="D13" i="3"/>
  <c r="D35" i="4"/>
  <c r="J13" i="4"/>
  <c r="J10" i="4"/>
  <c r="J9" i="4"/>
  <c r="J12" i="4"/>
  <c r="J8" i="4"/>
  <c r="J7" i="4"/>
  <c r="J6" i="4"/>
  <c r="J26" i="4"/>
  <c r="J11" i="4"/>
  <c r="J11" i="14" l="1"/>
  <c r="M22" i="7"/>
  <c r="F13" i="14"/>
  <c r="D25" i="7"/>
  <c r="E13" i="14" s="1"/>
  <c r="J13" i="14" s="1"/>
  <c r="I26" i="7"/>
  <c r="D22" i="9"/>
  <c r="D16" i="14"/>
  <c r="I16" i="14" s="1"/>
  <c r="D36" i="4"/>
  <c r="H11" i="14"/>
  <c r="K13" i="4"/>
  <c r="G12" i="14" s="1"/>
  <c r="H12" i="14" s="1"/>
  <c r="D15" i="14"/>
  <c r="I15" i="14" s="1"/>
  <c r="C14" i="3"/>
  <c r="D18" i="3"/>
  <c r="C21" i="3"/>
  <c r="D21" i="3" s="1"/>
  <c r="D23" i="7"/>
  <c r="F6" i="10"/>
  <c r="F18" i="14"/>
  <c r="F22" i="9"/>
  <c r="F10" i="12"/>
  <c r="D14" i="14"/>
  <c r="I14" i="14" s="1"/>
  <c r="J12" i="14"/>
  <c r="J26" i="14"/>
  <c r="I11" i="14"/>
  <c r="G19" i="13"/>
  <c r="F21" i="14" l="1"/>
  <c r="D21" i="14"/>
  <c r="B30" i="14" s="1"/>
  <c r="C5" i="16" s="1"/>
  <c r="I21" i="14"/>
  <c r="E24" i="14" s="1"/>
  <c r="E5" i="16" s="1"/>
  <c r="J14" i="14"/>
  <c r="J16" i="14"/>
  <c r="J15" i="14"/>
  <c r="H24" i="14" l="1"/>
  <c r="D24" i="14"/>
  <c r="C24" i="14"/>
  <c r="D5" i="16" l="1"/>
  <c r="F24" i="14"/>
  <c r="F5" i="16" s="1"/>
  <c r="B5" i="16"/>
  <c r="D4" i="14" l="1"/>
  <c r="C4" i="14" s="1"/>
  <c r="J5" i="16"/>
</calcChain>
</file>

<file path=xl/sharedStrings.xml><?xml version="1.0" encoding="utf-8"?>
<sst xmlns="http://schemas.openxmlformats.org/spreadsheetml/2006/main" count="745" uniqueCount="384">
  <si>
    <t>Name of Institution</t>
  </si>
  <si>
    <t>Population Served</t>
  </si>
  <si>
    <t>Total # Registered Resident Users</t>
  </si>
  <si>
    <t>Books, etc. Total at End of Fiscal Year</t>
  </si>
  <si>
    <t>Total Titles Added During Fiscal Year</t>
  </si>
  <si>
    <t xml:space="preserve">Total Titles at End of Fiscal Year </t>
  </si>
  <si>
    <t>Annual # Circulation Transactions</t>
  </si>
  <si>
    <t>BRANCHVILLE CORRECTIONAL FACILITY</t>
  </si>
  <si>
    <t>CAMP SUMMIT BOOT CAMP</t>
  </si>
  <si>
    <t>CHAIN-O-LAKES CORRECTIONAL FACILITY</t>
  </si>
  <si>
    <t>n/a</t>
  </si>
  <si>
    <t>CORRECTIONAL INDUSTRIAL FACILITY</t>
  </si>
  <si>
    <t>EDINBURGH CORRECTIONAL FACILITY</t>
  </si>
  <si>
    <t>HENRYVILLE CORRECTIONAL FACILITY</t>
  </si>
  <si>
    <t>INDIANA STATE PRISON</t>
  </si>
  <si>
    <t>INDIANA WOMEN'S PRISON**</t>
  </si>
  <si>
    <t>INDIANAPOLIS JUVENILE CORRECTIONAL FACILITY</t>
  </si>
  <si>
    <t>MADISON CORRECTIONAL FACILITY</t>
  </si>
  <si>
    <t>MEDARYVILLE CORRECTIONAL FACILITY</t>
  </si>
  <si>
    <t>MIAMI CORRECTIONAL FACILITY</t>
  </si>
  <si>
    <t>NORTHEAST JUVENILE CORRECTIONAL FACILITY</t>
  </si>
  <si>
    <t>PENDLETON CORRECTIONAL FACILITY</t>
  </si>
  <si>
    <t>PENDLETON JUVENILE CORRECTIONAL FACILITY</t>
  </si>
  <si>
    <t>PLAINFIELD CORRECTIONAL FACILITY</t>
  </si>
  <si>
    <t>PUTNAMVILLE CORRECTIONAL FACILITY</t>
  </si>
  <si>
    <t>SOUTH BEND JUVENILE CORRECTIONAL FACILITY</t>
  </si>
  <si>
    <t>WABASH VALLEY CORRECTIONAL FACILITY - LEVEL 3</t>
  </si>
  <si>
    <t>WABASH VALLEY CORRECTIONAL FACILITY - LEVEL 4</t>
  </si>
  <si>
    <t>WESTVILLE CORRECTIONAL FACILITY</t>
  </si>
  <si>
    <t>cf</t>
  </si>
  <si>
    <t>jcf</t>
  </si>
  <si>
    <t>cfp</t>
  </si>
  <si>
    <t>cfb</t>
  </si>
  <si>
    <t>cpi</t>
  </si>
  <si>
    <t>Barnstable County Corr. Facility</t>
  </si>
  <si>
    <t>DOC - Bridgewater State Hospital</t>
  </si>
  <si>
    <t>MCI Norfolk</t>
  </si>
  <si>
    <t>MCI Framingham</t>
  </si>
  <si>
    <t>Massachusetts Treatment Center</t>
  </si>
  <si>
    <t>book holdings</t>
  </si>
  <si>
    <t>other holdings</t>
  </si>
  <si>
    <t>circulation</t>
  </si>
  <si>
    <t>type</t>
  </si>
  <si>
    <t>reg share</t>
  </si>
  <si>
    <t>adult facilities w/circ data</t>
  </si>
  <si>
    <t>ave pop.</t>
  </si>
  <si>
    <t>DOC - North Central Correctional Institute</t>
  </si>
  <si>
    <t>Suffolk County House of Corrections</t>
  </si>
  <si>
    <t>DOC</t>
  </si>
  <si>
    <t>county correctional facilities</t>
  </si>
  <si>
    <t>total</t>
  </si>
  <si>
    <t>total state prisoners, ave. daily FY 2005</t>
  </si>
  <si>
    <t>w/libs covered</t>
  </si>
  <si>
    <t>number</t>
  </si>
  <si>
    <t>INSTITUTION NAME</t>
  </si>
  <si>
    <t>MALE +</t>
  </si>
  <si>
    <t>% OF RESI-</t>
  </si>
  <si>
    <t>FEMALE</t>
  </si>
  <si>
    <t>DENT USE</t>
  </si>
  <si>
    <t>ST CORR INST-ALBION</t>
  </si>
  <si>
    <t>ST CORR INST-CAMP HILL</t>
  </si>
  <si>
    <t>ST CORR INST-CHESTER</t>
  </si>
  <si>
    <t>ST CORR INST-CMBRDG SPGS</t>
  </si>
  <si>
    <t>ST CORR INST-COAL TWP</t>
  </si>
  <si>
    <t>ST CORR INST-CRESSON</t>
  </si>
  <si>
    <t>ST CORR INST-DALLAS</t>
  </si>
  <si>
    <t>ST CORR INST-FAYETTE</t>
  </si>
  <si>
    <t>ST CORR INST-FOREST</t>
  </si>
  <si>
    <t>ST CORR INST-FRACKVILLE</t>
  </si>
  <si>
    <t>ST CORR INST-GRATERFORD</t>
  </si>
  <si>
    <t>ST CORR INST-GREENE</t>
  </si>
  <si>
    <t>ST CORR INST-GREENSBURG</t>
  </si>
  <si>
    <t>ST CORR INST-HOUTZDALE</t>
  </si>
  <si>
    <t>ST CORR INST-HUNTINGDON</t>
  </si>
  <si>
    <t>ST CORR INST-LAUREL HIGHLAN</t>
  </si>
  <si>
    <t>ST CORR INST-MAHANOY</t>
  </si>
  <si>
    <t>ST CORR INST-MUNCY</t>
  </si>
  <si>
    <t>ST CORR INST-PINE GROVE</t>
  </si>
  <si>
    <t>ST CORR INST-RETREAT</t>
  </si>
  <si>
    <t>ST CORR INST-ROCKVIEW</t>
  </si>
  <si>
    <t>ST CORR INST-SMITHFIELD</t>
  </si>
  <si>
    <t>ST CORR INST-SOMERSET</t>
  </si>
  <si>
    <t>ST CORR INST-WAYMART</t>
  </si>
  <si>
    <t>ST REG CORR FAC-MERCER</t>
  </si>
  <si>
    <t>Total Department of Corrections</t>
  </si>
  <si>
    <t>BOOKS</t>
  </si>
  <si>
    <t>MAG+NEWS</t>
  </si>
  <si>
    <t>AUDIO</t>
  </si>
  <si>
    <t>VIDEO</t>
  </si>
  <si>
    <t>ALL OTH</t>
  </si>
  <si>
    <t>POP</t>
  </si>
  <si>
    <t>CATALOG</t>
  </si>
  <si>
    <t>TOTAL</t>
  </si>
  <si>
    <t>CIRC</t>
  </si>
  <si>
    <t>PER POP</t>
  </si>
  <si>
    <t>median</t>
  </si>
  <si>
    <t>books only</t>
  </si>
  <si>
    <t>cpi-books</t>
  </si>
  <si>
    <t>pop w/complete circ data</t>
  </si>
  <si>
    <t>cpi better</t>
  </si>
  <si>
    <t>adult correction institutions (DOC)</t>
  </si>
  <si>
    <t>tot circ.</t>
  </si>
  <si>
    <t>tot vols</t>
  </si>
  <si>
    <t>ave. daily</t>
  </si>
  <si>
    <t>Library</t>
  </si>
  <si>
    <t>Books</t>
  </si>
  <si>
    <t>Serials</t>
  </si>
  <si>
    <t>Electronic Format</t>
  </si>
  <si>
    <t>Audio</t>
  </si>
  <si>
    <t>Video</t>
  </si>
  <si>
    <t>Total Collections</t>
  </si>
  <si>
    <t>ILL Received</t>
  </si>
  <si>
    <t>ILL Provided</t>
  </si>
  <si>
    <t>Total Circulation</t>
  </si>
  <si>
    <t>Boonville Correctional Center</t>
  </si>
  <si>
    <t>-</t>
  </si>
  <si>
    <t>Central Missouri Correctional Center Library</t>
  </si>
  <si>
    <t>Chillicothe Correctional Center, Hyde School Library</t>
  </si>
  <si>
    <t>Crossroads Correctional Center Library</t>
  </si>
  <si>
    <t>Farmington Correctional Center Library</t>
  </si>
  <si>
    <t>Jefferson City Correctional Center Library Complex</t>
  </si>
  <si>
    <t>Maryville Treatment Center Library</t>
  </si>
  <si>
    <t>Missouri Eastern Correctional Center</t>
  </si>
  <si>
    <t>Moberly Correctional Center</t>
  </si>
  <si>
    <t>Northeast Correctional Center</t>
  </si>
  <si>
    <t>Ozark Correctional Center</t>
  </si>
  <si>
    <t>Potosi Correctional Center Library</t>
  </si>
  <si>
    <t>Western Missouri Correctional Center</t>
  </si>
  <si>
    <t>Western Reception Diagnostic Correctional Center (WRDCC) Library</t>
  </si>
  <si>
    <t>Women's Eastern Reception Diagnostic and Correctional Center</t>
  </si>
  <si>
    <t>c</t>
  </si>
  <si>
    <t>t</t>
  </si>
  <si>
    <t>JEFFERSON CITY CORR CENTER</t>
  </si>
  <si>
    <t>Actual data |</t>
  </si>
  <si>
    <t>MOBERLY CORRECTIONAL CTR</t>
  </si>
  <si>
    <t>ALGOA CORRECTION CENTER</t>
  </si>
  <si>
    <t>OZARK CORRECTIONAL CTR</t>
  </si>
  <si>
    <t>CENTRAL MO CORRECTIONAL CTR</t>
  </si>
  <si>
    <t>TIPTON CORRECTIONAL CENTER</t>
  </si>
  <si>
    <t>KANSAS CITY COMMUNITY RELEASE CTR</t>
  </si>
  <si>
    <t>ST. LOUIS COMMUNITY RELEASE CTR</t>
  </si>
  <si>
    <t>MO EASTERN CORRECTIONAL CTR</t>
  </si>
  <si>
    <t>CHILLICOTHE CORRECTIONAL CTR</t>
  </si>
  <si>
    <t>CAMP HAWTHORN</t>
  </si>
  <si>
    <t>BOONVILLE CORRECTIONAL CTR</t>
  </si>
  <si>
    <t>FARMINGTON CORRECTIONAL CENTER</t>
  </si>
  <si>
    <t>FULTON RECEPTION AND DIAGNOSTIC CTR</t>
  </si>
  <si>
    <t>POTOSI CORRECTIONAL CENTER</t>
  </si>
  <si>
    <t>Estimated data |</t>
  </si>
  <si>
    <t>WESTERN MISSOURI CORRECT CENTER</t>
  </si>
  <si>
    <t>BOONVILLE TREATMENT CENTER</t>
  </si>
  <si>
    <t>FARMINGTON TREATMENT CENTER</t>
  </si>
  <si>
    <t>CREMER THERAPEUTIC COMM CENTER</t>
  </si>
  <si>
    <t>MINERAL AREA TREATMENT CENTER</t>
  </si>
  <si>
    <t>WESTERN REGION TREATMENT CENTER</t>
  </si>
  <si>
    <t>CROSSROADS CORRECTIONAL CENTER</t>
  </si>
  <si>
    <t>MARYVILLE TREATMENT CENTER</t>
  </si>
  <si>
    <t>NORTHEAST CORRECTIONAL CENTER</t>
  </si>
  <si>
    <t>WOMEN'S EASTERN RECEPT.\DIAG &amp; CORR CENTER</t>
  </si>
  <si>
    <t>SOUTH CENTRAL CORRECTIONAL CENTER</t>
  </si>
  <si>
    <t>WESTERN RECEPTION, DIAGNOSTIC &amp; CORR CTR</t>
  </si>
  <si>
    <t>WOMEN'S EASTERN TREATMENT CENTER</t>
  </si>
  <si>
    <t>Actual data</t>
  </si>
  <si>
    <t>inmates 2000</t>
  </si>
  <si>
    <t>p</t>
  </si>
  <si>
    <t>adult correctional facilities</t>
  </si>
  <si>
    <t>Conner Correctional Center</t>
  </si>
  <si>
    <t>Eddie W. Warrior Correctional Center</t>
  </si>
  <si>
    <t>Howard C. McLeod Correctional Center</t>
  </si>
  <si>
    <t>Jackie Brannon Correctional Center</t>
  </si>
  <si>
    <t>James Crabtree Correctional Center</t>
  </si>
  <si>
    <t>Jess Dunn Correctional Center</t>
  </si>
  <si>
    <t>John Lilley Correctional Center</t>
  </si>
  <si>
    <t>Joesph Harp Correctional Center Library</t>
  </si>
  <si>
    <t>Lexington Assessment/Reception Center</t>
  </si>
  <si>
    <t>Mabel Basset Correctional Center</t>
  </si>
  <si>
    <t>Mack Alford Correctional Center</t>
  </si>
  <si>
    <t>Oklahoma State Penitentiary</t>
  </si>
  <si>
    <t>Oklahoma State Reformatory</t>
  </si>
  <si>
    <t>Ouachita Correctional Center</t>
  </si>
  <si>
    <t>William S Key Correctional Center</t>
  </si>
  <si>
    <t>inmates</t>
  </si>
  <si>
    <t>vols</t>
  </si>
  <si>
    <t>Colorado</t>
  </si>
  <si>
    <t>year</t>
  </si>
  <si>
    <t>Florida</t>
  </si>
  <si>
    <t>California: Corrections, Pleasant Valley</t>
  </si>
  <si>
    <t>state</t>
  </si>
  <si>
    <t>Indiana</t>
  </si>
  <si>
    <t>Massachusetts</t>
  </si>
  <si>
    <t>South Carolina</t>
  </si>
  <si>
    <t xml:space="preserve">Pennsylvania </t>
  </si>
  <si>
    <t>Missouri</t>
  </si>
  <si>
    <t>Oklahoma</t>
  </si>
  <si>
    <t>California</t>
  </si>
  <si>
    <t>lid</t>
  </si>
  <si>
    <t>CCC</t>
  </si>
  <si>
    <t>Susanville Lassen</t>
  </si>
  <si>
    <t>Susanville Main</t>
  </si>
  <si>
    <t>San Luis Obispo</t>
  </si>
  <si>
    <t>CMC</t>
  </si>
  <si>
    <t>materials</t>
  </si>
  <si>
    <t>circ</t>
  </si>
  <si>
    <t>name</t>
  </si>
  <si>
    <t>name2</t>
  </si>
  <si>
    <t>Mack Alford</t>
  </si>
  <si>
    <t>cc</t>
  </si>
  <si>
    <t>Bill Johnson</t>
  </si>
  <si>
    <t>Dick Connor</t>
  </si>
  <si>
    <t>Eddie W. Warrior</t>
  </si>
  <si>
    <t>Howard C. McLeod</t>
  </si>
  <si>
    <t>Jackie Brannon</t>
  </si>
  <si>
    <t>Jess Dunn</t>
  </si>
  <si>
    <t>Joseph Harp</t>
  </si>
  <si>
    <t>Lexington</t>
  </si>
  <si>
    <t>Assessment Reception Center</t>
  </si>
  <si>
    <t>Mabel Basset</t>
  </si>
  <si>
    <t>state reformatory</t>
  </si>
  <si>
    <t>Ouachita</t>
  </si>
  <si>
    <t>William S. Key</t>
  </si>
  <si>
    <t>pop served</t>
  </si>
  <si>
    <t>books</t>
  </si>
  <si>
    <t>prisons</t>
  </si>
  <si>
    <t>user share</t>
  </si>
  <si>
    <t>books held</t>
  </si>
  <si>
    <t>books/inmate</t>
  </si>
  <si>
    <t>circ to walk-ins</t>
  </si>
  <si>
    <t>circ to isolation</t>
  </si>
  <si>
    <t>total circ</t>
  </si>
  <si>
    <t>est median inmates</t>
  </si>
  <si>
    <t>est circ./inmate</t>
  </si>
  <si>
    <t>all</t>
  </si>
  <si>
    <t>&lt;=500</t>
  </si>
  <si>
    <t>501 to 1000</t>
  </si>
  <si>
    <t>&gt;1000</t>
  </si>
  <si>
    <t>institutions</t>
  </si>
  <si>
    <t>missing pop</t>
  </si>
  <si>
    <t>residents</t>
  </si>
  <si>
    <t>national prison library survey</t>
  </si>
  <si>
    <t>circ/user</t>
  </si>
  <si>
    <t>ave size</t>
  </si>
  <si>
    <t>Ohio (Liggitt survey)</t>
  </si>
  <si>
    <t>coverage</t>
  </si>
  <si>
    <t>2000 state and federal prisoner total</t>
  </si>
  <si>
    <t>State prison libraries: book holdings and circulation about the year 2000</t>
  </si>
  <si>
    <t>for all reporting</t>
  </si>
  <si>
    <t>estimated values</t>
  </si>
  <si>
    <t>inmates/prison</t>
  </si>
  <si>
    <t>books/prison</t>
  </si>
  <si>
    <t>circ/prison</t>
  </si>
  <si>
    <t>c. 2000</t>
  </si>
  <si>
    <t>circ/inmate</t>
  </si>
  <si>
    <t>FL: In FY 95-96, general library programs were open an average of 322 days; visited 1,415,801 times by inmates; circulated 919,300 books, 1,118,829 newspapers and periodicals; responded to 156,306 reference questions; and conducted 14,739 special programs</t>
  </si>
  <si>
    <t>Prison libraries compared to public libraries: book holdings per adult about the year 2000</t>
  </si>
  <si>
    <t>adults served</t>
  </si>
  <si>
    <t>books / adult</t>
  </si>
  <si>
    <t>in state and federal prisons</t>
  </si>
  <si>
    <t>outside of prisons</t>
  </si>
  <si>
    <t>Liggett, Joanna M. (1993). Survey of Ohio's Prison Libraries. Master's Research Paper, Kent State University School of Library Science; Eric Doc. ED 363341. Kent, OH.</t>
  </si>
  <si>
    <t>From Appendix F in</t>
  </si>
  <si>
    <t>Association of Specialized and Cooperative Library Agencies, ALA (1992). Library standards for adult correctional institutions, 1992. Chicago, American Library Association (ALA).</t>
  </si>
  <si>
    <t>see sheet "npls 1990"</t>
  </si>
  <si>
    <t>see individual sheets for details</t>
  </si>
  <si>
    <t>Public libraries in FY 2000</t>
  </si>
  <si>
    <t>number of public libraries</t>
  </si>
  <si>
    <t>unduplicated service area population (1000s)</t>
  </si>
  <si>
    <t>Table 1</t>
  </si>
  <si>
    <t>books and serial volumes (1000s)</t>
  </si>
  <si>
    <t>Table 8</t>
  </si>
  <si>
    <t>total US population</t>
  </si>
  <si>
    <t>est. under 18 years of age</t>
  </si>
  <si>
    <t>Census data</t>
  </si>
  <si>
    <t>est. share of children's books</t>
  </si>
  <si>
    <t>cf. Table 5; same share as used in 1977 calculation</t>
  </si>
  <si>
    <t>adult books and serial volumes</t>
  </si>
  <si>
    <t>adult population share</t>
  </si>
  <si>
    <t>adult library books</t>
  </si>
  <si>
    <t>National Center for Education Statistics [NCES] (2002). Public Libraries in the United States: Fiscal Year 2000: E.D. Tabs.</t>
  </si>
  <si>
    <t>(figures calculated for prison libraries reporting volume and circulation data)</t>
  </si>
  <si>
    <t>ave prisoners</t>
  </si>
  <si>
    <t>ave volumes</t>
  </si>
  <si>
    <t>ave circ</t>
  </si>
  <si>
    <t>circ per user</t>
  </si>
  <si>
    <t>volumes / prisoner</t>
  </si>
  <si>
    <t>coverage is population of prisoner in reporting libraries</t>
  </si>
  <si>
    <t>relative to total prisoner population in state and federal prisons in that year</t>
  </si>
  <si>
    <t>library data share (coverage)</t>
  </si>
  <si>
    <t>based on estimates in sheet "comparison 2000"</t>
  </si>
  <si>
    <t>Prisoner libraries holdings and circulation, 2000</t>
  </si>
  <si>
    <t>California state prison libraries, fiscal year 2001-2002</t>
  </si>
  <si>
    <t>California state library report, 2003</t>
  </si>
  <si>
    <t>special libraries, Group R</t>
  </si>
  <si>
    <t>Indiana prison libraries in 2005</t>
  </si>
  <si>
    <t>from Indiana State Library</t>
  </si>
  <si>
    <t>Institutional Library Statistics</t>
  </si>
  <si>
    <t>Massachusetts state prison libraries in 2005</t>
  </si>
  <si>
    <t>MA State Library</t>
  </si>
  <si>
    <t>2006 Special Libraries Report: Circulation and Holdings</t>
  </si>
  <si>
    <t>Quarterly Report on the Status of Prison Overcrowding, 4Q2005</t>
  </si>
  <si>
    <t>population figures from MA DOC</t>
  </si>
  <si>
    <t>Missouri state prison libraries in 1999</t>
  </si>
  <si>
    <t>Missouri State Library</t>
  </si>
  <si>
    <t>institutional libraries report</t>
  </si>
  <si>
    <t>Oklahoma state prison libraries, 1995</t>
  </si>
  <si>
    <t>OK State Dept. of Libraries</t>
  </si>
  <si>
    <t>Statistics of Oklahoma Public and Institutional Libraries</t>
  </si>
  <si>
    <t>Oklahoma state prison libraries, 1997</t>
  </si>
  <si>
    <t>South Carolina prison libraries, 2005</t>
  </si>
  <si>
    <t>pp. 32-4 in SC Annual Library Statistical Summary FY05</t>
  </si>
  <si>
    <t>National prison library survey, 1990</t>
  </si>
  <si>
    <t>Pennsylvania prison libraries, 2005</t>
  </si>
  <si>
    <t>PA state library statistics</t>
  </si>
  <si>
    <t>Other state prison library statistics</t>
  </si>
  <si>
    <t>CA: circulation figure appears to be a mistake</t>
  </si>
  <si>
    <t>User share based on 2003 NAALS data; see sheet "2003 NAALS"</t>
  </si>
  <si>
    <t>svyprop</t>
  </si>
  <si>
    <t>subpop(free)</t>
  </si>
  <si>
    <t>subpop(prison)</t>
  </si>
  <si>
    <t>------------------------------------------------------------------------------</t>
  </si>
  <si>
    <t>pweight:</t>
  </si>
  <si>
    <t>weight</t>
  </si>
  <si>
    <t>Number</t>
  </si>
  <si>
    <t>of</t>
  </si>
  <si>
    <t>obs</t>
  </si>
  <si>
    <t>=</t>
  </si>
  <si>
    <t>Strata:</t>
  </si>
  <si>
    <t>&lt;one&gt;</t>
  </si>
  <si>
    <t>strata</t>
  </si>
  <si>
    <t>PSU:</t>
  </si>
  <si>
    <t>varunit</t>
  </si>
  <si>
    <t>PSUs</t>
  </si>
  <si>
    <t>Population</t>
  </si>
  <si>
    <t>size</t>
  </si>
  <si>
    <t>Subpop.:</t>
  </si>
  <si>
    <t>freepop==1</t>
  </si>
  <si>
    <t>Subpop.</t>
  </si>
  <si>
    <t>no.</t>
  </si>
  <si>
    <t>prisonpop==1</t>
  </si>
  <si>
    <t>Survey</t>
  </si>
  <si>
    <t>proportions</t>
  </si>
  <si>
    <t>estimation</t>
  </si>
  <si>
    <t>+------------------------------------------+</t>
  </si>
  <si>
    <t>+-----------------------------------------+</t>
  </si>
  <si>
    <t>Obs</t>
  </si>
  <si>
    <t>Est.</t>
  </si>
  <si>
    <t>Prop.</t>
  </si>
  <si>
    <t>Std.</t>
  </si>
  <si>
    <t>Err.</t>
  </si>
  <si>
    <t>------------------------------------------</t>
  </si>
  <si>
    <t>-----------------------------------------</t>
  </si>
  <si>
    <t>or</t>
  </si>
  <si>
    <t>prisoners</t>
  </si>
  <si>
    <t>Daily</t>
  </si>
  <si>
    <t>yes</t>
  </si>
  <si>
    <t>Weekly</t>
  </si>
  <si>
    <t>Monthly</t>
  </si>
  <si>
    <t>no</t>
  </si>
  <si>
    <t>Once or twice a year</t>
  </si>
  <si>
    <t>not applicable</t>
  </si>
  <si>
    <t>Never</t>
  </si>
  <si>
    <t>dbq1445,</t>
  </si>
  <si>
    <t>+----------------------------------------+</t>
  </si>
  <si>
    <t>dbq1445</t>
  </si>
  <si>
    <t>----------------------------------------</t>
  </si>
  <si>
    <t>Once</t>
  </si>
  <si>
    <t>dbq1450,</t>
  </si>
  <si>
    <t>dbq1450</t>
  </si>
  <si>
    <t>Yes</t>
  </si>
  <si>
    <t>No</t>
  </si>
  <si>
    <t>{Not</t>
  </si>
  <si>
    <t>app</t>
  </si>
  <si>
    <t>Did you borrow library materials during past month?</t>
  </si>
  <si>
    <t>non-prisoners</t>
  </si>
  <si>
    <t>How often use the library</t>
  </si>
  <si>
    <t>Prisoners' use of libraries, compared to non-prisoners (public) use of libraries</t>
  </si>
  <si>
    <t>Data tabulated from the 2003 National Assessment of Adult Literacy</t>
  </si>
  <si>
    <t>Public-used data file, from U.S. Dept. of Education</t>
  </si>
  <si>
    <t>monthly or more frequently</t>
  </si>
  <si>
    <t>Repository:</t>
  </si>
  <si>
    <t>http://acrosswalls.org/datasets/</t>
  </si>
  <si>
    <t>Version: 1.0</t>
  </si>
  <si>
    <t>circ / user</t>
  </si>
  <si>
    <t>circ / inmate</t>
  </si>
  <si>
    <t>circ per prisoner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</si>
</sst>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0.0%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2" fillId="0" borderId="0"/>
  </cellStyleXfs>
  <cellXfs count="29">
    <xf numFmtId="0" fontId="0" fillId="0" borderId="0" xfId="0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2" fillId="0" borderId="0" xfId="0" applyFont="1"/>
    <xf numFmtId="9" fontId="0" fillId="0" borderId="0" xfId="1" applyFont="1"/>
    <xf numFmtId="3" fontId="2" fillId="0" borderId="0" xfId="0" applyNumberFormat="1" applyFont="1"/>
    <xf numFmtId="1" fontId="0" fillId="0" borderId="0" xfId="0" applyNumberFormat="1"/>
    <xf numFmtId="166" fontId="5" fillId="0" borderId="0" xfId="3" applyNumberFormat="1" applyFont="1"/>
    <xf numFmtId="43" fontId="5" fillId="0" borderId="0" xfId="3" applyNumberFormat="1" applyFont="1"/>
    <xf numFmtId="166" fontId="0" fillId="0" borderId="0" xfId="2" applyNumberFormat="1" applyFont="1"/>
    <xf numFmtId="0" fontId="5" fillId="0" borderId="0" xfId="0" applyFont="1"/>
    <xf numFmtId="0" fontId="5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9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4" applyFont="1"/>
    <xf numFmtId="167" fontId="5" fillId="0" borderId="0" xfId="4" applyNumberFormat="1" applyFont="1"/>
    <xf numFmtId="11" fontId="5" fillId="0" borderId="0" xfId="4" applyNumberFormat="1" applyFont="1"/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4" applyFont="1" applyAlignment="1">
      <alignment horizontal="left"/>
    </xf>
    <xf numFmtId="0" fontId="2" fillId="0" borderId="0" xfId="0" applyFont="1" applyAlignment="1">
      <alignment horizontal="left"/>
    </xf>
  </cellXfs>
  <cellStyles count="5">
    <cellStyle name="Comma" xfId="2" builtinId="3"/>
    <cellStyle name="Normal" xfId="0" builtinId="0"/>
    <cellStyle name="Normal 2" xfId="4"/>
    <cellStyle name="Normal_sl77fm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E1"/>
    </sheetView>
  </sheetViews>
  <sheetFormatPr defaultRowHeight="12.75" x14ac:dyDescent="0.2"/>
  <cols>
    <col min="1" max="1" width="35.42578125" customWidth="1"/>
    <col min="2" max="2" width="15" bestFit="1" customWidth="1"/>
    <col min="3" max="3" width="13.28515625" bestFit="1" customWidth="1"/>
    <col min="11" max="11" width="3.28515625" customWidth="1"/>
    <col min="12" max="12" width="63.5703125" customWidth="1"/>
  </cols>
  <sheetData>
    <row r="1" spans="1:12" x14ac:dyDescent="0.2">
      <c r="A1" s="25" t="s">
        <v>253</v>
      </c>
      <c r="B1" s="25"/>
      <c r="C1" s="25"/>
      <c r="D1" s="25"/>
      <c r="E1" s="25"/>
      <c r="L1" t="s">
        <v>378</v>
      </c>
    </row>
    <row r="2" spans="1:12" x14ac:dyDescent="0.2">
      <c r="L2" t="s">
        <v>379</v>
      </c>
    </row>
    <row r="3" spans="1:12" x14ac:dyDescent="0.2">
      <c r="B3" t="s">
        <v>254</v>
      </c>
      <c r="C3" t="s">
        <v>276</v>
      </c>
      <c r="D3" t="s">
        <v>255</v>
      </c>
      <c r="L3" t="s">
        <v>380</v>
      </c>
    </row>
    <row r="4" spans="1:12" ht="15" x14ac:dyDescent="0.25">
      <c r="A4" t="s">
        <v>256</v>
      </c>
      <c r="B4" s="9">
        <f>B29</f>
        <v>1331278</v>
      </c>
      <c r="C4" s="10">
        <f>B4*D4</f>
        <v>9125700.8878419939</v>
      </c>
      <c r="D4" s="8">
        <f>J24</f>
        <v>6.8548424054494959</v>
      </c>
    </row>
    <row r="5" spans="1:12" x14ac:dyDescent="0.2">
      <c r="A5" t="s">
        <v>257</v>
      </c>
      <c r="B5" s="1">
        <f>B36*1000*B43</f>
        <v>197926360.23062289</v>
      </c>
      <c r="C5" s="1">
        <f>B39*1000</f>
        <v>532359100</v>
      </c>
      <c r="D5" s="2">
        <f>C5/B5</f>
        <v>2.6896826647026582</v>
      </c>
    </row>
    <row r="8" spans="1:12" x14ac:dyDescent="0.2">
      <c r="A8" s="5" t="s">
        <v>244</v>
      </c>
    </row>
    <row r="10" spans="1:12" x14ac:dyDescent="0.2">
      <c r="A10" t="s">
        <v>187</v>
      </c>
      <c r="B10" t="s">
        <v>184</v>
      </c>
      <c r="C10" t="s">
        <v>222</v>
      </c>
      <c r="D10" t="s">
        <v>181</v>
      </c>
      <c r="E10" t="s">
        <v>221</v>
      </c>
      <c r="F10" t="s">
        <v>202</v>
      </c>
      <c r="G10" t="s">
        <v>223</v>
      </c>
      <c r="H10" t="s">
        <v>239</v>
      </c>
      <c r="I10" t="s">
        <v>240</v>
      </c>
      <c r="J10" t="s">
        <v>225</v>
      </c>
    </row>
    <row r="11" spans="1:12" x14ac:dyDescent="0.2">
      <c r="A11" t="s">
        <v>191</v>
      </c>
      <c r="B11">
        <v>2005</v>
      </c>
      <c r="C11" s="1">
        <v>24</v>
      </c>
      <c r="D11" s="1">
        <f>'PA-05'!B35</f>
        <v>38776</v>
      </c>
      <c r="E11" s="1">
        <f>'PA-05'!E35</f>
        <v>254193</v>
      </c>
      <c r="F11" s="1">
        <f>'PA-05'!J35</f>
        <v>666559</v>
      </c>
      <c r="G11" s="6">
        <f>'PA-05'!D35</f>
        <v>0.66550088993969669</v>
      </c>
      <c r="H11" s="1">
        <f>F11/(D11*G11)</f>
        <v>25.83015126295707</v>
      </c>
      <c r="I11" s="1">
        <f t="shared" ref="I11:J16" si="0">D11/C11</f>
        <v>1615.6666666666667</v>
      </c>
      <c r="J11" s="1">
        <f t="shared" si="0"/>
        <v>6.5554208788941617</v>
      </c>
      <c r="L11" t="s">
        <v>262</v>
      </c>
    </row>
    <row r="12" spans="1:12" x14ac:dyDescent="0.2">
      <c r="A12" t="s">
        <v>188</v>
      </c>
      <c r="B12">
        <v>2005</v>
      </c>
      <c r="C12" s="1">
        <v>17</v>
      </c>
      <c r="D12" s="1">
        <f>'IN-05'!C24</f>
        <v>19830</v>
      </c>
      <c r="E12" s="1">
        <f>'IN-05'!E24</f>
        <v>166270</v>
      </c>
      <c r="F12" s="1">
        <f>'IN-05'!H24</f>
        <v>180365</v>
      </c>
      <c r="G12" s="6">
        <f>'IN-05'!K13</f>
        <v>0.74181583615545876</v>
      </c>
      <c r="H12" s="1">
        <f>F12/(D12*G12)</f>
        <v>12.261213411826613</v>
      </c>
      <c r="I12" s="1">
        <f t="shared" si="0"/>
        <v>1166.4705882352941</v>
      </c>
      <c r="J12" s="1">
        <f t="shared" si="0"/>
        <v>8.3847705496722131</v>
      </c>
    </row>
    <row r="13" spans="1:12" x14ac:dyDescent="0.2">
      <c r="A13" t="s">
        <v>192</v>
      </c>
      <c r="B13">
        <v>1999</v>
      </c>
      <c r="C13" s="1">
        <v>14</v>
      </c>
      <c r="D13" s="1">
        <f>'MO-99'!C22</f>
        <v>19283</v>
      </c>
      <c r="E13" s="1">
        <f>'MO-99'!D25</f>
        <v>132695.23076923078</v>
      </c>
      <c r="F13" s="1">
        <f>'MO-99'!L22</f>
        <v>291095</v>
      </c>
      <c r="H13" s="1"/>
      <c r="I13" s="1">
        <f t="shared" si="0"/>
        <v>1377.3571428571429</v>
      </c>
      <c r="J13" s="1">
        <f t="shared" si="0"/>
        <v>6.881461949345578</v>
      </c>
    </row>
    <row r="14" spans="1:12" x14ac:dyDescent="0.2">
      <c r="A14" t="s">
        <v>193</v>
      </c>
      <c r="B14">
        <v>1997</v>
      </c>
      <c r="C14" s="1">
        <v>10</v>
      </c>
      <c r="D14" s="1">
        <f>'OK-97'!D19</f>
        <v>7878</v>
      </c>
      <c r="E14" s="1">
        <f>'OK-97'!F19</f>
        <v>50581</v>
      </c>
      <c r="F14" s="1">
        <f>'OK-97'!E19</f>
        <v>196425</v>
      </c>
      <c r="H14" s="1"/>
      <c r="I14" s="1">
        <f t="shared" si="0"/>
        <v>787.8</v>
      </c>
      <c r="J14" s="1">
        <f t="shared" si="0"/>
        <v>6.4205382076669206</v>
      </c>
    </row>
    <row r="15" spans="1:12" x14ac:dyDescent="0.2">
      <c r="A15" t="s">
        <v>189</v>
      </c>
      <c r="B15">
        <v>2005</v>
      </c>
      <c r="C15" s="1">
        <v>7</v>
      </c>
      <c r="D15" s="1">
        <f>'MA-05'!B13</f>
        <v>6764</v>
      </c>
      <c r="E15" s="1">
        <f>'MA-05'!C13</f>
        <v>77130</v>
      </c>
      <c r="F15" s="1">
        <f>'MA-05'!E13</f>
        <v>84491</v>
      </c>
      <c r="H15" s="1"/>
      <c r="I15" s="1">
        <f t="shared" si="0"/>
        <v>966.28571428571433</v>
      </c>
      <c r="J15" s="1">
        <f t="shared" si="0"/>
        <v>11.403015966883501</v>
      </c>
    </row>
    <row r="16" spans="1:12" x14ac:dyDescent="0.2">
      <c r="A16" t="s">
        <v>194</v>
      </c>
      <c r="B16">
        <v>2001</v>
      </c>
      <c r="C16" s="1">
        <v>3</v>
      </c>
      <c r="D16" s="1">
        <f>'CA-01-02'!C10</f>
        <v>7600</v>
      </c>
      <c r="E16" s="1">
        <f>'CA-01-02'!D10</f>
        <v>59176</v>
      </c>
      <c r="F16" s="1">
        <f>'CA-01-02'!E10</f>
        <v>82369</v>
      </c>
      <c r="H16" s="1"/>
      <c r="I16" s="1">
        <f t="shared" si="0"/>
        <v>2533.3333333333335</v>
      </c>
      <c r="J16" s="1">
        <f t="shared" si="0"/>
        <v>7.7863157894736839</v>
      </c>
    </row>
    <row r="17" spans="1:12" x14ac:dyDescent="0.2">
      <c r="A17" t="s">
        <v>190</v>
      </c>
      <c r="B17">
        <v>2005</v>
      </c>
      <c r="C17" s="1"/>
      <c r="D17" s="1">
        <f>'SC-05'!E6</f>
        <v>23409</v>
      </c>
      <c r="E17" s="1">
        <f>'SC-05'!C6</f>
        <v>106802</v>
      </c>
      <c r="F17" s="1">
        <f>'SC-05'!D6</f>
        <v>229746</v>
      </c>
      <c r="H17" s="1"/>
      <c r="I17" s="1"/>
      <c r="J17" s="1"/>
    </row>
    <row r="18" spans="1:12" x14ac:dyDescent="0.2">
      <c r="A18" t="s">
        <v>185</v>
      </c>
      <c r="B18">
        <v>1996</v>
      </c>
      <c r="C18" s="1"/>
      <c r="D18" s="1">
        <f>others!C6</f>
        <v>61992</v>
      </c>
      <c r="E18" s="1"/>
      <c r="F18" s="1">
        <f>others!E6</f>
        <v>2038129</v>
      </c>
      <c r="H18" s="1"/>
      <c r="I18" s="1"/>
      <c r="J18" s="1"/>
    </row>
    <row r="19" spans="1:12" x14ac:dyDescent="0.2">
      <c r="A19" t="s">
        <v>183</v>
      </c>
      <c r="B19">
        <v>2004</v>
      </c>
      <c r="C19" s="1"/>
      <c r="D19" s="1">
        <f>others!C5</f>
        <v>13500</v>
      </c>
      <c r="E19" s="1"/>
      <c r="F19" s="1">
        <f>others!E5</f>
        <v>445819</v>
      </c>
      <c r="H19" s="1"/>
      <c r="I19" s="1"/>
      <c r="J19" s="1"/>
    </row>
    <row r="20" spans="1:12" x14ac:dyDescent="0.2">
      <c r="C20" s="1"/>
      <c r="D20" s="1"/>
      <c r="E20" s="1"/>
      <c r="F20" s="1"/>
      <c r="H20" s="1"/>
      <c r="I20" s="1"/>
      <c r="J20" s="1"/>
    </row>
    <row r="21" spans="1:12" x14ac:dyDescent="0.2">
      <c r="A21" s="5" t="s">
        <v>245</v>
      </c>
      <c r="D21" s="1">
        <f>SUM(D11:D19)</f>
        <v>199032</v>
      </c>
      <c r="E21" s="1"/>
      <c r="F21" s="1">
        <f>SUM(F11:F19)</f>
        <v>4214998</v>
      </c>
      <c r="H21" s="1"/>
      <c r="I21" s="1">
        <f>SUM(D11:D16)/SUM(C11:C16)</f>
        <v>1335.08</v>
      </c>
      <c r="J21" s="1"/>
    </row>
    <row r="22" spans="1:12" x14ac:dyDescent="0.2">
      <c r="A22" s="5"/>
      <c r="D22" s="1"/>
      <c r="E22" s="1"/>
      <c r="F22" s="1"/>
      <c r="H22" s="1"/>
      <c r="I22" s="1"/>
      <c r="J22" s="1"/>
    </row>
    <row r="23" spans="1:12" x14ac:dyDescent="0.2">
      <c r="A23" s="5"/>
      <c r="C23" s="5" t="s">
        <v>222</v>
      </c>
      <c r="D23" s="7" t="s">
        <v>247</v>
      </c>
      <c r="E23" s="7" t="s">
        <v>248</v>
      </c>
      <c r="F23" s="7" t="s">
        <v>249</v>
      </c>
      <c r="G23" t="s">
        <v>223</v>
      </c>
      <c r="H23" s="5" t="s">
        <v>381</v>
      </c>
      <c r="I23" s="7" t="s">
        <v>382</v>
      </c>
      <c r="J23" t="s">
        <v>225</v>
      </c>
    </row>
    <row r="24" spans="1:12" x14ac:dyDescent="0.2">
      <c r="A24" s="5" t="s">
        <v>246</v>
      </c>
      <c r="B24" s="5" t="s">
        <v>250</v>
      </c>
      <c r="C24" s="1">
        <f>D21/I21</f>
        <v>149.0787068939689</v>
      </c>
      <c r="D24" s="1">
        <f>I21</f>
        <v>1335.08</v>
      </c>
      <c r="E24" s="1">
        <f>SUM(E11:E17)/(SUM(C11:C16)+D17/I21)</f>
        <v>9151.7629986675129</v>
      </c>
      <c r="F24" s="1">
        <f>F21/C24</f>
        <v>28273.642076851964</v>
      </c>
      <c r="G24" s="6">
        <f>'NAAL 2003'!B20</f>
        <v>0.657524</v>
      </c>
      <c r="H24" s="1">
        <f>F21/(D21*G24)</f>
        <v>32.207933165918533</v>
      </c>
      <c r="I24" s="1">
        <f>F24/D24</f>
        <v>21.177489046987422</v>
      </c>
      <c r="J24" s="1">
        <f>E24/D24</f>
        <v>6.8548424054494959</v>
      </c>
    </row>
    <row r="25" spans="1:12" x14ac:dyDescent="0.2">
      <c r="A25" t="s">
        <v>241</v>
      </c>
      <c r="B25">
        <v>1992</v>
      </c>
      <c r="C25">
        <v>11</v>
      </c>
      <c r="D25" s="1">
        <v>1580</v>
      </c>
      <c r="E25" s="1">
        <v>13948</v>
      </c>
      <c r="F25" s="1">
        <v>58978</v>
      </c>
      <c r="G25">
        <v>0.65</v>
      </c>
      <c r="H25" s="1">
        <f>F25/(D25*G25)</f>
        <v>57.427458617332036</v>
      </c>
      <c r="I25" s="1">
        <f t="shared" ref="I25:I26" si="1">F25/D25</f>
        <v>37.327848101265822</v>
      </c>
      <c r="J25" s="1">
        <f>E25/D25</f>
        <v>8.8278481012658236</v>
      </c>
      <c r="L25" t="s">
        <v>258</v>
      </c>
    </row>
    <row r="26" spans="1:12" x14ac:dyDescent="0.2">
      <c r="A26" t="s">
        <v>238</v>
      </c>
      <c r="B26">
        <v>1990</v>
      </c>
      <c r="C26" s="1">
        <f>'npls 1990'!D6</f>
        <v>123</v>
      </c>
      <c r="D26" s="1">
        <f>'npls 1990'!D13</f>
        <v>781.75</v>
      </c>
      <c r="E26" s="1">
        <f>'npls 1990'!D7</f>
        <v>6254</v>
      </c>
      <c r="F26" s="1">
        <f>'npls 1990'!D11</f>
        <v>9636</v>
      </c>
      <c r="G26">
        <f>G25</f>
        <v>0.65</v>
      </c>
      <c r="H26" s="1">
        <f>F26/(D26*G26)</f>
        <v>18.963371134781429</v>
      </c>
      <c r="I26" s="1">
        <f t="shared" si="1"/>
        <v>12.326191237607931</v>
      </c>
      <c r="J26" s="1">
        <f>E26/D26</f>
        <v>8</v>
      </c>
      <c r="L26" t="s">
        <v>261</v>
      </c>
    </row>
    <row r="28" spans="1:12" x14ac:dyDescent="0.2">
      <c r="A28" t="s">
        <v>242</v>
      </c>
      <c r="L28" s="5" t="s">
        <v>314</v>
      </c>
    </row>
    <row r="29" spans="1:12" x14ac:dyDescent="0.2">
      <c r="A29" t="s">
        <v>243</v>
      </c>
      <c r="B29" s="11">
        <v>1331278</v>
      </c>
    </row>
    <row r="30" spans="1:12" x14ac:dyDescent="0.2">
      <c r="A30" s="5" t="s">
        <v>286</v>
      </c>
      <c r="B30" s="6">
        <f>D21/B29</f>
        <v>0.149504461126827</v>
      </c>
    </row>
    <row r="34" spans="1:12" x14ac:dyDescent="0.2">
      <c r="A34" t="s">
        <v>263</v>
      </c>
    </row>
    <row r="35" spans="1:12" x14ac:dyDescent="0.2">
      <c r="A35" t="s">
        <v>264</v>
      </c>
      <c r="B35" s="11">
        <v>9074</v>
      </c>
      <c r="L35" t="s">
        <v>266</v>
      </c>
    </row>
    <row r="36" spans="1:12" x14ac:dyDescent="0.2">
      <c r="A36" t="s">
        <v>265</v>
      </c>
      <c r="B36" s="11">
        <v>265985</v>
      </c>
    </row>
    <row r="37" spans="1:12" x14ac:dyDescent="0.2">
      <c r="A37" t="s">
        <v>267</v>
      </c>
      <c r="B37" s="11">
        <v>760513</v>
      </c>
      <c r="L37" t="s">
        <v>268</v>
      </c>
    </row>
    <row r="38" spans="1:12" x14ac:dyDescent="0.2">
      <c r="A38" t="s">
        <v>272</v>
      </c>
      <c r="B38" s="6">
        <v>0.3</v>
      </c>
      <c r="L38" t="s">
        <v>273</v>
      </c>
    </row>
    <row r="39" spans="1:12" x14ac:dyDescent="0.2">
      <c r="A39" t="s">
        <v>274</v>
      </c>
      <c r="B39" s="11">
        <f>(1-B38)*B37</f>
        <v>532359.1</v>
      </c>
      <c r="L39" t="s">
        <v>277</v>
      </c>
    </row>
    <row r="41" spans="1:12" x14ac:dyDescent="0.2">
      <c r="A41" t="s">
        <v>269</v>
      </c>
      <c r="B41" s="11">
        <v>281421906</v>
      </c>
      <c r="L41" t="s">
        <v>271</v>
      </c>
    </row>
    <row r="42" spans="1:12" x14ac:dyDescent="0.2">
      <c r="A42" t="s">
        <v>270</v>
      </c>
      <c r="B42" s="11">
        <v>72008542.299999997</v>
      </c>
    </row>
    <row r="43" spans="1:12" x14ac:dyDescent="0.2">
      <c r="A43" t="s">
        <v>275</v>
      </c>
      <c r="B43" s="6">
        <f>1-B42/B41</f>
        <v>0.74412602301115816</v>
      </c>
    </row>
  </sheetData>
  <mergeCells count="1">
    <mergeCell ref="A1:E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10" sqref="E10"/>
    </sheetView>
  </sheetViews>
  <sheetFormatPr defaultRowHeight="15" x14ac:dyDescent="0.25"/>
  <cols>
    <col min="1" max="9" width="9.140625" style="12"/>
    <col min="10" max="10" width="11.5703125" style="12" customWidth="1"/>
    <col min="11" max="11" width="2.7109375" style="12" customWidth="1"/>
    <col min="12" max="12" width="68.5703125" style="12" customWidth="1"/>
    <col min="13" max="16384" width="9.140625" style="12"/>
  </cols>
  <sheetData>
    <row r="1" spans="1:12" x14ac:dyDescent="0.25">
      <c r="A1" s="26" t="s">
        <v>288</v>
      </c>
      <c r="B1" s="26"/>
      <c r="C1" s="26"/>
      <c r="D1" s="26"/>
      <c r="E1" s="26"/>
      <c r="F1" s="26"/>
      <c r="L1" s="12" t="s">
        <v>378</v>
      </c>
    </row>
    <row r="2" spans="1:12" x14ac:dyDescent="0.25">
      <c r="A2" s="26" t="s">
        <v>278</v>
      </c>
      <c r="B2" s="26"/>
      <c r="C2" s="26"/>
      <c r="D2" s="26"/>
      <c r="E2" s="26"/>
      <c r="F2" s="26"/>
      <c r="G2" s="26"/>
      <c r="H2" s="26"/>
      <c r="I2" s="26"/>
      <c r="L2" s="12" t="s">
        <v>379</v>
      </c>
    </row>
    <row r="3" spans="1:12" x14ac:dyDescent="0.25">
      <c r="L3" s="12" t="s">
        <v>380</v>
      </c>
    </row>
    <row r="4" spans="1:12" ht="30" customHeight="1" x14ac:dyDescent="0.25">
      <c r="A4" s="13" t="s">
        <v>184</v>
      </c>
      <c r="B4" s="14" t="s">
        <v>222</v>
      </c>
      <c r="C4" s="15" t="s">
        <v>242</v>
      </c>
      <c r="D4" s="15" t="s">
        <v>279</v>
      </c>
      <c r="E4" s="15" t="s">
        <v>280</v>
      </c>
      <c r="F4" s="15" t="s">
        <v>281</v>
      </c>
      <c r="G4" s="15" t="s">
        <v>223</v>
      </c>
      <c r="H4" s="15" t="s">
        <v>383</v>
      </c>
      <c r="I4" s="15" t="s">
        <v>282</v>
      </c>
      <c r="J4" s="15" t="s">
        <v>283</v>
      </c>
    </row>
    <row r="5" spans="1:12" x14ac:dyDescent="0.25">
      <c r="A5" s="12">
        <v>2000</v>
      </c>
      <c r="B5" s="17">
        <f>'comparison 2000'!C24</f>
        <v>149.0787068939689</v>
      </c>
      <c r="C5" s="16">
        <f>'comparison 2000'!B30</f>
        <v>0.149504461126827</v>
      </c>
      <c r="D5" s="17">
        <f>'comparison 2000'!D24</f>
        <v>1335.08</v>
      </c>
      <c r="E5" s="17">
        <f>'comparison 2000'!E24</f>
        <v>9151.7629986675129</v>
      </c>
      <c r="F5" s="17">
        <f>'comparison 2000'!F24</f>
        <v>28273.642076851964</v>
      </c>
      <c r="G5" s="16">
        <f>'NAAL 2003'!B20</f>
        <v>0.657524</v>
      </c>
      <c r="H5" s="18">
        <f>F5/D5</f>
        <v>21.177489046987422</v>
      </c>
      <c r="I5" s="18">
        <f>'comparison 2000'!H24</f>
        <v>32.207933165918533</v>
      </c>
      <c r="J5" s="19">
        <f>'comparison 2000'!J24</f>
        <v>6.8548424054494959</v>
      </c>
      <c r="L5" s="12" t="s">
        <v>287</v>
      </c>
    </row>
    <row r="6" spans="1:12" x14ac:dyDescent="0.25">
      <c r="L6" s="12" t="s">
        <v>284</v>
      </c>
    </row>
    <row r="7" spans="1:12" x14ac:dyDescent="0.25">
      <c r="L7" s="12" t="s">
        <v>285</v>
      </c>
    </row>
  </sheetData>
  <mergeCells count="2">
    <mergeCell ref="A1:F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A2" sqref="A2:G2"/>
    </sheetView>
  </sheetViews>
  <sheetFormatPr defaultRowHeight="15" x14ac:dyDescent="0.25"/>
  <cols>
    <col min="1" max="1" width="28" style="20" customWidth="1"/>
    <col min="2" max="7" width="9.140625" style="20"/>
    <col min="8" max="8" width="8.140625" style="20" customWidth="1"/>
    <col min="9" max="9" width="10.42578125" style="20" customWidth="1"/>
    <col min="10" max="16384" width="9.140625" style="20"/>
  </cols>
  <sheetData>
    <row r="1" spans="1:8" x14ac:dyDescent="0.25">
      <c r="A1" s="27" t="s">
        <v>374</v>
      </c>
      <c r="B1" s="27"/>
      <c r="C1" s="27"/>
      <c r="D1" s="27"/>
      <c r="E1" s="27"/>
      <c r="F1" s="27"/>
      <c r="G1" s="27"/>
      <c r="H1" s="27"/>
    </row>
    <row r="2" spans="1:8" x14ac:dyDescent="0.25">
      <c r="A2" s="27" t="s">
        <v>375</v>
      </c>
      <c r="B2" s="27"/>
      <c r="C2" s="27"/>
      <c r="D2" s="27"/>
      <c r="E2" s="27"/>
      <c r="F2" s="27"/>
      <c r="G2" s="27"/>
      <c r="H2" s="23"/>
    </row>
    <row r="3" spans="1:8" x14ac:dyDescent="0.25">
      <c r="A3" s="27" t="s">
        <v>376</v>
      </c>
      <c r="B3" s="27"/>
      <c r="C3" s="27"/>
      <c r="D3" s="27"/>
      <c r="E3" s="27"/>
      <c r="F3" s="27"/>
      <c r="G3" s="23"/>
      <c r="H3" s="23"/>
    </row>
    <row r="4" spans="1:8" x14ac:dyDescent="0.25">
      <c r="A4" s="24"/>
      <c r="B4" s="24"/>
      <c r="C4" s="24"/>
      <c r="D4" s="24"/>
      <c r="E4" s="24"/>
      <c r="F4" s="24"/>
      <c r="G4" s="24"/>
      <c r="H4" s="24"/>
    </row>
    <row r="5" spans="1:8" x14ac:dyDescent="0.25">
      <c r="A5" s="20" t="s">
        <v>378</v>
      </c>
      <c r="B5" s="24"/>
      <c r="C5" s="24"/>
      <c r="D5" s="24"/>
      <c r="E5" s="24"/>
      <c r="F5" s="24"/>
      <c r="G5" s="24"/>
      <c r="H5" s="24"/>
    </row>
    <row r="6" spans="1:8" x14ac:dyDescent="0.25">
      <c r="A6" s="20" t="s">
        <v>379</v>
      </c>
      <c r="B6" s="24"/>
      <c r="C6" s="24"/>
      <c r="D6" s="24"/>
      <c r="E6" s="24"/>
      <c r="F6" s="24"/>
      <c r="G6" s="24"/>
      <c r="H6" s="24"/>
    </row>
    <row r="7" spans="1:8" x14ac:dyDescent="0.25">
      <c r="A7" s="20" t="s">
        <v>380</v>
      </c>
      <c r="B7" s="24"/>
      <c r="C7" s="24"/>
      <c r="D7" s="24"/>
      <c r="E7" s="24"/>
      <c r="F7" s="24"/>
      <c r="G7" s="24"/>
      <c r="H7" s="24"/>
    </row>
    <row r="8" spans="1:8" x14ac:dyDescent="0.25">
      <c r="A8" s="24"/>
      <c r="B8" s="24"/>
      <c r="C8" s="24"/>
      <c r="D8" s="24"/>
      <c r="E8" s="24"/>
      <c r="F8" s="24"/>
      <c r="G8" s="24"/>
      <c r="H8" s="24"/>
    </row>
    <row r="11" spans="1:8" x14ac:dyDescent="0.25">
      <c r="A11" s="27" t="s">
        <v>373</v>
      </c>
      <c r="B11" s="27"/>
      <c r="C11" s="27"/>
    </row>
    <row r="12" spans="1:8" x14ac:dyDescent="0.25">
      <c r="B12" s="20" t="s">
        <v>351</v>
      </c>
      <c r="C12" s="20" t="s">
        <v>372</v>
      </c>
    </row>
    <row r="13" spans="1:8" x14ac:dyDescent="0.25">
      <c r="A13" s="20" t="s">
        <v>352</v>
      </c>
      <c r="B13" s="21">
        <f>L50</f>
        <v>0.114644</v>
      </c>
      <c r="C13" s="21">
        <f>D50</f>
        <v>2.5648000000000001E-2</v>
      </c>
    </row>
    <row r="14" spans="1:8" x14ac:dyDescent="0.25">
      <c r="A14" s="20" t="s">
        <v>354</v>
      </c>
      <c r="B14" s="21">
        <f>L51</f>
        <v>0.35286000000000001</v>
      </c>
      <c r="C14" s="21">
        <f>D51</f>
        <v>0.123247</v>
      </c>
    </row>
    <row r="15" spans="1:8" x14ac:dyDescent="0.25">
      <c r="A15" s="20" t="s">
        <v>355</v>
      </c>
      <c r="B15" s="21">
        <f>L52</f>
        <v>0.19001999999999999</v>
      </c>
      <c r="C15" s="21">
        <f>D52</f>
        <v>0.19652800000000001</v>
      </c>
    </row>
    <row r="16" spans="1:8" x14ac:dyDescent="0.25">
      <c r="A16" s="20" t="s">
        <v>357</v>
      </c>
      <c r="B16" s="21">
        <f>L53</f>
        <v>9.4515000000000002E-2</v>
      </c>
      <c r="C16" s="21">
        <f>E53</f>
        <v>0.32078099999999998</v>
      </c>
    </row>
    <row r="17" spans="1:6" x14ac:dyDescent="0.25">
      <c r="A17" s="20" t="s">
        <v>359</v>
      </c>
      <c r="B17" s="21">
        <f>L54</f>
        <v>0.24796099999999999</v>
      </c>
      <c r="C17" s="21">
        <f>D54</f>
        <v>0.33379700000000001</v>
      </c>
    </row>
    <row r="19" spans="1:6" x14ac:dyDescent="0.25">
      <c r="A19" s="20" t="s">
        <v>50</v>
      </c>
      <c r="B19" s="21">
        <f>SUM(B13:B17)</f>
        <v>1</v>
      </c>
      <c r="C19" s="21">
        <f>SUM(C13:C17)</f>
        <v>1.0000010000000001</v>
      </c>
    </row>
    <row r="20" spans="1:6" x14ac:dyDescent="0.25">
      <c r="A20" s="20" t="s">
        <v>377</v>
      </c>
      <c r="B20" s="21">
        <f>SUM(B13:B15)</f>
        <v>0.657524</v>
      </c>
      <c r="C20" s="21">
        <f>SUM(C13:C15)</f>
        <v>0.34542300000000004</v>
      </c>
      <c r="D20" s="21"/>
    </row>
    <row r="21" spans="1:6" x14ac:dyDescent="0.25">
      <c r="B21" s="21"/>
      <c r="C21" s="21"/>
      <c r="D21" s="21"/>
    </row>
    <row r="22" spans="1:6" x14ac:dyDescent="0.25">
      <c r="B22" s="21"/>
      <c r="C22" s="21"/>
      <c r="D22" s="21"/>
    </row>
    <row r="23" spans="1:6" x14ac:dyDescent="0.25">
      <c r="A23" s="27" t="s">
        <v>371</v>
      </c>
      <c r="B23" s="27"/>
      <c r="C23" s="27"/>
      <c r="D23" s="27"/>
      <c r="E23" s="27"/>
      <c r="F23" s="27"/>
    </row>
    <row r="24" spans="1:6" x14ac:dyDescent="0.25">
      <c r="B24" s="20" t="s">
        <v>351</v>
      </c>
      <c r="C24" s="20" t="s">
        <v>372</v>
      </c>
      <c r="D24" s="21"/>
    </row>
    <row r="25" spans="1:6" x14ac:dyDescent="0.25">
      <c r="A25" s="20" t="s">
        <v>353</v>
      </c>
      <c r="B25" s="21">
        <f>N73</f>
        <v>0.41184399999999999</v>
      </c>
      <c r="C25" s="21">
        <f>F73</f>
        <v>0.21453900000000001</v>
      </c>
      <c r="D25" s="21"/>
    </row>
    <row r="26" spans="1:6" x14ac:dyDescent="0.25">
      <c r="A26" s="20" t="s">
        <v>356</v>
      </c>
      <c r="B26" s="21">
        <f>N74</f>
        <v>0.244481</v>
      </c>
      <c r="C26" s="21">
        <f>F74</f>
        <v>0.45131500000000002</v>
      </c>
      <c r="D26" s="21"/>
    </row>
    <row r="27" spans="1:6" x14ac:dyDescent="0.25">
      <c r="A27" s="20" t="s">
        <v>358</v>
      </c>
      <c r="B27" s="21">
        <f>N75</f>
        <v>0.34367500000000001</v>
      </c>
      <c r="C27" s="21">
        <f>F75</f>
        <v>0.334146</v>
      </c>
      <c r="D27" s="21"/>
    </row>
    <row r="28" spans="1:6" x14ac:dyDescent="0.25">
      <c r="D28" s="21"/>
    </row>
    <row r="29" spans="1:6" x14ac:dyDescent="0.25">
      <c r="A29" s="20" t="s">
        <v>50</v>
      </c>
      <c r="B29" s="21">
        <f>SUM(B25:B27)</f>
        <v>1</v>
      </c>
      <c r="C29" s="21">
        <f>SUM(C25:C27)</f>
        <v>1</v>
      </c>
      <c r="D29" s="21"/>
    </row>
    <row r="30" spans="1:6" x14ac:dyDescent="0.25">
      <c r="B30" s="21"/>
      <c r="C30" s="21"/>
      <c r="D30" s="21"/>
    </row>
    <row r="31" spans="1:6" x14ac:dyDescent="0.25">
      <c r="B31" s="21"/>
      <c r="C31" s="21"/>
      <c r="D31" s="21"/>
    </row>
    <row r="34" spans="1:16" x14ac:dyDescent="0.25">
      <c r="B34" s="20" t="s">
        <v>315</v>
      </c>
      <c r="C34" s="20" t="s">
        <v>360</v>
      </c>
      <c r="D34" s="20" t="s">
        <v>316</v>
      </c>
      <c r="I34" s="20" t="s">
        <v>315</v>
      </c>
      <c r="J34" s="20" t="s">
        <v>360</v>
      </c>
      <c r="K34" s="20" t="s">
        <v>317</v>
      </c>
    </row>
    <row r="36" spans="1:16" x14ac:dyDescent="0.25">
      <c r="A36" s="20" t="s">
        <v>318</v>
      </c>
      <c r="I36" s="20" t="s">
        <v>318</v>
      </c>
    </row>
    <row r="37" spans="1:16" x14ac:dyDescent="0.25">
      <c r="A37" s="20" t="s">
        <v>319</v>
      </c>
      <c r="B37" s="20" t="s">
        <v>320</v>
      </c>
      <c r="C37" s="20" t="s">
        <v>321</v>
      </c>
      <c r="D37" s="20" t="s">
        <v>322</v>
      </c>
      <c r="E37" s="20" t="s">
        <v>323</v>
      </c>
      <c r="F37" s="20" t="s">
        <v>324</v>
      </c>
      <c r="G37" s="20">
        <v>19247</v>
      </c>
      <c r="I37" s="20" t="s">
        <v>319</v>
      </c>
      <c r="J37" s="20" t="s">
        <v>320</v>
      </c>
      <c r="K37" s="20" t="s">
        <v>321</v>
      </c>
      <c r="L37" s="20" t="s">
        <v>322</v>
      </c>
      <c r="M37" s="20" t="s">
        <v>323</v>
      </c>
      <c r="N37" s="20" t="s">
        <v>324</v>
      </c>
      <c r="O37" s="20">
        <v>19247</v>
      </c>
    </row>
    <row r="38" spans="1:16" x14ac:dyDescent="0.25">
      <c r="A38" s="20" t="s">
        <v>325</v>
      </c>
      <c r="B38" s="20" t="s">
        <v>326</v>
      </c>
      <c r="C38" s="20" t="s">
        <v>321</v>
      </c>
      <c r="D38" s="20" t="s">
        <v>322</v>
      </c>
      <c r="E38" s="20" t="s">
        <v>327</v>
      </c>
      <c r="F38" s="20" t="s">
        <v>324</v>
      </c>
      <c r="G38" s="20">
        <v>1</v>
      </c>
      <c r="I38" s="20" t="s">
        <v>325</v>
      </c>
      <c r="J38" s="20" t="s">
        <v>326</v>
      </c>
      <c r="K38" s="20" t="s">
        <v>321</v>
      </c>
      <c r="L38" s="20" t="s">
        <v>322</v>
      </c>
      <c r="M38" s="20" t="s">
        <v>327</v>
      </c>
      <c r="N38" s="20" t="s">
        <v>324</v>
      </c>
      <c r="O38" s="20">
        <v>1</v>
      </c>
    </row>
    <row r="39" spans="1:16" x14ac:dyDescent="0.25">
      <c r="A39" s="20" t="s">
        <v>328</v>
      </c>
      <c r="B39" s="20" t="s">
        <v>329</v>
      </c>
      <c r="C39" s="20" t="s">
        <v>321</v>
      </c>
      <c r="D39" s="20" t="s">
        <v>322</v>
      </c>
      <c r="E39" s="20" t="s">
        <v>330</v>
      </c>
      <c r="F39" s="20" t="s">
        <v>324</v>
      </c>
      <c r="G39" s="20">
        <v>3</v>
      </c>
      <c r="I39" s="20" t="s">
        <v>328</v>
      </c>
      <c r="J39" s="20" t="s">
        <v>329</v>
      </c>
      <c r="K39" s="20" t="s">
        <v>321</v>
      </c>
      <c r="L39" s="20" t="s">
        <v>322</v>
      </c>
      <c r="M39" s="20" t="s">
        <v>330</v>
      </c>
      <c r="N39" s="20" t="s">
        <v>324</v>
      </c>
      <c r="O39" s="20">
        <v>3</v>
      </c>
    </row>
    <row r="40" spans="1:16" x14ac:dyDescent="0.25">
      <c r="B40" s="20" t="s">
        <v>331</v>
      </c>
      <c r="C40" s="20" t="s">
        <v>332</v>
      </c>
      <c r="D40" s="20" t="s">
        <v>324</v>
      </c>
      <c r="E40" s="22">
        <v>215800000</v>
      </c>
      <c r="J40" s="20" t="s">
        <v>331</v>
      </c>
      <c r="K40" s="20" t="s">
        <v>332</v>
      </c>
      <c r="L40" s="20" t="s">
        <v>324</v>
      </c>
      <c r="M40" s="22">
        <v>215800000</v>
      </c>
    </row>
    <row r="41" spans="1:16" x14ac:dyDescent="0.25">
      <c r="A41" s="20" t="s">
        <v>333</v>
      </c>
      <c r="B41" s="20" t="s">
        <v>334</v>
      </c>
      <c r="C41" s="20" t="s">
        <v>335</v>
      </c>
      <c r="D41" s="20" t="s">
        <v>336</v>
      </c>
      <c r="E41" s="20" t="s">
        <v>322</v>
      </c>
      <c r="F41" s="20" t="s">
        <v>323</v>
      </c>
      <c r="G41" s="20" t="s">
        <v>324</v>
      </c>
      <c r="H41" s="20">
        <v>18091</v>
      </c>
      <c r="I41" s="20" t="s">
        <v>333</v>
      </c>
      <c r="J41" s="20" t="s">
        <v>337</v>
      </c>
      <c r="K41" s="20" t="s">
        <v>335</v>
      </c>
      <c r="L41" s="20" t="s">
        <v>336</v>
      </c>
      <c r="M41" s="20" t="s">
        <v>322</v>
      </c>
      <c r="N41" s="20" t="s">
        <v>323</v>
      </c>
      <c r="O41" s="20" t="s">
        <v>324</v>
      </c>
      <c r="P41" s="20">
        <v>1156</v>
      </c>
    </row>
    <row r="42" spans="1:16" x14ac:dyDescent="0.25">
      <c r="B42" s="20" t="s">
        <v>335</v>
      </c>
      <c r="C42" s="20" t="s">
        <v>332</v>
      </c>
      <c r="D42" s="20" t="s">
        <v>324</v>
      </c>
      <c r="E42" s="22">
        <v>214500000</v>
      </c>
      <c r="J42" s="20" t="s">
        <v>335</v>
      </c>
      <c r="K42" s="20" t="s">
        <v>332</v>
      </c>
      <c r="L42" s="20" t="s">
        <v>324</v>
      </c>
      <c r="M42" s="20">
        <v>1361696.7</v>
      </c>
    </row>
    <row r="43" spans="1:16" x14ac:dyDescent="0.25">
      <c r="A43" s="20" t="s">
        <v>318</v>
      </c>
      <c r="I43" s="20" t="s">
        <v>318</v>
      </c>
    </row>
    <row r="45" spans="1:16" x14ac:dyDescent="0.25">
      <c r="A45" s="20" t="s">
        <v>338</v>
      </c>
      <c r="B45" s="20" t="s">
        <v>339</v>
      </c>
      <c r="C45" s="20" t="s">
        <v>340</v>
      </c>
      <c r="I45" s="20" t="s">
        <v>338</v>
      </c>
      <c r="J45" s="20" t="s">
        <v>339</v>
      </c>
      <c r="K45" s="20" t="s">
        <v>340</v>
      </c>
    </row>
    <row r="47" spans="1:16" x14ac:dyDescent="0.25">
      <c r="B47" s="20" t="s">
        <v>342</v>
      </c>
      <c r="J47" s="20" t="s">
        <v>361</v>
      </c>
    </row>
    <row r="48" spans="1:16" x14ac:dyDescent="0.25">
      <c r="B48" s="20" t="s">
        <v>362</v>
      </c>
      <c r="C48" s="20" t="s">
        <v>343</v>
      </c>
      <c r="D48" s="20" t="s">
        <v>344</v>
      </c>
      <c r="E48" s="20" t="s">
        <v>345</v>
      </c>
      <c r="F48" s="20" t="s">
        <v>346</v>
      </c>
      <c r="G48" s="20" t="s">
        <v>347</v>
      </c>
      <c r="J48" s="20" t="s">
        <v>362</v>
      </c>
      <c r="K48" s="20" t="s">
        <v>343</v>
      </c>
      <c r="L48" s="20" t="s">
        <v>344</v>
      </c>
      <c r="M48" s="20" t="s">
        <v>345</v>
      </c>
      <c r="N48" s="20" t="s">
        <v>346</v>
      </c>
      <c r="O48" s="20" t="s">
        <v>347</v>
      </c>
    </row>
    <row r="49" spans="2:18" x14ac:dyDescent="0.25">
      <c r="B49" s="20" t="s">
        <v>349</v>
      </c>
      <c r="J49" s="20" t="s">
        <v>363</v>
      </c>
    </row>
    <row r="50" spans="2:18" x14ac:dyDescent="0.25">
      <c r="B50" s="20" t="s">
        <v>352</v>
      </c>
      <c r="C50" s="20">
        <v>517</v>
      </c>
      <c r="D50" s="20">
        <v>2.5648000000000001E-2</v>
      </c>
      <c r="E50" s="20">
        <v>2.5700000000000001E-4</v>
      </c>
      <c r="J50" s="20" t="s">
        <v>352</v>
      </c>
      <c r="K50" s="20">
        <v>131</v>
      </c>
      <c r="L50" s="20">
        <v>0.114644</v>
      </c>
      <c r="M50" s="20">
        <v>2.0270000000000002E-3</v>
      </c>
    </row>
    <row r="51" spans="2:18" x14ac:dyDescent="0.25">
      <c r="B51" s="20" t="s">
        <v>354</v>
      </c>
      <c r="C51" s="20">
        <v>2250</v>
      </c>
      <c r="D51" s="20">
        <v>0.123247</v>
      </c>
      <c r="E51" s="20">
        <v>5.7250000000000001E-3</v>
      </c>
      <c r="J51" s="20" t="s">
        <v>354</v>
      </c>
      <c r="K51" s="20">
        <v>412</v>
      </c>
      <c r="L51" s="20">
        <v>0.35286000000000001</v>
      </c>
      <c r="M51" s="20">
        <v>1.281E-2</v>
      </c>
    </row>
    <row r="52" spans="2:18" x14ac:dyDescent="0.25">
      <c r="B52" s="20" t="s">
        <v>355</v>
      </c>
      <c r="C52" s="20">
        <v>3524</v>
      </c>
      <c r="D52" s="20">
        <v>0.19652800000000001</v>
      </c>
      <c r="E52" s="20">
        <v>1.9880000000000002E-3</v>
      </c>
      <c r="J52" s="20" t="s">
        <v>355</v>
      </c>
      <c r="K52" s="20">
        <v>215</v>
      </c>
      <c r="L52" s="20">
        <v>0.19001999999999999</v>
      </c>
      <c r="M52" s="20">
        <v>1.7099999999999999E-3</v>
      </c>
    </row>
    <row r="53" spans="2:18" x14ac:dyDescent="0.25">
      <c r="B53" s="20" t="s">
        <v>364</v>
      </c>
      <c r="C53" s="20" t="s">
        <v>350</v>
      </c>
      <c r="D53" s="20">
        <v>5531</v>
      </c>
      <c r="E53" s="20">
        <v>0.32078099999999998</v>
      </c>
      <c r="F53" s="20">
        <v>1.9499999999999999E-3</v>
      </c>
      <c r="J53" s="20" t="s">
        <v>364</v>
      </c>
      <c r="K53" s="20">
        <v>108</v>
      </c>
      <c r="L53" s="20">
        <v>9.4515000000000002E-2</v>
      </c>
      <c r="M53" s="20">
        <v>7.6860000000000001E-3</v>
      </c>
    </row>
    <row r="54" spans="2:18" x14ac:dyDescent="0.25">
      <c r="B54" s="20" t="s">
        <v>359</v>
      </c>
      <c r="C54" s="20">
        <v>6269</v>
      </c>
      <c r="D54" s="20">
        <v>0.33379700000000001</v>
      </c>
      <c r="E54" s="20">
        <v>1.552E-3</v>
      </c>
      <c r="J54" s="20" t="s">
        <v>359</v>
      </c>
      <c r="K54" s="20">
        <v>290</v>
      </c>
      <c r="L54" s="20">
        <v>0.24796099999999999</v>
      </c>
      <c r="M54" s="20">
        <v>5.4409999999999997E-3</v>
      </c>
    </row>
    <row r="55" spans="2:18" x14ac:dyDescent="0.25">
      <c r="B55" s="20" t="s">
        <v>342</v>
      </c>
      <c r="J55" s="20" t="s">
        <v>361</v>
      </c>
    </row>
    <row r="56" spans="2:18" x14ac:dyDescent="0.25">
      <c r="K56" s="20">
        <f>SUM(K50:K54)</f>
        <v>1156</v>
      </c>
    </row>
    <row r="57" spans="2:18" x14ac:dyDescent="0.25">
      <c r="C57" s="20" t="s">
        <v>315</v>
      </c>
      <c r="D57" s="20" t="s">
        <v>365</v>
      </c>
      <c r="E57" s="20" t="s">
        <v>316</v>
      </c>
      <c r="K57" s="20" t="s">
        <v>315</v>
      </c>
      <c r="L57" s="20" t="s">
        <v>365</v>
      </c>
      <c r="M57" s="20" t="s">
        <v>317</v>
      </c>
    </row>
    <row r="59" spans="2:18" x14ac:dyDescent="0.25">
      <c r="C59" s="20" t="s">
        <v>318</v>
      </c>
      <c r="K59" s="20" t="s">
        <v>318</v>
      </c>
    </row>
    <row r="60" spans="2:18" x14ac:dyDescent="0.25">
      <c r="C60" s="20" t="s">
        <v>319</v>
      </c>
      <c r="D60" s="20" t="s">
        <v>320</v>
      </c>
      <c r="E60" s="20" t="s">
        <v>321</v>
      </c>
      <c r="F60" s="20" t="s">
        <v>322</v>
      </c>
      <c r="G60" s="20" t="s">
        <v>323</v>
      </c>
      <c r="H60" s="20" t="s">
        <v>324</v>
      </c>
      <c r="I60" s="20">
        <v>19256</v>
      </c>
      <c r="K60" s="20" t="s">
        <v>319</v>
      </c>
      <c r="L60" s="20" t="s">
        <v>320</v>
      </c>
      <c r="M60" s="20" t="s">
        <v>321</v>
      </c>
      <c r="N60" s="20" t="s">
        <v>322</v>
      </c>
      <c r="O60" s="20" t="s">
        <v>323</v>
      </c>
      <c r="P60" s="20" t="s">
        <v>324</v>
      </c>
      <c r="Q60" s="20">
        <v>19256</v>
      </c>
    </row>
    <row r="61" spans="2:18" x14ac:dyDescent="0.25">
      <c r="C61" s="20" t="s">
        <v>325</v>
      </c>
      <c r="D61" s="20" t="s">
        <v>326</v>
      </c>
      <c r="E61" s="20" t="s">
        <v>321</v>
      </c>
      <c r="F61" s="20" t="s">
        <v>322</v>
      </c>
      <c r="G61" s="20" t="s">
        <v>327</v>
      </c>
      <c r="H61" s="20" t="s">
        <v>324</v>
      </c>
      <c r="I61" s="20">
        <v>1</v>
      </c>
      <c r="K61" s="20" t="s">
        <v>325</v>
      </c>
      <c r="L61" s="20" t="s">
        <v>326</v>
      </c>
      <c r="M61" s="20" t="s">
        <v>321</v>
      </c>
      <c r="N61" s="20" t="s">
        <v>322</v>
      </c>
      <c r="O61" s="20" t="s">
        <v>327</v>
      </c>
      <c r="P61" s="20" t="s">
        <v>324</v>
      </c>
      <c r="Q61" s="20">
        <v>1</v>
      </c>
    </row>
    <row r="62" spans="2:18" x14ac:dyDescent="0.25">
      <c r="C62" s="20" t="s">
        <v>328</v>
      </c>
      <c r="D62" s="20" t="s">
        <v>329</v>
      </c>
      <c r="E62" s="20" t="s">
        <v>321</v>
      </c>
      <c r="F62" s="20" t="s">
        <v>322</v>
      </c>
      <c r="G62" s="20" t="s">
        <v>330</v>
      </c>
      <c r="H62" s="20" t="s">
        <v>324</v>
      </c>
      <c r="I62" s="20">
        <v>3</v>
      </c>
      <c r="K62" s="20" t="s">
        <v>328</v>
      </c>
      <c r="L62" s="20" t="s">
        <v>329</v>
      </c>
      <c r="M62" s="20" t="s">
        <v>321</v>
      </c>
      <c r="N62" s="20" t="s">
        <v>322</v>
      </c>
      <c r="O62" s="20" t="s">
        <v>330</v>
      </c>
      <c r="P62" s="20" t="s">
        <v>324</v>
      </c>
      <c r="Q62" s="20">
        <v>3</v>
      </c>
    </row>
    <row r="63" spans="2:18" x14ac:dyDescent="0.25">
      <c r="D63" s="20" t="s">
        <v>331</v>
      </c>
      <c r="E63" s="20" t="s">
        <v>332</v>
      </c>
      <c r="F63" s="20" t="s">
        <v>324</v>
      </c>
      <c r="G63" s="22">
        <v>215900000</v>
      </c>
      <c r="L63" s="20" t="s">
        <v>331</v>
      </c>
      <c r="M63" s="20" t="s">
        <v>332</v>
      </c>
      <c r="N63" s="20" t="s">
        <v>324</v>
      </c>
      <c r="O63" s="22">
        <v>215900000</v>
      </c>
    </row>
    <row r="64" spans="2:18" x14ac:dyDescent="0.25">
      <c r="C64" s="20" t="s">
        <v>333</v>
      </c>
      <c r="D64" s="20" t="s">
        <v>334</v>
      </c>
      <c r="E64" s="20" t="s">
        <v>335</v>
      </c>
      <c r="F64" s="20" t="s">
        <v>336</v>
      </c>
      <c r="G64" s="20" t="s">
        <v>322</v>
      </c>
      <c r="H64" s="20" t="s">
        <v>323</v>
      </c>
      <c r="I64" s="20" t="s">
        <v>324</v>
      </c>
      <c r="J64" s="20">
        <v>18101</v>
      </c>
      <c r="K64" s="20" t="s">
        <v>333</v>
      </c>
      <c r="L64" s="20" t="s">
        <v>337</v>
      </c>
      <c r="M64" s="20" t="s">
        <v>335</v>
      </c>
      <c r="N64" s="20" t="s">
        <v>336</v>
      </c>
      <c r="O64" s="20" t="s">
        <v>322</v>
      </c>
      <c r="P64" s="20" t="s">
        <v>323</v>
      </c>
      <c r="Q64" s="20" t="s">
        <v>324</v>
      </c>
      <c r="R64" s="20">
        <v>1155</v>
      </c>
    </row>
    <row r="65" spans="3:17" x14ac:dyDescent="0.25">
      <c r="D65" s="20" t="s">
        <v>335</v>
      </c>
      <c r="E65" s="20" t="s">
        <v>332</v>
      </c>
      <c r="F65" s="20" t="s">
        <v>324</v>
      </c>
      <c r="G65" s="22">
        <v>214600000</v>
      </c>
      <c r="L65" s="20" t="s">
        <v>335</v>
      </c>
      <c r="M65" s="20" t="s">
        <v>332</v>
      </c>
      <c r="N65" s="20" t="s">
        <v>324</v>
      </c>
      <c r="O65" s="20">
        <v>1360578.2</v>
      </c>
    </row>
    <row r="66" spans="3:17" x14ac:dyDescent="0.25">
      <c r="C66" s="20" t="s">
        <v>318</v>
      </c>
      <c r="K66" s="20" t="s">
        <v>318</v>
      </c>
    </row>
    <row r="68" spans="3:17" x14ac:dyDescent="0.25">
      <c r="C68" s="20" t="s">
        <v>338</v>
      </c>
      <c r="D68" s="20" t="s">
        <v>339</v>
      </c>
      <c r="E68" s="20" t="s">
        <v>340</v>
      </c>
      <c r="K68" s="20" t="s">
        <v>338</v>
      </c>
      <c r="L68" s="20" t="s">
        <v>339</v>
      </c>
      <c r="M68" s="20" t="s">
        <v>340</v>
      </c>
    </row>
    <row r="70" spans="3:17" x14ac:dyDescent="0.25">
      <c r="D70" s="20" t="s">
        <v>341</v>
      </c>
      <c r="L70" s="20" t="s">
        <v>342</v>
      </c>
    </row>
    <row r="71" spans="3:17" x14ac:dyDescent="0.25">
      <c r="D71" s="20" t="s">
        <v>366</v>
      </c>
      <c r="E71" s="20" t="s">
        <v>343</v>
      </c>
      <c r="F71" s="20" t="s">
        <v>344</v>
      </c>
      <c r="G71" s="20" t="s">
        <v>345</v>
      </c>
      <c r="H71" s="20" t="s">
        <v>346</v>
      </c>
      <c r="I71" s="20" t="s">
        <v>347</v>
      </c>
      <c r="L71" s="20" t="s">
        <v>366</v>
      </c>
      <c r="M71" s="20" t="s">
        <v>343</v>
      </c>
      <c r="N71" s="20" t="s">
        <v>344</v>
      </c>
      <c r="O71" s="20" t="s">
        <v>345</v>
      </c>
      <c r="P71" s="20" t="s">
        <v>346</v>
      </c>
      <c r="Q71" s="20" t="s">
        <v>347</v>
      </c>
    </row>
    <row r="72" spans="3:17" x14ac:dyDescent="0.25">
      <c r="D72" s="20" t="s">
        <v>348</v>
      </c>
      <c r="L72" s="20" t="s">
        <v>349</v>
      </c>
    </row>
    <row r="73" spans="3:17" x14ac:dyDescent="0.25">
      <c r="D73" s="20" t="s">
        <v>367</v>
      </c>
      <c r="E73" s="20">
        <v>3857</v>
      </c>
      <c r="F73" s="20">
        <v>0.21453900000000001</v>
      </c>
      <c r="G73" s="20">
        <v>3.3300000000000002E-4</v>
      </c>
      <c r="L73" s="20" t="s">
        <v>367</v>
      </c>
      <c r="M73" s="20">
        <v>478</v>
      </c>
      <c r="N73" s="20">
        <v>0.41184399999999999</v>
      </c>
      <c r="O73" s="20">
        <v>3.2294999999999997E-2</v>
      </c>
    </row>
    <row r="74" spans="3:17" x14ac:dyDescent="0.25">
      <c r="D74" s="20" t="s">
        <v>368</v>
      </c>
      <c r="E74" s="20">
        <v>7964</v>
      </c>
      <c r="F74" s="20">
        <v>0.45131500000000002</v>
      </c>
      <c r="G74" s="20">
        <v>1.444E-3</v>
      </c>
      <c r="L74" s="20" t="s">
        <v>368</v>
      </c>
      <c r="M74" s="20">
        <v>278</v>
      </c>
      <c r="N74" s="20">
        <v>0.244481</v>
      </c>
      <c r="O74" s="20">
        <v>3.4504E-2</v>
      </c>
    </row>
    <row r="75" spans="3:17" x14ac:dyDescent="0.25">
      <c r="D75" s="20" t="s">
        <v>369</v>
      </c>
      <c r="E75" s="20">
        <v>6280</v>
      </c>
      <c r="F75" s="20">
        <v>0.334146</v>
      </c>
      <c r="G75" s="20">
        <v>1.774E-3</v>
      </c>
      <c r="K75" s="20" t="s">
        <v>369</v>
      </c>
      <c r="L75" s="20" t="s">
        <v>370</v>
      </c>
      <c r="M75" s="20">
        <v>399</v>
      </c>
      <c r="N75" s="20">
        <v>0.34367500000000001</v>
      </c>
      <c r="O75" s="20">
        <v>2.209E-3</v>
      </c>
    </row>
    <row r="76" spans="3:17" x14ac:dyDescent="0.25">
      <c r="D76" s="20" t="s">
        <v>341</v>
      </c>
      <c r="L76" s="20" t="s">
        <v>342</v>
      </c>
    </row>
    <row r="77" spans="3:17" x14ac:dyDescent="0.25">
      <c r="M77" s="20">
        <f>SUM(M73:M75)</f>
        <v>1155</v>
      </c>
    </row>
  </sheetData>
  <mergeCells count="5">
    <mergeCell ref="A1:H1"/>
    <mergeCell ref="A2:G2"/>
    <mergeCell ref="A3:F3"/>
    <mergeCell ref="A23:F23"/>
    <mergeCell ref="A11:C1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E1"/>
    </sheetView>
  </sheetViews>
  <sheetFormatPr defaultRowHeight="12.75" x14ac:dyDescent="0.2"/>
  <cols>
    <col min="2" max="2" width="17.42578125" customWidth="1"/>
    <col min="7" max="7" width="2.7109375" customWidth="1"/>
    <col min="8" max="8" width="34.28515625" customWidth="1"/>
  </cols>
  <sheetData>
    <row r="1" spans="1:8" x14ac:dyDescent="0.2">
      <c r="A1" s="28" t="s">
        <v>289</v>
      </c>
      <c r="B1" s="25"/>
      <c r="C1" s="25"/>
      <c r="D1" s="25"/>
      <c r="E1" s="25"/>
      <c r="H1" t="s">
        <v>378</v>
      </c>
    </row>
    <row r="2" spans="1:8" x14ac:dyDescent="0.2">
      <c r="H2" t="s">
        <v>379</v>
      </c>
    </row>
    <row r="3" spans="1:8" x14ac:dyDescent="0.2">
      <c r="H3" t="s">
        <v>380</v>
      </c>
    </row>
    <row r="5" spans="1:8" x14ac:dyDescent="0.2">
      <c r="C5" t="s">
        <v>181</v>
      </c>
      <c r="D5" t="s">
        <v>201</v>
      </c>
      <c r="E5" t="s">
        <v>202</v>
      </c>
      <c r="F5" t="s">
        <v>33</v>
      </c>
    </row>
    <row r="6" spans="1:8" x14ac:dyDescent="0.2">
      <c r="A6" t="s">
        <v>196</v>
      </c>
      <c r="B6" t="s">
        <v>197</v>
      </c>
      <c r="C6">
        <v>1200</v>
      </c>
      <c r="D6">
        <v>10000</v>
      </c>
      <c r="E6">
        <v>8010</v>
      </c>
      <c r="F6" s="2">
        <f>E6/C6</f>
        <v>6.6749999999999998</v>
      </c>
      <c r="H6" t="s">
        <v>290</v>
      </c>
    </row>
    <row r="7" spans="1:8" x14ac:dyDescent="0.2">
      <c r="A7" t="s">
        <v>196</v>
      </c>
      <c r="B7" t="s">
        <v>198</v>
      </c>
      <c r="C7">
        <v>2400</v>
      </c>
      <c r="D7">
        <v>20000</v>
      </c>
      <c r="E7">
        <v>32040</v>
      </c>
      <c r="F7" s="2">
        <f>E7/C7</f>
        <v>13.35</v>
      </c>
      <c r="H7" t="s">
        <v>291</v>
      </c>
    </row>
    <row r="8" spans="1:8" x14ac:dyDescent="0.2">
      <c r="A8" t="s">
        <v>200</v>
      </c>
      <c r="B8" t="s">
        <v>199</v>
      </c>
      <c r="C8">
        <v>4000</v>
      </c>
      <c r="D8">
        <v>29176</v>
      </c>
      <c r="E8">
        <v>42319</v>
      </c>
      <c r="F8" s="2">
        <f>E8/C8</f>
        <v>10.579750000000001</v>
      </c>
    </row>
    <row r="9" spans="1:8" x14ac:dyDescent="0.2">
      <c r="F9" s="2"/>
    </row>
    <row r="10" spans="1:8" x14ac:dyDescent="0.2">
      <c r="C10">
        <f>SUM(C6:C8)</f>
        <v>7600</v>
      </c>
      <c r="D10">
        <f>SUM(D6:D8)</f>
        <v>59176</v>
      </c>
      <c r="E10">
        <f>SUM(E6:E8)</f>
        <v>82369</v>
      </c>
      <c r="F10" s="2">
        <f>E10/C10</f>
        <v>10.838026315789474</v>
      </c>
    </row>
  </sheetData>
  <mergeCells count="1">
    <mergeCell ref="A1:E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sqref="A1:B1"/>
    </sheetView>
  </sheetViews>
  <sheetFormatPr defaultRowHeight="12.75" x14ac:dyDescent="0.2"/>
  <cols>
    <col min="1" max="1" width="3.85546875" customWidth="1"/>
    <col min="2" max="2" width="41.85546875" customWidth="1"/>
    <col min="3" max="3" width="8.5703125" customWidth="1"/>
    <col min="4" max="4" width="7.140625" customWidth="1"/>
    <col min="7" max="7" width="7.5703125" customWidth="1"/>
    <col min="8" max="8" width="7.28515625" customWidth="1"/>
    <col min="9" max="9" width="5.140625" customWidth="1"/>
    <col min="12" max="12" width="2.5703125" customWidth="1"/>
    <col min="13" max="13" width="29" customWidth="1"/>
  </cols>
  <sheetData>
    <row r="1" spans="1:13" x14ac:dyDescent="0.2">
      <c r="A1" s="28" t="s">
        <v>292</v>
      </c>
      <c r="B1" s="25"/>
      <c r="M1" t="s">
        <v>378</v>
      </c>
    </row>
    <row r="2" spans="1:13" x14ac:dyDescent="0.2">
      <c r="M2" t="s">
        <v>379</v>
      </c>
    </row>
    <row r="3" spans="1:13" x14ac:dyDescent="0.2">
      <c r="M3" t="s">
        <v>380</v>
      </c>
    </row>
    <row r="5" spans="1:13" x14ac:dyDescent="0.2">
      <c r="A5" t="s">
        <v>42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33</v>
      </c>
      <c r="J5" t="s">
        <v>43</v>
      </c>
    </row>
    <row r="6" spans="1:13" x14ac:dyDescent="0.2">
      <c r="A6" t="s">
        <v>32</v>
      </c>
      <c r="B6" t="s">
        <v>8</v>
      </c>
      <c r="C6" s="1">
        <v>80</v>
      </c>
      <c r="D6" s="1">
        <v>80</v>
      </c>
      <c r="E6" s="1">
        <v>1500</v>
      </c>
      <c r="F6" s="1">
        <v>51</v>
      </c>
      <c r="G6" s="1">
        <v>1502</v>
      </c>
      <c r="H6" s="1">
        <v>2400</v>
      </c>
      <c r="I6" s="2">
        <f t="shared" ref="I6:I22" si="0">H6/C6</f>
        <v>30</v>
      </c>
      <c r="J6" s="3">
        <f t="shared" ref="J6:J13" si="1">D6/C6</f>
        <v>1</v>
      </c>
      <c r="M6" t="s">
        <v>293</v>
      </c>
    </row>
    <row r="7" spans="1:13" x14ac:dyDescent="0.2">
      <c r="A7" t="s">
        <v>29</v>
      </c>
      <c r="B7" t="s">
        <v>7</v>
      </c>
      <c r="C7" s="1">
        <v>1350</v>
      </c>
      <c r="D7" s="1">
        <v>1350</v>
      </c>
      <c r="E7" s="1">
        <v>22675</v>
      </c>
      <c r="F7" s="1">
        <v>1043</v>
      </c>
      <c r="G7" s="1">
        <v>23270</v>
      </c>
      <c r="H7" s="1">
        <v>29700</v>
      </c>
      <c r="I7" s="2">
        <f t="shared" si="0"/>
        <v>22</v>
      </c>
      <c r="J7" s="3">
        <f t="shared" si="1"/>
        <v>1</v>
      </c>
      <c r="M7" t="s">
        <v>294</v>
      </c>
    </row>
    <row r="8" spans="1:13" x14ac:dyDescent="0.2">
      <c r="A8" t="s">
        <v>29</v>
      </c>
      <c r="B8" t="s">
        <v>23</v>
      </c>
      <c r="C8" s="1">
        <v>1450</v>
      </c>
      <c r="D8" s="1">
        <v>1450</v>
      </c>
      <c r="E8" s="1">
        <v>13212</v>
      </c>
      <c r="F8" s="1">
        <v>200</v>
      </c>
      <c r="G8" s="1">
        <v>13743</v>
      </c>
      <c r="H8" s="1">
        <v>30000</v>
      </c>
      <c r="I8" s="2">
        <f t="shared" si="0"/>
        <v>20.689655172413794</v>
      </c>
      <c r="J8" s="3">
        <f t="shared" si="1"/>
        <v>1</v>
      </c>
    </row>
    <row r="9" spans="1:13" x14ac:dyDescent="0.2">
      <c r="A9" t="s">
        <v>29</v>
      </c>
      <c r="B9" t="s">
        <v>27</v>
      </c>
      <c r="C9" s="1">
        <v>1021</v>
      </c>
      <c r="D9" s="1">
        <v>1021</v>
      </c>
      <c r="E9" s="1">
        <v>11391</v>
      </c>
      <c r="F9" s="1">
        <v>1904</v>
      </c>
      <c r="G9" s="1">
        <v>12365</v>
      </c>
      <c r="H9" s="1">
        <v>5243</v>
      </c>
      <c r="I9" s="2">
        <f t="shared" si="0"/>
        <v>5.1351616062683645</v>
      </c>
      <c r="J9" s="3">
        <f t="shared" si="1"/>
        <v>1</v>
      </c>
    </row>
    <row r="10" spans="1:13" x14ac:dyDescent="0.2">
      <c r="A10" t="s">
        <v>29</v>
      </c>
      <c r="B10" t="s">
        <v>24</v>
      </c>
      <c r="C10" s="1">
        <v>2400</v>
      </c>
      <c r="D10" s="1">
        <v>2400</v>
      </c>
      <c r="E10" s="1">
        <v>3642</v>
      </c>
      <c r="F10" s="1">
        <v>547</v>
      </c>
      <c r="G10" s="1">
        <v>4279</v>
      </c>
      <c r="H10" s="1">
        <v>6000</v>
      </c>
      <c r="I10" s="2">
        <f t="shared" si="0"/>
        <v>2.5</v>
      </c>
      <c r="J10" s="3">
        <f t="shared" si="1"/>
        <v>1</v>
      </c>
    </row>
    <row r="11" spans="1:13" x14ac:dyDescent="0.2">
      <c r="A11" t="s">
        <v>31</v>
      </c>
      <c r="B11" t="s">
        <v>14</v>
      </c>
      <c r="C11" s="1">
        <v>2030</v>
      </c>
      <c r="D11" s="1">
        <v>1428</v>
      </c>
      <c r="E11" s="1">
        <v>13926</v>
      </c>
      <c r="F11" s="1">
        <v>491</v>
      </c>
      <c r="G11" s="1">
        <v>14962</v>
      </c>
      <c r="H11" s="1">
        <v>3328</v>
      </c>
      <c r="I11" s="2">
        <f t="shared" si="0"/>
        <v>1.6394088669950739</v>
      </c>
      <c r="J11" s="3">
        <f t="shared" si="1"/>
        <v>0.70344827586206893</v>
      </c>
    </row>
    <row r="12" spans="1:13" x14ac:dyDescent="0.2">
      <c r="A12" t="s">
        <v>29</v>
      </c>
      <c r="B12" t="s">
        <v>26</v>
      </c>
      <c r="C12" s="1">
        <v>1021</v>
      </c>
      <c r="D12" s="1">
        <v>587</v>
      </c>
      <c r="E12" s="1">
        <v>11100</v>
      </c>
      <c r="F12" s="1">
        <v>677</v>
      </c>
      <c r="G12" s="1">
        <v>12486</v>
      </c>
      <c r="H12" s="1">
        <v>6308</v>
      </c>
      <c r="I12" s="2">
        <f t="shared" si="0"/>
        <v>6.1782566111655237</v>
      </c>
      <c r="J12" s="3">
        <f t="shared" si="1"/>
        <v>0.57492654260528897</v>
      </c>
    </row>
    <row r="13" spans="1:13" x14ac:dyDescent="0.2">
      <c r="A13" t="s">
        <v>29</v>
      </c>
      <c r="B13" t="s">
        <v>19</v>
      </c>
      <c r="C13" s="1">
        <v>3050</v>
      </c>
      <c r="D13" s="1">
        <v>884</v>
      </c>
      <c r="E13" s="1">
        <v>9500</v>
      </c>
      <c r="F13" s="1">
        <v>222</v>
      </c>
      <c r="G13" s="1">
        <v>9524</v>
      </c>
      <c r="H13" s="1">
        <v>6375</v>
      </c>
      <c r="I13" s="2">
        <f t="shared" si="0"/>
        <v>2.0901639344262297</v>
      </c>
      <c r="J13" s="3">
        <f t="shared" si="1"/>
        <v>0.28983606557377051</v>
      </c>
      <c r="K13">
        <f>SUMPRODUCT(C6:C13,J6:J13)/SUM(C6:C13)</f>
        <v>0.74181583615545876</v>
      </c>
    </row>
    <row r="14" spans="1:13" x14ac:dyDescent="0.2">
      <c r="A14" t="s">
        <v>30</v>
      </c>
      <c r="B14" t="s">
        <v>20</v>
      </c>
      <c r="C14" s="1">
        <v>96</v>
      </c>
      <c r="D14" s="1" t="s">
        <v>10</v>
      </c>
      <c r="E14" s="1">
        <v>2500</v>
      </c>
      <c r="F14" s="1">
        <v>210</v>
      </c>
      <c r="G14" s="1">
        <v>2560</v>
      </c>
      <c r="H14" s="1">
        <v>3200</v>
      </c>
      <c r="I14" s="2">
        <f t="shared" si="0"/>
        <v>33.333333333333336</v>
      </c>
    </row>
    <row r="15" spans="1:13" x14ac:dyDescent="0.2">
      <c r="A15" t="s">
        <v>29</v>
      </c>
      <c r="B15" t="s">
        <v>18</v>
      </c>
      <c r="C15" s="1">
        <v>128</v>
      </c>
      <c r="D15" s="1" t="s">
        <v>10</v>
      </c>
      <c r="E15" s="1">
        <v>1000</v>
      </c>
      <c r="F15" s="1">
        <v>55</v>
      </c>
      <c r="G15" s="1">
        <v>1245</v>
      </c>
      <c r="H15" s="1">
        <v>3600</v>
      </c>
      <c r="I15" s="2">
        <f t="shared" si="0"/>
        <v>28.125</v>
      </c>
      <c r="J15" s="3"/>
    </row>
    <row r="16" spans="1:13" x14ac:dyDescent="0.2">
      <c r="A16" t="s">
        <v>30</v>
      </c>
      <c r="B16" t="s">
        <v>22</v>
      </c>
      <c r="C16" s="1">
        <v>360</v>
      </c>
      <c r="D16" s="1">
        <v>310</v>
      </c>
      <c r="E16" s="1">
        <v>6131</v>
      </c>
      <c r="F16" s="1">
        <v>926</v>
      </c>
      <c r="G16" s="1">
        <v>6579</v>
      </c>
      <c r="H16" s="1">
        <v>6641</v>
      </c>
      <c r="I16" s="2">
        <f t="shared" si="0"/>
        <v>18.447222222222223</v>
      </c>
    </row>
    <row r="17" spans="1:10" x14ac:dyDescent="0.2">
      <c r="A17" t="s">
        <v>29</v>
      </c>
      <c r="B17" t="s">
        <v>28</v>
      </c>
      <c r="C17" s="1">
        <v>3100</v>
      </c>
      <c r="D17" s="1" t="s">
        <v>10</v>
      </c>
      <c r="E17" s="1">
        <v>35000</v>
      </c>
      <c r="F17" s="1">
        <v>1000</v>
      </c>
      <c r="G17" s="1">
        <v>35917</v>
      </c>
      <c r="H17" s="1">
        <v>56500</v>
      </c>
      <c r="I17" s="2">
        <f t="shared" si="0"/>
        <v>18.225806451612904</v>
      </c>
      <c r="J17" s="3"/>
    </row>
    <row r="18" spans="1:10" x14ac:dyDescent="0.2">
      <c r="A18" t="s">
        <v>31</v>
      </c>
      <c r="B18" t="s">
        <v>15</v>
      </c>
      <c r="C18" s="1">
        <v>350</v>
      </c>
      <c r="D18" s="1" t="s">
        <v>10</v>
      </c>
      <c r="E18" s="1">
        <v>12200</v>
      </c>
      <c r="F18" s="1">
        <v>672</v>
      </c>
      <c r="G18" s="1">
        <v>12531</v>
      </c>
      <c r="H18" s="1">
        <v>5795</v>
      </c>
      <c r="I18" s="2">
        <f t="shared" si="0"/>
        <v>16.557142857142857</v>
      </c>
      <c r="J18" s="3"/>
    </row>
    <row r="19" spans="1:10" x14ac:dyDescent="0.2">
      <c r="A19" t="s">
        <v>29</v>
      </c>
      <c r="B19" t="s">
        <v>11</v>
      </c>
      <c r="C19" s="1">
        <v>1440</v>
      </c>
      <c r="D19" s="1" t="s">
        <v>10</v>
      </c>
      <c r="E19" s="1">
        <v>11143</v>
      </c>
      <c r="F19" s="1">
        <v>2126</v>
      </c>
      <c r="G19" s="1">
        <v>11715</v>
      </c>
      <c r="H19" s="1">
        <v>10175</v>
      </c>
      <c r="I19" s="2">
        <f t="shared" si="0"/>
        <v>7.0659722222222223</v>
      </c>
      <c r="J19" s="3"/>
    </row>
    <row r="20" spans="1:10" x14ac:dyDescent="0.2">
      <c r="A20" t="s">
        <v>29</v>
      </c>
      <c r="B20" t="s">
        <v>21</v>
      </c>
      <c r="C20" s="1">
        <v>1635</v>
      </c>
      <c r="D20" s="1" t="s">
        <v>10</v>
      </c>
      <c r="E20" s="1">
        <v>6000</v>
      </c>
      <c r="F20" s="1">
        <v>205</v>
      </c>
      <c r="G20" s="1">
        <v>6034</v>
      </c>
      <c r="H20" s="1">
        <v>4500</v>
      </c>
      <c r="I20" s="2">
        <f t="shared" si="0"/>
        <v>2.7522935779816513</v>
      </c>
      <c r="J20" s="3"/>
    </row>
    <row r="21" spans="1:10" x14ac:dyDescent="0.2">
      <c r="A21" t="s">
        <v>29</v>
      </c>
      <c r="B21" t="s">
        <v>12</v>
      </c>
      <c r="C21" s="1">
        <v>159</v>
      </c>
      <c r="D21" s="1" t="s">
        <v>10</v>
      </c>
      <c r="E21" s="1">
        <v>350</v>
      </c>
      <c r="F21" s="1">
        <v>33</v>
      </c>
      <c r="G21" s="1">
        <v>353</v>
      </c>
      <c r="H21" s="1">
        <v>400</v>
      </c>
      <c r="I21" s="2">
        <f t="shared" si="0"/>
        <v>2.5157232704402515</v>
      </c>
      <c r="J21" s="3"/>
    </row>
    <row r="22" spans="1:10" x14ac:dyDescent="0.2">
      <c r="A22" t="s">
        <v>30</v>
      </c>
      <c r="B22" t="s">
        <v>16</v>
      </c>
      <c r="C22" s="1">
        <v>160</v>
      </c>
      <c r="D22" s="1">
        <v>130</v>
      </c>
      <c r="E22" s="1">
        <v>5000</v>
      </c>
      <c r="F22" s="1">
        <v>300</v>
      </c>
      <c r="G22" s="1">
        <v>5080</v>
      </c>
      <c r="H22" s="1">
        <v>200</v>
      </c>
      <c r="I22" s="2">
        <f t="shared" si="0"/>
        <v>1.25</v>
      </c>
    </row>
    <row r="23" spans="1:10" x14ac:dyDescent="0.2">
      <c r="C23" s="1"/>
      <c r="D23" s="1"/>
      <c r="E23" s="1"/>
      <c r="F23" s="1"/>
      <c r="G23" s="1"/>
      <c r="H23" s="1"/>
      <c r="I23" s="2"/>
    </row>
    <row r="24" spans="1:10" x14ac:dyDescent="0.2">
      <c r="C24" s="1">
        <f>SUM(C6:C22)</f>
        <v>19830</v>
      </c>
      <c r="D24" s="1"/>
      <c r="E24" s="1">
        <f>SUM(E6:E22)</f>
        <v>166270</v>
      </c>
      <c r="F24" s="1"/>
      <c r="G24" s="1"/>
      <c r="H24" s="1">
        <f>SUM(H6:H22)</f>
        <v>180365</v>
      </c>
      <c r="I24" s="2"/>
    </row>
    <row r="25" spans="1:10" x14ac:dyDescent="0.2">
      <c r="C25" s="1"/>
      <c r="D25" s="1"/>
      <c r="E25" s="1"/>
      <c r="F25" s="1"/>
      <c r="G25" s="1"/>
      <c r="H25" s="1"/>
      <c r="I25" s="2"/>
    </row>
    <row r="26" spans="1:10" x14ac:dyDescent="0.2">
      <c r="A26" t="s">
        <v>29</v>
      </c>
      <c r="B26" t="s">
        <v>17</v>
      </c>
      <c r="C26" s="1">
        <v>250</v>
      </c>
      <c r="D26" s="1">
        <v>250</v>
      </c>
      <c r="E26" s="1">
        <v>3000</v>
      </c>
      <c r="F26" s="1">
        <v>252</v>
      </c>
      <c r="G26" s="1">
        <v>4200</v>
      </c>
      <c r="H26" s="1" t="s">
        <v>10</v>
      </c>
      <c r="J26" s="3">
        <f>D26/C26</f>
        <v>1</v>
      </c>
    </row>
    <row r="27" spans="1:10" x14ac:dyDescent="0.2">
      <c r="A27" t="s">
        <v>29</v>
      </c>
      <c r="B27" t="s">
        <v>9</v>
      </c>
      <c r="C27" s="1">
        <v>120</v>
      </c>
      <c r="D27" s="1" t="s">
        <v>10</v>
      </c>
      <c r="E27" s="1">
        <v>300</v>
      </c>
      <c r="F27" s="1">
        <v>300</v>
      </c>
      <c r="G27" s="1">
        <v>333</v>
      </c>
      <c r="H27" s="1" t="s">
        <v>10</v>
      </c>
      <c r="J27" s="3"/>
    </row>
    <row r="28" spans="1:10" x14ac:dyDescent="0.2">
      <c r="A28" t="s">
        <v>29</v>
      </c>
      <c r="B28" t="s">
        <v>13</v>
      </c>
      <c r="C28" s="1">
        <v>150</v>
      </c>
      <c r="D28" s="1" t="s">
        <v>10</v>
      </c>
      <c r="E28" s="1">
        <v>600</v>
      </c>
      <c r="F28" s="1">
        <v>165</v>
      </c>
      <c r="G28" s="1">
        <v>615</v>
      </c>
      <c r="H28" s="1" t="s">
        <v>10</v>
      </c>
      <c r="J28" s="3"/>
    </row>
    <row r="29" spans="1:10" x14ac:dyDescent="0.2">
      <c r="A29" t="s">
        <v>30</v>
      </c>
      <c r="B29" t="s">
        <v>25</v>
      </c>
      <c r="C29" s="1">
        <v>120</v>
      </c>
      <c r="D29" s="1" t="s">
        <v>10</v>
      </c>
      <c r="E29" s="1">
        <v>2000</v>
      </c>
      <c r="F29" s="1">
        <v>100</v>
      </c>
      <c r="G29" s="1">
        <v>2010</v>
      </c>
      <c r="H29" s="1" t="s">
        <v>10</v>
      </c>
    </row>
    <row r="31" spans="1:10" x14ac:dyDescent="0.2">
      <c r="C31" s="1">
        <f>SUM(C26:C29)</f>
        <v>640</v>
      </c>
    </row>
    <row r="32" spans="1:10" x14ac:dyDescent="0.2">
      <c r="B32" t="s">
        <v>44</v>
      </c>
    </row>
    <row r="33" spans="2:5" x14ac:dyDescent="0.2">
      <c r="B33" t="s">
        <v>1</v>
      </c>
      <c r="C33" s="1">
        <f>SUM(C6:C19)</f>
        <v>17876</v>
      </c>
    </row>
    <row r="34" spans="2:5" x14ac:dyDescent="0.2">
      <c r="B34" t="str">
        <f>G5</f>
        <v xml:space="preserve">Total Titles at End of Fiscal Year </v>
      </c>
      <c r="C34" s="1">
        <f>SUM(G6:G19)</f>
        <v>162678</v>
      </c>
    </row>
    <row r="35" spans="2:5" x14ac:dyDescent="0.2">
      <c r="B35" t="s">
        <v>3</v>
      </c>
      <c r="C35" s="1">
        <f>SUM(E6:E19)</f>
        <v>154920</v>
      </c>
      <c r="D35" s="2">
        <f>C35/C33</f>
        <v>8.6663683150592981</v>
      </c>
      <c r="E35" s="2"/>
    </row>
    <row r="36" spans="2:5" x14ac:dyDescent="0.2">
      <c r="B36" t="s">
        <v>6</v>
      </c>
      <c r="C36" s="1">
        <f>SUM(H6:H19)</f>
        <v>175265</v>
      </c>
      <c r="D36" s="2">
        <f>C36/C33</f>
        <v>9.8044864622958148</v>
      </c>
      <c r="E36" s="2">
        <f>MEDIAN(I6:I19)</f>
        <v>17.39147465437788</v>
      </c>
    </row>
  </sheetData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B1"/>
    </sheetView>
  </sheetViews>
  <sheetFormatPr defaultRowHeight="12.75" x14ac:dyDescent="0.2"/>
  <cols>
    <col min="1" max="1" width="35.28515625" customWidth="1"/>
    <col min="2" max="2" width="10.140625" customWidth="1"/>
    <col min="7" max="7" width="3.85546875" customWidth="1"/>
    <col min="8" max="8" width="58.85546875" customWidth="1"/>
  </cols>
  <sheetData>
    <row r="1" spans="1:8" x14ac:dyDescent="0.2">
      <c r="A1" s="28" t="s">
        <v>295</v>
      </c>
      <c r="B1" s="25"/>
      <c r="H1" t="s">
        <v>378</v>
      </c>
    </row>
    <row r="2" spans="1:8" x14ac:dyDescent="0.2">
      <c r="H2" t="s">
        <v>379</v>
      </c>
    </row>
    <row r="3" spans="1:8" x14ac:dyDescent="0.2">
      <c r="H3" t="s">
        <v>380</v>
      </c>
    </row>
    <row r="4" spans="1:8" x14ac:dyDescent="0.2">
      <c r="B4" t="s">
        <v>45</v>
      </c>
      <c r="C4" t="s">
        <v>39</v>
      </c>
      <c r="D4" t="s">
        <v>40</v>
      </c>
      <c r="E4" t="s">
        <v>41</v>
      </c>
    </row>
    <row r="5" spans="1:8" x14ac:dyDescent="0.2">
      <c r="A5" t="s">
        <v>34</v>
      </c>
      <c r="B5" s="1">
        <v>376</v>
      </c>
      <c r="C5" s="1">
        <v>3394</v>
      </c>
      <c r="D5" s="1">
        <v>2</v>
      </c>
      <c r="E5" s="1">
        <v>33808</v>
      </c>
      <c r="F5" s="2">
        <f t="shared" ref="F5:F11" si="0">E5/B5</f>
        <v>89.914893617021278</v>
      </c>
      <c r="H5" t="s">
        <v>296</v>
      </c>
    </row>
    <row r="6" spans="1:8" x14ac:dyDescent="0.2">
      <c r="A6" t="s">
        <v>47</v>
      </c>
      <c r="B6" s="1">
        <v>2348</v>
      </c>
      <c r="C6" s="1">
        <v>17000</v>
      </c>
      <c r="D6" s="1">
        <v>330</v>
      </c>
      <c r="E6" s="1">
        <v>3000</v>
      </c>
      <c r="F6" s="2">
        <f t="shared" si="0"/>
        <v>1.2776831345826236</v>
      </c>
      <c r="H6" t="s">
        <v>297</v>
      </c>
    </row>
    <row r="7" spans="1:8" x14ac:dyDescent="0.2">
      <c r="A7" t="s">
        <v>35</v>
      </c>
      <c r="B7" s="1">
        <v>337</v>
      </c>
      <c r="C7" s="1">
        <v>8234</v>
      </c>
      <c r="D7" s="1">
        <v>1482</v>
      </c>
      <c r="E7" s="1">
        <v>2551</v>
      </c>
      <c r="F7" s="2">
        <f t="shared" si="0"/>
        <v>7.5697329376854601</v>
      </c>
    </row>
    <row r="8" spans="1:8" x14ac:dyDescent="0.2">
      <c r="A8" t="s">
        <v>46</v>
      </c>
      <c r="B8" s="1">
        <f>958+30</f>
        <v>988</v>
      </c>
      <c r="C8" s="1">
        <v>12149</v>
      </c>
      <c r="D8" s="1">
        <v>0</v>
      </c>
      <c r="E8" s="1">
        <v>4890</v>
      </c>
      <c r="F8" s="2">
        <f t="shared" si="0"/>
        <v>4.9493927125506074</v>
      </c>
      <c r="H8" t="s">
        <v>299</v>
      </c>
    </row>
    <row r="9" spans="1:8" x14ac:dyDescent="0.2">
      <c r="A9" t="s">
        <v>36</v>
      </c>
      <c r="B9" s="1">
        <v>1429</v>
      </c>
      <c r="C9" s="1">
        <v>19351</v>
      </c>
      <c r="D9" s="1">
        <v>113</v>
      </c>
      <c r="E9" s="1">
        <v>9600</v>
      </c>
      <c r="F9" s="2">
        <f t="shared" si="0"/>
        <v>6.7179846046186142</v>
      </c>
      <c r="H9" t="s">
        <v>298</v>
      </c>
    </row>
    <row r="10" spans="1:8" x14ac:dyDescent="0.2">
      <c r="A10" t="s">
        <v>37</v>
      </c>
      <c r="B10" s="1">
        <f>197+459</f>
        <v>656</v>
      </c>
      <c r="C10" s="1">
        <v>7756</v>
      </c>
      <c r="D10" s="1">
        <v>124</v>
      </c>
      <c r="E10" s="1">
        <v>12200</v>
      </c>
      <c r="F10" s="2">
        <f t="shared" si="0"/>
        <v>18.597560975609756</v>
      </c>
    </row>
    <row r="11" spans="1:8" x14ac:dyDescent="0.2">
      <c r="A11" t="s">
        <v>38</v>
      </c>
      <c r="B11" s="1">
        <v>630</v>
      </c>
      <c r="C11" s="1">
        <v>9246</v>
      </c>
      <c r="D11" s="1">
        <v>2261</v>
      </c>
      <c r="E11" s="1">
        <v>18442</v>
      </c>
      <c r="F11" s="2">
        <f t="shared" si="0"/>
        <v>29.273015873015872</v>
      </c>
    </row>
    <row r="13" spans="1:8" x14ac:dyDescent="0.2">
      <c r="B13" s="1">
        <f>SUM(B5:B11)</f>
        <v>6764</v>
      </c>
      <c r="C13" s="1">
        <f>SUM(C5:C11)</f>
        <v>77130</v>
      </c>
      <c r="D13" s="1">
        <f>SUM(D5:D11)</f>
        <v>4312</v>
      </c>
      <c r="E13" s="1">
        <f>SUM(E5:E11)</f>
        <v>84491</v>
      </c>
      <c r="F13" s="4">
        <f>E13/B13</f>
        <v>12.491277350680072</v>
      </c>
    </row>
    <row r="14" spans="1:8" x14ac:dyDescent="0.2">
      <c r="C14" s="2">
        <f>C13/B13</f>
        <v>11.403015966883501</v>
      </c>
      <c r="F14" s="2">
        <f>MEDIAN(F5:F11)</f>
        <v>7.5697329376854601</v>
      </c>
    </row>
    <row r="15" spans="1:8" x14ac:dyDescent="0.2">
      <c r="C15" s="2"/>
      <c r="F15" s="2"/>
    </row>
    <row r="16" spans="1:8" x14ac:dyDescent="0.2">
      <c r="C16" s="2"/>
      <c r="F16" s="2"/>
    </row>
    <row r="17" spans="1:4" x14ac:dyDescent="0.2">
      <c r="A17" t="s">
        <v>51</v>
      </c>
      <c r="B17" t="s">
        <v>53</v>
      </c>
      <c r="C17" t="s">
        <v>52</v>
      </c>
    </row>
    <row r="18" spans="1:4" x14ac:dyDescent="0.2">
      <c r="A18" t="s">
        <v>48</v>
      </c>
      <c r="B18" s="1">
        <v>10007</v>
      </c>
      <c r="C18" s="1">
        <f>SUM(B7:B11)</f>
        <v>4040</v>
      </c>
      <c r="D18" s="3">
        <f>C18/B18</f>
        <v>0.40371739782152494</v>
      </c>
    </row>
    <row r="19" spans="1:4" x14ac:dyDescent="0.2">
      <c r="A19" t="s">
        <v>49</v>
      </c>
      <c r="B19" s="1">
        <v>12664</v>
      </c>
      <c r="C19" s="1">
        <f>SUM(B5:B6)</f>
        <v>2724</v>
      </c>
      <c r="D19" s="3">
        <f>C19/B19</f>
        <v>0.21509791535060013</v>
      </c>
    </row>
    <row r="20" spans="1:4" x14ac:dyDescent="0.2">
      <c r="B20" s="1"/>
      <c r="C20" s="1"/>
    </row>
    <row r="21" spans="1:4" x14ac:dyDescent="0.2">
      <c r="A21" t="s">
        <v>50</v>
      </c>
      <c r="B21" s="1">
        <f>SUM(B18:B19)</f>
        <v>22671</v>
      </c>
      <c r="C21" s="1">
        <f>SUM(C18:C19)</f>
        <v>6764</v>
      </c>
      <c r="D21" s="3">
        <f>C21/B21</f>
        <v>0.29835472630232457</v>
      </c>
    </row>
  </sheetData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sqref="A1:B1"/>
    </sheetView>
  </sheetViews>
  <sheetFormatPr defaultRowHeight="12.75" x14ac:dyDescent="0.2"/>
  <cols>
    <col min="1" max="1" width="3.140625" customWidth="1"/>
    <col min="2" max="2" width="45.5703125" customWidth="1"/>
    <col min="3" max="3" width="8.42578125" customWidth="1"/>
    <col min="4" max="4" width="7.85546875" customWidth="1"/>
    <col min="5" max="5" width="4.85546875" customWidth="1"/>
    <col min="6" max="6" width="4.140625" customWidth="1"/>
    <col min="7" max="7" width="5.140625" customWidth="1"/>
    <col min="8" max="8" width="4.140625" customWidth="1"/>
    <col min="9" max="9" width="7" customWidth="1"/>
    <col min="10" max="11" width="3" customWidth="1"/>
    <col min="12" max="12" width="6.85546875" customWidth="1"/>
    <col min="14" max="14" width="2.7109375" customWidth="1"/>
    <col min="15" max="15" width="27.140625" customWidth="1"/>
  </cols>
  <sheetData>
    <row r="1" spans="1:15" x14ac:dyDescent="0.2">
      <c r="A1" s="25" t="s">
        <v>300</v>
      </c>
      <c r="B1" s="25"/>
      <c r="O1" t="s">
        <v>378</v>
      </c>
    </row>
    <row r="2" spans="1:15" x14ac:dyDescent="0.2">
      <c r="O2" t="s">
        <v>379</v>
      </c>
    </row>
    <row r="3" spans="1:15" x14ac:dyDescent="0.2">
      <c r="O3" t="s">
        <v>380</v>
      </c>
    </row>
    <row r="4" spans="1:15" x14ac:dyDescent="0.2">
      <c r="A4" t="s">
        <v>42</v>
      </c>
      <c r="B4" t="s">
        <v>104</v>
      </c>
      <c r="C4" t="s">
        <v>163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33</v>
      </c>
    </row>
    <row r="5" spans="1:15" x14ac:dyDescent="0.2">
      <c r="A5" t="s">
        <v>130</v>
      </c>
      <c r="B5" t="s">
        <v>120</v>
      </c>
      <c r="C5">
        <v>1952</v>
      </c>
      <c r="D5" t="s">
        <v>115</v>
      </c>
      <c r="E5">
        <v>72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>
        <v>1025</v>
      </c>
      <c r="M5">
        <f t="shared" ref="M5:M18" si="0">L5/C5</f>
        <v>0.52510245901639341</v>
      </c>
      <c r="O5" t="s">
        <v>301</v>
      </c>
    </row>
    <row r="6" spans="1:15" x14ac:dyDescent="0.2">
      <c r="A6" t="s">
        <v>130</v>
      </c>
      <c r="B6" t="s">
        <v>124</v>
      </c>
      <c r="C6">
        <v>1924</v>
      </c>
      <c r="D6">
        <v>6100</v>
      </c>
      <c r="E6">
        <v>65</v>
      </c>
      <c r="F6">
        <v>0</v>
      </c>
      <c r="G6">
        <v>35</v>
      </c>
      <c r="H6">
        <v>8</v>
      </c>
      <c r="I6">
        <v>6208</v>
      </c>
      <c r="J6">
        <v>0</v>
      </c>
      <c r="K6">
        <v>0</v>
      </c>
      <c r="L6">
        <v>1700</v>
      </c>
      <c r="M6">
        <f t="shared" si="0"/>
        <v>0.88357588357588357</v>
      </c>
      <c r="O6" t="s">
        <v>302</v>
      </c>
    </row>
    <row r="7" spans="1:15" x14ac:dyDescent="0.2">
      <c r="A7" t="s">
        <v>130</v>
      </c>
      <c r="B7" t="s">
        <v>118</v>
      </c>
      <c r="C7">
        <v>1476</v>
      </c>
      <c r="D7">
        <v>6708</v>
      </c>
      <c r="E7">
        <v>55</v>
      </c>
      <c r="F7">
        <v>36</v>
      </c>
      <c r="G7">
        <v>0</v>
      </c>
      <c r="H7">
        <v>0</v>
      </c>
      <c r="I7">
        <v>6799</v>
      </c>
      <c r="J7">
        <v>0</v>
      </c>
      <c r="K7">
        <v>0</v>
      </c>
      <c r="L7">
        <v>1444</v>
      </c>
      <c r="M7">
        <f t="shared" si="0"/>
        <v>0.97831978319783197</v>
      </c>
    </row>
    <row r="8" spans="1:15" x14ac:dyDescent="0.2">
      <c r="A8" t="s">
        <v>130</v>
      </c>
      <c r="B8" t="s">
        <v>114</v>
      </c>
      <c r="C8">
        <v>1308</v>
      </c>
      <c r="D8">
        <v>9254</v>
      </c>
      <c r="E8">
        <v>65</v>
      </c>
      <c r="F8">
        <v>14</v>
      </c>
      <c r="G8">
        <v>24</v>
      </c>
      <c r="H8">
        <v>72</v>
      </c>
      <c r="I8">
        <v>9429</v>
      </c>
      <c r="J8">
        <v>0</v>
      </c>
      <c r="K8">
        <v>0</v>
      </c>
      <c r="L8">
        <v>8650</v>
      </c>
      <c r="M8">
        <f t="shared" si="0"/>
        <v>6.6131498470948014</v>
      </c>
    </row>
    <row r="9" spans="1:15" x14ac:dyDescent="0.2">
      <c r="A9" t="s">
        <v>130</v>
      </c>
      <c r="B9" t="s">
        <v>123</v>
      </c>
      <c r="C9">
        <v>1798</v>
      </c>
      <c r="D9">
        <v>7407</v>
      </c>
      <c r="E9">
        <v>76</v>
      </c>
      <c r="F9">
        <v>70</v>
      </c>
      <c r="G9">
        <v>0</v>
      </c>
      <c r="H9">
        <v>270</v>
      </c>
      <c r="I9">
        <v>7823</v>
      </c>
      <c r="J9">
        <v>28</v>
      </c>
      <c r="K9">
        <v>0</v>
      </c>
      <c r="L9">
        <v>19346</v>
      </c>
      <c r="M9">
        <f t="shared" si="0"/>
        <v>10.759733036707452</v>
      </c>
    </row>
    <row r="10" spans="1:15" x14ac:dyDescent="0.2">
      <c r="A10" t="s">
        <v>130</v>
      </c>
      <c r="B10" t="s">
        <v>119</v>
      </c>
      <c r="C10">
        <v>2084</v>
      </c>
      <c r="D10">
        <v>18388</v>
      </c>
      <c r="E10">
        <v>117</v>
      </c>
      <c r="F10">
        <v>11</v>
      </c>
      <c r="G10">
        <v>73</v>
      </c>
      <c r="H10">
        <v>218</v>
      </c>
      <c r="I10">
        <v>18807</v>
      </c>
      <c r="J10">
        <v>0</v>
      </c>
      <c r="K10">
        <v>0</v>
      </c>
      <c r="L10">
        <v>24534</v>
      </c>
      <c r="M10">
        <f t="shared" si="0"/>
        <v>11.772552783109404</v>
      </c>
    </row>
    <row r="11" spans="1:15" x14ac:dyDescent="0.2">
      <c r="A11" t="s">
        <v>130</v>
      </c>
      <c r="B11" t="s">
        <v>116</v>
      </c>
      <c r="C11">
        <v>998</v>
      </c>
      <c r="D11">
        <v>7500</v>
      </c>
      <c r="E11">
        <v>49</v>
      </c>
      <c r="F11">
        <v>0</v>
      </c>
      <c r="G11">
        <v>62</v>
      </c>
      <c r="H11">
        <v>0</v>
      </c>
      <c r="I11">
        <v>7611</v>
      </c>
      <c r="J11" t="s">
        <v>115</v>
      </c>
      <c r="K11" t="s">
        <v>115</v>
      </c>
      <c r="L11">
        <v>13650</v>
      </c>
      <c r="M11">
        <f t="shared" si="0"/>
        <v>13.677354709418838</v>
      </c>
    </row>
    <row r="12" spans="1:15" x14ac:dyDescent="0.2">
      <c r="A12" t="s">
        <v>130</v>
      </c>
      <c r="B12" t="s">
        <v>127</v>
      </c>
      <c r="C12">
        <v>2616</v>
      </c>
      <c r="D12">
        <v>10875</v>
      </c>
      <c r="E12">
        <v>75</v>
      </c>
      <c r="F12">
        <v>0</v>
      </c>
      <c r="G12">
        <v>0</v>
      </c>
      <c r="H12">
        <v>160</v>
      </c>
      <c r="I12">
        <v>11110</v>
      </c>
      <c r="J12">
        <v>0</v>
      </c>
      <c r="K12">
        <v>0</v>
      </c>
      <c r="L12">
        <v>38233</v>
      </c>
      <c r="M12">
        <f t="shared" si="0"/>
        <v>14.615061162079511</v>
      </c>
    </row>
    <row r="13" spans="1:15" x14ac:dyDescent="0.2">
      <c r="A13" t="s">
        <v>130</v>
      </c>
      <c r="B13" t="s">
        <v>126</v>
      </c>
      <c r="C13">
        <v>891</v>
      </c>
      <c r="D13">
        <v>10902</v>
      </c>
      <c r="E13">
        <v>49</v>
      </c>
      <c r="F13">
        <v>0</v>
      </c>
      <c r="G13">
        <v>40</v>
      </c>
      <c r="H13">
        <v>82</v>
      </c>
      <c r="I13">
        <v>11073</v>
      </c>
      <c r="J13">
        <v>60</v>
      </c>
      <c r="K13">
        <v>0</v>
      </c>
      <c r="L13">
        <v>17330</v>
      </c>
      <c r="M13">
        <f t="shared" si="0"/>
        <v>19.450056116722784</v>
      </c>
    </row>
    <row r="14" spans="1:15" x14ac:dyDescent="0.2">
      <c r="A14" t="s">
        <v>130</v>
      </c>
      <c r="B14" t="s">
        <v>122</v>
      </c>
      <c r="C14">
        <v>1100</v>
      </c>
      <c r="D14">
        <v>19000</v>
      </c>
      <c r="E14">
        <v>40</v>
      </c>
      <c r="F14">
        <v>0</v>
      </c>
      <c r="G14">
        <v>500</v>
      </c>
      <c r="H14">
        <v>0</v>
      </c>
      <c r="I14">
        <v>19540</v>
      </c>
      <c r="J14">
        <v>0</v>
      </c>
      <c r="K14">
        <v>0</v>
      </c>
      <c r="L14">
        <v>25000</v>
      </c>
      <c r="M14">
        <f t="shared" si="0"/>
        <v>22.727272727272727</v>
      </c>
    </row>
    <row r="15" spans="1:15" x14ac:dyDescent="0.2">
      <c r="A15" t="s">
        <v>130</v>
      </c>
      <c r="B15" t="s">
        <v>129</v>
      </c>
      <c r="C15">
        <v>1421</v>
      </c>
      <c r="D15">
        <v>4500</v>
      </c>
      <c r="E15">
        <v>38</v>
      </c>
      <c r="F15">
        <v>0</v>
      </c>
      <c r="G15">
        <v>37</v>
      </c>
      <c r="H15">
        <v>0</v>
      </c>
      <c r="I15">
        <v>4575</v>
      </c>
      <c r="J15" t="s">
        <v>115</v>
      </c>
      <c r="K15" t="s">
        <v>115</v>
      </c>
      <c r="L15">
        <v>38000</v>
      </c>
      <c r="M15">
        <f t="shared" si="0"/>
        <v>26.741731175228711</v>
      </c>
    </row>
    <row r="16" spans="1:15" x14ac:dyDescent="0.2">
      <c r="A16" t="s">
        <v>130</v>
      </c>
      <c r="B16" t="s">
        <v>125</v>
      </c>
      <c r="C16">
        <v>678</v>
      </c>
      <c r="D16">
        <v>6000</v>
      </c>
      <c r="E16">
        <v>49</v>
      </c>
      <c r="F16">
        <v>25</v>
      </c>
      <c r="G16">
        <v>234</v>
      </c>
      <c r="H16">
        <v>72</v>
      </c>
      <c r="I16">
        <v>6380</v>
      </c>
      <c r="J16">
        <v>0</v>
      </c>
      <c r="K16">
        <v>0</v>
      </c>
      <c r="L16">
        <v>20200</v>
      </c>
      <c r="M16">
        <f t="shared" si="0"/>
        <v>29.793510324483776</v>
      </c>
    </row>
    <row r="17" spans="1:13" x14ac:dyDescent="0.2">
      <c r="A17" t="s">
        <v>131</v>
      </c>
      <c r="B17" t="s">
        <v>121</v>
      </c>
      <c r="C17">
        <v>517</v>
      </c>
      <c r="D17">
        <v>6000</v>
      </c>
      <c r="E17">
        <v>24</v>
      </c>
      <c r="F17">
        <v>54</v>
      </c>
      <c r="G17">
        <v>102</v>
      </c>
      <c r="H17">
        <v>0</v>
      </c>
      <c r="I17">
        <v>6180</v>
      </c>
      <c r="J17">
        <v>0</v>
      </c>
      <c r="K17">
        <v>0</v>
      </c>
      <c r="L17">
        <v>37970</v>
      </c>
      <c r="M17">
        <f t="shared" si="0"/>
        <v>73.442940038684725</v>
      </c>
    </row>
    <row r="18" spans="1:13" x14ac:dyDescent="0.2">
      <c r="A18" t="s">
        <v>130</v>
      </c>
      <c r="B18" t="s">
        <v>117</v>
      </c>
      <c r="C18">
        <v>520</v>
      </c>
      <c r="D18">
        <v>10583</v>
      </c>
      <c r="E18">
        <v>34</v>
      </c>
      <c r="F18">
        <v>0</v>
      </c>
      <c r="G18">
        <v>0</v>
      </c>
      <c r="H18">
        <v>4</v>
      </c>
      <c r="I18">
        <v>10621</v>
      </c>
      <c r="J18" t="s">
        <v>115</v>
      </c>
      <c r="K18" t="s">
        <v>115</v>
      </c>
      <c r="L18">
        <v>44013</v>
      </c>
      <c r="M18">
        <f t="shared" si="0"/>
        <v>84.640384615384619</v>
      </c>
    </row>
    <row r="20" spans="1:13" x14ac:dyDescent="0.2">
      <c r="A20" t="s">
        <v>130</v>
      </c>
      <c r="B20" t="s">
        <v>128</v>
      </c>
      <c r="C20">
        <v>1881</v>
      </c>
      <c r="D20">
        <v>3163</v>
      </c>
      <c r="E20">
        <v>41</v>
      </c>
      <c r="F20">
        <v>0</v>
      </c>
      <c r="G20">
        <v>0</v>
      </c>
      <c r="H20">
        <v>0</v>
      </c>
      <c r="I20">
        <v>3204</v>
      </c>
      <c r="J20" t="s">
        <v>115</v>
      </c>
      <c r="K20" t="s">
        <v>115</v>
      </c>
      <c r="L20" t="s">
        <v>115</v>
      </c>
      <c r="M20" t="e">
        <f>L20/C20</f>
        <v>#VALUE!</v>
      </c>
    </row>
    <row r="22" spans="1:13" x14ac:dyDescent="0.2">
      <c r="C22">
        <f>SUM(C5:C18)</f>
        <v>19283</v>
      </c>
      <c r="D22">
        <f t="shared" ref="D22:L22" si="1">SUM(D5:D18)</f>
        <v>123217</v>
      </c>
      <c r="E22">
        <f t="shared" si="1"/>
        <v>808</v>
      </c>
      <c r="F22">
        <f t="shared" si="1"/>
        <v>210</v>
      </c>
      <c r="G22">
        <f t="shared" si="1"/>
        <v>1107</v>
      </c>
      <c r="H22">
        <f t="shared" si="1"/>
        <v>886</v>
      </c>
      <c r="I22">
        <f t="shared" si="1"/>
        <v>126156</v>
      </c>
      <c r="J22">
        <f t="shared" si="1"/>
        <v>88</v>
      </c>
      <c r="K22">
        <f t="shared" si="1"/>
        <v>0</v>
      </c>
      <c r="L22">
        <f t="shared" si="1"/>
        <v>291095</v>
      </c>
      <c r="M22">
        <f>L22/C22</f>
        <v>15.09593942851216</v>
      </c>
    </row>
    <row r="23" spans="1:13" x14ac:dyDescent="0.2">
      <c r="D23">
        <f>D22/C22</f>
        <v>6.3899289529637509</v>
      </c>
      <c r="M23">
        <f>MEDIAN(M5:M18)</f>
        <v>14.146207935749175</v>
      </c>
    </row>
    <row r="24" spans="1:13" x14ac:dyDescent="0.2">
      <c r="C24">
        <f>AVERAGE(C5:C18)</f>
        <v>1377.3571428571429</v>
      </c>
      <c r="D24">
        <f>AVERAGE(D5:D18)</f>
        <v>9478.2307692307695</v>
      </c>
    </row>
    <row r="25" spans="1:13" x14ac:dyDescent="0.2">
      <c r="D25">
        <f>D22+D24</f>
        <v>132695.23076923078</v>
      </c>
    </row>
    <row r="26" spans="1:13" x14ac:dyDescent="0.2">
      <c r="A26">
        <v>1</v>
      </c>
      <c r="B26" t="s">
        <v>164</v>
      </c>
      <c r="C26" t="s">
        <v>144</v>
      </c>
      <c r="D26">
        <v>1308</v>
      </c>
      <c r="E26" t="s">
        <v>133</v>
      </c>
      <c r="I26">
        <f>SUM(D22:H22)</f>
        <v>126228</v>
      </c>
    </row>
    <row r="27" spans="1:13" x14ac:dyDescent="0.2">
      <c r="A27">
        <v>2</v>
      </c>
      <c r="B27" t="s">
        <v>164</v>
      </c>
      <c r="C27" t="s">
        <v>137</v>
      </c>
      <c r="D27">
        <v>998</v>
      </c>
      <c r="E27" t="s">
        <v>133</v>
      </c>
    </row>
    <row r="28" spans="1:13" x14ac:dyDescent="0.2">
      <c r="A28">
        <v>3</v>
      </c>
      <c r="B28" t="s">
        <v>164</v>
      </c>
      <c r="C28" t="s">
        <v>142</v>
      </c>
      <c r="D28">
        <v>520</v>
      </c>
      <c r="E28" t="s">
        <v>133</v>
      </c>
    </row>
    <row r="29" spans="1:13" x14ac:dyDescent="0.2">
      <c r="A29">
        <v>4</v>
      </c>
      <c r="B29" t="s">
        <v>164</v>
      </c>
      <c r="C29" t="s">
        <v>155</v>
      </c>
      <c r="D29">
        <v>1476</v>
      </c>
      <c r="E29" t="s">
        <v>148</v>
      </c>
    </row>
    <row r="30" spans="1:13" x14ac:dyDescent="0.2">
      <c r="A30">
        <v>5</v>
      </c>
      <c r="B30" t="s">
        <v>164</v>
      </c>
      <c r="C30" t="s">
        <v>145</v>
      </c>
      <c r="D30">
        <v>2084</v>
      </c>
      <c r="E30" t="s">
        <v>133</v>
      </c>
    </row>
    <row r="31" spans="1:13" x14ac:dyDescent="0.2">
      <c r="A31">
        <v>6</v>
      </c>
      <c r="B31" t="s">
        <v>164</v>
      </c>
      <c r="C31" t="s">
        <v>132</v>
      </c>
      <c r="D31">
        <v>1952</v>
      </c>
      <c r="E31" t="s">
        <v>133</v>
      </c>
    </row>
    <row r="32" spans="1:13" x14ac:dyDescent="0.2">
      <c r="A32">
        <v>7</v>
      </c>
      <c r="B32" t="s">
        <v>164</v>
      </c>
      <c r="C32" t="s">
        <v>156</v>
      </c>
      <c r="D32">
        <v>517</v>
      </c>
      <c r="E32" t="s">
        <v>133</v>
      </c>
    </row>
    <row r="33" spans="1:5" x14ac:dyDescent="0.2">
      <c r="A33">
        <v>8</v>
      </c>
      <c r="B33" t="s">
        <v>164</v>
      </c>
      <c r="C33" t="s">
        <v>141</v>
      </c>
      <c r="D33">
        <v>1100</v>
      </c>
      <c r="E33" t="s">
        <v>133</v>
      </c>
    </row>
    <row r="34" spans="1:5" x14ac:dyDescent="0.2">
      <c r="A34">
        <v>9</v>
      </c>
      <c r="B34" t="s">
        <v>164</v>
      </c>
      <c r="C34" t="s">
        <v>134</v>
      </c>
      <c r="D34">
        <v>1798</v>
      </c>
      <c r="E34" t="s">
        <v>133</v>
      </c>
    </row>
    <row r="35" spans="1:5" x14ac:dyDescent="0.2">
      <c r="A35">
        <v>10</v>
      </c>
      <c r="B35" t="s">
        <v>164</v>
      </c>
      <c r="C35" t="s">
        <v>157</v>
      </c>
      <c r="D35">
        <v>1924</v>
      </c>
      <c r="E35" t="s">
        <v>133</v>
      </c>
    </row>
    <row r="36" spans="1:5" x14ac:dyDescent="0.2">
      <c r="A36">
        <v>11</v>
      </c>
      <c r="B36" t="s">
        <v>164</v>
      </c>
      <c r="C36" t="s">
        <v>136</v>
      </c>
      <c r="D36">
        <v>678</v>
      </c>
      <c r="E36" t="s">
        <v>133</v>
      </c>
    </row>
    <row r="37" spans="1:5" x14ac:dyDescent="0.2">
      <c r="A37">
        <v>12</v>
      </c>
      <c r="B37" t="s">
        <v>164</v>
      </c>
      <c r="C37" t="s">
        <v>147</v>
      </c>
      <c r="D37">
        <v>891</v>
      </c>
      <c r="E37" t="s">
        <v>148</v>
      </c>
    </row>
    <row r="38" spans="1:5" x14ac:dyDescent="0.2">
      <c r="A38">
        <v>13</v>
      </c>
      <c r="B38" t="s">
        <v>164</v>
      </c>
      <c r="C38" t="s">
        <v>149</v>
      </c>
      <c r="D38">
        <v>2616</v>
      </c>
      <c r="E38" t="s">
        <v>133</v>
      </c>
    </row>
    <row r="39" spans="1:5" x14ac:dyDescent="0.2">
      <c r="A39">
        <v>14</v>
      </c>
      <c r="B39" t="s">
        <v>164</v>
      </c>
      <c r="C39" t="s">
        <v>160</v>
      </c>
      <c r="D39">
        <v>1881</v>
      </c>
      <c r="E39" t="s">
        <v>133</v>
      </c>
    </row>
    <row r="40" spans="1:5" x14ac:dyDescent="0.2">
      <c r="A40">
        <v>15</v>
      </c>
      <c r="B40" t="s">
        <v>164</v>
      </c>
      <c r="C40" t="s">
        <v>158</v>
      </c>
      <c r="D40">
        <v>1421</v>
      </c>
      <c r="E40" t="s">
        <v>133</v>
      </c>
    </row>
    <row r="41" spans="1:5" x14ac:dyDescent="0.2">
      <c r="C41" t="s">
        <v>135</v>
      </c>
      <c r="D41">
        <v>1531</v>
      </c>
      <c r="E41" t="s">
        <v>133</v>
      </c>
    </row>
    <row r="42" spans="1:5" x14ac:dyDescent="0.2">
      <c r="C42" t="s">
        <v>150</v>
      </c>
      <c r="D42">
        <v>60</v>
      </c>
      <c r="E42" t="s">
        <v>133</v>
      </c>
    </row>
    <row r="43" spans="1:5" x14ac:dyDescent="0.2">
      <c r="C43" t="s">
        <v>143</v>
      </c>
      <c r="D43">
        <v>39</v>
      </c>
      <c r="E43" t="s">
        <v>133</v>
      </c>
    </row>
    <row r="44" spans="1:5" x14ac:dyDescent="0.2">
      <c r="C44" t="s">
        <v>152</v>
      </c>
      <c r="D44">
        <v>175</v>
      </c>
      <c r="E44" t="s">
        <v>133</v>
      </c>
    </row>
    <row r="45" spans="1:5" x14ac:dyDescent="0.2">
      <c r="C45" t="s">
        <v>151</v>
      </c>
      <c r="D45">
        <v>478</v>
      </c>
      <c r="E45" t="s">
        <v>133</v>
      </c>
    </row>
    <row r="46" spans="1:5" x14ac:dyDescent="0.2">
      <c r="C46" t="s">
        <v>146</v>
      </c>
      <c r="D46">
        <v>1686</v>
      </c>
      <c r="E46" t="s">
        <v>133</v>
      </c>
    </row>
    <row r="47" spans="1:5" x14ac:dyDescent="0.2">
      <c r="C47" t="s">
        <v>139</v>
      </c>
      <c r="D47">
        <v>293</v>
      </c>
      <c r="E47" t="s">
        <v>133</v>
      </c>
    </row>
    <row r="48" spans="1:5" x14ac:dyDescent="0.2">
      <c r="C48" t="s">
        <v>153</v>
      </c>
      <c r="D48">
        <v>80</v>
      </c>
      <c r="E48" t="s">
        <v>133</v>
      </c>
    </row>
    <row r="49" spans="3:5" x14ac:dyDescent="0.2">
      <c r="C49" t="s">
        <v>159</v>
      </c>
      <c r="D49">
        <v>286</v>
      </c>
      <c r="E49" t="s">
        <v>133</v>
      </c>
    </row>
    <row r="50" spans="3:5" x14ac:dyDescent="0.2">
      <c r="C50" t="s">
        <v>140</v>
      </c>
      <c r="D50">
        <v>475</v>
      </c>
      <c r="E50" t="s">
        <v>133</v>
      </c>
    </row>
    <row r="51" spans="3:5" x14ac:dyDescent="0.2">
      <c r="C51" t="s">
        <v>138</v>
      </c>
      <c r="D51">
        <v>1148</v>
      </c>
      <c r="E51" t="s">
        <v>133</v>
      </c>
    </row>
    <row r="52" spans="3:5" x14ac:dyDescent="0.2">
      <c r="C52" t="s">
        <v>154</v>
      </c>
      <c r="D52">
        <v>312</v>
      </c>
      <c r="E52" t="s">
        <v>148</v>
      </c>
    </row>
    <row r="53" spans="3:5" x14ac:dyDescent="0.2">
      <c r="C53" t="s">
        <v>161</v>
      </c>
      <c r="D53">
        <v>236</v>
      </c>
      <c r="E53" t="s">
        <v>162</v>
      </c>
    </row>
    <row r="55" spans="3:5" x14ac:dyDescent="0.2">
      <c r="D55">
        <f>SUM(D26:D53)</f>
        <v>27963</v>
      </c>
    </row>
  </sheetData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2" ySplit="4" topLeftCell="C5" activePane="bottomRight" state="frozen"/>
      <selection pane="topRight" activeCell="B1" sqref="B1"/>
      <selection pane="bottomLeft" activeCell="A2" sqref="A2"/>
      <selection pane="bottomRight" activeCell="H1" sqref="H1:H3"/>
    </sheetView>
  </sheetViews>
  <sheetFormatPr defaultRowHeight="12.75" x14ac:dyDescent="0.2"/>
  <cols>
    <col min="1" max="1" width="5" customWidth="1"/>
    <col min="2" max="2" width="34.7109375" customWidth="1"/>
    <col min="7" max="7" width="2.5703125" customWidth="1"/>
    <col min="8" max="8" width="55.42578125" customWidth="1"/>
  </cols>
  <sheetData>
    <row r="1" spans="1:8" x14ac:dyDescent="0.2">
      <c r="A1" s="25" t="s">
        <v>303</v>
      </c>
      <c r="B1" s="25"/>
      <c r="H1" t="s">
        <v>378</v>
      </c>
    </row>
    <row r="2" spans="1:8" x14ac:dyDescent="0.2">
      <c r="H2" t="s">
        <v>379</v>
      </c>
    </row>
    <row r="3" spans="1:8" x14ac:dyDescent="0.2">
      <c r="H3" t="s">
        <v>380</v>
      </c>
    </row>
    <row r="4" spans="1:8" x14ac:dyDescent="0.2">
      <c r="A4" t="s">
        <v>195</v>
      </c>
      <c r="B4" t="s">
        <v>165</v>
      </c>
      <c r="C4" t="s">
        <v>181</v>
      </c>
      <c r="D4" t="s">
        <v>182</v>
      </c>
      <c r="E4" t="s">
        <v>41</v>
      </c>
      <c r="F4" t="s">
        <v>33</v>
      </c>
    </row>
    <row r="5" spans="1:8" x14ac:dyDescent="0.2">
      <c r="A5">
        <v>1</v>
      </c>
      <c r="B5" t="s">
        <v>166</v>
      </c>
      <c r="C5">
        <v>1100</v>
      </c>
      <c r="D5">
        <v>3192</v>
      </c>
      <c r="E5">
        <v>7240</v>
      </c>
      <c r="F5" s="2">
        <f t="shared" ref="F5:F10" si="0">E5/C5</f>
        <v>6.581818181818182</v>
      </c>
      <c r="H5" t="s">
        <v>304</v>
      </c>
    </row>
    <row r="6" spans="1:8" x14ac:dyDescent="0.2">
      <c r="A6">
        <v>2</v>
      </c>
      <c r="B6" t="s">
        <v>167</v>
      </c>
      <c r="C6">
        <v>534</v>
      </c>
      <c r="D6">
        <v>4863</v>
      </c>
      <c r="E6">
        <v>10175</v>
      </c>
      <c r="F6" s="2">
        <f t="shared" si="0"/>
        <v>19.054307116104869</v>
      </c>
      <c r="H6" t="s">
        <v>305</v>
      </c>
    </row>
    <row r="7" spans="1:8" x14ac:dyDescent="0.2">
      <c r="A7">
        <v>3</v>
      </c>
      <c r="B7" t="s">
        <v>168</v>
      </c>
      <c r="C7">
        <v>661</v>
      </c>
      <c r="D7">
        <v>1951</v>
      </c>
      <c r="E7">
        <v>12922</v>
      </c>
      <c r="F7" s="2">
        <f t="shared" si="0"/>
        <v>19.549167927382754</v>
      </c>
    </row>
    <row r="8" spans="1:8" x14ac:dyDescent="0.2">
      <c r="A8">
        <v>4</v>
      </c>
      <c r="B8" t="s">
        <v>169</v>
      </c>
      <c r="C8">
        <v>648</v>
      </c>
      <c r="D8">
        <v>4515</v>
      </c>
      <c r="E8">
        <v>7420</v>
      </c>
      <c r="F8" s="2">
        <f t="shared" si="0"/>
        <v>11.450617283950617</v>
      </c>
    </row>
    <row r="9" spans="1:8" x14ac:dyDescent="0.2">
      <c r="A9">
        <v>5</v>
      </c>
      <c r="B9" t="s">
        <v>170</v>
      </c>
      <c r="C9">
        <v>755</v>
      </c>
      <c r="D9">
        <v>2448</v>
      </c>
      <c r="E9">
        <v>11520</v>
      </c>
      <c r="F9" s="2">
        <f t="shared" si="0"/>
        <v>15.258278145695364</v>
      </c>
    </row>
    <row r="10" spans="1:8" x14ac:dyDescent="0.2">
      <c r="A10">
        <v>6</v>
      </c>
      <c r="B10" t="s">
        <v>171</v>
      </c>
      <c r="C10">
        <v>869</v>
      </c>
      <c r="D10">
        <v>8956</v>
      </c>
      <c r="E10">
        <v>22887</v>
      </c>
      <c r="F10" s="2">
        <f t="shared" si="0"/>
        <v>26.337169159953969</v>
      </c>
    </row>
    <row r="11" spans="1:8" x14ac:dyDescent="0.2">
      <c r="A11">
        <v>7</v>
      </c>
      <c r="B11" t="s">
        <v>172</v>
      </c>
      <c r="F11" s="2"/>
    </row>
    <row r="12" spans="1:8" x14ac:dyDescent="0.2">
      <c r="A12">
        <v>8</v>
      </c>
      <c r="B12" t="s">
        <v>173</v>
      </c>
      <c r="C12">
        <v>930</v>
      </c>
      <c r="D12">
        <v>5212</v>
      </c>
      <c r="E12">
        <v>62388</v>
      </c>
      <c r="F12" s="2">
        <f>E12/C12</f>
        <v>67.08387096774193</v>
      </c>
    </row>
    <row r="13" spans="1:8" x14ac:dyDescent="0.2">
      <c r="A13">
        <v>9</v>
      </c>
      <c r="B13" t="s">
        <v>174</v>
      </c>
      <c r="C13">
        <v>1212</v>
      </c>
      <c r="D13">
        <v>4021</v>
      </c>
      <c r="E13">
        <v>8410</v>
      </c>
      <c r="F13" s="2">
        <f>E13/C13</f>
        <v>6.938943894389439</v>
      </c>
    </row>
    <row r="14" spans="1:8" x14ac:dyDescent="0.2">
      <c r="A14">
        <v>10</v>
      </c>
      <c r="B14" t="s">
        <v>175</v>
      </c>
      <c r="C14">
        <v>341</v>
      </c>
      <c r="D14">
        <v>7905</v>
      </c>
      <c r="E14">
        <v>13495</v>
      </c>
      <c r="F14" s="2">
        <f>E14/C14</f>
        <v>39.574780058651029</v>
      </c>
    </row>
    <row r="15" spans="1:8" x14ac:dyDescent="0.2">
      <c r="A15">
        <v>11</v>
      </c>
      <c r="B15" t="s">
        <v>176</v>
      </c>
      <c r="C15">
        <v>785</v>
      </c>
      <c r="D15">
        <v>5719</v>
      </c>
      <c r="E15">
        <v>9575</v>
      </c>
      <c r="F15" s="2">
        <f>E15/C15</f>
        <v>12.197452229299364</v>
      </c>
    </row>
    <row r="16" spans="1:8" x14ac:dyDescent="0.2">
      <c r="A16">
        <v>12</v>
      </c>
      <c r="B16" t="s">
        <v>177</v>
      </c>
      <c r="F16" s="2"/>
    </row>
    <row r="17" spans="1:6" x14ac:dyDescent="0.2">
      <c r="A17">
        <v>13</v>
      </c>
      <c r="B17" t="s">
        <v>178</v>
      </c>
      <c r="C17">
        <v>887</v>
      </c>
      <c r="D17">
        <v>7264</v>
      </c>
      <c r="E17">
        <v>26276</v>
      </c>
      <c r="F17" s="2">
        <f>E17/C17</f>
        <v>29.623449830890642</v>
      </c>
    </row>
    <row r="18" spans="1:6" x14ac:dyDescent="0.2">
      <c r="A18">
        <v>14</v>
      </c>
      <c r="B18" t="s">
        <v>179</v>
      </c>
      <c r="C18">
        <v>520</v>
      </c>
      <c r="D18">
        <v>4567</v>
      </c>
      <c r="E18">
        <v>11891</v>
      </c>
      <c r="F18" s="2">
        <f>E18/C18</f>
        <v>22.867307692307691</v>
      </c>
    </row>
    <row r="19" spans="1:6" x14ac:dyDescent="0.2">
      <c r="A19">
        <v>15</v>
      </c>
      <c r="B19" t="s">
        <v>180</v>
      </c>
      <c r="C19">
        <v>498</v>
      </c>
      <c r="D19">
        <v>4543</v>
      </c>
      <c r="E19">
        <v>5650</v>
      </c>
      <c r="F19" s="2">
        <f>E19/C19</f>
        <v>11.345381526104418</v>
      </c>
    </row>
    <row r="22" spans="1:6" x14ac:dyDescent="0.2">
      <c r="D22">
        <f>D24/C24</f>
        <v>6.9182751540041068</v>
      </c>
      <c r="E22">
        <f>E24/C24</f>
        <v>21.545071868583161</v>
      </c>
      <c r="F22" s="2">
        <f>MEDIAN(F5:F17)</f>
        <v>19.054307116104869</v>
      </c>
    </row>
    <row r="24" spans="1:6" x14ac:dyDescent="0.2">
      <c r="B24" t="s">
        <v>50</v>
      </c>
      <c r="C24">
        <f>SUM(C5:C19)</f>
        <v>9740</v>
      </c>
      <c r="D24">
        <f>D25-SUM(D27:D34)</f>
        <v>67384</v>
      </c>
      <c r="E24">
        <f>E25-SUM(E27:E34)</f>
        <v>209849</v>
      </c>
    </row>
    <row r="25" spans="1:6" x14ac:dyDescent="0.2">
      <c r="D25">
        <v>93965</v>
      </c>
      <c r="E25">
        <v>243617</v>
      </c>
    </row>
    <row r="26" spans="1:6" x14ac:dyDescent="0.2">
      <c r="D26">
        <v>2223</v>
      </c>
      <c r="E26">
        <v>0</v>
      </c>
    </row>
    <row r="27" spans="1:6" x14ac:dyDescent="0.2">
      <c r="D27">
        <v>4053</v>
      </c>
      <c r="E27">
        <v>11765</v>
      </c>
    </row>
    <row r="28" spans="1:6" x14ac:dyDescent="0.2">
      <c r="D28">
        <v>10</v>
      </c>
      <c r="E28">
        <v>0</v>
      </c>
    </row>
    <row r="29" spans="1:6" x14ac:dyDescent="0.2">
      <c r="D29">
        <v>5620</v>
      </c>
      <c r="E29">
        <v>4643</v>
      </c>
    </row>
    <row r="30" spans="1:6" x14ac:dyDescent="0.2">
      <c r="D30">
        <v>2874</v>
      </c>
      <c r="E30">
        <v>3500</v>
      </c>
    </row>
    <row r="31" spans="1:6" x14ac:dyDescent="0.2">
      <c r="D31">
        <v>6616</v>
      </c>
      <c r="E31">
        <v>8880</v>
      </c>
    </row>
    <row r="32" spans="1:6" x14ac:dyDescent="0.2">
      <c r="D32">
        <v>0</v>
      </c>
      <c r="E32">
        <v>73</v>
      </c>
    </row>
    <row r="33" spans="4:5" x14ac:dyDescent="0.2">
      <c r="D33">
        <v>3450</v>
      </c>
      <c r="E33">
        <v>2975</v>
      </c>
    </row>
    <row r="34" spans="4:5" x14ac:dyDescent="0.2">
      <c r="D34">
        <v>3958</v>
      </c>
      <c r="E34">
        <v>1932</v>
      </c>
    </row>
    <row r="35" spans="4:5" x14ac:dyDescent="0.2">
      <c r="D35">
        <v>5</v>
      </c>
      <c r="E35">
        <v>0</v>
      </c>
    </row>
  </sheetData>
  <mergeCells count="1">
    <mergeCell ref="A1:B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D1"/>
    </sheetView>
  </sheetViews>
  <sheetFormatPr defaultRowHeight="12.75" x14ac:dyDescent="0.2"/>
  <cols>
    <col min="1" max="1" width="7.5703125" customWidth="1"/>
    <col min="8" max="8" width="2.7109375" customWidth="1"/>
    <col min="9" max="9" width="50.42578125" customWidth="1"/>
  </cols>
  <sheetData>
    <row r="1" spans="1:9" x14ac:dyDescent="0.2">
      <c r="A1" s="25" t="s">
        <v>306</v>
      </c>
      <c r="B1" s="25"/>
      <c r="C1" s="25"/>
      <c r="D1" s="25"/>
      <c r="I1" t="s">
        <v>378</v>
      </c>
    </row>
    <row r="2" spans="1:9" x14ac:dyDescent="0.2">
      <c r="I2" t="s">
        <v>379</v>
      </c>
    </row>
    <row r="3" spans="1:9" x14ac:dyDescent="0.2">
      <c r="I3" t="s">
        <v>380</v>
      </c>
    </row>
    <row r="4" spans="1:9" x14ac:dyDescent="0.2">
      <c r="A4" t="s">
        <v>195</v>
      </c>
      <c r="B4" t="s">
        <v>203</v>
      </c>
      <c r="C4" t="s">
        <v>204</v>
      </c>
      <c r="D4" t="s">
        <v>220</v>
      </c>
      <c r="E4" t="s">
        <v>202</v>
      </c>
      <c r="F4" t="s">
        <v>182</v>
      </c>
    </row>
    <row r="5" spans="1:9" x14ac:dyDescent="0.2">
      <c r="A5">
        <v>8</v>
      </c>
      <c r="B5" t="s">
        <v>213</v>
      </c>
      <c r="C5" t="s">
        <v>206</v>
      </c>
      <c r="D5">
        <v>978</v>
      </c>
      <c r="E5">
        <v>49117</v>
      </c>
      <c r="F5">
        <v>5301</v>
      </c>
      <c r="G5" s="2">
        <f>E5/D5</f>
        <v>50.221881390593047</v>
      </c>
      <c r="I5" t="s">
        <v>304</v>
      </c>
    </row>
    <row r="6" spans="1:9" x14ac:dyDescent="0.2">
      <c r="A6">
        <v>5</v>
      </c>
      <c r="B6" t="s">
        <v>210</v>
      </c>
      <c r="C6" t="s">
        <v>206</v>
      </c>
      <c r="D6">
        <v>667</v>
      </c>
      <c r="E6">
        <v>32058</v>
      </c>
      <c r="F6">
        <v>3366</v>
      </c>
      <c r="G6" s="2">
        <f t="shared" ref="G6:G14" si="0">E6/D6</f>
        <v>48.062968515742128</v>
      </c>
      <c r="I6" t="s">
        <v>305</v>
      </c>
    </row>
    <row r="7" spans="1:9" x14ac:dyDescent="0.2">
      <c r="A7">
        <v>7</v>
      </c>
      <c r="B7" t="s">
        <v>212</v>
      </c>
      <c r="C7" t="s">
        <v>206</v>
      </c>
      <c r="D7">
        <v>930</v>
      </c>
      <c r="E7">
        <v>26280</v>
      </c>
      <c r="F7">
        <v>8850</v>
      </c>
      <c r="G7" s="2">
        <f t="shared" si="0"/>
        <v>28.258064516129032</v>
      </c>
    </row>
    <row r="8" spans="1:9" x14ac:dyDescent="0.2">
      <c r="A8">
        <v>11</v>
      </c>
      <c r="B8" t="s">
        <v>193</v>
      </c>
      <c r="C8" t="s">
        <v>217</v>
      </c>
      <c r="D8">
        <v>794</v>
      </c>
      <c r="E8">
        <v>18164</v>
      </c>
      <c r="F8">
        <v>7324</v>
      </c>
      <c r="G8" s="2">
        <f t="shared" si="0"/>
        <v>22.876574307304786</v>
      </c>
    </row>
    <row r="9" spans="1:9" x14ac:dyDescent="0.2">
      <c r="A9">
        <v>13</v>
      </c>
      <c r="B9" t="s">
        <v>219</v>
      </c>
      <c r="C9" t="s">
        <v>206</v>
      </c>
      <c r="D9">
        <v>505</v>
      </c>
      <c r="E9">
        <v>17996</v>
      </c>
      <c r="F9">
        <v>2</v>
      </c>
      <c r="G9" s="2">
        <f t="shared" si="0"/>
        <v>35.635643564356435</v>
      </c>
    </row>
    <row r="10" spans="1:9" x14ac:dyDescent="0.2">
      <c r="A10">
        <v>10</v>
      </c>
      <c r="B10" t="s">
        <v>216</v>
      </c>
      <c r="C10" t="s">
        <v>206</v>
      </c>
      <c r="D10">
        <v>347</v>
      </c>
      <c r="E10">
        <v>14633</v>
      </c>
      <c r="F10">
        <v>8186</v>
      </c>
      <c r="G10" s="2">
        <f t="shared" si="0"/>
        <v>42.170028818443804</v>
      </c>
    </row>
    <row r="11" spans="1:9" x14ac:dyDescent="0.2">
      <c r="A11">
        <v>4</v>
      </c>
      <c r="B11" t="s">
        <v>209</v>
      </c>
      <c r="C11" t="s">
        <v>206</v>
      </c>
      <c r="D11">
        <v>644</v>
      </c>
      <c r="E11">
        <v>11433</v>
      </c>
      <c r="F11">
        <v>3041</v>
      </c>
      <c r="G11" s="2">
        <f t="shared" si="0"/>
        <v>17.753105590062113</v>
      </c>
    </row>
    <row r="12" spans="1:9" x14ac:dyDescent="0.2">
      <c r="A12">
        <v>12</v>
      </c>
      <c r="B12" t="s">
        <v>218</v>
      </c>
      <c r="C12" t="s">
        <v>206</v>
      </c>
      <c r="D12">
        <v>662</v>
      </c>
      <c r="E12">
        <v>10916</v>
      </c>
      <c r="F12">
        <v>4728</v>
      </c>
      <c r="G12" s="2">
        <f t="shared" si="0"/>
        <v>16.489425981873111</v>
      </c>
    </row>
    <row r="13" spans="1:9" x14ac:dyDescent="0.2">
      <c r="A13">
        <v>9</v>
      </c>
      <c r="B13" t="s">
        <v>214</v>
      </c>
      <c r="C13" t="s">
        <v>215</v>
      </c>
      <c r="D13">
        <v>1251</v>
      </c>
      <c r="E13">
        <v>10080</v>
      </c>
      <c r="F13">
        <v>6191</v>
      </c>
      <c r="G13" s="2">
        <f t="shared" si="0"/>
        <v>8.057553956834532</v>
      </c>
    </row>
    <row r="14" spans="1:9" x14ac:dyDescent="0.2">
      <c r="A14">
        <v>3</v>
      </c>
      <c r="B14" t="s">
        <v>208</v>
      </c>
      <c r="C14" t="s">
        <v>206</v>
      </c>
      <c r="D14">
        <v>1100</v>
      </c>
      <c r="E14">
        <v>5748</v>
      </c>
      <c r="F14">
        <v>3592</v>
      </c>
      <c r="G14" s="2">
        <f t="shared" si="0"/>
        <v>5.2254545454545456</v>
      </c>
    </row>
    <row r="15" spans="1:9" x14ac:dyDescent="0.2">
      <c r="A15">
        <v>1</v>
      </c>
      <c r="B15" t="s">
        <v>205</v>
      </c>
      <c r="C15" t="s">
        <v>206</v>
      </c>
      <c r="D15">
        <v>821</v>
      </c>
      <c r="E15">
        <v>0</v>
      </c>
      <c r="F15">
        <v>1510</v>
      </c>
    </row>
    <row r="16" spans="1:9" x14ac:dyDescent="0.2">
      <c r="A16">
        <v>2</v>
      </c>
      <c r="B16" t="s">
        <v>207</v>
      </c>
      <c r="C16" t="s">
        <v>206</v>
      </c>
      <c r="D16">
        <v>323</v>
      </c>
      <c r="E16">
        <v>0</v>
      </c>
      <c r="F16">
        <v>2770</v>
      </c>
    </row>
    <row r="17" spans="1:7" x14ac:dyDescent="0.2">
      <c r="A17">
        <v>6</v>
      </c>
      <c r="B17" t="s">
        <v>211</v>
      </c>
      <c r="C17" t="s">
        <v>206</v>
      </c>
      <c r="D17">
        <v>582</v>
      </c>
      <c r="E17">
        <v>0</v>
      </c>
      <c r="F17">
        <v>3617</v>
      </c>
    </row>
    <row r="19" spans="1:7" x14ac:dyDescent="0.2">
      <c r="D19">
        <f>SUM(D5:D14)</f>
        <v>7878</v>
      </c>
      <c r="E19">
        <f>SUM(E5:E14)</f>
        <v>196425</v>
      </c>
      <c r="F19">
        <f>SUM(F5:F14)</f>
        <v>50581</v>
      </c>
      <c r="G19" s="2">
        <f>E19/D19</f>
        <v>24.933358720487433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pane xSplit="1" ySplit="5" topLeftCell="I6" activePane="bottomRight" state="frozen"/>
      <selection pane="topRight" activeCell="B1" sqref="B1"/>
      <selection pane="bottomLeft" activeCell="A3" sqref="A3"/>
      <selection pane="bottomRight" activeCell="S1" sqref="S1:S3"/>
    </sheetView>
  </sheetViews>
  <sheetFormatPr defaultRowHeight="12.75" x14ac:dyDescent="0.2"/>
  <cols>
    <col min="1" max="1" width="29.140625" customWidth="1"/>
    <col min="3" max="3" width="5.85546875" customWidth="1"/>
    <col min="4" max="4" width="7.42578125" customWidth="1"/>
    <col min="6" max="9" width="7.28515625" customWidth="1"/>
    <col min="10" max="10" width="10" customWidth="1"/>
    <col min="18" max="18" width="3" customWidth="1"/>
    <col min="19" max="19" width="39.42578125" customWidth="1"/>
  </cols>
  <sheetData>
    <row r="1" spans="1:19" x14ac:dyDescent="0.2">
      <c r="A1" t="s">
        <v>310</v>
      </c>
      <c r="S1" t="s">
        <v>378</v>
      </c>
    </row>
    <row r="2" spans="1:19" x14ac:dyDescent="0.2">
      <c r="S2" t="s">
        <v>379</v>
      </c>
    </row>
    <row r="3" spans="1:19" x14ac:dyDescent="0.2">
      <c r="S3" t="s">
        <v>380</v>
      </c>
    </row>
    <row r="4" spans="1:19" x14ac:dyDescent="0.2">
      <c r="A4" t="s">
        <v>54</v>
      </c>
      <c r="B4" t="s">
        <v>55</v>
      </c>
      <c r="C4" t="s">
        <v>57</v>
      </c>
      <c r="D4" t="s">
        <v>56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92</v>
      </c>
      <c r="P4" s="4" t="s">
        <v>93</v>
      </c>
    </row>
    <row r="5" spans="1:19" x14ac:dyDescent="0.2">
      <c r="B5" t="s">
        <v>57</v>
      </c>
      <c r="C5" t="s">
        <v>90</v>
      </c>
      <c r="D5" t="s">
        <v>58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s="4" t="s">
        <v>94</v>
      </c>
      <c r="Q5" t="s">
        <v>97</v>
      </c>
    </row>
    <row r="6" spans="1:19" x14ac:dyDescent="0.2">
      <c r="A6" t="s">
        <v>76</v>
      </c>
      <c r="B6">
        <v>1007</v>
      </c>
      <c r="C6" s="1">
        <v>1007</v>
      </c>
      <c r="D6">
        <v>96</v>
      </c>
      <c r="E6" s="1">
        <v>10361</v>
      </c>
      <c r="F6">
        <v>29</v>
      </c>
      <c r="G6">
        <v>628</v>
      </c>
      <c r="J6" s="1">
        <v>25168</v>
      </c>
      <c r="K6" s="1">
        <v>1837</v>
      </c>
      <c r="L6" s="1">
        <v>2340</v>
      </c>
      <c r="N6">
        <v>9</v>
      </c>
      <c r="O6" s="1">
        <v>29354</v>
      </c>
      <c r="P6" s="4">
        <v>29.1</v>
      </c>
      <c r="Q6" s="2">
        <f t="shared" ref="Q6:Q29" si="0">J6/B6</f>
        <v>24.993048659384311</v>
      </c>
      <c r="S6" t="s">
        <v>311</v>
      </c>
    </row>
    <row r="7" spans="1:19" x14ac:dyDescent="0.2">
      <c r="A7" t="s">
        <v>75</v>
      </c>
      <c r="B7">
        <v>2207</v>
      </c>
      <c r="D7">
        <v>90</v>
      </c>
      <c r="E7" s="1">
        <v>10067</v>
      </c>
      <c r="F7">
        <v>82</v>
      </c>
      <c r="G7">
        <v>619</v>
      </c>
      <c r="J7" s="1">
        <v>45877</v>
      </c>
      <c r="K7" s="1">
        <v>3318</v>
      </c>
      <c r="L7">
        <v>452</v>
      </c>
      <c r="O7" s="1">
        <v>49647</v>
      </c>
      <c r="P7" s="4">
        <v>22.5</v>
      </c>
      <c r="Q7" s="2">
        <f t="shared" si="0"/>
        <v>20.787041232442228</v>
      </c>
    </row>
    <row r="8" spans="1:19" x14ac:dyDescent="0.2">
      <c r="A8" t="s">
        <v>83</v>
      </c>
      <c r="B8">
        <v>1017</v>
      </c>
      <c r="D8">
        <v>89</v>
      </c>
      <c r="E8" s="1">
        <v>12001</v>
      </c>
      <c r="G8" s="1">
        <v>3172</v>
      </c>
      <c r="H8">
        <v>713</v>
      </c>
      <c r="I8">
        <v>26</v>
      </c>
      <c r="J8" s="1">
        <v>26808</v>
      </c>
      <c r="K8" s="1">
        <v>1716</v>
      </c>
      <c r="L8" s="1">
        <v>24672</v>
      </c>
      <c r="M8">
        <v>700</v>
      </c>
      <c r="N8">
        <v>200</v>
      </c>
      <c r="O8" s="1">
        <v>54096</v>
      </c>
      <c r="P8" s="4">
        <v>53.2</v>
      </c>
      <c r="Q8" s="2">
        <f t="shared" si="0"/>
        <v>26.359882005899706</v>
      </c>
    </row>
    <row r="9" spans="1:19" x14ac:dyDescent="0.2">
      <c r="A9" t="s">
        <v>73</v>
      </c>
      <c r="B9">
        <v>2078</v>
      </c>
      <c r="D9">
        <v>84</v>
      </c>
      <c r="E9" s="1">
        <v>6102</v>
      </c>
      <c r="F9">
        <v>48</v>
      </c>
      <c r="G9" s="1">
        <v>2084</v>
      </c>
      <c r="J9" s="1">
        <v>24420</v>
      </c>
      <c r="L9" s="1">
        <v>8473</v>
      </c>
      <c r="O9" s="1">
        <v>32893</v>
      </c>
      <c r="P9" s="4">
        <v>15.8</v>
      </c>
      <c r="Q9" s="2">
        <f t="shared" si="0"/>
        <v>11.751684311838305</v>
      </c>
    </row>
    <row r="10" spans="1:19" x14ac:dyDescent="0.2">
      <c r="A10" t="s">
        <v>71</v>
      </c>
      <c r="B10">
        <v>882</v>
      </c>
      <c r="D10">
        <v>83</v>
      </c>
      <c r="E10" s="1">
        <v>8096</v>
      </c>
      <c r="G10" s="1">
        <v>1151</v>
      </c>
      <c r="J10" s="1">
        <v>22251</v>
      </c>
      <c r="K10" s="1">
        <v>29151</v>
      </c>
      <c r="L10" s="1">
        <v>9452</v>
      </c>
      <c r="N10" s="1">
        <v>1187</v>
      </c>
      <c r="O10" s="1">
        <v>62041</v>
      </c>
      <c r="P10" s="4">
        <v>70.3</v>
      </c>
      <c r="Q10" s="2">
        <f t="shared" si="0"/>
        <v>25.227891156462587</v>
      </c>
    </row>
    <row r="11" spans="1:19" x14ac:dyDescent="0.2">
      <c r="A11" t="s">
        <v>72</v>
      </c>
      <c r="B11">
        <v>2205</v>
      </c>
      <c r="D11">
        <v>80</v>
      </c>
      <c r="E11" s="1">
        <v>7366</v>
      </c>
      <c r="F11">
        <v>108</v>
      </c>
      <c r="G11">
        <v>581</v>
      </c>
      <c r="I11">
        <v>60</v>
      </c>
      <c r="J11" s="1">
        <v>18711</v>
      </c>
      <c r="L11" s="1">
        <v>3001</v>
      </c>
      <c r="O11" s="1">
        <v>21712</v>
      </c>
      <c r="P11" s="4">
        <v>9.8000000000000007</v>
      </c>
      <c r="Q11" s="2">
        <f t="shared" si="0"/>
        <v>8.4857142857142858</v>
      </c>
    </row>
    <row r="12" spans="1:19" x14ac:dyDescent="0.2">
      <c r="A12" t="s">
        <v>77</v>
      </c>
      <c r="B12">
        <v>617</v>
      </c>
      <c r="D12">
        <v>80</v>
      </c>
      <c r="E12" s="1">
        <v>4624</v>
      </c>
      <c r="H12">
        <v>562</v>
      </c>
      <c r="J12" s="1">
        <v>14731</v>
      </c>
      <c r="K12" s="1">
        <v>8568</v>
      </c>
      <c r="M12" s="1">
        <v>1218</v>
      </c>
      <c r="N12">
        <v>75</v>
      </c>
      <c r="O12" s="1">
        <v>24592</v>
      </c>
      <c r="P12" s="4">
        <v>39.9</v>
      </c>
      <c r="Q12" s="2">
        <f t="shared" si="0"/>
        <v>23.875202593192867</v>
      </c>
    </row>
    <row r="13" spans="1:19" x14ac:dyDescent="0.2">
      <c r="A13" t="s">
        <v>74</v>
      </c>
      <c r="B13">
        <v>890</v>
      </c>
      <c r="D13">
        <v>79</v>
      </c>
      <c r="E13" s="1">
        <v>18500</v>
      </c>
      <c r="F13">
        <v>78</v>
      </c>
      <c r="G13" s="1">
        <v>2262</v>
      </c>
      <c r="H13">
        <v>252</v>
      </c>
      <c r="I13">
        <v>22</v>
      </c>
      <c r="J13" s="1">
        <v>25000</v>
      </c>
      <c r="K13" s="1">
        <v>20000</v>
      </c>
      <c r="L13" s="1">
        <v>12472</v>
      </c>
      <c r="M13" s="1">
        <v>1046</v>
      </c>
      <c r="O13" s="1">
        <v>58518</v>
      </c>
      <c r="P13" s="4">
        <v>65.8</v>
      </c>
      <c r="Q13" s="2">
        <f t="shared" si="0"/>
        <v>28.089887640449437</v>
      </c>
    </row>
    <row r="14" spans="1:19" x14ac:dyDescent="0.2">
      <c r="A14" t="s">
        <v>78</v>
      </c>
      <c r="B14">
        <v>891</v>
      </c>
      <c r="D14">
        <v>78</v>
      </c>
      <c r="E14" s="1">
        <v>9026</v>
      </c>
      <c r="G14">
        <v>221</v>
      </c>
      <c r="H14">
        <v>306</v>
      </c>
      <c r="J14" s="1">
        <v>21038</v>
      </c>
      <c r="K14" s="1">
        <v>1763</v>
      </c>
      <c r="L14">
        <v>235</v>
      </c>
      <c r="O14" s="1">
        <v>23036</v>
      </c>
      <c r="P14" s="4">
        <v>25.9</v>
      </c>
      <c r="Q14" s="2">
        <f t="shared" si="0"/>
        <v>23.611672278338943</v>
      </c>
    </row>
    <row r="15" spans="1:19" x14ac:dyDescent="0.2">
      <c r="A15" t="s">
        <v>65</v>
      </c>
      <c r="B15">
        <v>1862</v>
      </c>
      <c r="D15">
        <v>75</v>
      </c>
      <c r="E15" s="1">
        <v>5965</v>
      </c>
      <c r="J15" s="1">
        <v>5612</v>
      </c>
      <c r="K15" s="1">
        <v>30532</v>
      </c>
      <c r="L15" s="1">
        <v>1003</v>
      </c>
      <c r="M15" s="1">
        <v>6568</v>
      </c>
      <c r="N15" s="1">
        <v>6750</v>
      </c>
      <c r="O15" s="1">
        <v>50465</v>
      </c>
      <c r="P15" s="4">
        <v>27.1</v>
      </c>
      <c r="Q15" s="2">
        <f t="shared" si="0"/>
        <v>3.0139634801288935</v>
      </c>
    </row>
    <row r="16" spans="1:19" x14ac:dyDescent="0.2">
      <c r="A16" t="s">
        <v>63</v>
      </c>
      <c r="B16">
        <v>1748</v>
      </c>
      <c r="D16">
        <v>75</v>
      </c>
      <c r="E16" s="1">
        <v>9600</v>
      </c>
      <c r="J16" s="1">
        <v>9200</v>
      </c>
      <c r="L16">
        <v>220</v>
      </c>
      <c r="O16" s="1">
        <v>9420</v>
      </c>
      <c r="P16" s="4">
        <v>5.4</v>
      </c>
      <c r="Q16" s="2">
        <f t="shared" si="0"/>
        <v>5.2631578947368425</v>
      </c>
    </row>
    <row r="17" spans="1:17" x14ac:dyDescent="0.2">
      <c r="A17" t="s">
        <v>82</v>
      </c>
      <c r="B17">
        <v>1359</v>
      </c>
      <c r="D17">
        <v>75</v>
      </c>
      <c r="E17" s="1">
        <v>19575</v>
      </c>
      <c r="F17">
        <v>84</v>
      </c>
      <c r="G17" s="1">
        <v>2525</v>
      </c>
      <c r="I17">
        <v>9</v>
      </c>
      <c r="J17" s="1">
        <v>38500</v>
      </c>
      <c r="L17" s="1">
        <v>6750</v>
      </c>
      <c r="O17" s="1">
        <v>45250</v>
      </c>
      <c r="P17" s="4">
        <v>33.299999999999997</v>
      </c>
      <c r="Q17" s="2">
        <f t="shared" si="0"/>
        <v>28.329654157468728</v>
      </c>
    </row>
    <row r="18" spans="1:17" x14ac:dyDescent="0.2">
      <c r="A18" t="s">
        <v>60</v>
      </c>
      <c r="B18">
        <v>3401</v>
      </c>
      <c r="D18">
        <v>70</v>
      </c>
      <c r="E18" s="1">
        <v>16318</v>
      </c>
      <c r="F18">
        <v>51</v>
      </c>
      <c r="G18">
        <v>41</v>
      </c>
      <c r="H18">
        <v>219</v>
      </c>
      <c r="I18">
        <v>39</v>
      </c>
      <c r="J18" s="1">
        <v>58873</v>
      </c>
      <c r="O18" s="1">
        <v>58873</v>
      </c>
      <c r="P18" s="4">
        <v>17.3</v>
      </c>
      <c r="Q18" s="2">
        <f t="shared" si="0"/>
        <v>17.310496912672743</v>
      </c>
    </row>
    <row r="19" spans="1:17" x14ac:dyDescent="0.2">
      <c r="A19" t="s">
        <v>59</v>
      </c>
      <c r="B19">
        <v>2206</v>
      </c>
      <c r="D19">
        <v>70</v>
      </c>
      <c r="E19" s="1">
        <v>23420</v>
      </c>
      <c r="F19">
        <v>93</v>
      </c>
      <c r="G19" s="1">
        <v>1950</v>
      </c>
      <c r="H19">
        <v>6</v>
      </c>
      <c r="I19">
        <v>170</v>
      </c>
      <c r="J19" s="1">
        <v>64193</v>
      </c>
      <c r="L19" s="1">
        <v>6175</v>
      </c>
      <c r="O19" s="1">
        <v>70368</v>
      </c>
      <c r="P19" s="4">
        <v>31.9</v>
      </c>
      <c r="Q19" s="2">
        <f t="shared" si="0"/>
        <v>29.09927470534905</v>
      </c>
    </row>
    <row r="20" spans="1:17" x14ac:dyDescent="0.2">
      <c r="A20" t="s">
        <v>81</v>
      </c>
      <c r="B20">
        <v>2268</v>
      </c>
      <c r="D20">
        <v>67</v>
      </c>
      <c r="E20" s="1">
        <v>13194</v>
      </c>
      <c r="F20">
        <v>84</v>
      </c>
      <c r="G20" s="1">
        <v>1374</v>
      </c>
      <c r="H20">
        <v>582</v>
      </c>
      <c r="J20" s="1">
        <v>69375</v>
      </c>
      <c r="K20" s="1">
        <v>22100</v>
      </c>
      <c r="L20" s="1">
        <v>28187</v>
      </c>
      <c r="M20">
        <v>623</v>
      </c>
      <c r="O20" s="1">
        <v>120285</v>
      </c>
      <c r="P20" s="4">
        <v>53</v>
      </c>
      <c r="Q20" s="2">
        <f t="shared" si="0"/>
        <v>30.588624338624339</v>
      </c>
    </row>
    <row r="21" spans="1:17" x14ac:dyDescent="0.2">
      <c r="A21" t="s">
        <v>62</v>
      </c>
      <c r="B21">
        <v>908</v>
      </c>
      <c r="C21">
        <v>908</v>
      </c>
      <c r="D21">
        <v>65</v>
      </c>
      <c r="E21" s="1">
        <v>6750</v>
      </c>
      <c r="G21" s="1">
        <v>1036</v>
      </c>
      <c r="I21">
        <v>180</v>
      </c>
      <c r="J21" s="1">
        <v>12000</v>
      </c>
      <c r="K21" s="1">
        <v>1200</v>
      </c>
      <c r="L21" s="1">
        <v>8300</v>
      </c>
      <c r="N21" s="1">
        <v>3750</v>
      </c>
      <c r="O21" s="1">
        <v>25250</v>
      </c>
      <c r="P21" s="4">
        <v>27.8</v>
      </c>
      <c r="Q21" s="2">
        <f t="shared" si="0"/>
        <v>13.215859030837004</v>
      </c>
    </row>
    <row r="22" spans="1:17" x14ac:dyDescent="0.2">
      <c r="A22" t="s">
        <v>68</v>
      </c>
      <c r="B22">
        <v>1070</v>
      </c>
      <c r="D22">
        <v>65</v>
      </c>
      <c r="E22" s="1">
        <v>12682</v>
      </c>
      <c r="F22">
        <v>70</v>
      </c>
      <c r="G22" s="1">
        <v>1006</v>
      </c>
      <c r="H22">
        <v>225</v>
      </c>
      <c r="I22">
        <v>9</v>
      </c>
      <c r="J22" s="1">
        <v>23233</v>
      </c>
      <c r="K22" s="1">
        <v>2169</v>
      </c>
      <c r="L22" s="1">
        <v>6197</v>
      </c>
      <c r="M22">
        <v>130</v>
      </c>
      <c r="N22">
        <v>335</v>
      </c>
      <c r="O22" s="1">
        <v>32064</v>
      </c>
      <c r="P22" s="4">
        <v>30</v>
      </c>
      <c r="Q22" s="2">
        <f t="shared" si="0"/>
        <v>21.713084112149534</v>
      </c>
    </row>
    <row r="23" spans="1:17" x14ac:dyDescent="0.2">
      <c r="A23" t="s">
        <v>67</v>
      </c>
      <c r="B23">
        <v>980</v>
      </c>
      <c r="D23">
        <v>62</v>
      </c>
      <c r="E23" s="1">
        <v>2876</v>
      </c>
      <c r="J23" s="1">
        <v>9174</v>
      </c>
      <c r="K23" s="1">
        <v>12260</v>
      </c>
      <c r="N23" s="1">
        <v>7200</v>
      </c>
      <c r="O23" s="1">
        <v>28634</v>
      </c>
      <c r="P23" s="4">
        <v>29.2</v>
      </c>
      <c r="Q23" s="2">
        <f t="shared" si="0"/>
        <v>9.3612244897959176</v>
      </c>
    </row>
    <row r="24" spans="1:17" x14ac:dyDescent="0.2">
      <c r="A24" t="s">
        <v>80</v>
      </c>
      <c r="B24">
        <v>1202</v>
      </c>
      <c r="D24">
        <v>50</v>
      </c>
      <c r="E24" s="1">
        <v>8580</v>
      </c>
      <c r="F24">
        <v>42</v>
      </c>
      <c r="G24" s="1">
        <v>1351</v>
      </c>
      <c r="I24">
        <v>69</v>
      </c>
      <c r="J24" s="1">
        <v>11832</v>
      </c>
      <c r="L24" s="1">
        <v>4200</v>
      </c>
      <c r="O24" s="1">
        <v>16032</v>
      </c>
      <c r="P24" s="4">
        <v>13.3</v>
      </c>
      <c r="Q24" s="2">
        <f t="shared" si="0"/>
        <v>9.8435940099833612</v>
      </c>
    </row>
    <row r="25" spans="1:17" x14ac:dyDescent="0.2">
      <c r="A25" t="s">
        <v>79</v>
      </c>
      <c r="B25">
        <v>1922</v>
      </c>
      <c r="D25">
        <v>50</v>
      </c>
      <c r="E25">
        <v>563</v>
      </c>
      <c r="J25" s="1">
        <v>36614</v>
      </c>
      <c r="K25" s="1">
        <v>46200</v>
      </c>
      <c r="L25">
        <v>150</v>
      </c>
      <c r="O25" s="1">
        <v>82964</v>
      </c>
      <c r="P25" s="4">
        <v>43.2</v>
      </c>
      <c r="Q25" s="2">
        <f t="shared" si="0"/>
        <v>19.049947970863684</v>
      </c>
    </row>
    <row r="26" spans="1:17" x14ac:dyDescent="0.2">
      <c r="A26" t="s">
        <v>70</v>
      </c>
      <c r="B26">
        <v>1868</v>
      </c>
      <c r="D26">
        <v>40</v>
      </c>
      <c r="E26" s="1">
        <v>10525</v>
      </c>
      <c r="F26">
        <v>63</v>
      </c>
      <c r="G26">
        <v>16</v>
      </c>
      <c r="H26">
        <v>110</v>
      </c>
      <c r="I26">
        <v>9</v>
      </c>
      <c r="J26" s="1">
        <v>17617</v>
      </c>
      <c r="O26" s="1">
        <v>17617</v>
      </c>
      <c r="P26" s="4">
        <v>9.4</v>
      </c>
      <c r="Q26" s="2">
        <f t="shared" si="0"/>
        <v>9.4309421841541763</v>
      </c>
    </row>
    <row r="27" spans="1:17" x14ac:dyDescent="0.2">
      <c r="A27" t="s">
        <v>66</v>
      </c>
      <c r="B27">
        <v>1887</v>
      </c>
      <c r="D27">
        <v>39</v>
      </c>
      <c r="E27" s="1">
        <v>17378</v>
      </c>
      <c r="F27">
        <v>81</v>
      </c>
      <c r="G27" s="1">
        <v>1092</v>
      </c>
      <c r="H27">
        <v>471</v>
      </c>
      <c r="I27">
        <v>2</v>
      </c>
      <c r="J27" s="1">
        <v>26525</v>
      </c>
      <c r="K27" s="1">
        <v>10890</v>
      </c>
      <c r="L27" s="1">
        <v>1309</v>
      </c>
      <c r="M27" s="1">
        <v>1701</v>
      </c>
      <c r="O27" s="1">
        <v>40425</v>
      </c>
      <c r="P27" s="4">
        <v>21.4</v>
      </c>
      <c r="Q27" s="2">
        <f t="shared" si="0"/>
        <v>14.056703762586116</v>
      </c>
    </row>
    <row r="28" spans="1:17" x14ac:dyDescent="0.2">
      <c r="A28" t="s">
        <v>69</v>
      </c>
      <c r="B28">
        <v>3168</v>
      </c>
      <c r="D28">
        <v>30</v>
      </c>
      <c r="E28" s="1">
        <v>18524</v>
      </c>
      <c r="G28">
        <v>211</v>
      </c>
      <c r="J28" s="1">
        <v>56371</v>
      </c>
      <c r="L28">
        <v>326</v>
      </c>
      <c r="O28" s="1">
        <v>56697</v>
      </c>
      <c r="P28" s="4">
        <v>17.899999999999999</v>
      </c>
      <c r="Q28" s="2">
        <f t="shared" si="0"/>
        <v>17.793876262626263</v>
      </c>
    </row>
    <row r="29" spans="1:17" x14ac:dyDescent="0.2">
      <c r="A29" t="s">
        <v>61</v>
      </c>
      <c r="B29">
        <v>1133</v>
      </c>
      <c r="E29" s="1">
        <v>2100</v>
      </c>
      <c r="F29">
        <v>41</v>
      </c>
      <c r="H29">
        <v>5</v>
      </c>
      <c r="J29" s="1">
        <v>3436</v>
      </c>
      <c r="K29">
        <v>41</v>
      </c>
      <c r="M29">
        <v>175</v>
      </c>
      <c r="O29" s="1">
        <v>3652</v>
      </c>
      <c r="P29" s="4">
        <v>3.2</v>
      </c>
      <c r="Q29" s="2">
        <f t="shared" si="0"/>
        <v>3.0326566637246248</v>
      </c>
    </row>
    <row r="30" spans="1:17" x14ac:dyDescent="0.2">
      <c r="E30" s="1"/>
      <c r="G30" s="1"/>
      <c r="J30" s="1"/>
      <c r="K30" s="1"/>
      <c r="L30" s="1"/>
      <c r="O30" s="1"/>
      <c r="P30" s="4"/>
    </row>
    <row r="31" spans="1:17" x14ac:dyDescent="0.2">
      <c r="A31" t="s">
        <v>64</v>
      </c>
      <c r="B31">
        <v>1363</v>
      </c>
      <c r="D31">
        <v>71</v>
      </c>
      <c r="E31" s="1">
        <v>7588</v>
      </c>
      <c r="G31">
        <v>541</v>
      </c>
      <c r="H31">
        <v>191</v>
      </c>
      <c r="I31">
        <v>1</v>
      </c>
      <c r="L31" s="1">
        <v>1380</v>
      </c>
      <c r="O31" s="1">
        <v>1380</v>
      </c>
      <c r="P31" s="4">
        <v>1</v>
      </c>
      <c r="Q31" s="2">
        <f>J31/B31</f>
        <v>0</v>
      </c>
    </row>
    <row r="32" spans="1:17" x14ac:dyDescent="0.2">
      <c r="E32" s="1"/>
      <c r="G32" s="1"/>
      <c r="J32" s="1"/>
      <c r="K32" s="1"/>
      <c r="L32" s="1"/>
      <c r="O32" s="1"/>
      <c r="P32" s="4"/>
    </row>
    <row r="33" spans="1:16" x14ac:dyDescent="0.2">
      <c r="A33" t="s">
        <v>84</v>
      </c>
      <c r="B33">
        <v>40139</v>
      </c>
      <c r="C33" s="1">
        <f>SUM(C6:C29)</f>
        <v>1915</v>
      </c>
      <c r="E33" s="1">
        <f t="shared" ref="E33:O33" si="1">SUM(E6:E29)</f>
        <v>254193</v>
      </c>
      <c r="F33" s="1">
        <f t="shared" si="1"/>
        <v>954</v>
      </c>
      <c r="G33" s="1">
        <f t="shared" si="1"/>
        <v>21320</v>
      </c>
      <c r="H33" s="1">
        <f t="shared" si="1"/>
        <v>3451</v>
      </c>
      <c r="I33" s="1">
        <f t="shared" si="1"/>
        <v>595</v>
      </c>
      <c r="J33" s="1">
        <f t="shared" si="1"/>
        <v>666559</v>
      </c>
      <c r="K33" s="1">
        <f t="shared" si="1"/>
        <v>191745</v>
      </c>
      <c r="L33" s="1">
        <f t="shared" si="1"/>
        <v>123914</v>
      </c>
      <c r="M33" s="1">
        <f t="shared" si="1"/>
        <v>12161</v>
      </c>
      <c r="N33" s="1">
        <f t="shared" si="1"/>
        <v>19506</v>
      </c>
      <c r="O33" s="1">
        <f t="shared" si="1"/>
        <v>1013885</v>
      </c>
      <c r="P33" s="4"/>
    </row>
    <row r="34" spans="1:16" x14ac:dyDescent="0.2"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4"/>
    </row>
    <row r="35" spans="1:16" x14ac:dyDescent="0.2">
      <c r="B35">
        <f>SUM(B6:B29)</f>
        <v>38776</v>
      </c>
      <c r="C35" s="1"/>
      <c r="D35">
        <f>SUMPRODUCT(B6:B28,D6:D28)/SUM(B6:B28)/100</f>
        <v>0.66550088993969669</v>
      </c>
      <c r="E35" s="1">
        <f>SUM(E6:E29)</f>
        <v>254193</v>
      </c>
      <c r="F35" s="1"/>
      <c r="G35" s="1"/>
      <c r="H35" s="1"/>
      <c r="I35" s="1"/>
      <c r="J35" s="1">
        <f>SUM(J6:J29)</f>
        <v>666559</v>
      </c>
      <c r="K35" s="1"/>
      <c r="L35" s="1"/>
      <c r="M35" s="1"/>
      <c r="N35" s="1"/>
      <c r="O35" s="1"/>
      <c r="P35" s="4"/>
    </row>
    <row r="36" spans="1:16" x14ac:dyDescent="0.2"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4"/>
    </row>
    <row r="38" spans="1:16" x14ac:dyDescent="0.2">
      <c r="C38" t="s">
        <v>95</v>
      </c>
      <c r="D38" t="s">
        <v>96</v>
      </c>
      <c r="O38" s="1"/>
    </row>
    <row r="39" spans="1:16" x14ac:dyDescent="0.2">
      <c r="A39" t="s">
        <v>98</v>
      </c>
      <c r="B39">
        <f>SUM(B6:B29)</f>
        <v>38776</v>
      </c>
      <c r="O39" s="1"/>
    </row>
    <row r="40" spans="1:16" x14ac:dyDescent="0.2">
      <c r="A40" t="s">
        <v>33</v>
      </c>
      <c r="B40" s="2">
        <f>O33/B33</f>
        <v>25.259348763048408</v>
      </c>
      <c r="C40" s="2">
        <f>MEDIAN(P6:P29)</f>
        <v>27.450000000000003</v>
      </c>
      <c r="D40" s="2">
        <f>J33/B33</f>
        <v>16.606268217942649</v>
      </c>
    </row>
    <row r="41" spans="1:16" x14ac:dyDescent="0.2">
      <c r="A41" t="s">
        <v>99</v>
      </c>
      <c r="B41" s="2">
        <f>O33/B39</f>
        <v>26.147230245512688</v>
      </c>
      <c r="C41" s="2">
        <f>MEDIAN(P6:P29)</f>
        <v>27.450000000000003</v>
      </c>
      <c r="D41" s="2">
        <f>J33/B39</f>
        <v>17.189988652774911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:G3"/>
    </sheetView>
  </sheetViews>
  <sheetFormatPr defaultRowHeight="12.75" x14ac:dyDescent="0.2"/>
  <cols>
    <col min="2" max="2" width="9.85546875" customWidth="1"/>
    <col min="6" max="6" width="2.28515625" customWidth="1"/>
    <col min="7" max="7" width="51.5703125" customWidth="1"/>
  </cols>
  <sheetData>
    <row r="1" spans="1:7" x14ac:dyDescent="0.2">
      <c r="A1" s="25" t="s">
        <v>307</v>
      </c>
      <c r="B1" s="25"/>
      <c r="C1" s="25"/>
      <c r="D1" s="25"/>
      <c r="G1" t="s">
        <v>378</v>
      </c>
    </row>
    <row r="2" spans="1:7" x14ac:dyDescent="0.2">
      <c r="G2" t="s">
        <v>379</v>
      </c>
    </row>
    <row r="3" spans="1:7" x14ac:dyDescent="0.2">
      <c r="G3" t="s">
        <v>380</v>
      </c>
    </row>
    <row r="5" spans="1:7" x14ac:dyDescent="0.2">
      <c r="B5" t="s">
        <v>103</v>
      </c>
      <c r="C5" t="s">
        <v>102</v>
      </c>
      <c r="D5" t="s">
        <v>101</v>
      </c>
      <c r="E5" t="s">
        <v>237</v>
      </c>
      <c r="G5" t="s">
        <v>308</v>
      </c>
    </row>
    <row r="6" spans="1:7" x14ac:dyDescent="0.2">
      <c r="A6" t="s">
        <v>100</v>
      </c>
      <c r="B6">
        <v>22905</v>
      </c>
      <c r="C6">
        <v>106802</v>
      </c>
      <c r="D6">
        <v>229746</v>
      </c>
      <c r="E6">
        <v>23409</v>
      </c>
    </row>
    <row r="8" spans="1:7" x14ac:dyDescent="0.2">
      <c r="C8">
        <f>C6/B6</f>
        <v>4.6628247107618428</v>
      </c>
      <c r="D8">
        <f>D6/B6</f>
        <v>10.030386378519974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C1"/>
    </sheetView>
  </sheetViews>
  <sheetFormatPr defaultRowHeight="12.75" x14ac:dyDescent="0.2"/>
  <cols>
    <col min="1" max="1" width="16.7109375" customWidth="1"/>
    <col min="2" max="2" width="7.140625" customWidth="1"/>
    <col min="7" max="7" width="2.42578125" customWidth="1"/>
    <col min="8" max="8" width="92.5703125" customWidth="1"/>
  </cols>
  <sheetData>
    <row r="1" spans="1:8" x14ac:dyDescent="0.2">
      <c r="A1" s="28" t="s">
        <v>309</v>
      </c>
      <c r="B1" s="25"/>
      <c r="C1" s="25"/>
      <c r="H1" t="s">
        <v>378</v>
      </c>
    </row>
    <row r="2" spans="1:8" x14ac:dyDescent="0.2">
      <c r="H2" t="s">
        <v>379</v>
      </c>
    </row>
    <row r="3" spans="1:8" x14ac:dyDescent="0.2">
      <c r="H3" t="s">
        <v>380</v>
      </c>
    </row>
    <row r="4" spans="1:8" x14ac:dyDescent="0.2">
      <c r="B4" t="s">
        <v>95</v>
      </c>
    </row>
    <row r="5" spans="1:8" x14ac:dyDescent="0.2">
      <c r="B5" t="s">
        <v>231</v>
      </c>
      <c r="C5" t="s">
        <v>232</v>
      </c>
      <c r="D5" t="s">
        <v>233</v>
      </c>
      <c r="E5" t="s">
        <v>234</v>
      </c>
      <c r="F5" t="s">
        <v>236</v>
      </c>
    </row>
    <row r="6" spans="1:8" x14ac:dyDescent="0.2">
      <c r="A6" t="s">
        <v>235</v>
      </c>
      <c r="B6" s="1">
        <v>323</v>
      </c>
      <c r="C6" s="1">
        <v>102</v>
      </c>
      <c r="D6" s="1">
        <v>123</v>
      </c>
      <c r="E6" s="1">
        <v>96</v>
      </c>
      <c r="H6" t="s">
        <v>259</v>
      </c>
    </row>
    <row r="7" spans="1:8" x14ac:dyDescent="0.2">
      <c r="A7" t="s">
        <v>224</v>
      </c>
      <c r="B7" s="1">
        <v>7000</v>
      </c>
      <c r="C7" s="1">
        <v>4365</v>
      </c>
      <c r="D7" s="1">
        <v>6254</v>
      </c>
      <c r="E7" s="1">
        <v>9460</v>
      </c>
      <c r="H7" t="s">
        <v>260</v>
      </c>
    </row>
    <row r="8" spans="1:8" x14ac:dyDescent="0.2">
      <c r="A8" t="s">
        <v>225</v>
      </c>
      <c r="B8" s="1">
        <v>9</v>
      </c>
      <c r="C8" s="1">
        <v>18</v>
      </c>
      <c r="D8" s="1">
        <v>8</v>
      </c>
      <c r="E8" s="1">
        <v>6</v>
      </c>
    </row>
    <row r="9" spans="1:8" x14ac:dyDescent="0.2">
      <c r="A9" t="s">
        <v>226</v>
      </c>
      <c r="B9" s="1">
        <v>8094</v>
      </c>
      <c r="C9" s="1">
        <v>4569</v>
      </c>
      <c r="D9" s="1">
        <v>9000</v>
      </c>
      <c r="E9" s="1">
        <v>11600</v>
      </c>
    </row>
    <row r="10" spans="1:8" x14ac:dyDescent="0.2">
      <c r="A10" t="s">
        <v>227</v>
      </c>
      <c r="B10" s="1">
        <v>782</v>
      </c>
      <c r="C10" s="1">
        <v>485</v>
      </c>
      <c r="D10" s="1">
        <v>636</v>
      </c>
      <c r="E10" s="1">
        <v>1656</v>
      </c>
    </row>
    <row r="11" spans="1:8" x14ac:dyDescent="0.2">
      <c r="A11" t="s">
        <v>228</v>
      </c>
      <c r="B11" s="1">
        <f>B9+B10</f>
        <v>8876</v>
      </c>
      <c r="C11" s="1">
        <f>C9+C10</f>
        <v>5054</v>
      </c>
      <c r="D11" s="1">
        <f>D9+D10</f>
        <v>9636</v>
      </c>
      <c r="E11" s="1">
        <f>E9+E10</f>
        <v>13256</v>
      </c>
    </row>
    <row r="12" spans="1:8" x14ac:dyDescent="0.2">
      <c r="B12" s="1"/>
      <c r="C12" s="1"/>
      <c r="D12" s="1"/>
      <c r="E12" s="1"/>
    </row>
    <row r="13" spans="1:8" x14ac:dyDescent="0.2">
      <c r="A13" t="s">
        <v>229</v>
      </c>
      <c r="B13" s="1">
        <f>B7/B8</f>
        <v>777.77777777777783</v>
      </c>
      <c r="C13" s="1">
        <f>C7/C8</f>
        <v>242.5</v>
      </c>
      <c r="D13" s="1">
        <f>D7/D8</f>
        <v>781.75</v>
      </c>
      <c r="E13" s="1">
        <f>E7/E8</f>
        <v>1576.6666666666667</v>
      </c>
    </row>
    <row r="14" spans="1:8" x14ac:dyDescent="0.2">
      <c r="A14" t="s">
        <v>230</v>
      </c>
      <c r="B14" s="1">
        <f>B11/B13</f>
        <v>11.411999999999999</v>
      </c>
      <c r="C14" s="1">
        <f>C11/C13</f>
        <v>20.841237113402062</v>
      </c>
      <c r="D14" s="1">
        <f>D11/D13</f>
        <v>12.326191237607931</v>
      </c>
      <c r="E14" s="1">
        <f>E11/E13</f>
        <v>8.4076109936575047</v>
      </c>
    </row>
  </sheetData>
  <mergeCells count="1">
    <mergeCell ref="A1:C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4.42578125" customWidth="1"/>
    <col min="2" max="2" width="7.5703125" customWidth="1"/>
    <col min="7" max="7" width="2.5703125" customWidth="1"/>
    <col min="8" max="8" width="61.5703125" customWidth="1"/>
  </cols>
  <sheetData>
    <row r="1" spans="1:8" x14ac:dyDescent="0.2">
      <c r="A1" t="s">
        <v>312</v>
      </c>
      <c r="H1" t="s">
        <v>378</v>
      </c>
    </row>
    <row r="2" spans="1:8" x14ac:dyDescent="0.2">
      <c r="H2" t="s">
        <v>379</v>
      </c>
    </row>
    <row r="3" spans="1:8" x14ac:dyDescent="0.2">
      <c r="H3" t="s">
        <v>380</v>
      </c>
    </row>
    <row r="4" spans="1:8" x14ac:dyDescent="0.2">
      <c r="B4" t="s">
        <v>184</v>
      </c>
      <c r="C4" t="s">
        <v>181</v>
      </c>
      <c r="D4" t="s">
        <v>182</v>
      </c>
      <c r="E4" t="s">
        <v>41</v>
      </c>
      <c r="F4" s="5" t="s">
        <v>251</v>
      </c>
    </row>
    <row r="5" spans="1:8" x14ac:dyDescent="0.2">
      <c r="A5" t="s">
        <v>183</v>
      </c>
      <c r="B5">
        <v>2004</v>
      </c>
      <c r="C5">
        <v>13500</v>
      </c>
      <c r="D5" s="1"/>
      <c r="E5" s="1">
        <v>445819</v>
      </c>
      <c r="F5" s="8">
        <f>E5/C5</f>
        <v>33.023629629629632</v>
      </c>
    </row>
    <row r="6" spans="1:8" x14ac:dyDescent="0.2">
      <c r="A6" t="s">
        <v>185</v>
      </c>
      <c r="B6">
        <v>1996</v>
      </c>
      <c r="C6">
        <v>61992</v>
      </c>
      <c r="E6">
        <f>919300+1118829</f>
        <v>2038129</v>
      </c>
      <c r="F6" s="8">
        <f>E6/C6</f>
        <v>32.877290618144279</v>
      </c>
    </row>
    <row r="7" spans="1:8" x14ac:dyDescent="0.2">
      <c r="A7" t="s">
        <v>186</v>
      </c>
      <c r="B7">
        <v>2005</v>
      </c>
      <c r="C7">
        <v>20316</v>
      </c>
      <c r="D7">
        <v>47416</v>
      </c>
      <c r="E7">
        <v>8721</v>
      </c>
    </row>
    <row r="9" spans="1:8" x14ac:dyDescent="0.2">
      <c r="A9" s="5" t="s">
        <v>252</v>
      </c>
    </row>
    <row r="10" spans="1:8" x14ac:dyDescent="0.2">
      <c r="A10" s="5" t="s">
        <v>313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 2000</vt:lpstr>
      <vt:lpstr>summary 2000</vt:lpstr>
      <vt:lpstr>NAAL 2003</vt:lpstr>
      <vt:lpstr>CA-01-02</vt:lpstr>
      <vt:lpstr>IN-05</vt:lpstr>
      <vt:lpstr>MA-05</vt:lpstr>
      <vt:lpstr>MO-99</vt:lpstr>
      <vt:lpstr>OK-95</vt:lpstr>
      <vt:lpstr>OK-97</vt:lpstr>
      <vt:lpstr>PA-05</vt:lpstr>
      <vt:lpstr>SC-05</vt:lpstr>
      <vt:lpstr>npls 1990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2014-10-19T21:35:21Z</dcterms:created>
  <dcterms:modified xsi:type="dcterms:W3CDTF">2014-10-19T21:35:28Z</dcterms:modified>
</cp:coreProperties>
</file>