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135" windowWidth="10380" windowHeight="6285"/>
  </bookViews>
  <sheets>
    <sheet name="population yearly" sheetId="4" r:id="rId1"/>
    <sheet name="by sex" sheetId="7" r:id="rId2"/>
    <sheet name="counties 1771-1841" sheetId="3" r:id="rId3"/>
    <sheet name="1911-age-sex-marital" sheetId="6" r:id="rId4"/>
    <sheet name="other pop stats" sheetId="5" r:id="rId5"/>
  </sheets>
  <calcPr calcId="145621"/>
</workbook>
</file>

<file path=xl/calcChain.xml><?xml version="1.0" encoding="utf-8"?>
<calcChain xmlns="http://schemas.openxmlformats.org/spreadsheetml/2006/main">
  <c r="E6" i="7" l="1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5" i="7"/>
  <c r="C113" i="5"/>
  <c r="C114" i="5"/>
  <c r="C115" i="5"/>
  <c r="C116" i="5"/>
  <c r="C117" i="5"/>
  <c r="C108" i="5"/>
  <c r="C133" i="5"/>
  <c r="D108" i="5"/>
  <c r="D133" i="5"/>
  <c r="D134" i="5"/>
  <c r="D135" i="5"/>
  <c r="E108" i="5"/>
  <c r="E133" i="5"/>
  <c r="D109" i="5"/>
  <c r="D110" i="5"/>
  <c r="E109" i="5"/>
  <c r="E110" i="5"/>
  <c r="B87" i="5"/>
  <c r="E87" i="5"/>
  <c r="B88" i="5"/>
  <c r="E88" i="5"/>
  <c r="C109" i="5"/>
  <c r="C110" i="5"/>
  <c r="B86" i="5"/>
  <c r="E86" i="5"/>
  <c r="F149" i="5"/>
  <c r="D152" i="5"/>
  <c r="H142" i="5"/>
  <c r="E149" i="5"/>
  <c r="C149" i="5"/>
  <c r="B149" i="5"/>
  <c r="B107" i="5"/>
  <c r="E107" i="5"/>
  <c r="D107" i="5"/>
  <c r="C107" i="5"/>
  <c r="C132" i="5"/>
  <c r="D132" i="5"/>
  <c r="E132" i="5"/>
  <c r="B132" i="5"/>
  <c r="E119" i="5"/>
  <c r="D119" i="5"/>
  <c r="B79" i="5"/>
  <c r="D75" i="5"/>
  <c r="B80" i="5"/>
  <c r="J60" i="3"/>
  <c r="J59" i="3"/>
  <c r="J58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71" i="3"/>
  <c r="H71" i="3"/>
  <c r="I71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71" i="3"/>
  <c r="K71" i="3"/>
  <c r="F71" i="3"/>
  <c r="G60" i="3"/>
  <c r="G59" i="3"/>
  <c r="G58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6" i="3"/>
  <c r="J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5" i="3"/>
  <c r="C29" i="5"/>
  <c r="C40" i="4"/>
  <c r="E40" i="4"/>
  <c r="D29" i="5"/>
  <c r="C91" i="4"/>
  <c r="C71" i="4"/>
  <c r="E71" i="4"/>
  <c r="C73" i="4"/>
  <c r="E73" i="4"/>
  <c r="C77" i="4"/>
  <c r="E77" i="4"/>
  <c r="C81" i="4"/>
  <c r="E81" i="4"/>
  <c r="C85" i="4"/>
  <c r="E85" i="4"/>
  <c r="C89" i="4"/>
  <c r="D89" i="4"/>
  <c r="C90" i="4"/>
  <c r="D90" i="4"/>
  <c r="C43" i="4"/>
  <c r="E43" i="4"/>
  <c r="C47" i="4"/>
  <c r="E47" i="4"/>
  <c r="C51" i="4"/>
  <c r="E51" i="4"/>
  <c r="B29" i="5"/>
  <c r="C5" i="4"/>
  <c r="C6" i="4"/>
  <c r="E6" i="4"/>
  <c r="C13" i="4"/>
  <c r="E13" i="4"/>
  <c r="B38" i="5"/>
  <c r="E25" i="5"/>
  <c r="E29" i="5"/>
  <c r="E44" i="5"/>
  <c r="H44" i="5"/>
  <c r="E45" i="5"/>
  <c r="H45" i="5"/>
  <c r="E46" i="5"/>
  <c r="H46" i="5"/>
  <c r="E47" i="5"/>
  <c r="H47" i="5"/>
  <c r="E48" i="5"/>
  <c r="H48" i="5"/>
  <c r="E49" i="5"/>
  <c r="H49" i="5"/>
  <c r="E50" i="5"/>
  <c r="H50" i="5"/>
  <c r="E51" i="5"/>
  <c r="H51" i="5"/>
  <c r="C53" i="5"/>
  <c r="C54" i="5"/>
  <c r="E89" i="4"/>
  <c r="C119" i="5"/>
  <c r="C11" i="4"/>
  <c r="E11" i="4"/>
  <c r="C53" i="4"/>
  <c r="E53" i="4"/>
  <c r="C49" i="4"/>
  <c r="E49" i="4"/>
  <c r="C45" i="4"/>
  <c r="E45" i="4"/>
  <c r="C41" i="4"/>
  <c r="E41" i="4"/>
  <c r="D91" i="4"/>
  <c r="E90" i="4"/>
  <c r="C87" i="4"/>
  <c r="E87" i="4"/>
  <c r="C83" i="4"/>
  <c r="E83" i="4"/>
  <c r="C79" i="4"/>
  <c r="E79" i="4"/>
  <c r="C75" i="4"/>
  <c r="E75" i="4"/>
  <c r="C9" i="4"/>
  <c r="E9" i="4"/>
  <c r="C7" i="4"/>
  <c r="E7" i="4"/>
  <c r="C69" i="4"/>
  <c r="E69" i="4"/>
  <c r="C67" i="4"/>
  <c r="E67" i="4"/>
  <c r="C65" i="4"/>
  <c r="E65" i="4"/>
  <c r="C63" i="4"/>
  <c r="E63" i="4"/>
  <c r="C61" i="4"/>
  <c r="E61" i="4"/>
  <c r="C59" i="4"/>
  <c r="E59" i="4"/>
  <c r="C57" i="4"/>
  <c r="E57" i="4"/>
  <c r="C55" i="4"/>
  <c r="E55" i="4"/>
  <c r="E5" i="4"/>
  <c r="C39" i="4"/>
  <c r="E39" i="4"/>
  <c r="C38" i="4"/>
  <c r="E38" i="4"/>
  <c r="C37" i="4"/>
  <c r="E37" i="4"/>
  <c r="C36" i="4"/>
  <c r="E36" i="4"/>
  <c r="C35" i="4"/>
  <c r="E35" i="4"/>
  <c r="C34" i="4"/>
  <c r="E34" i="4"/>
  <c r="C33" i="4"/>
  <c r="E33" i="4"/>
  <c r="C32" i="4"/>
  <c r="E32" i="4"/>
  <c r="C31" i="4"/>
  <c r="E31" i="4"/>
  <c r="C30" i="4"/>
  <c r="E30" i="4"/>
  <c r="C29" i="4"/>
  <c r="E29" i="4"/>
  <c r="C28" i="4"/>
  <c r="E28" i="4"/>
  <c r="C27" i="4"/>
  <c r="E27" i="4"/>
  <c r="C26" i="4"/>
  <c r="E26" i="4"/>
  <c r="C25" i="4"/>
  <c r="E25" i="4"/>
  <c r="C24" i="4"/>
  <c r="E24" i="4"/>
  <c r="C23" i="4"/>
  <c r="E23" i="4"/>
  <c r="C22" i="4"/>
  <c r="E22" i="4"/>
  <c r="C21" i="4"/>
  <c r="E21" i="4"/>
  <c r="C20" i="4"/>
  <c r="E20" i="4"/>
  <c r="C19" i="4"/>
  <c r="E19" i="4"/>
  <c r="C18" i="4"/>
  <c r="E18" i="4"/>
  <c r="C17" i="4"/>
  <c r="E17" i="4"/>
  <c r="C16" i="4"/>
  <c r="E16" i="4"/>
  <c r="C15" i="4"/>
  <c r="E15" i="4"/>
  <c r="C14" i="4"/>
  <c r="E14" i="4"/>
  <c r="C12" i="4"/>
  <c r="E12" i="4"/>
  <c r="C10" i="4"/>
  <c r="E10" i="4"/>
  <c r="C8" i="4"/>
  <c r="E8" i="4"/>
  <c r="C54" i="4"/>
  <c r="E54" i="4"/>
  <c r="C52" i="4"/>
  <c r="E52" i="4"/>
  <c r="C50" i="4"/>
  <c r="E50" i="4"/>
  <c r="C48" i="4"/>
  <c r="E48" i="4"/>
  <c r="C46" i="4"/>
  <c r="E46" i="4"/>
  <c r="C44" i="4"/>
  <c r="E44" i="4"/>
  <c r="C42" i="4"/>
  <c r="E42" i="4"/>
  <c r="C88" i="4"/>
  <c r="E88" i="4"/>
  <c r="C86" i="4"/>
  <c r="E86" i="4"/>
  <c r="C84" i="4"/>
  <c r="E84" i="4"/>
  <c r="C82" i="4"/>
  <c r="E82" i="4"/>
  <c r="C80" i="4"/>
  <c r="E80" i="4"/>
  <c r="C78" i="4"/>
  <c r="E78" i="4"/>
  <c r="C76" i="4"/>
  <c r="E76" i="4"/>
  <c r="C74" i="4"/>
  <c r="E74" i="4"/>
  <c r="C72" i="4"/>
  <c r="E72" i="4"/>
  <c r="C70" i="4"/>
  <c r="E70" i="4"/>
  <c r="C68" i="4"/>
  <c r="E68" i="4"/>
  <c r="C66" i="4"/>
  <c r="E66" i="4"/>
  <c r="C64" i="4"/>
  <c r="E64" i="4"/>
  <c r="C62" i="4"/>
  <c r="E62" i="4"/>
  <c r="C60" i="4"/>
  <c r="E60" i="4"/>
  <c r="C58" i="4"/>
  <c r="E58" i="4"/>
  <c r="C56" i="4"/>
  <c r="E56" i="4"/>
  <c r="E134" i="5"/>
  <c r="E135" i="5"/>
  <c r="E150" i="5"/>
  <c r="C150" i="5"/>
  <c r="C151" i="5"/>
  <c r="C152" i="5"/>
  <c r="C134" i="5"/>
  <c r="C135" i="5"/>
  <c r="G100" i="5"/>
  <c r="H100" i="5"/>
  <c r="G125" i="5"/>
  <c r="H125" i="5"/>
  <c r="B108" i="5"/>
  <c r="B109" i="5"/>
  <c r="B110" i="5"/>
  <c r="F100" i="5"/>
  <c r="B133" i="5"/>
  <c r="F150" i="5"/>
  <c r="F151" i="5"/>
  <c r="F152" i="5"/>
  <c r="E151" i="5"/>
  <c r="E152" i="5"/>
  <c r="I142" i="5"/>
  <c r="F88" i="5"/>
  <c r="G88" i="5"/>
  <c r="F87" i="5"/>
  <c r="G87" i="5"/>
  <c r="B150" i="5"/>
  <c r="B151" i="5"/>
  <c r="B152" i="5"/>
  <c r="G142" i="5"/>
  <c r="B134" i="5"/>
  <c r="B135" i="5"/>
  <c r="F125" i="5"/>
  <c r="F86" i="5"/>
  <c r="G86" i="5"/>
</calcChain>
</file>

<file path=xl/sharedStrings.xml><?xml version="1.0" encoding="utf-8"?>
<sst xmlns="http://schemas.openxmlformats.org/spreadsheetml/2006/main" count="474" uniqueCount="295">
  <si>
    <t>capital</t>
  </si>
  <si>
    <t>Bedfordshire</t>
  </si>
  <si>
    <t>Bedford</t>
  </si>
  <si>
    <t>cse</t>
  </si>
  <si>
    <t>Berkshire</t>
  </si>
  <si>
    <t>Reading</t>
  </si>
  <si>
    <t>sc</t>
  </si>
  <si>
    <t>Buckinghamshire</t>
  </si>
  <si>
    <t>Aylesbury</t>
  </si>
  <si>
    <t>Cambridgeshire</t>
  </si>
  <si>
    <t>Cambridge</t>
  </si>
  <si>
    <t>ec</t>
  </si>
  <si>
    <t>Isle of Ely</t>
  </si>
  <si>
    <t>March</t>
  </si>
  <si>
    <t>Cheshire</t>
  </si>
  <si>
    <t>Chester</t>
  </si>
  <si>
    <t>wc</t>
  </si>
  <si>
    <t>Cornwall</t>
  </si>
  <si>
    <t>Truro</t>
  </si>
  <si>
    <t>sw</t>
  </si>
  <si>
    <t>Cumberland</t>
  </si>
  <si>
    <t>Carlisle</t>
  </si>
  <si>
    <t>nw</t>
  </si>
  <si>
    <t>Derbyshire</t>
  </si>
  <si>
    <t>Matlock</t>
  </si>
  <si>
    <t>c</t>
  </si>
  <si>
    <t>Exeter</t>
  </si>
  <si>
    <t>Devon</t>
  </si>
  <si>
    <t>Dorchester</t>
  </si>
  <si>
    <t>ssw</t>
  </si>
  <si>
    <t>Dorset</t>
  </si>
  <si>
    <t>Durham</t>
  </si>
  <si>
    <t>ne</t>
  </si>
  <si>
    <t>Lewes</t>
  </si>
  <si>
    <t>sse</t>
  </si>
  <si>
    <t>Essex</t>
  </si>
  <si>
    <t>Chelmsford</t>
  </si>
  <si>
    <t>sec</t>
  </si>
  <si>
    <t>Gloucestershire</t>
  </si>
  <si>
    <t>Gloucester</t>
  </si>
  <si>
    <t>csw</t>
  </si>
  <si>
    <t>Hampshire</t>
  </si>
  <si>
    <t>Winchester</t>
  </si>
  <si>
    <t>Herefordshire</t>
  </si>
  <si>
    <t>Hereford</t>
  </si>
  <si>
    <t>Hertfordshire</t>
  </si>
  <si>
    <t>Hertford</t>
  </si>
  <si>
    <t>Isle of Wight</t>
  </si>
  <si>
    <t>Newport</t>
  </si>
  <si>
    <t>Kent</t>
  </si>
  <si>
    <t>Maidstone</t>
  </si>
  <si>
    <t>se</t>
  </si>
  <si>
    <t>Lancashire</t>
  </si>
  <si>
    <t>Preston</t>
  </si>
  <si>
    <t>wnw</t>
  </si>
  <si>
    <t>Leicestershire</t>
  </si>
  <si>
    <t>Leicester</t>
  </si>
  <si>
    <t>Lincoln</t>
  </si>
  <si>
    <t>Holland, Lincolnshire</t>
  </si>
  <si>
    <t>Boston</t>
  </si>
  <si>
    <t>Kesteven, Lincolnshire</t>
  </si>
  <si>
    <t>Sleaford</t>
  </si>
  <si>
    <t>Lindsey, Lincolnshire</t>
  </si>
  <si>
    <t>London</t>
  </si>
  <si>
    <t>Middlesex</t>
  </si>
  <si>
    <t>Norfolk</t>
  </si>
  <si>
    <t>Norwich</t>
  </si>
  <si>
    <t>Northamptonshire</t>
  </si>
  <si>
    <t>Northampton</t>
  </si>
  <si>
    <t>Soke of Peterborough</t>
  </si>
  <si>
    <t>Peterborough</t>
  </si>
  <si>
    <t>ce</t>
  </si>
  <si>
    <t>Northumberland</t>
  </si>
  <si>
    <t>Newcastle on Tyne</t>
  </si>
  <si>
    <t>Nottinghamshire</t>
  </si>
  <si>
    <t>Nottingham</t>
  </si>
  <si>
    <t>Oxfordshire</t>
  </si>
  <si>
    <t>Oxford</t>
  </si>
  <si>
    <t>cs</t>
  </si>
  <si>
    <t>Shropshire</t>
  </si>
  <si>
    <t>Shrewsbury</t>
  </si>
  <si>
    <t>Somerset</t>
  </si>
  <si>
    <t>Taunton</t>
  </si>
  <si>
    <t>swc</t>
  </si>
  <si>
    <t>Staffordshire</t>
  </si>
  <si>
    <t>Stafford</t>
  </si>
  <si>
    <t>cw</t>
  </si>
  <si>
    <t>Ipswich</t>
  </si>
  <si>
    <t>West Suffolk</t>
  </si>
  <si>
    <t>Bury St. Edmunds</t>
  </si>
  <si>
    <t>Surrey</t>
  </si>
  <si>
    <t>Kingston on Thames</t>
  </si>
  <si>
    <t>Warwickshire</t>
  </si>
  <si>
    <t>Warwick</t>
  </si>
  <si>
    <t>West Sussex</t>
  </si>
  <si>
    <t>Chichester</t>
  </si>
  <si>
    <t>Westmorland</t>
  </si>
  <si>
    <t>Kendal</t>
  </si>
  <si>
    <t>Wiltshire</t>
  </si>
  <si>
    <t>Trowbridge</t>
  </si>
  <si>
    <t>Worcestershire</t>
  </si>
  <si>
    <t>Worcester</t>
  </si>
  <si>
    <t>Yorkshire, East Riding</t>
  </si>
  <si>
    <t>Beverley</t>
  </si>
  <si>
    <t>nce</t>
  </si>
  <si>
    <t>Yorkshire, North Riding</t>
  </si>
  <si>
    <t>Northallerton</t>
  </si>
  <si>
    <t>Yorkshire, West Riding</t>
  </si>
  <si>
    <t>Wakefield</t>
  </si>
  <si>
    <t>cnc</t>
  </si>
  <si>
    <t>Huntingdonshire</t>
  </si>
  <si>
    <t>Huntingdon</t>
  </si>
  <si>
    <t>Rutland</t>
  </si>
  <si>
    <t>Oakham</t>
  </si>
  <si>
    <t>Llangefni</t>
  </si>
  <si>
    <t>Brecon</t>
  </si>
  <si>
    <t>Caernarvon</t>
  </si>
  <si>
    <t>Aberystwyth</t>
  </si>
  <si>
    <t>Carmarthen</t>
  </si>
  <si>
    <t>Ruthin</t>
  </si>
  <si>
    <t>Mold</t>
  </si>
  <si>
    <t>Cardiff</t>
  </si>
  <si>
    <t>Dolgellau</t>
  </si>
  <si>
    <t>cnw</t>
  </si>
  <si>
    <t>Welshpool</t>
  </si>
  <si>
    <t>cn</t>
  </si>
  <si>
    <t>Haverfordwest</t>
  </si>
  <si>
    <t>Llandrindod Wells</t>
  </si>
  <si>
    <t>England</t>
  </si>
  <si>
    <t>lid</t>
  </si>
  <si>
    <t>Wales</t>
  </si>
  <si>
    <t>area</t>
  </si>
  <si>
    <t>Yorkshire</t>
  </si>
  <si>
    <t>Suffolk</t>
  </si>
  <si>
    <t>Sussex</t>
  </si>
  <si>
    <t>Lincolnshire</t>
  </si>
  <si>
    <t>Anglesey/Sir</t>
  </si>
  <si>
    <t>Brecknockshire/Sir</t>
  </si>
  <si>
    <t>Caernarfonshire/Sir</t>
  </si>
  <si>
    <t>Cardiganshire/Ceredigion</t>
  </si>
  <si>
    <t>Carmarthenshire/Sir</t>
  </si>
  <si>
    <t>Denbighshire/Sir</t>
  </si>
  <si>
    <t>Flintshire/Sir</t>
  </si>
  <si>
    <t>Glamorgan/Morgannwg</t>
  </si>
  <si>
    <t>Merioneth/Meirionnydd</t>
  </si>
  <si>
    <t>Monmouthshire/Sir</t>
  </si>
  <si>
    <t>Montgomeryshire/Sir</t>
  </si>
  <si>
    <t>Pembrokeshire/Sir</t>
  </si>
  <si>
    <t>Radnorshire/Sir</t>
  </si>
  <si>
    <t>kingdom</t>
  </si>
  <si>
    <t>county</t>
  </si>
  <si>
    <t>sources and notes</t>
  </si>
  <si>
    <t xml:space="preserve">1771 and 1781: </t>
  </si>
  <si>
    <t>Wrigley, E.A., ‘English county populations in the later eighteenth century’, Economic History Review, 60 (2007), pp. 35-69</t>
  </si>
  <si>
    <t>1831 and 1841:</t>
  </si>
  <si>
    <t>Jan Lahmeyer's Population Statistics website</t>
  </si>
  <si>
    <t>http://www.populstat.info/Europe/unkingop.htm</t>
  </si>
  <si>
    <t>figures for 1779 and 1836 are interpolations</t>
  </si>
  <si>
    <t>For more new figures, see</t>
  </si>
  <si>
    <t>Wrigley, E.A., ‘Rickman revisited: the population growth rates of English counties in the early modern period’, Economic History Review, 62 (2009), pp. 711-35</t>
  </si>
  <si>
    <t>total</t>
  </si>
  <si>
    <t>All figures in thousands</t>
  </si>
  <si>
    <t>Some entities have been aggregated within the counties listed; see empty lines.</t>
  </si>
  <si>
    <t>Population of counties in England and Wales, 1771-1841</t>
  </si>
  <si>
    <t>Population of England and Wales, yearly, 1715 to present</t>
  </si>
  <si>
    <t>year</t>
  </si>
  <si>
    <t>upscaling factor</t>
  </si>
  <si>
    <t>alt. figure</t>
  </si>
  <si>
    <t>England &amp; Wales</t>
  </si>
  <si>
    <t>source and notes</t>
  </si>
  <si>
    <t>England, 1715-1800: excludes Monmouthshire</t>
  </si>
  <si>
    <t>Wrigley &amp; Schofield (1981), The population history of England, Table A3.3</t>
  </si>
  <si>
    <t>England and Wales, 1801-1980:</t>
  </si>
  <si>
    <t>Mitchell (1988). British historical statistics, Population and Vital Statistics 3, pp. 11-14</t>
  </si>
  <si>
    <t>Note id. Table 1A reports incorrect figures for 1781 to 1801; transcribing Wrigley &amp; Schofield Table A3.3, it skipped the figure for 1781.</t>
  </si>
  <si>
    <t>Hence subsequent figures aren't matched to the correct year.</t>
  </si>
  <si>
    <t>England and Wales, 1981-2010:</t>
  </si>
  <si>
    <t xml:space="preserve">UK ONS, Mid-1971 to Mid-2010 Population Estimates: United Kingdom; </t>
  </si>
  <si>
    <t>estimated resident population for constituent countries and regions</t>
  </si>
  <si>
    <t>http://www.ons.gov.uk/ons/rel/pop-estimate/population-estimates-for-uk--england-and-wales--scotland-and-northern-ireland/population-estimates-timeseries-1971-to-current-year/index.html</t>
  </si>
  <si>
    <t>1799-1800 figures adjusted to blend smoothly into subsequent source</t>
  </si>
  <si>
    <t>for upscaling factor anchors, see "population other stats" sheet</t>
  </si>
  <si>
    <t>Population before 1801 (via parish register data and back-projection) implicitly includes military persons abroad; after 1800 doesn't.</t>
  </si>
  <si>
    <t>Figures for years after 1800 are mid-year estimates of home population based on census data.</t>
  </si>
  <si>
    <t>Other population data for England and Wales</t>
  </si>
  <si>
    <t>pop (ths)</t>
  </si>
  <si>
    <t>England, 1670</t>
  </si>
  <si>
    <t>Wrigley and Schofield, Population History of England, Table A3.1</t>
  </si>
  <si>
    <t>Expected years of absence for persons executed</t>
  </si>
  <si>
    <t>males</t>
  </si>
  <si>
    <t>females</t>
  </si>
  <si>
    <t>from life tables for England and Wales from the Human Mortality Database</t>
  </si>
  <si>
    <t>at age</t>
  </si>
  <si>
    <t>http://www.mortality.org</t>
  </si>
  <si>
    <t>additional expected years of life</t>
  </si>
  <si>
    <t>Data for persons dying 1841-49</t>
  </si>
  <si>
    <t>life expectancy at birth (ave. males and females)</t>
  </si>
  <si>
    <t>Upscaling figures for England ex. Monmouthsire to England and Wales</t>
  </si>
  <si>
    <t>Census</t>
  </si>
  <si>
    <t>Mitchell</t>
  </si>
  <si>
    <t>Great Britain, Census of 1821, pp. xxxii</t>
  </si>
  <si>
    <t>Monmouthshire (inc. in England)</t>
  </si>
  <si>
    <t>Wrigley and Schofield, ex. Armed forces</t>
  </si>
  <si>
    <t>England less Monmouthshire</t>
  </si>
  <si>
    <t>England and Wales</t>
  </si>
  <si>
    <t>ages</t>
  </si>
  <si>
    <t>Census data</t>
  </si>
  <si>
    <t>population age structure, 1821</t>
  </si>
  <si>
    <t>Scotland</t>
  </si>
  <si>
    <t>from</t>
  </si>
  <si>
    <t>to</t>
  </si>
  <si>
    <t>Mitchell (1988), British Historical Statistics, p. 15, Population and Vital Statistics 4, headnote (partial return from Census of 1921)</t>
  </si>
  <si>
    <t>&amp; over</t>
  </si>
  <si>
    <t>males 15 &amp; over / all 15 &amp; over</t>
  </si>
  <si>
    <t>males 15-39 / all males</t>
  </si>
  <si>
    <t>England and Wales in 1821</t>
  </si>
  <si>
    <t>TABLE 1. - ENGLAND AND WALES. - CONDITION AS TO MARRIAGE OF PERSONS, MALES AND FEMALES, AT EACH YEAR OF AGE AND IN QUINQUENNIAL AGE GROUPS, 1911.</t>
  </si>
  <si>
    <t>Total</t>
  </si>
  <si>
    <t>Unmarried</t>
  </si>
  <si>
    <t>Married</t>
  </si>
  <si>
    <t>Widowed</t>
  </si>
  <si>
    <t>AGES</t>
  </si>
  <si>
    <t>Persons</t>
  </si>
  <si>
    <t>Males</t>
  </si>
  <si>
    <t>Females</t>
  </si>
  <si>
    <t>All Ages</t>
  </si>
  <si>
    <t>Under 1 year</t>
  </si>
  <si>
    <t>Under 5 years</t>
  </si>
  <si>
    <t>5-10 years</t>
  </si>
  <si>
    <t>10-15 years</t>
  </si>
  <si>
    <t>15-20 years</t>
  </si>
  <si>
    <t>20-25 years</t>
  </si>
  <si>
    <t>25-30 years</t>
  </si>
  <si>
    <t>30-35 years</t>
  </si>
  <si>
    <t>35-40 years</t>
  </si>
  <si>
    <t>40-45 years</t>
  </si>
  <si>
    <t>45-50 years</t>
  </si>
  <si>
    <t>page 2</t>
  </si>
  <si>
    <t>50-55 years</t>
  </si>
  <si>
    <t>55-60 years</t>
  </si>
  <si>
    <t>60-65 years</t>
  </si>
  <si>
    <t>65-70 years</t>
  </si>
  <si>
    <t>70-75 years</t>
  </si>
  <si>
    <t>75-80 years</t>
  </si>
  <si>
    <t>80-85 years</t>
  </si>
  <si>
    <t>85-90 years</t>
  </si>
  <si>
    <t>90-95 years</t>
  </si>
  <si>
    <t>95-100 years</t>
  </si>
  <si>
    <t>100 years and upwards</t>
  </si>
  <si>
    <t>Source:</t>
  </si>
  <si>
    <t>http://histpop.org</t>
  </si>
  <si>
    <t>Britian, Census, 1911, Volume VII, Table 1, p. 461</t>
  </si>
  <si>
    <t>age distribution for calculation of persons 21 and over</t>
  </si>
  <si>
    <t>all ages</t>
  </si>
  <si>
    <t>persons of ages</t>
  </si>
  <si>
    <t>0-4</t>
  </si>
  <si>
    <t>15-19</t>
  </si>
  <si>
    <t>20-24</t>
  </si>
  <si>
    <t>5-9</t>
  </si>
  <si>
    <t>10-14</t>
  </si>
  <si>
    <t>Census year</t>
  </si>
  <si>
    <t>England and Wales (population in thousands)</t>
  </si>
  <si>
    <t>Mitchell (1988), British Historical Statistics, p. 15, Population and Vital Statistics 4</t>
  </si>
  <si>
    <t>1911: see shett "1911-age-sex-marital status</t>
  </si>
  <si>
    <t>1921: Census 1921, General Tables, England and Wales, Table 32, p. 127</t>
  </si>
  <si>
    <t>1931: Census 1931, General Tables, England and Wales, Table 18, p. 141</t>
  </si>
  <si>
    <t>1901 figure is an estimate; full population tabulation by age not done for Census of 1901</t>
  </si>
  <si>
    <t xml:space="preserve">Scotland </t>
  </si>
  <si>
    <t>Ireland / Northern Ireland</t>
  </si>
  <si>
    <t>Mitchell (1988), British Historical Statistics, Populatin and Vital Statistics 3, p. 13</t>
  </si>
  <si>
    <t>1929 figure is Northern Ireland</t>
  </si>
  <si>
    <t>Britain</t>
  </si>
  <si>
    <t>Scotland (population in thousands)</t>
  </si>
  <si>
    <t>share 24 &amp; under</t>
  </si>
  <si>
    <t>Ireland / Northern Ireland (population in thousands)</t>
  </si>
  <si>
    <t>Britain, 21 &amp; over</t>
  </si>
  <si>
    <t>share 21 &amp; over</t>
  </si>
  <si>
    <t>estimate</t>
  </si>
  <si>
    <t>estimated 21 &amp; over</t>
  </si>
  <si>
    <t>population 21 &amp; over</t>
  </si>
  <si>
    <t>WWI affected population trends</t>
  </si>
  <si>
    <t>1918 figures is estimate</t>
  </si>
  <si>
    <t>Northern Ireland</t>
  </si>
  <si>
    <t>adult share</t>
  </si>
  <si>
    <t>age 20 share of 20-24</t>
  </si>
  <si>
    <t>British persons ages 21 &amp; over, 1910, 1918, &amp; 1929</t>
  </si>
  <si>
    <t>Population of England &amp; Wales in national censuses</t>
  </si>
  <si>
    <t>sex ratio</t>
  </si>
  <si>
    <t>figures in thousands</t>
  </si>
  <si>
    <t>Mitchell (1988). British historical statistics, Population and Vital Statistics 2, p. 9</t>
  </si>
  <si>
    <t>figures for 1939 are mid-year (non-census) estimates</t>
  </si>
  <si>
    <t>Population of England and Wales by age and sex in 1911</t>
  </si>
  <si>
    <t>Repository:</t>
  </si>
  <si>
    <t>http://acrosswalls.org/datasets/</t>
  </si>
  <si>
    <t>Version: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</si>
</sst>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8" formatCode="#,##0.0"/>
    <numFmt numFmtId="170" formatCode="0.0%"/>
    <numFmt numFmtId="171" formatCode="0.00000"/>
    <numFmt numFmtId="172" formatCode="0.0000"/>
    <numFmt numFmtId="173" formatCode="0.000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u/>
      <sz val="10"/>
      <color indexed="39"/>
      <name val="Arial"/>
      <family val="2"/>
    </font>
    <font>
      <sz val="8"/>
      <name val="Arial"/>
      <family val="2"/>
    </font>
    <font>
      <sz val="10"/>
      <name val="MS Sans Serif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wrapText="1"/>
    </xf>
    <xf numFmtId="3" fontId="0" fillId="0" borderId="0" xfId="0" applyNumberFormat="1" applyAlignment="1">
      <alignment horizontal="center" wrapText="1"/>
    </xf>
    <xf numFmtId="170" fontId="1" fillId="0" borderId="0" xfId="4" applyNumberFormat="1" applyFont="1" applyAlignment="1">
      <alignment horizontal="center"/>
    </xf>
    <xf numFmtId="171" fontId="0" fillId="0" borderId="0" xfId="0" applyNumberFormat="1"/>
    <xf numFmtId="172" fontId="0" fillId="0" borderId="0" xfId="0" applyNumberFormat="1"/>
    <xf numFmtId="3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center"/>
    </xf>
    <xf numFmtId="0" fontId="6" fillId="0" borderId="0" xfId="2" applyAlignment="1" applyProtection="1"/>
    <xf numFmtId="170" fontId="1" fillId="0" borderId="0" xfId="4" applyNumberFormat="1" applyFont="1"/>
    <xf numFmtId="168" fontId="0" fillId="0" borderId="0" xfId="0" applyNumberFormat="1"/>
    <xf numFmtId="4" fontId="0" fillId="0" borderId="0" xfId="0" applyNumberFormat="1"/>
    <xf numFmtId="170" fontId="0" fillId="0" borderId="0" xfId="4" applyNumberFormat="1" applyFont="1"/>
    <xf numFmtId="0" fontId="0" fillId="0" borderId="0" xfId="0" applyFill="1" applyAlignment="1"/>
    <xf numFmtId="0" fontId="3" fillId="0" borderId="0" xfId="1" applyAlignment="1" applyProtection="1"/>
    <xf numFmtId="16" fontId="0" fillId="0" borderId="0" xfId="0" quotePrefix="1" applyNumberFormat="1"/>
    <xf numFmtId="9" fontId="0" fillId="0" borderId="0" xfId="4" applyFont="1"/>
    <xf numFmtId="46" fontId="0" fillId="0" borderId="0" xfId="0" applyNumberFormat="1"/>
    <xf numFmtId="173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3" applyFont="1"/>
    <xf numFmtId="1" fontId="2" fillId="0" borderId="0" xfId="3" applyNumberFormat="1" applyFont="1"/>
    <xf numFmtId="3" fontId="2" fillId="0" borderId="0" xfId="0" applyNumberFormat="1" applyFont="1"/>
    <xf numFmtId="3" fontId="2" fillId="0" borderId="0" xfId="3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Alignment="1">
      <alignment horizontal="center"/>
    </xf>
  </cellXfs>
  <cellStyles count="5">
    <cellStyle name="Hyperlink" xfId="1" builtinId="8"/>
    <cellStyle name="Hyperlink_punishment-england-wales-long-run" xfId="2"/>
    <cellStyle name="Normal" xfId="0" builtinId="0"/>
    <cellStyle name="Normal_ct-1836-2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histpop.org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mortality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tabSelected="1" workbookViewId="0">
      <selection sqref="A1:E1"/>
    </sheetView>
  </sheetViews>
  <sheetFormatPr defaultRowHeight="12.75" x14ac:dyDescent="0.2"/>
  <cols>
    <col min="2" max="2" width="11" style="2" bestFit="1" customWidth="1"/>
    <col min="3" max="3" width="11" style="2" customWidth="1"/>
    <col min="4" max="4" width="9.140625" style="1"/>
    <col min="5" max="5" width="11.7109375" style="3" customWidth="1"/>
    <col min="6" max="6" width="3" customWidth="1"/>
    <col min="7" max="7" width="113.5703125" customWidth="1"/>
  </cols>
  <sheetData>
    <row r="1" spans="1:7" x14ac:dyDescent="0.2">
      <c r="A1" s="30" t="s">
        <v>164</v>
      </c>
      <c r="B1" s="30"/>
      <c r="C1" s="30"/>
      <c r="D1" s="30"/>
      <c r="E1" s="30"/>
      <c r="G1" t="s">
        <v>292</v>
      </c>
    </row>
    <row r="2" spans="1:7" x14ac:dyDescent="0.2">
      <c r="G2" t="s">
        <v>293</v>
      </c>
    </row>
    <row r="3" spans="1:7" x14ac:dyDescent="0.2">
      <c r="G3" t="s">
        <v>294</v>
      </c>
    </row>
    <row r="4" spans="1:7" s="4" customFormat="1" ht="25.5" x14ac:dyDescent="0.2">
      <c r="A4" s="4" t="s">
        <v>165</v>
      </c>
      <c r="B4" s="5" t="s">
        <v>128</v>
      </c>
      <c r="C4" s="5" t="s">
        <v>166</v>
      </c>
      <c r="D4" s="6" t="s">
        <v>167</v>
      </c>
      <c r="E4" s="7" t="s">
        <v>168</v>
      </c>
      <c r="G4" s="6" t="s">
        <v>169</v>
      </c>
    </row>
    <row r="5" spans="1:7" x14ac:dyDescent="0.2">
      <c r="A5">
        <v>1715</v>
      </c>
      <c r="B5" s="3">
        <v>5246</v>
      </c>
      <c r="C5" s="8">
        <f>'other pop stats'!B29</f>
        <v>8.0291970802919721E-2</v>
      </c>
      <c r="E5" s="3">
        <f>B5*(1+C5)</f>
        <v>5667.2116788321173</v>
      </c>
      <c r="G5" t="s">
        <v>170</v>
      </c>
    </row>
    <row r="6" spans="1:7" x14ac:dyDescent="0.2">
      <c r="A6">
        <v>1716</v>
      </c>
      <c r="B6" s="3">
        <v>5276</v>
      </c>
      <c r="C6" s="8">
        <f t="shared" ref="C6:C39" si="0">C$5*(C$40/C$5)^((A6-A$5)/(A$40-A$5))</f>
        <v>8.0339740366912743E-2</v>
      </c>
      <c r="E6" s="3">
        <f t="shared" ref="E6:E69" si="1">B6*(1+C6)</f>
        <v>5699.8724701758319</v>
      </c>
      <c r="F6" s="9"/>
      <c r="G6" s="9" t="s">
        <v>171</v>
      </c>
    </row>
    <row r="7" spans="1:7" x14ac:dyDescent="0.2">
      <c r="A7">
        <v>1717</v>
      </c>
      <c r="B7" s="3">
        <v>5310</v>
      </c>
      <c r="C7" s="8">
        <f t="shared" si="0"/>
        <v>8.0387538351322174E-2</v>
      </c>
      <c r="E7" s="3">
        <f t="shared" si="1"/>
        <v>5736.8578286455204</v>
      </c>
      <c r="F7" s="9"/>
      <c r="G7" s="9"/>
    </row>
    <row r="8" spans="1:7" x14ac:dyDescent="0.2">
      <c r="A8">
        <v>1718</v>
      </c>
      <c r="B8" s="3">
        <v>5344</v>
      </c>
      <c r="C8" s="8">
        <f t="shared" si="0"/>
        <v>8.0435364773056697E-2</v>
      </c>
      <c r="E8" s="3">
        <f t="shared" si="1"/>
        <v>5773.8465893472148</v>
      </c>
      <c r="F8" s="9"/>
      <c r="G8" s="9" t="s">
        <v>172</v>
      </c>
    </row>
    <row r="9" spans="1:7" x14ac:dyDescent="0.2">
      <c r="A9">
        <v>1719</v>
      </c>
      <c r="B9" s="3">
        <v>5378</v>
      </c>
      <c r="C9" s="8">
        <f t="shared" si="0"/>
        <v>8.0483219649035015E-2</v>
      </c>
      <c r="E9" s="3">
        <f t="shared" si="1"/>
        <v>5810.8387552725108</v>
      </c>
      <c r="F9" s="9"/>
      <c r="G9" s="9" t="s">
        <v>173</v>
      </c>
    </row>
    <row r="10" spans="1:7" x14ac:dyDescent="0.2">
      <c r="A10">
        <v>1720</v>
      </c>
      <c r="B10" s="3">
        <v>5358</v>
      </c>
      <c r="C10" s="8">
        <f t="shared" si="0"/>
        <v>8.053110299618596E-2</v>
      </c>
      <c r="E10" s="3">
        <f t="shared" si="1"/>
        <v>5789.4856498535646</v>
      </c>
      <c r="F10" s="9"/>
      <c r="G10" s="9" t="s">
        <v>174</v>
      </c>
    </row>
    <row r="11" spans="1:7" x14ac:dyDescent="0.2">
      <c r="A11">
        <v>1721</v>
      </c>
      <c r="B11" s="3">
        <v>5350</v>
      </c>
      <c r="C11" s="8">
        <f t="shared" si="0"/>
        <v>8.0579014831448387E-2</v>
      </c>
      <c r="E11" s="3">
        <f t="shared" si="1"/>
        <v>5781.0977293482492</v>
      </c>
      <c r="F11" s="9"/>
      <c r="G11" s="9" t="s">
        <v>175</v>
      </c>
    </row>
    <row r="12" spans="1:7" x14ac:dyDescent="0.2">
      <c r="A12">
        <v>1722</v>
      </c>
      <c r="B12" s="3">
        <v>5353</v>
      </c>
      <c r="C12" s="8">
        <f t="shared" si="0"/>
        <v>8.0626955171771264E-2</v>
      </c>
      <c r="E12" s="3">
        <f t="shared" si="1"/>
        <v>5784.596091034492</v>
      </c>
      <c r="F12" s="9"/>
    </row>
    <row r="13" spans="1:7" x14ac:dyDescent="0.2">
      <c r="A13">
        <v>1723</v>
      </c>
      <c r="B13" s="3">
        <v>5371</v>
      </c>
      <c r="C13" s="8">
        <f t="shared" si="0"/>
        <v>8.067492403411361E-2</v>
      </c>
      <c r="E13" s="3">
        <f t="shared" si="1"/>
        <v>5804.305016987224</v>
      </c>
      <c r="F13" s="9"/>
      <c r="G13" s="9" t="s">
        <v>176</v>
      </c>
    </row>
    <row r="14" spans="1:7" x14ac:dyDescent="0.2">
      <c r="A14">
        <v>1724</v>
      </c>
      <c r="B14" s="3">
        <v>5389</v>
      </c>
      <c r="C14" s="8">
        <f t="shared" si="0"/>
        <v>8.0722921435444545E-2</v>
      </c>
      <c r="E14" s="3">
        <f t="shared" si="1"/>
        <v>5824.0158236156112</v>
      </c>
      <c r="F14" s="9"/>
      <c r="G14" s="9" t="s">
        <v>177</v>
      </c>
    </row>
    <row r="15" spans="1:7" x14ac:dyDescent="0.2">
      <c r="A15">
        <v>1725</v>
      </c>
      <c r="B15" s="3">
        <v>5406</v>
      </c>
      <c r="C15" s="8">
        <f t="shared" si="0"/>
        <v>8.0770947392743306E-2</v>
      </c>
      <c r="E15" s="3">
        <f t="shared" si="1"/>
        <v>5842.6477416051703</v>
      </c>
      <c r="F15" s="9"/>
      <c r="G15" s="9" t="s">
        <v>178</v>
      </c>
    </row>
    <row r="16" spans="1:7" x14ac:dyDescent="0.2">
      <c r="A16">
        <v>1726</v>
      </c>
      <c r="B16" s="3">
        <v>5450</v>
      </c>
      <c r="C16" s="8">
        <f t="shared" si="0"/>
        <v>8.081900192299922E-2</v>
      </c>
      <c r="E16" s="3">
        <f t="shared" si="1"/>
        <v>5890.4635604803461</v>
      </c>
      <c r="F16" s="9"/>
      <c r="G16" s="9" t="s">
        <v>179</v>
      </c>
    </row>
    <row r="17" spans="1:7" x14ac:dyDescent="0.2">
      <c r="A17">
        <v>1727</v>
      </c>
      <c r="B17" s="3">
        <v>5480</v>
      </c>
      <c r="C17" s="8">
        <f t="shared" si="0"/>
        <v>8.0867085043211689E-2</v>
      </c>
      <c r="E17" s="3">
        <f t="shared" si="1"/>
        <v>5923.1516260367998</v>
      </c>
      <c r="F17" s="9"/>
      <c r="G17" s="9"/>
    </row>
    <row r="18" spans="1:7" x14ac:dyDescent="0.2">
      <c r="A18">
        <v>1728</v>
      </c>
      <c r="B18" s="3">
        <v>5425</v>
      </c>
      <c r="C18" s="8">
        <f t="shared" si="0"/>
        <v>8.0915196770390288E-2</v>
      </c>
      <c r="E18" s="3">
        <f t="shared" si="1"/>
        <v>5863.964942479367</v>
      </c>
      <c r="F18" s="9"/>
      <c r="G18" s="9" t="s">
        <v>180</v>
      </c>
    </row>
    <row r="19" spans="1:7" x14ac:dyDescent="0.2">
      <c r="A19">
        <v>1729</v>
      </c>
      <c r="B19" s="3">
        <v>5336</v>
      </c>
      <c r="C19" s="8">
        <f t="shared" si="0"/>
        <v>8.0963337121554652E-2</v>
      </c>
      <c r="E19" s="3">
        <f t="shared" si="1"/>
        <v>5768.0203668806153</v>
      </c>
      <c r="F19" s="9"/>
      <c r="G19" s="9"/>
    </row>
    <row r="20" spans="1:7" x14ac:dyDescent="0.2">
      <c r="A20">
        <v>1730</v>
      </c>
      <c r="B20" s="3">
        <v>5269</v>
      </c>
      <c r="C20" s="8">
        <f t="shared" si="0"/>
        <v>8.1011506113734588E-2</v>
      </c>
      <c r="E20" s="3">
        <f t="shared" si="1"/>
        <v>5695.8496257132674</v>
      </c>
      <c r="F20" s="9"/>
      <c r="G20" s="9" t="s">
        <v>181</v>
      </c>
    </row>
    <row r="21" spans="1:7" x14ac:dyDescent="0.2">
      <c r="A21">
        <v>1731</v>
      </c>
      <c r="B21" s="3">
        <v>5263</v>
      </c>
      <c r="C21" s="8">
        <f t="shared" si="0"/>
        <v>8.1059703763969995E-2</v>
      </c>
      <c r="E21" s="3">
        <f t="shared" si="1"/>
        <v>5689.617220909774</v>
      </c>
      <c r="F21" s="9"/>
      <c r="G21" s="9" t="s">
        <v>182</v>
      </c>
    </row>
    <row r="22" spans="1:7" x14ac:dyDescent="0.2">
      <c r="A22">
        <v>1732</v>
      </c>
      <c r="B22" s="3">
        <v>5284</v>
      </c>
      <c r="C22" s="8">
        <f t="shared" si="0"/>
        <v>8.1107930089310956E-2</v>
      </c>
      <c r="E22" s="3">
        <f t="shared" si="1"/>
        <v>5712.5743025919191</v>
      </c>
      <c r="F22" s="9"/>
      <c r="G22" s="9" t="s">
        <v>183</v>
      </c>
    </row>
    <row r="23" spans="1:7" x14ac:dyDescent="0.2">
      <c r="A23">
        <v>1733</v>
      </c>
      <c r="B23" s="3">
        <v>5310</v>
      </c>
      <c r="C23" s="8">
        <f t="shared" si="0"/>
        <v>8.1156185106817685E-2</v>
      </c>
      <c r="E23" s="3">
        <f t="shared" si="1"/>
        <v>5740.9393429172014</v>
      </c>
      <c r="F23" s="9"/>
      <c r="G23" s="9"/>
    </row>
    <row r="24" spans="1:7" x14ac:dyDescent="0.2">
      <c r="A24">
        <v>1734</v>
      </c>
      <c r="B24" s="3">
        <v>5363</v>
      </c>
      <c r="C24" s="8">
        <f t="shared" si="0"/>
        <v>8.12044688335605E-2</v>
      </c>
      <c r="E24" s="3">
        <f t="shared" si="1"/>
        <v>5798.499566354385</v>
      </c>
      <c r="F24" s="9"/>
      <c r="G24" s="9"/>
    </row>
    <row r="25" spans="1:7" x14ac:dyDescent="0.2">
      <c r="A25">
        <v>1735</v>
      </c>
      <c r="B25" s="3">
        <v>5409</v>
      </c>
      <c r="C25" s="8">
        <f t="shared" si="0"/>
        <v>8.1252781286619918E-2</v>
      </c>
      <c r="E25" s="3">
        <f t="shared" si="1"/>
        <v>5848.4962939793277</v>
      </c>
      <c r="F25" s="9"/>
      <c r="G25" s="9"/>
    </row>
    <row r="26" spans="1:7" x14ac:dyDescent="0.2">
      <c r="A26">
        <v>1736</v>
      </c>
      <c r="B26" s="3">
        <v>5450</v>
      </c>
      <c r="C26" s="8">
        <f t="shared" si="0"/>
        <v>8.130112248308663E-2</v>
      </c>
      <c r="E26" s="3">
        <f t="shared" si="1"/>
        <v>5893.091117532822</v>
      </c>
      <c r="F26" s="9"/>
      <c r="G26" s="9"/>
    </row>
    <row r="27" spans="1:7" x14ac:dyDescent="0.2">
      <c r="A27">
        <v>1737</v>
      </c>
      <c r="B27" s="3">
        <v>5481</v>
      </c>
      <c r="C27" s="8">
        <f t="shared" si="0"/>
        <v>8.1349492440061441E-2</v>
      </c>
      <c r="E27" s="3">
        <f t="shared" si="1"/>
        <v>5926.8765680639772</v>
      </c>
      <c r="F27" s="9"/>
      <c r="G27" s="9"/>
    </row>
    <row r="28" spans="1:7" x14ac:dyDescent="0.2">
      <c r="A28">
        <v>1738</v>
      </c>
      <c r="B28" s="3">
        <v>5504</v>
      </c>
      <c r="C28" s="8">
        <f t="shared" si="0"/>
        <v>8.1397891174655387E-2</v>
      </c>
      <c r="E28" s="3">
        <f t="shared" si="1"/>
        <v>5952.0139930253026</v>
      </c>
      <c r="F28" s="9"/>
      <c r="G28" s="9"/>
    </row>
    <row r="29" spans="1:7" x14ac:dyDescent="0.2">
      <c r="A29">
        <v>1739</v>
      </c>
      <c r="B29" s="3">
        <v>5537</v>
      </c>
      <c r="C29" s="8">
        <f t="shared" si="0"/>
        <v>8.1446318703989648E-2</v>
      </c>
      <c r="E29" s="3">
        <f t="shared" si="1"/>
        <v>5987.9682666639901</v>
      </c>
      <c r="F29" s="9"/>
      <c r="G29" s="9"/>
    </row>
    <row r="30" spans="1:7" x14ac:dyDescent="0.2">
      <c r="A30">
        <v>1740</v>
      </c>
      <c r="B30" s="3">
        <v>5565</v>
      </c>
      <c r="C30" s="8">
        <f t="shared" si="0"/>
        <v>8.149477504519563E-2</v>
      </c>
      <c r="E30" s="3">
        <f t="shared" si="1"/>
        <v>6018.518423126513</v>
      </c>
      <c r="F30" s="9"/>
      <c r="G30" s="9"/>
    </row>
    <row r="31" spans="1:7" x14ac:dyDescent="0.2">
      <c r="A31">
        <v>1741</v>
      </c>
      <c r="B31" s="3">
        <v>5576</v>
      </c>
      <c r="C31" s="8">
        <f t="shared" si="0"/>
        <v>8.1543260215414901E-2</v>
      </c>
      <c r="E31" s="3">
        <f t="shared" si="1"/>
        <v>6030.6852189611536</v>
      </c>
      <c r="F31" s="9"/>
      <c r="G31" s="9"/>
    </row>
    <row r="32" spans="1:7" x14ac:dyDescent="0.2">
      <c r="A32">
        <v>1742</v>
      </c>
      <c r="B32" s="3">
        <v>5516</v>
      </c>
      <c r="C32" s="8">
        <f t="shared" si="0"/>
        <v>8.1591774231799183E-2</v>
      </c>
      <c r="E32" s="3">
        <f t="shared" si="1"/>
        <v>5966.0602266626038</v>
      </c>
      <c r="F32" s="9"/>
      <c r="G32" s="9"/>
    </row>
    <row r="33" spans="1:7" x14ac:dyDescent="0.2">
      <c r="A33">
        <v>1743</v>
      </c>
      <c r="B33" s="3">
        <v>5512</v>
      </c>
      <c r="C33" s="8">
        <f t="shared" si="0"/>
        <v>8.1640317111510513E-2</v>
      </c>
      <c r="E33" s="3">
        <f t="shared" si="1"/>
        <v>5962.0014279186462</v>
      </c>
      <c r="F33" s="9"/>
      <c r="G33" s="9"/>
    </row>
    <row r="34" spans="1:7" x14ac:dyDescent="0.2">
      <c r="A34">
        <v>1744</v>
      </c>
      <c r="B34" s="3">
        <v>5548</v>
      </c>
      <c r="C34" s="8">
        <f t="shared" si="0"/>
        <v>8.168888887172103E-2</v>
      </c>
      <c r="E34" s="3">
        <f t="shared" si="1"/>
        <v>6001.2099554603083</v>
      </c>
      <c r="F34" s="9"/>
      <c r="G34" s="9"/>
    </row>
    <row r="35" spans="1:7" x14ac:dyDescent="0.2">
      <c r="A35">
        <v>1745</v>
      </c>
      <c r="B35" s="3">
        <v>5603</v>
      </c>
      <c r="C35" s="8">
        <f t="shared" si="0"/>
        <v>8.1737489529613142E-2</v>
      </c>
      <c r="E35" s="3">
        <f t="shared" si="1"/>
        <v>6060.9751538344226</v>
      </c>
      <c r="F35" s="9"/>
      <c r="G35" s="9"/>
    </row>
    <row r="36" spans="1:7" x14ac:dyDescent="0.2">
      <c r="A36">
        <v>1746</v>
      </c>
      <c r="B36" s="3">
        <v>5635</v>
      </c>
      <c r="C36" s="8">
        <f t="shared" si="0"/>
        <v>8.1786119102379498E-2</v>
      </c>
      <c r="E36" s="3">
        <f t="shared" si="1"/>
        <v>6095.8647811419078</v>
      </c>
      <c r="F36" s="9"/>
      <c r="G36" s="9"/>
    </row>
    <row r="37" spans="1:7" x14ac:dyDescent="0.2">
      <c r="A37">
        <v>1747</v>
      </c>
      <c r="B37" s="3">
        <v>5658</v>
      </c>
      <c r="C37" s="8">
        <f t="shared" si="0"/>
        <v>8.1834777607222936E-2</v>
      </c>
      <c r="E37" s="3">
        <f t="shared" si="1"/>
        <v>6121.0211717016682</v>
      </c>
      <c r="F37" s="9"/>
      <c r="G37" s="9"/>
    </row>
    <row r="38" spans="1:7" x14ac:dyDescent="0.2">
      <c r="A38">
        <v>1748</v>
      </c>
      <c r="B38" s="3">
        <v>5669</v>
      </c>
      <c r="C38" s="8">
        <f t="shared" si="0"/>
        <v>8.188346506135652E-2</v>
      </c>
      <c r="E38" s="3">
        <f t="shared" si="1"/>
        <v>6133.1973634328297</v>
      </c>
      <c r="F38" s="9"/>
      <c r="G38" s="9"/>
    </row>
    <row r="39" spans="1:7" x14ac:dyDescent="0.2">
      <c r="A39">
        <v>1749</v>
      </c>
      <c r="B39" s="3">
        <v>5703</v>
      </c>
      <c r="C39" s="8">
        <f t="shared" si="0"/>
        <v>8.1932181482003624E-2</v>
      </c>
      <c r="E39" s="3">
        <f t="shared" si="1"/>
        <v>6170.2592309918664</v>
      </c>
      <c r="F39" s="9"/>
      <c r="G39" s="9"/>
    </row>
    <row r="40" spans="1:7" x14ac:dyDescent="0.2">
      <c r="A40">
        <v>1750</v>
      </c>
      <c r="B40" s="3">
        <v>5739</v>
      </c>
      <c r="C40" s="8">
        <f>'other pop stats'!C29</f>
        <v>8.1980926886397798E-2</v>
      </c>
      <c r="E40" s="3">
        <f t="shared" si="1"/>
        <v>6209.4885394010371</v>
      </c>
      <c r="F40" s="9"/>
      <c r="G40" s="9"/>
    </row>
    <row r="41" spans="1:7" x14ac:dyDescent="0.2">
      <c r="A41">
        <v>1751</v>
      </c>
      <c r="B41" s="3">
        <v>5772</v>
      </c>
      <c r="C41" s="8">
        <f t="shared" ref="C41:C72" si="2">C$40*(C$91/C$40)^((A41-A$40)/(A$91-A$40))</f>
        <v>8.1745064601461109E-2</v>
      </c>
      <c r="E41" s="3">
        <f t="shared" si="1"/>
        <v>6243.8325128796332</v>
      </c>
      <c r="F41" s="9"/>
      <c r="G41" s="9"/>
    </row>
    <row r="42" spans="1:7" x14ac:dyDescent="0.2">
      <c r="A42">
        <v>1752</v>
      </c>
      <c r="B42" s="3">
        <v>5811</v>
      </c>
      <c r="C42" s="8">
        <f t="shared" si="2"/>
        <v>8.150988090140468E-2</v>
      </c>
      <c r="E42" s="3">
        <f t="shared" si="1"/>
        <v>6284.6539179180627</v>
      </c>
      <c r="F42" s="9"/>
      <c r="G42" s="9"/>
    </row>
    <row r="43" spans="1:7" x14ac:dyDescent="0.2">
      <c r="A43">
        <v>1753</v>
      </c>
      <c r="B43" s="3">
        <v>5856</v>
      </c>
      <c r="C43" s="8">
        <f t="shared" si="2"/>
        <v>8.1275373833913686E-2</v>
      </c>
      <c r="E43" s="3">
        <f t="shared" si="1"/>
        <v>6331.9485891713975</v>
      </c>
      <c r="F43" s="9"/>
      <c r="G43" s="9"/>
    </row>
    <row r="44" spans="1:7" x14ac:dyDescent="0.2">
      <c r="A44">
        <v>1754</v>
      </c>
      <c r="B44" s="3">
        <v>5900</v>
      </c>
      <c r="C44" s="8">
        <f t="shared" si="2"/>
        <v>8.1041541452290144E-2</v>
      </c>
      <c r="E44" s="3">
        <f t="shared" si="1"/>
        <v>6378.145094568511</v>
      </c>
      <c r="F44" s="9"/>
      <c r="G44" s="9"/>
    </row>
    <row r="45" spans="1:7" x14ac:dyDescent="0.2">
      <c r="A45">
        <v>1755</v>
      </c>
      <c r="B45" s="3">
        <v>5943</v>
      </c>
      <c r="C45" s="8">
        <f t="shared" si="2"/>
        <v>8.0808381815436855E-2</v>
      </c>
      <c r="E45" s="3">
        <f t="shared" si="1"/>
        <v>6423.2442131291409</v>
      </c>
      <c r="F45" s="9"/>
      <c r="G45" s="9"/>
    </row>
    <row r="46" spans="1:7" x14ac:dyDescent="0.2">
      <c r="A46">
        <v>1756</v>
      </c>
      <c r="B46" s="3">
        <v>5993</v>
      </c>
      <c r="C46" s="8">
        <f t="shared" si="2"/>
        <v>8.057589298784118E-2</v>
      </c>
      <c r="E46" s="3">
        <f t="shared" si="1"/>
        <v>6475.8913266761319</v>
      </c>
      <c r="F46" s="9"/>
      <c r="G46" s="9"/>
    </row>
    <row r="47" spans="1:7" x14ac:dyDescent="0.2">
      <c r="A47">
        <v>1757</v>
      </c>
      <c r="B47" s="3">
        <v>6021</v>
      </c>
      <c r="C47" s="8">
        <f t="shared" si="2"/>
        <v>8.0344073039559039E-2</v>
      </c>
      <c r="E47" s="3">
        <f t="shared" si="1"/>
        <v>6504.7516637711851</v>
      </c>
      <c r="F47" s="9"/>
      <c r="G47" s="9"/>
    </row>
    <row r="48" spans="1:7" x14ac:dyDescent="0.2">
      <c r="A48">
        <v>1758</v>
      </c>
      <c r="B48" s="3">
        <v>6039</v>
      </c>
      <c r="C48" s="8">
        <f t="shared" si="2"/>
        <v>8.0112920046198882E-2</v>
      </c>
      <c r="E48" s="3">
        <f t="shared" si="1"/>
        <v>6522.8019241589955</v>
      </c>
      <c r="F48" s="9"/>
      <c r="G48" s="9"/>
    </row>
    <row r="49" spans="1:7" x14ac:dyDescent="0.2">
      <c r="A49">
        <v>1759</v>
      </c>
      <c r="B49" s="3">
        <v>6063</v>
      </c>
      <c r="C49" s="8">
        <f t="shared" si="2"/>
        <v>7.9882432088905705E-2</v>
      </c>
      <c r="E49" s="3">
        <f t="shared" si="1"/>
        <v>6547.3271857550353</v>
      </c>
      <c r="F49" s="9"/>
      <c r="G49" s="9"/>
    </row>
    <row r="50" spans="1:7" x14ac:dyDescent="0.2">
      <c r="A50">
        <v>1760</v>
      </c>
      <c r="B50" s="3">
        <v>6102</v>
      </c>
      <c r="C50" s="8">
        <f t="shared" si="2"/>
        <v>7.9652607254345129E-2</v>
      </c>
      <c r="E50" s="3">
        <f t="shared" si="1"/>
        <v>6588.0402094660139</v>
      </c>
      <c r="F50" s="9"/>
      <c r="G50" s="9"/>
    </row>
    <row r="51" spans="1:7" x14ac:dyDescent="0.2">
      <c r="A51">
        <v>1761</v>
      </c>
      <c r="B51" s="3">
        <v>6147</v>
      </c>
      <c r="C51" s="8">
        <f t="shared" si="2"/>
        <v>7.9423443634687493E-2</v>
      </c>
      <c r="E51" s="3">
        <f t="shared" si="1"/>
        <v>6635.2159080224237</v>
      </c>
      <c r="F51" s="9"/>
      <c r="G51" s="9"/>
    </row>
    <row r="52" spans="1:7" x14ac:dyDescent="0.2">
      <c r="A52">
        <v>1762</v>
      </c>
      <c r="B52" s="3">
        <v>6173</v>
      </c>
      <c r="C52" s="8">
        <f t="shared" si="2"/>
        <v>7.9194939327592057E-2</v>
      </c>
      <c r="E52" s="3">
        <f t="shared" si="1"/>
        <v>6661.8703604692264</v>
      </c>
      <c r="F52" s="9"/>
      <c r="G52" s="9"/>
    </row>
    <row r="53" spans="1:7" x14ac:dyDescent="0.2">
      <c r="A53">
        <v>1763</v>
      </c>
      <c r="B53" s="3">
        <v>6162</v>
      </c>
      <c r="C53" s="8">
        <f t="shared" si="2"/>
        <v>7.8967092436191169E-2</v>
      </c>
      <c r="E53" s="3">
        <f t="shared" si="1"/>
        <v>6648.5952235918103</v>
      </c>
      <c r="F53" s="9"/>
      <c r="G53" s="9"/>
    </row>
    <row r="54" spans="1:7" x14ac:dyDescent="0.2">
      <c r="A54">
        <v>1764</v>
      </c>
      <c r="B54" s="3">
        <v>6195</v>
      </c>
      <c r="C54" s="8">
        <f t="shared" si="2"/>
        <v>7.8739901069074567E-2</v>
      </c>
      <c r="E54" s="3">
        <f t="shared" si="1"/>
        <v>6682.7936871229167</v>
      </c>
      <c r="F54" s="9"/>
      <c r="G54" s="9"/>
    </row>
    <row r="55" spans="1:7" x14ac:dyDescent="0.2">
      <c r="A55">
        <v>1765</v>
      </c>
      <c r="B55" s="3">
        <v>6246</v>
      </c>
      <c r="C55" s="8">
        <f t="shared" si="2"/>
        <v>7.8513363340273618E-2</v>
      </c>
      <c r="E55" s="3">
        <f t="shared" si="1"/>
        <v>6736.3944674233499</v>
      </c>
      <c r="F55" s="9"/>
      <c r="G55" s="9"/>
    </row>
    <row r="56" spans="1:7" x14ac:dyDescent="0.2">
      <c r="A56">
        <v>1766</v>
      </c>
      <c r="B56" s="3">
        <v>6277</v>
      </c>
      <c r="C56" s="8">
        <f t="shared" si="2"/>
        <v>7.8287477369245712E-2</v>
      </c>
      <c r="E56" s="3">
        <f t="shared" si="1"/>
        <v>6768.4104954467548</v>
      </c>
      <c r="F56" s="9"/>
      <c r="G56" s="9"/>
    </row>
    <row r="57" spans="1:7" x14ac:dyDescent="0.2">
      <c r="A57">
        <v>1767</v>
      </c>
      <c r="B57" s="3">
        <v>6295</v>
      </c>
      <c r="C57" s="8">
        <f t="shared" si="2"/>
        <v>7.8062241280858632E-2</v>
      </c>
      <c r="E57" s="3">
        <f t="shared" si="1"/>
        <v>6786.4018088630055</v>
      </c>
      <c r="F57" s="9"/>
      <c r="G57" s="9"/>
    </row>
    <row r="58" spans="1:7" x14ac:dyDescent="0.2">
      <c r="A58">
        <v>1768</v>
      </c>
      <c r="B58" s="3">
        <v>6314</v>
      </c>
      <c r="C58" s="8">
        <f t="shared" si="2"/>
        <v>7.7837653205374974E-2</v>
      </c>
      <c r="E58" s="3">
        <f t="shared" si="1"/>
        <v>6805.4669423387377</v>
      </c>
      <c r="F58" s="9"/>
      <c r="G58" s="9"/>
    </row>
    <row r="59" spans="1:7" x14ac:dyDescent="0.2">
      <c r="A59">
        <v>1769</v>
      </c>
      <c r="B59" s="3">
        <v>6358</v>
      </c>
      <c r="C59" s="8">
        <f t="shared" si="2"/>
        <v>7.7613711278436637E-2</v>
      </c>
      <c r="E59" s="3">
        <f t="shared" si="1"/>
        <v>6851.4679763082995</v>
      </c>
      <c r="F59" s="9"/>
      <c r="G59" s="9"/>
    </row>
    <row r="60" spans="1:7" x14ac:dyDescent="0.2">
      <c r="A60">
        <v>1770</v>
      </c>
      <c r="B60" s="3">
        <v>6405</v>
      </c>
      <c r="C60" s="8">
        <f t="shared" si="2"/>
        <v>7.7390413641049399E-2</v>
      </c>
      <c r="E60" s="3">
        <f t="shared" si="1"/>
        <v>6900.6855993709223</v>
      </c>
      <c r="F60" s="9"/>
      <c r="G60" s="9"/>
    </row>
    <row r="61" spans="1:7" x14ac:dyDescent="0.2">
      <c r="A61">
        <v>1771</v>
      </c>
      <c r="B61" s="3">
        <v>6448</v>
      </c>
      <c r="C61" s="8">
        <f t="shared" si="2"/>
        <v>7.7167758439567372E-2</v>
      </c>
      <c r="E61" s="3">
        <f t="shared" si="1"/>
        <v>6945.5777064183303</v>
      </c>
      <c r="F61" s="9"/>
      <c r="G61" s="9"/>
    </row>
    <row r="62" spans="1:7" x14ac:dyDescent="0.2">
      <c r="A62">
        <v>1772</v>
      </c>
      <c r="B62" s="3">
        <v>6499</v>
      </c>
      <c r="C62" s="8">
        <f t="shared" si="2"/>
        <v>7.6945743825677732E-2</v>
      </c>
      <c r="E62" s="3">
        <f t="shared" si="1"/>
        <v>6999.0703891230796</v>
      </c>
      <c r="F62" s="9"/>
      <c r="G62" s="9"/>
    </row>
    <row r="63" spans="1:7" x14ac:dyDescent="0.2">
      <c r="A63">
        <v>1773</v>
      </c>
      <c r="B63" s="3">
        <v>6552</v>
      </c>
      <c r="C63" s="8">
        <f t="shared" si="2"/>
        <v>7.6724367956385264E-2</v>
      </c>
      <c r="E63" s="3">
        <f t="shared" si="1"/>
        <v>7054.6980588502374</v>
      </c>
      <c r="F63" s="9"/>
      <c r="G63" s="9"/>
    </row>
    <row r="64" spans="1:7" x14ac:dyDescent="0.2">
      <c r="A64">
        <v>1774</v>
      </c>
      <c r="B64" s="3">
        <v>6602</v>
      </c>
      <c r="C64" s="8">
        <f t="shared" si="2"/>
        <v>7.6503628993997194E-2</v>
      </c>
      <c r="E64" s="3">
        <f t="shared" si="1"/>
        <v>7107.0769586183687</v>
      </c>
      <c r="F64" s="9"/>
      <c r="G64" s="9"/>
    </row>
    <row r="65" spans="1:7" x14ac:dyDescent="0.2">
      <c r="A65">
        <v>1775</v>
      </c>
      <c r="B65" s="3">
        <v>6674</v>
      </c>
      <c r="C65" s="8">
        <f t="shared" si="2"/>
        <v>7.6283525106107794E-2</v>
      </c>
      <c r="E65" s="3">
        <f t="shared" si="1"/>
        <v>7183.1162465581638</v>
      </c>
      <c r="F65" s="9"/>
      <c r="G65" s="9"/>
    </row>
    <row r="66" spans="1:7" x14ac:dyDescent="0.2">
      <c r="A66">
        <v>1776</v>
      </c>
      <c r="B66" s="3">
        <v>6740</v>
      </c>
      <c r="C66" s="8">
        <f t="shared" si="2"/>
        <v>7.6064054465583258E-2</v>
      </c>
      <c r="E66" s="3">
        <f t="shared" si="1"/>
        <v>7252.6717270980316</v>
      </c>
      <c r="F66" s="9"/>
      <c r="G66" s="9"/>
    </row>
    <row r="67" spans="1:7" x14ac:dyDescent="0.2">
      <c r="A67">
        <v>1777</v>
      </c>
      <c r="B67" s="3">
        <v>6808</v>
      </c>
      <c r="C67" s="8">
        <f t="shared" si="2"/>
        <v>7.5845215250546549E-2</v>
      </c>
      <c r="E67" s="3">
        <f t="shared" si="1"/>
        <v>7324.35422542572</v>
      </c>
      <c r="F67" s="9"/>
      <c r="G67" s="9"/>
    </row>
    <row r="68" spans="1:7" x14ac:dyDescent="0.2">
      <c r="A68">
        <v>1778</v>
      </c>
      <c r="B68" s="3">
        <v>6882</v>
      </c>
      <c r="C68" s="8">
        <f t="shared" si="2"/>
        <v>7.5627005644362186E-2</v>
      </c>
      <c r="E68" s="3">
        <f t="shared" si="1"/>
        <v>7402.4650528445009</v>
      </c>
      <c r="F68" s="9"/>
      <c r="G68" s="9"/>
    </row>
    <row r="69" spans="1:7" x14ac:dyDescent="0.2">
      <c r="A69">
        <v>1779</v>
      </c>
      <c r="B69" s="3">
        <v>6949</v>
      </c>
      <c r="C69" s="8">
        <f t="shared" si="2"/>
        <v>7.540942383562127E-2</v>
      </c>
      <c r="E69" s="3">
        <f t="shared" si="1"/>
        <v>7473.0200862337324</v>
      </c>
      <c r="F69" s="9"/>
      <c r="G69" s="9"/>
    </row>
    <row r="70" spans="1:7" x14ac:dyDescent="0.2">
      <c r="A70">
        <v>1780</v>
      </c>
      <c r="B70" s="3">
        <v>6989</v>
      </c>
      <c r="C70" s="8">
        <f t="shared" si="2"/>
        <v>7.519246801812636E-2</v>
      </c>
      <c r="E70" s="3">
        <f t="shared" ref="E70:E88" si="3">B70*(1+C70)</f>
        <v>7514.5201589786857</v>
      </c>
      <c r="F70" s="9"/>
      <c r="G70" s="9"/>
    </row>
    <row r="71" spans="1:7" x14ac:dyDescent="0.2">
      <c r="A71">
        <v>1781</v>
      </c>
      <c r="B71" s="3">
        <v>7042</v>
      </c>
      <c r="C71" s="8">
        <f t="shared" si="2"/>
        <v>7.4976136390876524E-2</v>
      </c>
      <c r="E71" s="3">
        <f t="shared" si="3"/>
        <v>7569.9819524645527</v>
      </c>
      <c r="F71" s="9"/>
      <c r="G71" s="9"/>
    </row>
    <row r="72" spans="1:7" x14ac:dyDescent="0.2">
      <c r="A72">
        <v>1782</v>
      </c>
      <c r="B72" s="3">
        <v>7069</v>
      </c>
      <c r="C72" s="8">
        <f t="shared" si="2"/>
        <v>7.4760427158052381E-2</v>
      </c>
      <c r="E72" s="3">
        <f t="shared" si="3"/>
        <v>7597.4814595802727</v>
      </c>
      <c r="F72" s="9"/>
      <c r="G72" s="9"/>
    </row>
    <row r="73" spans="1:7" x14ac:dyDescent="0.2">
      <c r="A73">
        <v>1783</v>
      </c>
      <c r="B73" s="3">
        <v>7127</v>
      </c>
      <c r="C73" s="8">
        <f t="shared" ref="C73:C90" si="4">C$40*(C$91/C$40)^((A73-A$40)/(A$91-A$40))</f>
        <v>7.4545338529001179E-2</v>
      </c>
      <c r="E73" s="3">
        <f t="shared" si="3"/>
        <v>7658.2846276961909</v>
      </c>
      <c r="F73" s="9"/>
      <c r="G73" s="9"/>
    </row>
    <row r="74" spans="1:7" x14ac:dyDescent="0.2">
      <c r="A74">
        <v>1784</v>
      </c>
      <c r="B74" s="3">
        <v>7145</v>
      </c>
      <c r="C74" s="8">
        <f t="shared" si="4"/>
        <v>7.4330868718221976E-2</v>
      </c>
      <c r="E74" s="3">
        <f t="shared" si="3"/>
        <v>7676.0940569916966</v>
      </c>
      <c r="F74" s="9"/>
      <c r="G74" s="9"/>
    </row>
    <row r="75" spans="1:7" x14ac:dyDescent="0.2">
      <c r="A75">
        <v>1785</v>
      </c>
      <c r="B75" s="3">
        <v>7217</v>
      </c>
      <c r="C75" s="8">
        <f t="shared" si="4"/>
        <v>7.411701594535075E-2</v>
      </c>
      <c r="E75" s="3">
        <f t="shared" si="3"/>
        <v>7751.9025040775969</v>
      </c>
      <c r="F75" s="9"/>
      <c r="G75" s="9"/>
    </row>
    <row r="76" spans="1:7" x14ac:dyDescent="0.2">
      <c r="A76">
        <v>1786</v>
      </c>
      <c r="B76" s="3">
        <v>7289</v>
      </c>
      <c r="C76" s="8">
        <f t="shared" si="4"/>
        <v>7.3903778435145673E-2</v>
      </c>
      <c r="E76" s="3">
        <f t="shared" si="3"/>
        <v>7827.6846410137769</v>
      </c>
      <c r="F76" s="9"/>
      <c r="G76" s="9"/>
    </row>
    <row r="77" spans="1:7" x14ac:dyDescent="0.2">
      <c r="A77">
        <v>1787</v>
      </c>
      <c r="B77" s="3">
        <v>7371</v>
      </c>
      <c r="C77" s="8">
        <f t="shared" si="4"/>
        <v>7.3691154417472357E-2</v>
      </c>
      <c r="E77" s="3">
        <f t="shared" si="3"/>
        <v>7914.1774992111887</v>
      </c>
      <c r="F77" s="9"/>
      <c r="G77" s="9"/>
    </row>
    <row r="78" spans="1:7" x14ac:dyDescent="0.2">
      <c r="A78">
        <v>1788</v>
      </c>
      <c r="B78" s="3">
        <v>7462</v>
      </c>
      <c r="C78" s="8">
        <f t="shared" si="4"/>
        <v>7.3479142127289135E-2</v>
      </c>
      <c r="E78" s="3">
        <f t="shared" si="3"/>
        <v>8010.3013585538311</v>
      </c>
      <c r="F78" s="9"/>
      <c r="G78" s="9"/>
    </row>
    <row r="79" spans="1:7" x14ac:dyDescent="0.2">
      <c r="A79">
        <v>1789</v>
      </c>
      <c r="B79" s="3">
        <v>7543</v>
      </c>
      <c r="C79" s="8">
        <f t="shared" si="4"/>
        <v>7.3267739804632484E-2</v>
      </c>
      <c r="E79" s="3">
        <f t="shared" si="3"/>
        <v>8095.6585613463421</v>
      </c>
      <c r="F79" s="9"/>
      <c r="G79" s="9"/>
    </row>
    <row r="80" spans="1:7" x14ac:dyDescent="0.2">
      <c r="A80">
        <v>1790</v>
      </c>
      <c r="B80" s="3">
        <v>7648</v>
      </c>
      <c r="C80" s="8">
        <f t="shared" si="4"/>
        <v>7.3056945694602304E-2</v>
      </c>
      <c r="E80" s="3">
        <f t="shared" si="3"/>
        <v>8206.7395206723195</v>
      </c>
      <c r="F80" s="9"/>
      <c r="G80" s="9"/>
    </row>
    <row r="81" spans="1:7" x14ac:dyDescent="0.2">
      <c r="A81">
        <v>1791</v>
      </c>
      <c r="B81" s="3">
        <v>7740</v>
      </c>
      <c r="C81" s="8">
        <f t="shared" si="4"/>
        <v>7.2846758047347429E-2</v>
      </c>
      <c r="E81" s="3">
        <f t="shared" si="3"/>
        <v>8303.8339072864692</v>
      </c>
      <c r="F81" s="9"/>
      <c r="G81" s="9"/>
    </row>
    <row r="82" spans="1:7" x14ac:dyDescent="0.2">
      <c r="A82">
        <v>1792</v>
      </c>
      <c r="B82" s="3">
        <v>7842</v>
      </c>
      <c r="C82" s="8">
        <f t="shared" si="4"/>
        <v>7.2637175118051137E-2</v>
      </c>
      <c r="E82" s="3">
        <f t="shared" si="3"/>
        <v>8411.6207272757583</v>
      </c>
      <c r="F82" s="9"/>
      <c r="G82" s="9"/>
    </row>
    <row r="83" spans="1:7" x14ac:dyDescent="0.2">
      <c r="A83">
        <v>1793</v>
      </c>
      <c r="B83" s="3">
        <v>7937</v>
      </c>
      <c r="C83" s="8">
        <f t="shared" si="4"/>
        <v>7.2428195166916509E-2</v>
      </c>
      <c r="E83" s="3">
        <f t="shared" si="3"/>
        <v>8511.8625850398166</v>
      </c>
      <c r="F83" s="9"/>
      <c r="G83" s="9"/>
    </row>
    <row r="84" spans="1:7" x14ac:dyDescent="0.2">
      <c r="A84">
        <v>1794</v>
      </c>
      <c r="B84" s="3">
        <v>8025</v>
      </c>
      <c r="C84" s="8">
        <f t="shared" si="4"/>
        <v>7.2219816459152181E-2</v>
      </c>
      <c r="E84" s="3">
        <f t="shared" si="3"/>
        <v>8604.5640270846961</v>
      </c>
      <c r="F84" s="9"/>
      <c r="G84" s="9"/>
    </row>
    <row r="85" spans="1:7" x14ac:dyDescent="0.2">
      <c r="A85">
        <v>1795</v>
      </c>
      <c r="B85" s="3">
        <v>8101</v>
      </c>
      <c r="C85" s="8">
        <f t="shared" si="4"/>
        <v>7.2012037264957793E-2</v>
      </c>
      <c r="E85" s="3">
        <f t="shared" si="3"/>
        <v>8684.3695138834228</v>
      </c>
      <c r="F85" s="9"/>
      <c r="G85" s="9"/>
    </row>
    <row r="86" spans="1:7" x14ac:dyDescent="0.2">
      <c r="A86">
        <v>1796</v>
      </c>
      <c r="B86" s="3">
        <v>8198</v>
      </c>
      <c r="C86" s="8">
        <f t="shared" si="4"/>
        <v>7.1804855859509728E-2</v>
      </c>
      <c r="E86" s="3">
        <f t="shared" si="3"/>
        <v>8786.6562083362605</v>
      </c>
      <c r="F86" s="9"/>
      <c r="G86" s="9"/>
    </row>
    <row r="87" spans="1:7" x14ac:dyDescent="0.2">
      <c r="A87">
        <v>1797</v>
      </c>
      <c r="B87" s="3">
        <v>8285</v>
      </c>
      <c r="C87" s="8">
        <f t="shared" si="4"/>
        <v>7.1598270522946719E-2</v>
      </c>
      <c r="E87" s="3">
        <f t="shared" si="3"/>
        <v>8878.1916712826132</v>
      </c>
      <c r="F87" s="9"/>
      <c r="G87" s="9"/>
    </row>
    <row r="88" spans="1:7" x14ac:dyDescent="0.2">
      <c r="A88">
        <v>1798</v>
      </c>
      <c r="B88" s="3">
        <v>8399</v>
      </c>
      <c r="C88" s="8">
        <f t="shared" si="4"/>
        <v>7.1392279540355624E-2</v>
      </c>
      <c r="E88" s="3">
        <f t="shared" si="3"/>
        <v>8998.6237558594476</v>
      </c>
      <c r="F88" s="9"/>
      <c r="G88" s="9"/>
    </row>
    <row r="89" spans="1:7" x14ac:dyDescent="0.2">
      <c r="A89">
        <v>1799</v>
      </c>
      <c r="B89" s="3">
        <v>8501</v>
      </c>
      <c r="C89" s="8">
        <f t="shared" si="4"/>
        <v>7.1186881201757174E-2</v>
      </c>
      <c r="D89" s="3">
        <f>B89*(1+C89)</f>
        <v>9106.1596770961369</v>
      </c>
      <c r="E89" s="3">
        <f>D89-(D91-E91)/3</f>
        <v>9034.0865633376688</v>
      </c>
      <c r="F89" s="9"/>
      <c r="G89" s="9"/>
    </row>
    <row r="90" spans="1:7" x14ac:dyDescent="0.2">
      <c r="A90">
        <v>1800</v>
      </c>
      <c r="B90" s="3">
        <v>8606</v>
      </c>
      <c r="C90" s="8">
        <f t="shared" si="4"/>
        <v>7.0982073802091761E-2</v>
      </c>
      <c r="D90" s="3">
        <f>B90*(1+C90)</f>
        <v>9216.8717271408022</v>
      </c>
      <c r="E90" s="3">
        <f>D90-2*(D91-E91)/3</f>
        <v>9072.725499623868</v>
      </c>
      <c r="F90" s="9"/>
      <c r="G90" s="9"/>
    </row>
    <row r="91" spans="1:7" x14ac:dyDescent="0.2">
      <c r="A91">
        <v>1801</v>
      </c>
      <c r="B91" s="3">
        <v>8664</v>
      </c>
      <c r="C91" s="8">
        <f>'other pop stats'!D29</f>
        <v>7.0777855641205312E-2</v>
      </c>
      <c r="D91" s="3">
        <f>B91*(1+C91)</f>
        <v>9277.2193412754023</v>
      </c>
      <c r="E91" s="3">
        <v>9061</v>
      </c>
    </row>
    <row r="92" spans="1:7" x14ac:dyDescent="0.2">
      <c r="A92">
        <v>1802</v>
      </c>
      <c r="B92" s="3"/>
      <c r="C92" s="3"/>
      <c r="D92"/>
      <c r="E92" s="3">
        <v>9130</v>
      </c>
      <c r="F92" s="10"/>
      <c r="G92" s="10"/>
    </row>
    <row r="93" spans="1:7" x14ac:dyDescent="0.2">
      <c r="A93">
        <v>1803</v>
      </c>
      <c r="B93" s="3"/>
      <c r="C93" s="3"/>
      <c r="D93"/>
      <c r="E93" s="3">
        <v>9235</v>
      </c>
      <c r="F93" s="10"/>
      <c r="G93" s="10"/>
    </row>
    <row r="94" spans="1:7" x14ac:dyDescent="0.2">
      <c r="A94">
        <v>1804</v>
      </c>
      <c r="B94" s="3"/>
      <c r="C94" s="3"/>
      <c r="D94"/>
      <c r="E94" s="3">
        <v>9367</v>
      </c>
      <c r="F94" s="10"/>
      <c r="G94" s="10"/>
    </row>
    <row r="95" spans="1:7" x14ac:dyDescent="0.2">
      <c r="A95">
        <v>1805</v>
      </c>
      <c r="B95" s="3"/>
      <c r="C95" s="3"/>
      <c r="D95"/>
      <c r="E95" s="3">
        <v>9513</v>
      </c>
      <c r="F95" s="10"/>
      <c r="G95" s="10"/>
    </row>
    <row r="96" spans="1:7" x14ac:dyDescent="0.2">
      <c r="A96">
        <v>1806</v>
      </c>
      <c r="B96" s="3"/>
      <c r="C96" s="3"/>
      <c r="D96"/>
      <c r="E96" s="3">
        <v>9656</v>
      </c>
      <c r="F96" s="10"/>
      <c r="G96" s="10"/>
    </row>
    <row r="97" spans="1:7" x14ac:dyDescent="0.2">
      <c r="A97">
        <v>1807</v>
      </c>
      <c r="B97" s="3"/>
      <c r="C97" s="3"/>
      <c r="D97"/>
      <c r="E97" s="3">
        <v>9794</v>
      </c>
      <c r="F97" s="10"/>
      <c r="G97" s="10"/>
    </row>
    <row r="98" spans="1:7" x14ac:dyDescent="0.2">
      <c r="A98">
        <v>1808</v>
      </c>
      <c r="B98" s="3"/>
      <c r="C98" s="3"/>
      <c r="D98"/>
      <c r="E98" s="3">
        <v>9924</v>
      </c>
      <c r="F98" s="10"/>
      <c r="G98" s="10"/>
    </row>
    <row r="99" spans="1:7" x14ac:dyDescent="0.2">
      <c r="A99">
        <v>1809</v>
      </c>
      <c r="B99" s="3"/>
      <c r="C99" s="3"/>
      <c r="D99"/>
      <c r="E99" s="3">
        <v>10056</v>
      </c>
      <c r="F99" s="10"/>
      <c r="G99" s="10"/>
    </row>
    <row r="100" spans="1:7" x14ac:dyDescent="0.2">
      <c r="A100">
        <v>1810</v>
      </c>
      <c r="B100" s="3"/>
      <c r="C100" s="3"/>
      <c r="D100"/>
      <c r="E100" s="3">
        <v>10186</v>
      </c>
      <c r="F100" s="10"/>
      <c r="G100" s="10"/>
    </row>
    <row r="101" spans="1:7" x14ac:dyDescent="0.2">
      <c r="A101">
        <v>1811</v>
      </c>
      <c r="B101" s="3"/>
      <c r="C101" s="3"/>
      <c r="D101"/>
      <c r="E101" s="3">
        <v>10322</v>
      </c>
      <c r="F101" s="10"/>
      <c r="G101" s="10"/>
    </row>
    <row r="102" spans="1:7" x14ac:dyDescent="0.2">
      <c r="A102">
        <v>1812</v>
      </c>
      <c r="B102" s="3"/>
      <c r="C102" s="3"/>
      <c r="D102"/>
      <c r="E102" s="3">
        <v>10480</v>
      </c>
      <c r="F102" s="10"/>
      <c r="G102" s="10"/>
    </row>
    <row r="103" spans="1:7" x14ac:dyDescent="0.2">
      <c r="A103">
        <v>1813</v>
      </c>
      <c r="B103" s="3"/>
      <c r="C103" s="3"/>
      <c r="D103"/>
      <c r="E103" s="3">
        <v>10650</v>
      </c>
      <c r="F103" s="10"/>
      <c r="G103" s="10"/>
    </row>
    <row r="104" spans="1:7" x14ac:dyDescent="0.2">
      <c r="A104">
        <v>1814</v>
      </c>
      <c r="B104" s="3"/>
      <c r="C104" s="3"/>
      <c r="D104"/>
      <c r="E104" s="3">
        <v>10820</v>
      </c>
      <c r="F104" s="10"/>
      <c r="G104" s="10"/>
    </row>
    <row r="105" spans="1:7" x14ac:dyDescent="0.2">
      <c r="A105">
        <v>1815</v>
      </c>
      <c r="B105" s="3"/>
      <c r="C105" s="3"/>
      <c r="D105"/>
      <c r="E105" s="3">
        <v>11004</v>
      </c>
      <c r="F105" s="10"/>
      <c r="G105" s="10"/>
    </row>
    <row r="106" spans="1:7" x14ac:dyDescent="0.2">
      <c r="A106">
        <v>1816</v>
      </c>
      <c r="B106" s="3"/>
      <c r="C106" s="3"/>
      <c r="D106"/>
      <c r="E106" s="3">
        <v>11196</v>
      </c>
      <c r="F106" s="10"/>
      <c r="G106" s="10"/>
    </row>
    <row r="107" spans="1:7" x14ac:dyDescent="0.2">
      <c r="A107">
        <v>1817</v>
      </c>
      <c r="B107" s="3"/>
      <c r="C107" s="3"/>
      <c r="D107"/>
      <c r="E107" s="3">
        <v>11378</v>
      </c>
      <c r="F107" s="10"/>
      <c r="G107" s="10"/>
    </row>
    <row r="108" spans="1:7" x14ac:dyDescent="0.2">
      <c r="A108">
        <v>1818</v>
      </c>
      <c r="B108" s="3"/>
      <c r="C108" s="3"/>
      <c r="D108"/>
      <c r="E108" s="3">
        <v>11555</v>
      </c>
      <c r="F108" s="10"/>
      <c r="G108" s="10"/>
    </row>
    <row r="109" spans="1:7" x14ac:dyDescent="0.2">
      <c r="A109">
        <v>1819</v>
      </c>
      <c r="B109" s="3"/>
      <c r="C109" s="3"/>
      <c r="D109"/>
      <c r="E109" s="3">
        <v>11723</v>
      </c>
      <c r="F109" s="10"/>
      <c r="G109" s="10"/>
    </row>
    <row r="110" spans="1:7" x14ac:dyDescent="0.2">
      <c r="A110">
        <v>1820</v>
      </c>
      <c r="B110" s="3"/>
      <c r="C110" s="3"/>
      <c r="D110"/>
      <c r="E110" s="3">
        <v>11903</v>
      </c>
      <c r="F110" s="10"/>
      <c r="G110" s="10"/>
    </row>
    <row r="111" spans="1:7" x14ac:dyDescent="0.2">
      <c r="A111">
        <v>1821</v>
      </c>
      <c r="B111" s="3"/>
      <c r="C111" s="3"/>
      <c r="D111"/>
      <c r="E111" s="3">
        <v>12106</v>
      </c>
      <c r="F111" s="10"/>
      <c r="G111" s="10"/>
    </row>
    <row r="112" spans="1:7" x14ac:dyDescent="0.2">
      <c r="A112">
        <v>1822</v>
      </c>
      <c r="B112" s="3"/>
      <c r="C112" s="3"/>
      <c r="D112"/>
      <c r="E112" s="3">
        <v>12320</v>
      </c>
      <c r="F112" s="10"/>
      <c r="G112" s="10"/>
    </row>
    <row r="113" spans="1:7" x14ac:dyDescent="0.2">
      <c r="A113">
        <v>1823</v>
      </c>
      <c r="B113" s="3"/>
      <c r="C113" s="3"/>
      <c r="D113"/>
      <c r="E113" s="3">
        <v>12529</v>
      </c>
      <c r="F113" s="10"/>
      <c r="G113" s="10"/>
    </row>
    <row r="114" spans="1:7" x14ac:dyDescent="0.2">
      <c r="A114">
        <v>1824</v>
      </c>
      <c r="B114" s="3"/>
      <c r="C114" s="3"/>
      <c r="D114"/>
      <c r="E114" s="3">
        <v>12721</v>
      </c>
      <c r="F114" s="10"/>
      <c r="G114" s="10"/>
    </row>
    <row r="115" spans="1:7" x14ac:dyDescent="0.2">
      <c r="A115">
        <v>1825</v>
      </c>
      <c r="B115" s="3"/>
      <c r="C115" s="3"/>
      <c r="D115"/>
      <c r="E115" s="3">
        <v>12903</v>
      </c>
      <c r="F115" s="10"/>
      <c r="G115" s="10"/>
    </row>
    <row r="116" spans="1:7" x14ac:dyDescent="0.2">
      <c r="A116">
        <v>1826</v>
      </c>
      <c r="B116" s="3"/>
      <c r="C116" s="3"/>
      <c r="D116"/>
      <c r="E116" s="3">
        <v>13074</v>
      </c>
      <c r="F116" s="10"/>
      <c r="G116" s="10"/>
    </row>
    <row r="117" spans="1:7" x14ac:dyDescent="0.2">
      <c r="A117">
        <v>1827</v>
      </c>
      <c r="B117" s="3"/>
      <c r="C117" s="3"/>
      <c r="D117"/>
      <c r="E117" s="3">
        <v>13247</v>
      </c>
      <c r="F117" s="10"/>
      <c r="G117" s="10"/>
    </row>
    <row r="118" spans="1:7" x14ac:dyDescent="0.2">
      <c r="A118">
        <v>1828</v>
      </c>
      <c r="B118" s="3"/>
      <c r="C118" s="3"/>
      <c r="D118"/>
      <c r="E118" s="3">
        <v>13438</v>
      </c>
      <c r="F118" s="10"/>
      <c r="G118" s="10"/>
    </row>
    <row r="119" spans="1:7" x14ac:dyDescent="0.2">
      <c r="A119">
        <v>1829</v>
      </c>
      <c r="B119" s="3"/>
      <c r="C119" s="3"/>
      <c r="D119"/>
      <c r="E119" s="3">
        <v>13625</v>
      </c>
      <c r="F119" s="10"/>
      <c r="G119" s="10"/>
    </row>
    <row r="120" spans="1:7" x14ac:dyDescent="0.2">
      <c r="A120">
        <v>1830</v>
      </c>
      <c r="B120" s="3"/>
      <c r="C120" s="3"/>
      <c r="D120"/>
      <c r="E120" s="3">
        <v>13805</v>
      </c>
      <c r="F120" s="10"/>
      <c r="G120" s="10"/>
    </row>
    <row r="121" spans="1:7" x14ac:dyDescent="0.2">
      <c r="A121">
        <v>1831</v>
      </c>
      <c r="B121" s="3"/>
      <c r="C121" s="3"/>
      <c r="D121"/>
      <c r="E121" s="3">
        <v>13994</v>
      </c>
      <c r="F121" s="10"/>
      <c r="G121" s="10"/>
    </row>
    <row r="122" spans="1:7" x14ac:dyDescent="0.2">
      <c r="A122">
        <v>1832</v>
      </c>
      <c r="B122" s="3"/>
      <c r="C122" s="3"/>
      <c r="D122"/>
      <c r="E122" s="3">
        <v>14165</v>
      </c>
      <c r="F122" s="10"/>
      <c r="G122" s="10"/>
    </row>
    <row r="123" spans="1:7" x14ac:dyDescent="0.2">
      <c r="A123">
        <v>1833</v>
      </c>
      <c r="B123" s="3"/>
      <c r="C123" s="3"/>
      <c r="D123"/>
      <c r="E123" s="3">
        <v>14328</v>
      </c>
      <c r="F123" s="10"/>
      <c r="G123" s="10"/>
    </row>
    <row r="124" spans="1:7" x14ac:dyDescent="0.2">
      <c r="A124">
        <v>1834</v>
      </c>
      <c r="B124" s="3"/>
      <c r="C124" s="3"/>
      <c r="D124"/>
      <c r="E124" s="3">
        <v>14520</v>
      </c>
      <c r="F124" s="10"/>
      <c r="G124" s="10"/>
    </row>
    <row r="125" spans="1:7" x14ac:dyDescent="0.2">
      <c r="A125">
        <v>1835</v>
      </c>
      <c r="B125" s="3"/>
      <c r="C125" s="3"/>
      <c r="D125"/>
      <c r="E125" s="3">
        <v>14724</v>
      </c>
      <c r="F125" s="10"/>
      <c r="G125" s="10"/>
    </row>
    <row r="126" spans="1:7" x14ac:dyDescent="0.2">
      <c r="A126">
        <v>1836</v>
      </c>
      <c r="B126" s="3"/>
      <c r="C126" s="3"/>
      <c r="D126"/>
      <c r="E126" s="3">
        <v>14928</v>
      </c>
      <c r="F126" s="10"/>
      <c r="G126" s="10"/>
    </row>
    <row r="127" spans="1:7" x14ac:dyDescent="0.2">
      <c r="A127">
        <v>1837</v>
      </c>
      <c r="B127" s="3"/>
      <c r="C127" s="3"/>
      <c r="D127"/>
      <c r="E127" s="3">
        <v>15104</v>
      </c>
      <c r="F127" s="10"/>
      <c r="G127" s="10"/>
    </row>
    <row r="128" spans="1:7" x14ac:dyDescent="0.2">
      <c r="A128">
        <v>1838</v>
      </c>
      <c r="B128" s="3"/>
      <c r="C128" s="3"/>
      <c r="D128"/>
      <c r="E128" s="3">
        <v>15288</v>
      </c>
      <c r="F128" s="10"/>
      <c r="G128" s="10"/>
    </row>
    <row r="129" spans="1:7" x14ac:dyDescent="0.2">
      <c r="A129">
        <v>1839</v>
      </c>
      <c r="B129" s="3"/>
      <c r="C129" s="3"/>
      <c r="D129"/>
      <c r="E129" s="3">
        <v>15514</v>
      </c>
      <c r="F129" s="10"/>
      <c r="G129" s="10"/>
    </row>
    <row r="130" spans="1:7" x14ac:dyDescent="0.2">
      <c r="A130">
        <v>1840</v>
      </c>
      <c r="B130" s="3"/>
      <c r="C130" s="3"/>
      <c r="D130"/>
      <c r="E130" s="3">
        <v>15731</v>
      </c>
      <c r="F130" s="10"/>
      <c r="G130" s="10"/>
    </row>
    <row r="131" spans="1:7" x14ac:dyDescent="0.2">
      <c r="A131">
        <v>1841</v>
      </c>
      <c r="B131" s="3"/>
      <c r="C131" s="3"/>
      <c r="D131"/>
      <c r="E131" s="3">
        <v>15929</v>
      </c>
      <c r="F131" s="10"/>
      <c r="G131" s="10"/>
    </row>
    <row r="132" spans="1:7" x14ac:dyDescent="0.2">
      <c r="A132">
        <v>1842</v>
      </c>
      <c r="B132" s="3"/>
      <c r="C132" s="3"/>
      <c r="D132"/>
      <c r="E132" s="3">
        <v>16130</v>
      </c>
      <c r="F132" s="10"/>
      <c r="G132" s="10"/>
    </row>
    <row r="133" spans="1:7" x14ac:dyDescent="0.2">
      <c r="A133">
        <v>1843</v>
      </c>
      <c r="B133" s="3"/>
      <c r="C133" s="3"/>
      <c r="D133"/>
      <c r="E133" s="3">
        <v>16332</v>
      </c>
      <c r="F133" s="10"/>
      <c r="G133" s="10"/>
    </row>
    <row r="134" spans="1:7" x14ac:dyDescent="0.2">
      <c r="A134">
        <v>1844</v>
      </c>
      <c r="B134" s="3"/>
      <c r="C134" s="3"/>
      <c r="D134"/>
      <c r="E134" s="3">
        <v>16535</v>
      </c>
      <c r="F134" s="10"/>
      <c r="G134" s="10"/>
    </row>
    <row r="135" spans="1:7" x14ac:dyDescent="0.2">
      <c r="A135">
        <v>1845</v>
      </c>
      <c r="B135" s="3"/>
      <c r="C135" s="3"/>
      <c r="D135"/>
      <c r="E135" s="3">
        <v>16739</v>
      </c>
      <c r="F135" s="10"/>
      <c r="G135" s="10"/>
    </row>
    <row r="136" spans="1:7" x14ac:dyDescent="0.2">
      <c r="A136">
        <v>1846</v>
      </c>
      <c r="B136" s="3"/>
      <c r="C136" s="3"/>
      <c r="D136"/>
      <c r="E136" s="3">
        <v>16944</v>
      </c>
      <c r="F136" s="10"/>
      <c r="G136" s="10"/>
    </row>
    <row r="137" spans="1:7" x14ac:dyDescent="0.2">
      <c r="A137">
        <v>1847</v>
      </c>
      <c r="B137" s="3"/>
      <c r="C137" s="3"/>
      <c r="D137"/>
      <c r="E137" s="3">
        <v>17150</v>
      </c>
      <c r="F137" s="10"/>
      <c r="G137" s="10"/>
    </row>
    <row r="138" spans="1:7" x14ac:dyDescent="0.2">
      <c r="A138">
        <v>1848</v>
      </c>
      <c r="B138" s="3"/>
      <c r="C138" s="3"/>
      <c r="D138"/>
      <c r="E138" s="3">
        <v>17357</v>
      </c>
      <c r="F138" s="10"/>
      <c r="G138" s="10"/>
    </row>
    <row r="139" spans="1:7" x14ac:dyDescent="0.2">
      <c r="A139">
        <v>1849</v>
      </c>
      <c r="B139" s="3"/>
      <c r="C139" s="3"/>
      <c r="D139"/>
      <c r="E139" s="3">
        <v>17564</v>
      </c>
      <c r="F139" s="10"/>
      <c r="G139" s="10"/>
    </row>
    <row r="140" spans="1:7" x14ac:dyDescent="0.2">
      <c r="A140">
        <v>1850</v>
      </c>
      <c r="B140" s="3"/>
      <c r="C140" s="3"/>
      <c r="D140"/>
      <c r="E140" s="3">
        <v>17773</v>
      </c>
      <c r="F140" s="10"/>
      <c r="G140" s="10"/>
    </row>
    <row r="141" spans="1:7" x14ac:dyDescent="0.2">
      <c r="A141">
        <v>1851</v>
      </c>
      <c r="B141" s="3"/>
      <c r="C141" s="3"/>
      <c r="D141"/>
      <c r="E141" s="3">
        <v>17983</v>
      </c>
      <c r="F141" s="10"/>
      <c r="G141" s="10"/>
    </row>
    <row r="142" spans="1:7" x14ac:dyDescent="0.2">
      <c r="A142">
        <v>1852</v>
      </c>
      <c r="B142" s="3"/>
      <c r="C142" s="3"/>
      <c r="D142"/>
      <c r="E142" s="3">
        <v>18193</v>
      </c>
      <c r="F142" s="10"/>
      <c r="G142" s="10"/>
    </row>
    <row r="143" spans="1:7" x14ac:dyDescent="0.2">
      <c r="A143">
        <v>1853</v>
      </c>
      <c r="B143" s="3"/>
      <c r="C143" s="3"/>
      <c r="D143"/>
      <c r="E143" s="3">
        <v>18404</v>
      </c>
      <c r="F143" s="10"/>
      <c r="G143" s="10"/>
    </row>
    <row r="144" spans="1:7" x14ac:dyDescent="0.2">
      <c r="A144">
        <v>1854</v>
      </c>
      <c r="B144" s="3"/>
      <c r="C144" s="3"/>
      <c r="D144"/>
      <c r="E144" s="3">
        <v>18616</v>
      </c>
      <c r="F144" s="10"/>
      <c r="G144" s="10"/>
    </row>
    <row r="145" spans="1:7" x14ac:dyDescent="0.2">
      <c r="A145">
        <v>1855</v>
      </c>
      <c r="B145" s="3"/>
      <c r="C145" s="3"/>
      <c r="D145"/>
      <c r="E145" s="3">
        <v>18829</v>
      </c>
      <c r="F145" s="10"/>
      <c r="G145" s="10"/>
    </row>
    <row r="146" spans="1:7" x14ac:dyDescent="0.2">
      <c r="A146">
        <v>1856</v>
      </c>
      <c r="B146" s="3"/>
      <c r="C146" s="3"/>
      <c r="D146"/>
      <c r="E146" s="3">
        <v>19042</v>
      </c>
      <c r="F146" s="10"/>
      <c r="G146" s="10"/>
    </row>
    <row r="147" spans="1:7" x14ac:dyDescent="0.2">
      <c r="A147">
        <v>1857</v>
      </c>
      <c r="B147" s="3"/>
      <c r="C147" s="3"/>
      <c r="D147"/>
      <c r="E147" s="3">
        <v>19256</v>
      </c>
      <c r="F147" s="10"/>
      <c r="G147" s="10"/>
    </row>
    <row r="148" spans="1:7" x14ac:dyDescent="0.2">
      <c r="A148">
        <v>1858</v>
      </c>
      <c r="B148" s="3"/>
      <c r="C148" s="3"/>
      <c r="D148"/>
      <c r="E148" s="3">
        <v>19471</v>
      </c>
      <c r="F148" s="10"/>
      <c r="G148" s="10"/>
    </row>
    <row r="149" spans="1:7" x14ac:dyDescent="0.2">
      <c r="A149">
        <v>1859</v>
      </c>
      <c r="B149" s="3"/>
      <c r="C149" s="3"/>
      <c r="D149"/>
      <c r="E149" s="3">
        <v>19687</v>
      </c>
      <c r="F149" s="10"/>
      <c r="G149" s="10"/>
    </row>
    <row r="150" spans="1:7" x14ac:dyDescent="0.2">
      <c r="A150">
        <v>1860</v>
      </c>
      <c r="B150" s="3"/>
      <c r="C150" s="3"/>
      <c r="D150"/>
      <c r="E150" s="3">
        <v>19902</v>
      </c>
      <c r="F150" s="10"/>
      <c r="G150" s="10"/>
    </row>
    <row r="151" spans="1:7" x14ac:dyDescent="0.2">
      <c r="A151">
        <v>1861</v>
      </c>
      <c r="B151" s="3"/>
      <c r="C151" s="3"/>
      <c r="D151"/>
      <c r="E151" s="3">
        <v>20119</v>
      </c>
      <c r="F151" s="10"/>
      <c r="G151" s="10"/>
    </row>
    <row r="152" spans="1:7" x14ac:dyDescent="0.2">
      <c r="A152">
        <v>1862</v>
      </c>
      <c r="B152" s="3"/>
      <c r="C152" s="3"/>
      <c r="D152"/>
      <c r="E152" s="3">
        <v>20371</v>
      </c>
      <c r="F152" s="10"/>
      <c r="G152" s="10"/>
    </row>
    <row r="153" spans="1:7" x14ac:dyDescent="0.2">
      <c r="A153">
        <v>1863</v>
      </c>
      <c r="B153" s="3"/>
      <c r="C153" s="3"/>
      <c r="D153"/>
      <c r="E153" s="3">
        <v>20626</v>
      </c>
      <c r="F153" s="10"/>
      <c r="G153" s="10"/>
    </row>
    <row r="154" spans="1:7" x14ac:dyDescent="0.2">
      <c r="A154">
        <v>1864</v>
      </c>
      <c r="B154" s="3"/>
      <c r="C154" s="3"/>
      <c r="D154"/>
      <c r="E154" s="3">
        <v>20884</v>
      </c>
      <c r="F154" s="10"/>
      <c r="G154" s="10"/>
    </row>
    <row r="155" spans="1:7" x14ac:dyDescent="0.2">
      <c r="A155">
        <v>1865</v>
      </c>
      <c r="B155" s="3"/>
      <c r="C155" s="3"/>
      <c r="D155"/>
      <c r="E155" s="3">
        <v>21145</v>
      </c>
      <c r="F155" s="10"/>
      <c r="G155" s="10"/>
    </row>
    <row r="156" spans="1:7" x14ac:dyDescent="0.2">
      <c r="A156">
        <v>1866</v>
      </c>
      <c r="B156" s="3"/>
      <c r="C156" s="3"/>
      <c r="D156"/>
      <c r="E156" s="3">
        <v>21410</v>
      </c>
      <c r="F156" s="10"/>
      <c r="G156" s="10"/>
    </row>
    <row r="157" spans="1:7" x14ac:dyDescent="0.2">
      <c r="A157">
        <v>1867</v>
      </c>
      <c r="B157" s="3"/>
      <c r="C157" s="3"/>
      <c r="D157"/>
      <c r="E157" s="3">
        <v>21677</v>
      </c>
      <c r="F157" s="10"/>
      <c r="G157" s="10"/>
    </row>
    <row r="158" spans="1:7" x14ac:dyDescent="0.2">
      <c r="A158">
        <v>1868</v>
      </c>
      <c r="B158" s="3"/>
      <c r="C158" s="3"/>
      <c r="D158"/>
      <c r="E158" s="3">
        <v>21949</v>
      </c>
      <c r="F158" s="10"/>
      <c r="G158" s="10"/>
    </row>
    <row r="159" spans="1:7" x14ac:dyDescent="0.2">
      <c r="A159">
        <v>1869</v>
      </c>
      <c r="B159" s="3"/>
      <c r="C159" s="3"/>
      <c r="D159"/>
      <c r="E159" s="3">
        <v>22223</v>
      </c>
      <c r="F159" s="10"/>
      <c r="G159" s="10"/>
    </row>
    <row r="160" spans="1:7" x14ac:dyDescent="0.2">
      <c r="A160">
        <v>1870</v>
      </c>
      <c r="B160" s="3"/>
      <c r="C160" s="3"/>
      <c r="D160"/>
      <c r="E160" s="3">
        <v>22501</v>
      </c>
      <c r="F160" s="10"/>
      <c r="G160" s="10"/>
    </row>
    <row r="161" spans="1:7" x14ac:dyDescent="0.2">
      <c r="A161">
        <v>1871</v>
      </c>
      <c r="B161" s="3"/>
      <c r="C161" s="3"/>
      <c r="D161"/>
      <c r="E161" s="3">
        <v>22789</v>
      </c>
      <c r="F161" s="10"/>
      <c r="G161" s="10"/>
    </row>
    <row r="162" spans="1:7" x14ac:dyDescent="0.2">
      <c r="A162">
        <v>1872</v>
      </c>
      <c r="B162" s="3"/>
      <c r="C162" s="3"/>
      <c r="D162"/>
      <c r="E162" s="3">
        <v>23096</v>
      </c>
      <c r="F162" s="10"/>
      <c r="G162" s="10"/>
    </row>
    <row r="163" spans="1:7" x14ac:dyDescent="0.2">
      <c r="A163">
        <v>1873</v>
      </c>
      <c r="B163" s="3"/>
      <c r="C163" s="3"/>
      <c r="D163"/>
      <c r="E163" s="3">
        <v>23408</v>
      </c>
      <c r="F163" s="10"/>
      <c r="G163" s="10"/>
    </row>
    <row r="164" spans="1:7" x14ac:dyDescent="0.2">
      <c r="A164">
        <v>1874</v>
      </c>
      <c r="B164" s="3"/>
      <c r="C164" s="3"/>
      <c r="D164"/>
      <c r="E164" s="3">
        <v>23724</v>
      </c>
      <c r="F164" s="10"/>
      <c r="G164" s="10"/>
    </row>
    <row r="165" spans="1:7" x14ac:dyDescent="0.2">
      <c r="A165">
        <v>1875</v>
      </c>
      <c r="B165" s="3"/>
      <c r="C165" s="3"/>
      <c r="D165"/>
      <c r="E165" s="3">
        <v>24045</v>
      </c>
      <c r="F165" s="10"/>
      <c r="G165" s="10"/>
    </row>
    <row r="166" spans="1:7" x14ac:dyDescent="0.2">
      <c r="A166">
        <v>1876</v>
      </c>
      <c r="B166" s="3"/>
      <c r="C166" s="3"/>
      <c r="D166"/>
      <c r="E166" s="3">
        <v>24370</v>
      </c>
      <c r="F166" s="10"/>
      <c r="G166" s="10"/>
    </row>
    <row r="167" spans="1:7" x14ac:dyDescent="0.2">
      <c r="A167">
        <v>1877</v>
      </c>
      <c r="B167" s="3"/>
      <c r="C167" s="3"/>
      <c r="D167"/>
      <c r="E167" s="3">
        <v>24700</v>
      </c>
      <c r="F167" s="10"/>
      <c r="G167" s="10"/>
    </row>
    <row r="168" spans="1:7" x14ac:dyDescent="0.2">
      <c r="A168">
        <v>1878</v>
      </c>
      <c r="B168" s="3"/>
      <c r="C168" s="3"/>
      <c r="D168"/>
      <c r="E168" s="3">
        <v>25033</v>
      </c>
      <c r="F168" s="10"/>
      <c r="G168" s="10"/>
    </row>
    <row r="169" spans="1:7" x14ac:dyDescent="0.2">
      <c r="A169">
        <v>1879</v>
      </c>
      <c r="B169" s="3"/>
      <c r="C169" s="3"/>
      <c r="D169"/>
      <c r="E169" s="3">
        <v>25371</v>
      </c>
      <c r="F169" s="10"/>
      <c r="G169" s="10"/>
    </row>
    <row r="170" spans="1:7" x14ac:dyDescent="0.2">
      <c r="A170">
        <v>1880</v>
      </c>
      <c r="B170" s="3"/>
      <c r="C170" s="3"/>
      <c r="D170"/>
      <c r="E170" s="3">
        <v>25714</v>
      </c>
      <c r="F170" s="10"/>
      <c r="G170" s="10"/>
    </row>
    <row r="171" spans="1:7" x14ac:dyDescent="0.2">
      <c r="A171">
        <v>1881</v>
      </c>
      <c r="B171" s="3"/>
      <c r="C171" s="3"/>
      <c r="D171"/>
      <c r="E171" s="3">
        <v>26046</v>
      </c>
      <c r="F171" s="10"/>
      <c r="G171" s="10"/>
    </row>
    <row r="172" spans="1:7" x14ac:dyDescent="0.2">
      <c r="A172">
        <v>1882</v>
      </c>
      <c r="B172" s="3"/>
      <c r="C172" s="3"/>
      <c r="D172"/>
      <c r="E172" s="3">
        <v>26334</v>
      </c>
      <c r="F172" s="10"/>
      <c r="G172" s="10"/>
    </row>
    <row r="173" spans="1:7" x14ac:dyDescent="0.2">
      <c r="A173">
        <v>1883</v>
      </c>
      <c r="B173" s="3"/>
      <c r="C173" s="3"/>
      <c r="D173"/>
      <c r="E173" s="3">
        <v>26627</v>
      </c>
      <c r="F173" s="10"/>
      <c r="G173" s="10"/>
    </row>
    <row r="174" spans="1:7" x14ac:dyDescent="0.2">
      <c r="A174">
        <v>1884</v>
      </c>
      <c r="B174" s="3"/>
      <c r="C174" s="3"/>
      <c r="D174"/>
      <c r="E174" s="3">
        <v>26922</v>
      </c>
      <c r="F174" s="10"/>
      <c r="G174" s="10"/>
    </row>
    <row r="175" spans="1:7" x14ac:dyDescent="0.2">
      <c r="A175">
        <v>1885</v>
      </c>
      <c r="B175" s="3"/>
      <c r="C175" s="3"/>
      <c r="D175"/>
      <c r="E175" s="3">
        <v>27220</v>
      </c>
      <c r="F175" s="10"/>
      <c r="G175" s="10"/>
    </row>
    <row r="176" spans="1:7" x14ac:dyDescent="0.2">
      <c r="A176">
        <v>1886</v>
      </c>
      <c r="B176" s="3"/>
      <c r="C176" s="3"/>
      <c r="D176"/>
      <c r="E176" s="3">
        <v>27522</v>
      </c>
      <c r="F176" s="10"/>
      <c r="G176" s="10"/>
    </row>
    <row r="177" spans="1:7" x14ac:dyDescent="0.2">
      <c r="A177">
        <v>1887</v>
      </c>
      <c r="B177" s="3"/>
      <c r="C177" s="3"/>
      <c r="D177"/>
      <c r="E177" s="3">
        <v>27827</v>
      </c>
      <c r="F177" s="10"/>
      <c r="G177" s="10"/>
    </row>
    <row r="178" spans="1:7" x14ac:dyDescent="0.2">
      <c r="A178">
        <v>1888</v>
      </c>
      <c r="B178" s="3"/>
      <c r="C178" s="3"/>
      <c r="D178"/>
      <c r="E178" s="3">
        <v>28136</v>
      </c>
      <c r="F178" s="10"/>
      <c r="G178" s="10"/>
    </row>
    <row r="179" spans="1:7" x14ac:dyDescent="0.2">
      <c r="A179">
        <v>1889</v>
      </c>
      <c r="B179" s="3"/>
      <c r="C179" s="3"/>
      <c r="D179"/>
      <c r="E179" s="3">
        <v>28448</v>
      </c>
      <c r="F179" s="10"/>
      <c r="G179" s="10"/>
    </row>
    <row r="180" spans="1:7" x14ac:dyDescent="0.2">
      <c r="A180">
        <v>1890</v>
      </c>
      <c r="B180" s="3"/>
      <c r="C180" s="3"/>
      <c r="D180"/>
      <c r="E180" s="3">
        <v>28764</v>
      </c>
      <c r="F180" s="10"/>
      <c r="G180" s="10"/>
    </row>
    <row r="181" spans="1:7" x14ac:dyDescent="0.2">
      <c r="A181">
        <v>1891</v>
      </c>
      <c r="B181" s="3"/>
      <c r="C181" s="3"/>
      <c r="D181"/>
      <c r="E181" s="3">
        <v>29086</v>
      </c>
      <c r="F181" s="10"/>
      <c r="G181" s="10"/>
    </row>
    <row r="182" spans="1:7" x14ac:dyDescent="0.2">
      <c r="A182">
        <v>1892</v>
      </c>
      <c r="B182" s="3"/>
      <c r="C182" s="3"/>
      <c r="D182"/>
      <c r="E182" s="3">
        <v>29421</v>
      </c>
      <c r="F182" s="10"/>
      <c r="G182" s="10"/>
    </row>
    <row r="183" spans="1:7" x14ac:dyDescent="0.2">
      <c r="A183">
        <v>1893</v>
      </c>
      <c r="B183" s="3"/>
      <c r="C183" s="3"/>
      <c r="D183"/>
      <c r="E183" s="3">
        <v>29761</v>
      </c>
      <c r="F183" s="10"/>
      <c r="G183" s="10"/>
    </row>
    <row r="184" spans="1:7" x14ac:dyDescent="0.2">
      <c r="A184">
        <v>1894</v>
      </c>
      <c r="B184" s="3"/>
      <c r="C184" s="3"/>
      <c r="D184"/>
      <c r="E184" s="3">
        <v>30104</v>
      </c>
      <c r="F184" s="10"/>
      <c r="G184" s="10"/>
    </row>
    <row r="185" spans="1:7" x14ac:dyDescent="0.2">
      <c r="A185">
        <v>1895</v>
      </c>
      <c r="B185" s="3"/>
      <c r="C185" s="3"/>
      <c r="D185"/>
      <c r="E185" s="3">
        <v>30451</v>
      </c>
      <c r="F185" s="10"/>
      <c r="G185" s="10"/>
    </row>
    <row r="186" spans="1:7" x14ac:dyDescent="0.2">
      <c r="A186">
        <v>1896</v>
      </c>
      <c r="B186" s="3"/>
      <c r="C186" s="3"/>
      <c r="D186"/>
      <c r="E186" s="3">
        <v>30803</v>
      </c>
      <c r="F186" s="10"/>
      <c r="G186" s="10"/>
    </row>
    <row r="187" spans="1:7" x14ac:dyDescent="0.2">
      <c r="A187">
        <v>1897</v>
      </c>
      <c r="B187" s="3"/>
      <c r="C187" s="3"/>
      <c r="D187"/>
      <c r="E187" s="3">
        <v>31158</v>
      </c>
      <c r="F187" s="10"/>
      <c r="G187" s="10"/>
    </row>
    <row r="188" spans="1:7" x14ac:dyDescent="0.2">
      <c r="A188">
        <v>1898</v>
      </c>
      <c r="B188" s="3"/>
      <c r="C188" s="3"/>
      <c r="D188"/>
      <c r="E188" s="3">
        <v>31518</v>
      </c>
      <c r="F188" s="10"/>
      <c r="G188" s="10"/>
    </row>
    <row r="189" spans="1:7" x14ac:dyDescent="0.2">
      <c r="A189">
        <v>1899</v>
      </c>
      <c r="B189" s="3"/>
      <c r="C189" s="3"/>
      <c r="D189"/>
      <c r="E189" s="3">
        <v>31881</v>
      </c>
      <c r="F189" s="10"/>
      <c r="G189" s="10"/>
    </row>
    <row r="190" spans="1:7" x14ac:dyDescent="0.2">
      <c r="A190">
        <v>1900</v>
      </c>
      <c r="B190" s="3"/>
      <c r="C190" s="3"/>
      <c r="D190"/>
      <c r="E190" s="3">
        <v>32249</v>
      </c>
      <c r="F190" s="10"/>
      <c r="G190" s="10"/>
    </row>
    <row r="191" spans="1:7" x14ac:dyDescent="0.2">
      <c r="A191">
        <v>1901</v>
      </c>
      <c r="B191" s="3"/>
      <c r="C191" s="3"/>
      <c r="D191"/>
      <c r="E191" s="3">
        <v>32612</v>
      </c>
      <c r="F191" s="10"/>
      <c r="G191" s="10"/>
    </row>
    <row r="192" spans="1:7" x14ac:dyDescent="0.2">
      <c r="A192">
        <v>1902</v>
      </c>
      <c r="B192" s="3"/>
      <c r="C192" s="3"/>
      <c r="D192"/>
      <c r="E192" s="3">
        <v>32951</v>
      </c>
      <c r="F192" s="10"/>
      <c r="G192" s="10"/>
    </row>
    <row r="193" spans="1:7" x14ac:dyDescent="0.2">
      <c r="A193">
        <v>1903</v>
      </c>
      <c r="B193" s="3"/>
      <c r="C193" s="3"/>
      <c r="D193"/>
      <c r="E193" s="3">
        <v>33293</v>
      </c>
      <c r="F193" s="10"/>
      <c r="G193" s="10"/>
    </row>
    <row r="194" spans="1:7" x14ac:dyDescent="0.2">
      <c r="A194">
        <v>1904</v>
      </c>
      <c r="B194" s="3"/>
      <c r="C194" s="3"/>
      <c r="D194"/>
      <c r="E194" s="3">
        <v>33639</v>
      </c>
      <c r="F194" s="10"/>
      <c r="G194" s="10"/>
    </row>
    <row r="195" spans="1:7" x14ac:dyDescent="0.2">
      <c r="A195">
        <v>1905</v>
      </c>
      <c r="B195" s="3"/>
      <c r="C195" s="3"/>
      <c r="D195"/>
      <c r="E195" s="3">
        <v>33989</v>
      </c>
      <c r="F195" s="10"/>
      <c r="G195" s="10"/>
    </row>
    <row r="196" spans="1:7" x14ac:dyDescent="0.2">
      <c r="A196">
        <v>1906</v>
      </c>
      <c r="B196" s="3"/>
      <c r="C196" s="3"/>
      <c r="D196"/>
      <c r="E196" s="3">
        <v>34342</v>
      </c>
      <c r="F196" s="10"/>
      <c r="G196" s="10"/>
    </row>
    <row r="197" spans="1:7" x14ac:dyDescent="0.2">
      <c r="A197">
        <v>1907</v>
      </c>
      <c r="B197" s="3"/>
      <c r="C197" s="3"/>
      <c r="D197"/>
      <c r="E197" s="3">
        <v>34699</v>
      </c>
      <c r="F197" s="10"/>
      <c r="G197" s="10"/>
    </row>
    <row r="198" spans="1:7" x14ac:dyDescent="0.2">
      <c r="A198">
        <v>1908</v>
      </c>
      <c r="B198" s="3"/>
      <c r="C198" s="3"/>
      <c r="D198"/>
      <c r="E198" s="3">
        <v>35059</v>
      </c>
      <c r="F198" s="10"/>
      <c r="G198" s="10"/>
    </row>
    <row r="199" spans="1:7" x14ac:dyDescent="0.2">
      <c r="A199">
        <v>1909</v>
      </c>
      <c r="B199" s="3"/>
      <c r="C199" s="3"/>
      <c r="D199"/>
      <c r="E199" s="3">
        <v>35424</v>
      </c>
      <c r="F199" s="10"/>
      <c r="G199" s="10"/>
    </row>
    <row r="200" spans="1:7" x14ac:dyDescent="0.2">
      <c r="A200">
        <v>1910</v>
      </c>
      <c r="B200" s="3"/>
      <c r="C200" s="3"/>
      <c r="D200"/>
      <c r="E200" s="3">
        <v>35792</v>
      </c>
      <c r="F200" s="10"/>
      <c r="G200" s="10"/>
    </row>
    <row r="201" spans="1:7" x14ac:dyDescent="0.2">
      <c r="A201">
        <v>1911</v>
      </c>
      <c r="B201" s="3"/>
      <c r="C201" s="3"/>
      <c r="D201"/>
      <c r="E201" s="3">
        <v>36136</v>
      </c>
      <c r="F201" s="10"/>
      <c r="G201" s="10"/>
    </row>
    <row r="202" spans="1:7" x14ac:dyDescent="0.2">
      <c r="A202">
        <v>1912</v>
      </c>
      <c r="B202" s="3"/>
      <c r="C202" s="3"/>
      <c r="D202"/>
      <c r="E202" s="3">
        <v>36327</v>
      </c>
      <c r="F202" s="10"/>
      <c r="G202" s="10"/>
    </row>
    <row r="203" spans="1:7" x14ac:dyDescent="0.2">
      <c r="A203">
        <v>1913</v>
      </c>
      <c r="B203" s="3"/>
      <c r="C203" s="3"/>
      <c r="D203"/>
      <c r="E203" s="3">
        <v>36574</v>
      </c>
      <c r="F203" s="10"/>
      <c r="G203" s="10"/>
    </row>
    <row r="204" spans="1:7" x14ac:dyDescent="0.2">
      <c r="A204">
        <v>1914</v>
      </c>
      <c r="B204" s="3"/>
      <c r="C204" s="3"/>
      <c r="D204"/>
      <c r="E204" s="3">
        <v>36967</v>
      </c>
      <c r="F204" s="10"/>
      <c r="G204" s="10"/>
    </row>
    <row r="205" spans="1:7" x14ac:dyDescent="0.2">
      <c r="A205">
        <v>1915</v>
      </c>
      <c r="B205" s="3"/>
      <c r="C205" s="3"/>
      <c r="D205"/>
      <c r="E205" s="3">
        <v>35284</v>
      </c>
      <c r="F205" s="10"/>
      <c r="G205" s="10"/>
    </row>
    <row r="206" spans="1:7" x14ac:dyDescent="0.2">
      <c r="A206">
        <v>1916</v>
      </c>
      <c r="B206" s="3"/>
      <c r="C206" s="3"/>
      <c r="D206"/>
      <c r="E206" s="3">
        <v>34642</v>
      </c>
      <c r="F206" s="10"/>
      <c r="G206" s="10"/>
    </row>
    <row r="207" spans="1:7" x14ac:dyDescent="0.2">
      <c r="A207">
        <v>1917</v>
      </c>
      <c r="B207" s="3"/>
      <c r="C207" s="3"/>
      <c r="D207"/>
      <c r="E207" s="3">
        <v>34197</v>
      </c>
      <c r="F207" s="10"/>
      <c r="G207" s="10"/>
    </row>
    <row r="208" spans="1:7" x14ac:dyDescent="0.2">
      <c r="A208">
        <v>1918</v>
      </c>
      <c r="B208" s="3"/>
      <c r="C208" s="3"/>
      <c r="D208"/>
      <c r="E208" s="3">
        <v>34024</v>
      </c>
      <c r="F208" s="10"/>
      <c r="G208" s="10"/>
    </row>
    <row r="209" spans="1:7" x14ac:dyDescent="0.2">
      <c r="A209">
        <v>1919</v>
      </c>
      <c r="B209" s="3"/>
      <c r="C209" s="3"/>
      <c r="D209"/>
      <c r="E209" s="3">
        <v>35427</v>
      </c>
      <c r="F209" s="10"/>
      <c r="G209" s="10"/>
    </row>
    <row r="210" spans="1:7" x14ac:dyDescent="0.2">
      <c r="A210">
        <v>1920</v>
      </c>
      <c r="B210" s="3"/>
      <c r="C210" s="3"/>
      <c r="D210"/>
      <c r="E210" s="3">
        <v>37247</v>
      </c>
      <c r="F210" s="10"/>
      <c r="G210" s="10"/>
    </row>
    <row r="211" spans="1:7" x14ac:dyDescent="0.2">
      <c r="A211">
        <v>1921</v>
      </c>
      <c r="B211" s="3"/>
      <c r="C211" s="3"/>
      <c r="D211"/>
      <c r="E211" s="3">
        <v>37932</v>
      </c>
      <c r="F211" s="10"/>
      <c r="G211" s="10"/>
    </row>
    <row r="212" spans="1:7" x14ac:dyDescent="0.2">
      <c r="A212">
        <v>1922</v>
      </c>
      <c r="B212" s="3"/>
      <c r="C212" s="3"/>
      <c r="D212"/>
      <c r="E212" s="3">
        <v>38205</v>
      </c>
      <c r="F212" s="10"/>
      <c r="G212" s="10"/>
    </row>
    <row r="213" spans="1:7" x14ac:dyDescent="0.2">
      <c r="A213">
        <v>1923</v>
      </c>
      <c r="B213" s="3"/>
      <c r="C213" s="3"/>
      <c r="D213"/>
      <c r="E213" s="3">
        <v>38449</v>
      </c>
      <c r="F213" s="10"/>
      <c r="G213" s="10"/>
    </row>
    <row r="214" spans="1:7" x14ac:dyDescent="0.2">
      <c r="A214">
        <v>1924</v>
      </c>
      <c r="B214" s="3"/>
      <c r="C214" s="3"/>
      <c r="D214"/>
      <c r="E214" s="3">
        <v>38795</v>
      </c>
      <c r="F214" s="10"/>
      <c r="G214" s="10"/>
    </row>
    <row r="215" spans="1:7" x14ac:dyDescent="0.2">
      <c r="A215">
        <v>1925</v>
      </c>
      <c r="B215" s="3"/>
      <c r="C215" s="3"/>
      <c r="D215"/>
      <c r="E215" s="3">
        <v>38935</v>
      </c>
      <c r="F215" s="10"/>
      <c r="G215" s="10"/>
    </row>
    <row r="216" spans="1:7" x14ac:dyDescent="0.2">
      <c r="A216">
        <v>1926</v>
      </c>
      <c r="B216" s="3"/>
      <c r="C216" s="3"/>
      <c r="D216"/>
      <c r="E216" s="3">
        <v>39114</v>
      </c>
      <c r="F216" s="10"/>
      <c r="G216" s="10"/>
    </row>
    <row r="217" spans="1:7" x14ac:dyDescent="0.2">
      <c r="A217">
        <v>1927</v>
      </c>
      <c r="B217" s="3"/>
      <c r="C217" s="3"/>
      <c r="D217"/>
      <c r="E217" s="3">
        <v>39286</v>
      </c>
      <c r="F217" s="10"/>
      <c r="G217" s="10"/>
    </row>
    <row r="218" spans="1:7" x14ac:dyDescent="0.2">
      <c r="A218">
        <v>1928</v>
      </c>
      <c r="B218" s="3"/>
      <c r="C218" s="3"/>
      <c r="D218"/>
      <c r="E218" s="3">
        <v>39483</v>
      </c>
      <c r="F218" s="10"/>
      <c r="G218" s="10"/>
    </row>
    <row r="219" spans="1:7" x14ac:dyDescent="0.2">
      <c r="A219">
        <v>1929</v>
      </c>
      <c r="B219" s="3"/>
      <c r="C219" s="3"/>
      <c r="D219"/>
      <c r="E219" s="3">
        <v>39600</v>
      </c>
      <c r="F219" s="10"/>
      <c r="G219" s="10"/>
    </row>
    <row r="220" spans="1:7" x14ac:dyDescent="0.2">
      <c r="A220">
        <v>1930</v>
      </c>
      <c r="B220" s="3"/>
      <c r="C220" s="3"/>
      <c r="D220"/>
      <c r="E220" s="3">
        <v>39801</v>
      </c>
      <c r="F220" s="10"/>
      <c r="G220" s="10"/>
    </row>
    <row r="221" spans="1:7" x14ac:dyDescent="0.2">
      <c r="A221">
        <v>1931</v>
      </c>
      <c r="B221" s="3"/>
      <c r="C221" s="3"/>
      <c r="D221"/>
      <c r="E221" s="3">
        <v>39988</v>
      </c>
      <c r="F221" s="10"/>
      <c r="G221" s="10"/>
    </row>
    <row r="222" spans="1:7" x14ac:dyDescent="0.2">
      <c r="A222">
        <v>1932</v>
      </c>
      <c r="B222" s="3"/>
      <c r="C222" s="3"/>
      <c r="D222"/>
      <c r="E222" s="3">
        <v>40201</v>
      </c>
      <c r="F222" s="10"/>
      <c r="G222" s="10"/>
    </row>
    <row r="223" spans="1:7" x14ac:dyDescent="0.2">
      <c r="A223">
        <v>1933</v>
      </c>
      <c r="B223" s="3"/>
      <c r="C223" s="3"/>
      <c r="D223"/>
      <c r="E223" s="3">
        <v>40350</v>
      </c>
      <c r="F223" s="10"/>
      <c r="G223" s="10"/>
    </row>
    <row r="224" spans="1:7" x14ac:dyDescent="0.2">
      <c r="A224">
        <v>1934</v>
      </c>
      <c r="B224" s="3"/>
      <c r="C224" s="3"/>
      <c r="D224"/>
      <c r="E224" s="3">
        <v>40467</v>
      </c>
      <c r="F224" s="10"/>
      <c r="G224" s="10"/>
    </row>
    <row r="225" spans="1:7" x14ac:dyDescent="0.2">
      <c r="A225">
        <v>1935</v>
      </c>
      <c r="B225" s="3"/>
      <c r="C225" s="3"/>
      <c r="D225"/>
      <c r="E225" s="3">
        <v>40645</v>
      </c>
      <c r="F225" s="10"/>
      <c r="G225" s="10"/>
    </row>
    <row r="226" spans="1:7" x14ac:dyDescent="0.2">
      <c r="A226">
        <v>1936</v>
      </c>
      <c r="B226" s="3"/>
      <c r="C226" s="3"/>
      <c r="D226"/>
      <c r="E226" s="3">
        <v>40839</v>
      </c>
      <c r="F226" s="10"/>
      <c r="G226" s="10"/>
    </row>
    <row r="227" spans="1:7" x14ac:dyDescent="0.2">
      <c r="A227">
        <v>1937</v>
      </c>
      <c r="B227" s="3"/>
      <c r="C227" s="3"/>
      <c r="D227"/>
      <c r="E227" s="3">
        <v>41031</v>
      </c>
      <c r="F227" s="10"/>
      <c r="G227" s="10"/>
    </row>
    <row r="228" spans="1:7" x14ac:dyDescent="0.2">
      <c r="A228">
        <v>1938</v>
      </c>
      <c r="B228" s="3"/>
      <c r="C228" s="3"/>
      <c r="D228"/>
      <c r="E228" s="3">
        <v>41215</v>
      </c>
      <c r="F228" s="10"/>
      <c r="G228" s="10"/>
    </row>
    <row r="229" spans="1:7" x14ac:dyDescent="0.2">
      <c r="A229">
        <v>1939</v>
      </c>
      <c r="B229" s="3"/>
      <c r="C229" s="3"/>
      <c r="D229"/>
      <c r="E229" s="3">
        <v>41460</v>
      </c>
      <c r="F229" s="10"/>
      <c r="G229" s="10"/>
    </row>
    <row r="230" spans="1:7" x14ac:dyDescent="0.2">
      <c r="A230">
        <v>1940</v>
      </c>
      <c r="B230" s="3"/>
      <c r="C230" s="3"/>
      <c r="D230"/>
      <c r="E230" s="3">
        <v>41862</v>
      </c>
      <c r="F230" s="10"/>
      <c r="G230" s="10"/>
    </row>
    <row r="231" spans="1:7" x14ac:dyDescent="0.2">
      <c r="A231">
        <v>1941</v>
      </c>
      <c r="B231" s="3"/>
      <c r="C231" s="3"/>
      <c r="D231"/>
      <c r="E231" s="3">
        <v>41748</v>
      </c>
      <c r="F231" s="10"/>
      <c r="G231" s="10"/>
    </row>
    <row r="232" spans="1:7" x14ac:dyDescent="0.2">
      <c r="A232">
        <v>1942</v>
      </c>
      <c r="B232" s="3"/>
      <c r="C232" s="3"/>
      <c r="D232"/>
      <c r="E232" s="3">
        <v>41897</v>
      </c>
      <c r="F232" s="10"/>
      <c r="G232" s="10"/>
    </row>
    <row r="233" spans="1:7" x14ac:dyDescent="0.2">
      <c r="A233">
        <v>1943</v>
      </c>
      <c r="B233" s="3"/>
      <c r="C233" s="3"/>
      <c r="D233"/>
      <c r="E233" s="3">
        <v>42259</v>
      </c>
      <c r="F233" s="10"/>
      <c r="G233" s="10"/>
    </row>
    <row r="234" spans="1:7" x14ac:dyDescent="0.2">
      <c r="A234">
        <v>1944</v>
      </c>
      <c r="B234" s="3"/>
      <c r="C234" s="3"/>
      <c r="D234"/>
      <c r="E234" s="3">
        <v>42449</v>
      </c>
      <c r="F234" s="10"/>
      <c r="G234" s="10"/>
    </row>
    <row r="235" spans="1:7" x14ac:dyDescent="0.2">
      <c r="A235">
        <v>1945</v>
      </c>
      <c r="B235" s="3"/>
      <c r="C235" s="3"/>
      <c r="D235"/>
      <c r="E235" s="3">
        <v>42636</v>
      </c>
      <c r="F235" s="10"/>
      <c r="G235" s="10"/>
    </row>
    <row r="236" spans="1:7" x14ac:dyDescent="0.2">
      <c r="A236">
        <v>1946</v>
      </c>
      <c r="B236" s="3"/>
      <c r="C236" s="3"/>
      <c r="D236"/>
      <c r="E236" s="3">
        <v>42700</v>
      </c>
      <c r="F236" s="10"/>
      <c r="G236" s="10"/>
    </row>
    <row r="237" spans="1:7" x14ac:dyDescent="0.2">
      <c r="A237">
        <v>1947</v>
      </c>
      <c r="B237" s="3"/>
      <c r="C237" s="3"/>
      <c r="D237"/>
      <c r="E237" s="3">
        <v>43050</v>
      </c>
      <c r="F237" s="10"/>
      <c r="G237" s="10"/>
    </row>
    <row r="238" spans="1:7" x14ac:dyDescent="0.2">
      <c r="A238">
        <v>1948</v>
      </c>
      <c r="B238" s="3"/>
      <c r="C238" s="3"/>
      <c r="D238"/>
      <c r="E238" s="3">
        <v>43502</v>
      </c>
      <c r="F238" s="10"/>
      <c r="G238" s="10"/>
    </row>
    <row r="239" spans="1:7" x14ac:dyDescent="0.2">
      <c r="A239">
        <v>1949</v>
      </c>
      <c r="B239" s="3"/>
      <c r="C239" s="3"/>
      <c r="D239"/>
      <c r="E239" s="3">
        <v>43785</v>
      </c>
      <c r="F239" s="10"/>
      <c r="G239" s="10"/>
    </row>
    <row r="240" spans="1:7" x14ac:dyDescent="0.2">
      <c r="A240">
        <v>1950</v>
      </c>
      <c r="B240" s="3"/>
      <c r="C240" s="3"/>
      <c r="D240"/>
      <c r="E240" s="3">
        <v>44020</v>
      </c>
      <c r="F240" s="10"/>
      <c r="G240" s="10"/>
    </row>
    <row r="241" spans="1:7" x14ac:dyDescent="0.2">
      <c r="A241">
        <v>1951</v>
      </c>
      <c r="B241" s="3"/>
      <c r="C241" s="3"/>
      <c r="D241"/>
      <c r="E241" s="3">
        <v>43815</v>
      </c>
      <c r="F241" s="10"/>
      <c r="G241" s="10"/>
    </row>
    <row r="242" spans="1:7" x14ac:dyDescent="0.2">
      <c r="A242">
        <v>1952</v>
      </c>
      <c r="B242" s="3"/>
      <c r="C242" s="3"/>
      <c r="D242"/>
      <c r="E242" s="3">
        <v>43955</v>
      </c>
      <c r="F242" s="10"/>
      <c r="G242" s="10"/>
    </row>
    <row r="243" spans="1:7" x14ac:dyDescent="0.2">
      <c r="A243">
        <v>1953</v>
      </c>
      <c r="B243" s="3"/>
      <c r="C243" s="3"/>
      <c r="D243"/>
      <c r="E243" s="3">
        <v>44109</v>
      </c>
      <c r="F243" s="10"/>
      <c r="G243" s="10"/>
    </row>
    <row r="244" spans="1:7" x14ac:dyDescent="0.2">
      <c r="A244">
        <v>1954</v>
      </c>
      <c r="B244" s="3"/>
      <c r="C244" s="3"/>
      <c r="D244"/>
      <c r="E244" s="3">
        <v>44274</v>
      </c>
      <c r="F244" s="10"/>
      <c r="G244" s="10"/>
    </row>
    <row r="245" spans="1:7" x14ac:dyDescent="0.2">
      <c r="A245">
        <v>1955</v>
      </c>
      <c r="B245" s="3"/>
      <c r="C245" s="3"/>
      <c r="D245"/>
      <c r="E245" s="3">
        <v>44441</v>
      </c>
      <c r="F245" s="10"/>
      <c r="G245" s="10"/>
    </row>
    <row r="246" spans="1:7" x14ac:dyDescent="0.2">
      <c r="A246">
        <v>1956</v>
      </c>
      <c r="B246" s="3"/>
      <c r="C246" s="3"/>
      <c r="D246"/>
      <c r="E246" s="3">
        <v>44667</v>
      </c>
      <c r="F246" s="10"/>
      <c r="G246" s="10"/>
    </row>
    <row r="247" spans="1:7" x14ac:dyDescent="0.2">
      <c r="A247">
        <v>1957</v>
      </c>
      <c r="B247" s="3"/>
      <c r="C247" s="3"/>
      <c r="D247"/>
      <c r="E247" s="3">
        <v>44907</v>
      </c>
      <c r="F247" s="10"/>
      <c r="G247" s="10"/>
    </row>
    <row r="248" spans="1:7" x14ac:dyDescent="0.2">
      <c r="A248">
        <v>1958</v>
      </c>
      <c r="B248" s="3"/>
      <c r="C248" s="3"/>
      <c r="D248"/>
      <c r="E248" s="3">
        <v>45109</v>
      </c>
      <c r="F248" s="10"/>
      <c r="G248" s="10"/>
    </row>
    <row r="249" spans="1:7" x14ac:dyDescent="0.2">
      <c r="A249">
        <v>1959</v>
      </c>
      <c r="B249" s="3"/>
      <c r="C249" s="3"/>
      <c r="D249"/>
      <c r="E249" s="3">
        <v>45386</v>
      </c>
      <c r="F249" s="10"/>
      <c r="G249" s="10"/>
    </row>
    <row r="250" spans="1:7" x14ac:dyDescent="0.2">
      <c r="A250">
        <v>1960</v>
      </c>
      <c r="B250" s="3"/>
      <c r="C250" s="3"/>
      <c r="D250"/>
      <c r="E250" s="3">
        <v>45775</v>
      </c>
      <c r="F250" s="10"/>
      <c r="G250" s="10"/>
    </row>
    <row r="251" spans="1:7" x14ac:dyDescent="0.2">
      <c r="A251">
        <v>1961</v>
      </c>
      <c r="B251" s="3"/>
      <c r="C251" s="3"/>
      <c r="D251"/>
      <c r="E251" s="3">
        <v>46196</v>
      </c>
      <c r="F251" s="10"/>
      <c r="G251" s="10"/>
    </row>
    <row r="252" spans="1:7" x14ac:dyDescent="0.2">
      <c r="A252">
        <v>1962</v>
      </c>
      <c r="B252" s="3"/>
      <c r="C252" s="3"/>
      <c r="D252"/>
      <c r="E252" s="3">
        <v>46657</v>
      </c>
      <c r="F252" s="10"/>
      <c r="G252" s="10"/>
    </row>
    <row r="253" spans="1:7" x14ac:dyDescent="0.2">
      <c r="A253">
        <v>1963</v>
      </c>
      <c r="B253" s="3"/>
      <c r="C253" s="3"/>
      <c r="D253"/>
      <c r="E253" s="3">
        <v>46973</v>
      </c>
      <c r="F253" s="10"/>
      <c r="G253" s="10"/>
    </row>
    <row r="254" spans="1:7" x14ac:dyDescent="0.2">
      <c r="A254">
        <v>1964</v>
      </c>
      <c r="B254" s="3"/>
      <c r="C254" s="3"/>
      <c r="D254"/>
      <c r="E254" s="3">
        <v>47324</v>
      </c>
      <c r="F254" s="10"/>
      <c r="G254" s="10"/>
    </row>
    <row r="255" spans="1:7" x14ac:dyDescent="0.2">
      <c r="A255">
        <v>1965</v>
      </c>
      <c r="B255" s="3"/>
      <c r="C255" s="3"/>
      <c r="D255"/>
      <c r="E255" s="3">
        <v>47671</v>
      </c>
      <c r="F255" s="10"/>
      <c r="G255" s="10"/>
    </row>
    <row r="256" spans="1:7" x14ac:dyDescent="0.2">
      <c r="A256">
        <v>1966</v>
      </c>
      <c r="B256" s="3"/>
      <c r="C256" s="3"/>
      <c r="D256"/>
      <c r="E256" s="3">
        <v>47966</v>
      </c>
      <c r="F256" s="10"/>
      <c r="G256" s="10"/>
    </row>
    <row r="257" spans="1:7" x14ac:dyDescent="0.2">
      <c r="A257">
        <v>1967</v>
      </c>
      <c r="B257" s="3"/>
      <c r="C257" s="3"/>
      <c r="D257"/>
      <c r="E257" s="3">
        <v>48272</v>
      </c>
      <c r="F257" s="10"/>
      <c r="G257" s="10"/>
    </row>
    <row r="258" spans="1:7" x14ac:dyDescent="0.2">
      <c r="A258">
        <v>1968</v>
      </c>
      <c r="B258" s="3"/>
      <c r="C258" s="3"/>
      <c r="D258"/>
      <c r="E258" s="3">
        <v>48511</v>
      </c>
      <c r="F258" s="10"/>
      <c r="G258" s="10"/>
    </row>
    <row r="259" spans="1:7" x14ac:dyDescent="0.2">
      <c r="A259">
        <v>1969</v>
      </c>
      <c r="B259" s="3"/>
      <c r="C259" s="3"/>
      <c r="D259"/>
      <c r="E259" s="3">
        <v>48738</v>
      </c>
      <c r="F259" s="10"/>
      <c r="G259" s="10"/>
    </row>
    <row r="260" spans="1:7" x14ac:dyDescent="0.2">
      <c r="A260">
        <v>1970</v>
      </c>
      <c r="B260" s="3"/>
      <c r="C260" s="3"/>
      <c r="D260"/>
      <c r="E260" s="3">
        <v>48891</v>
      </c>
      <c r="F260" s="10"/>
      <c r="G260" s="10"/>
    </row>
    <row r="261" spans="1:7" x14ac:dyDescent="0.2">
      <c r="A261">
        <v>1971</v>
      </c>
      <c r="B261" s="3"/>
      <c r="C261" s="3"/>
      <c r="D261"/>
      <c r="E261" s="3">
        <v>49152</v>
      </c>
      <c r="F261" s="10"/>
      <c r="G261" s="10"/>
    </row>
    <row r="262" spans="1:7" x14ac:dyDescent="0.2">
      <c r="A262">
        <v>1972</v>
      </c>
      <c r="B262" s="3"/>
      <c r="C262" s="3"/>
      <c r="D262"/>
      <c r="E262" s="3">
        <v>49327</v>
      </c>
      <c r="F262" s="10"/>
      <c r="G262" s="10"/>
    </row>
    <row r="263" spans="1:7" x14ac:dyDescent="0.2">
      <c r="A263">
        <v>1973</v>
      </c>
      <c r="B263" s="3"/>
      <c r="C263" s="3"/>
      <c r="D263"/>
      <c r="E263" s="3">
        <v>49459</v>
      </c>
      <c r="F263" s="10"/>
      <c r="G263" s="10"/>
    </row>
    <row r="264" spans="1:7" x14ac:dyDescent="0.2">
      <c r="A264">
        <v>1974</v>
      </c>
      <c r="B264" s="3"/>
      <c r="C264" s="3"/>
      <c r="D264"/>
      <c r="E264" s="3">
        <v>49468</v>
      </c>
      <c r="F264" s="10"/>
      <c r="G264" s="10"/>
    </row>
    <row r="265" spans="1:7" x14ac:dyDescent="0.2">
      <c r="A265">
        <v>1975</v>
      </c>
      <c r="B265" s="3"/>
      <c r="C265" s="3"/>
      <c r="D265"/>
      <c r="E265" s="3">
        <v>49470</v>
      </c>
      <c r="F265" s="10"/>
      <c r="G265" s="10"/>
    </row>
    <row r="266" spans="1:7" x14ac:dyDescent="0.2">
      <c r="A266">
        <v>1976</v>
      </c>
      <c r="B266" s="3"/>
      <c r="C266" s="3"/>
      <c r="D266"/>
      <c r="E266" s="3">
        <v>49459</v>
      </c>
      <c r="F266" s="10"/>
      <c r="G266" s="10"/>
    </row>
    <row r="267" spans="1:7" x14ac:dyDescent="0.2">
      <c r="A267">
        <v>1977</v>
      </c>
      <c r="B267" s="3"/>
      <c r="C267" s="3"/>
      <c r="D267"/>
      <c r="E267" s="3">
        <v>49440</v>
      </c>
      <c r="F267" s="10"/>
      <c r="G267" s="10"/>
    </row>
    <row r="268" spans="1:7" x14ac:dyDescent="0.2">
      <c r="A268">
        <v>1978</v>
      </c>
      <c r="B268" s="3"/>
      <c r="C268" s="3"/>
      <c r="D268"/>
      <c r="E268" s="3">
        <v>49442</v>
      </c>
      <c r="F268" s="10"/>
      <c r="G268" s="10"/>
    </row>
    <row r="269" spans="1:7" x14ac:dyDescent="0.2">
      <c r="A269">
        <v>1979</v>
      </c>
      <c r="B269" s="3"/>
      <c r="C269" s="3"/>
      <c r="D269"/>
      <c r="E269" s="3">
        <v>49508</v>
      </c>
      <c r="F269" s="10"/>
      <c r="G269" s="10"/>
    </row>
    <row r="270" spans="1:7" x14ac:dyDescent="0.2">
      <c r="A270">
        <v>1980</v>
      </c>
      <c r="B270" s="3"/>
      <c r="C270" s="3"/>
      <c r="D270"/>
      <c r="E270" s="3">
        <v>49603</v>
      </c>
      <c r="F270" s="10"/>
      <c r="G270" s="10"/>
    </row>
    <row r="271" spans="1:7" x14ac:dyDescent="0.2">
      <c r="A271">
        <v>1981</v>
      </c>
      <c r="B271" s="3"/>
      <c r="C271" s="3"/>
      <c r="D271" s="11"/>
      <c r="E271" s="12">
        <v>49634.3</v>
      </c>
      <c r="F271" s="10"/>
      <c r="G271" s="10"/>
    </row>
    <row r="272" spans="1:7" x14ac:dyDescent="0.2">
      <c r="A272">
        <v>1982</v>
      </c>
      <c r="B272" s="3"/>
      <c r="C272" s="3"/>
      <c r="D272"/>
      <c r="E272" s="3">
        <v>49581.599999999999</v>
      </c>
      <c r="F272" s="10"/>
      <c r="G272" s="10"/>
    </row>
    <row r="273" spans="1:7" x14ac:dyDescent="0.2">
      <c r="A273">
        <v>1983</v>
      </c>
      <c r="B273" s="3"/>
      <c r="C273" s="3"/>
      <c r="D273"/>
      <c r="E273" s="3">
        <v>49617</v>
      </c>
      <c r="F273" s="10"/>
      <c r="G273" s="10"/>
    </row>
    <row r="274" spans="1:7" x14ac:dyDescent="0.2">
      <c r="A274">
        <v>1984</v>
      </c>
      <c r="B274" s="3"/>
      <c r="C274" s="3"/>
      <c r="D274"/>
      <c r="E274" s="3">
        <v>49713.1</v>
      </c>
      <c r="F274" s="10"/>
      <c r="G274" s="10"/>
    </row>
    <row r="275" spans="1:7" x14ac:dyDescent="0.2">
      <c r="A275">
        <v>1985</v>
      </c>
      <c r="B275" s="3"/>
      <c r="C275" s="3"/>
      <c r="D275"/>
      <c r="E275" s="3">
        <v>49860.7</v>
      </c>
      <c r="F275" s="10"/>
      <c r="G275" s="10"/>
    </row>
    <row r="276" spans="1:7" x14ac:dyDescent="0.2">
      <c r="A276">
        <v>1986</v>
      </c>
      <c r="B276" s="3"/>
      <c r="C276" s="3"/>
      <c r="D276" s="11"/>
      <c r="E276" s="12">
        <v>49998.6</v>
      </c>
      <c r="F276" s="10"/>
      <c r="G276" s="10"/>
    </row>
    <row r="277" spans="1:7" x14ac:dyDescent="0.2">
      <c r="A277">
        <v>1987</v>
      </c>
      <c r="B277" s="3"/>
      <c r="C277" s="3"/>
      <c r="D277"/>
      <c r="E277" s="3">
        <v>50123</v>
      </c>
      <c r="F277" s="10"/>
      <c r="G277" s="10"/>
    </row>
    <row r="278" spans="1:7" x14ac:dyDescent="0.2">
      <c r="A278">
        <v>1988</v>
      </c>
      <c r="B278" s="3"/>
      <c r="C278" s="3"/>
      <c r="D278"/>
      <c r="E278" s="3">
        <v>50253.599999999999</v>
      </c>
      <c r="F278" s="10"/>
      <c r="G278" s="10"/>
    </row>
    <row r="279" spans="1:7" x14ac:dyDescent="0.2">
      <c r="A279">
        <v>1989</v>
      </c>
      <c r="B279" s="3"/>
      <c r="C279" s="3"/>
      <c r="D279"/>
      <c r="E279" s="3">
        <v>50407.8</v>
      </c>
      <c r="F279" s="10"/>
      <c r="G279" s="10"/>
    </row>
    <row r="280" spans="1:7" x14ac:dyDescent="0.2">
      <c r="A280">
        <v>1990</v>
      </c>
      <c r="B280" s="3"/>
      <c r="C280" s="3"/>
      <c r="D280"/>
      <c r="E280" s="3">
        <v>50560.6</v>
      </c>
      <c r="F280" s="10"/>
      <c r="G280" s="10"/>
    </row>
    <row r="281" spans="1:7" x14ac:dyDescent="0.2">
      <c r="A281">
        <v>1991</v>
      </c>
      <c r="B281" s="3"/>
      <c r="C281" s="3"/>
      <c r="D281" s="11"/>
      <c r="E281" s="12">
        <v>50748</v>
      </c>
      <c r="F281" s="10"/>
      <c r="G281" s="10"/>
    </row>
    <row r="282" spans="1:7" x14ac:dyDescent="0.2">
      <c r="A282">
        <v>1992</v>
      </c>
      <c r="B282" s="3"/>
      <c r="C282" s="3"/>
      <c r="D282"/>
      <c r="E282" s="3">
        <v>50875.6</v>
      </c>
      <c r="F282" s="10"/>
      <c r="G282" s="10"/>
    </row>
    <row r="283" spans="1:7" x14ac:dyDescent="0.2">
      <c r="A283">
        <v>1993</v>
      </c>
      <c r="B283" s="3"/>
      <c r="C283" s="3"/>
      <c r="D283"/>
      <c r="E283" s="3">
        <v>50985.9</v>
      </c>
      <c r="F283" s="10"/>
      <c r="G283" s="10"/>
    </row>
    <row r="284" spans="1:7" x14ac:dyDescent="0.2">
      <c r="A284">
        <v>1994</v>
      </c>
      <c r="B284" s="3"/>
      <c r="C284" s="3"/>
      <c r="D284"/>
      <c r="E284" s="3">
        <v>51116.2</v>
      </c>
      <c r="F284" s="10"/>
      <c r="G284" s="10"/>
    </row>
    <row r="285" spans="1:7" x14ac:dyDescent="0.2">
      <c r="A285">
        <v>1995</v>
      </c>
      <c r="B285" s="3"/>
      <c r="C285" s="3"/>
      <c r="D285"/>
      <c r="E285" s="3">
        <v>51272</v>
      </c>
      <c r="F285" s="10"/>
      <c r="G285" s="10"/>
    </row>
    <row r="286" spans="1:7" x14ac:dyDescent="0.2">
      <c r="A286">
        <v>1996</v>
      </c>
      <c r="B286" s="3"/>
      <c r="C286" s="3"/>
      <c r="D286"/>
      <c r="E286" s="3">
        <v>51410.400000000001</v>
      </c>
      <c r="F286" s="10"/>
      <c r="G286" s="10"/>
    </row>
    <row r="287" spans="1:7" x14ac:dyDescent="0.2">
      <c r="A287">
        <v>1997</v>
      </c>
      <c r="B287" s="3"/>
      <c r="C287" s="3"/>
      <c r="D287"/>
      <c r="E287" s="3">
        <v>51559.6</v>
      </c>
      <c r="F287" s="10"/>
      <c r="G287" s="10"/>
    </row>
    <row r="288" spans="1:7" x14ac:dyDescent="0.2">
      <c r="A288">
        <v>1998</v>
      </c>
      <c r="B288" s="3"/>
      <c r="C288" s="3"/>
      <c r="D288"/>
      <c r="E288" s="3">
        <v>51720.1</v>
      </c>
      <c r="F288" s="10"/>
      <c r="G288" s="10"/>
    </row>
    <row r="289" spans="1:7" x14ac:dyDescent="0.2">
      <c r="A289">
        <v>1999</v>
      </c>
      <c r="B289" s="3"/>
      <c r="C289" s="3"/>
      <c r="D289"/>
      <c r="E289" s="3">
        <v>51933.5</v>
      </c>
      <c r="F289" s="10"/>
      <c r="G289" s="10"/>
    </row>
    <row r="290" spans="1:7" x14ac:dyDescent="0.2">
      <c r="A290">
        <v>2000</v>
      </c>
      <c r="B290" s="3"/>
      <c r="C290" s="3"/>
      <c r="D290"/>
      <c r="E290" s="3">
        <v>52140.2</v>
      </c>
      <c r="F290" s="10"/>
      <c r="G290" s="10"/>
    </row>
    <row r="291" spans="1:7" x14ac:dyDescent="0.2">
      <c r="A291">
        <v>2001</v>
      </c>
      <c r="B291" s="3"/>
      <c r="C291" s="3"/>
      <c r="D291"/>
      <c r="E291" s="3">
        <v>52360</v>
      </c>
      <c r="F291" s="10"/>
      <c r="G291" s="10"/>
    </row>
    <row r="292" spans="1:7" x14ac:dyDescent="0.2">
      <c r="A292">
        <v>2002</v>
      </c>
      <c r="B292" s="3"/>
      <c r="C292" s="3"/>
      <c r="D292"/>
      <c r="E292" s="3">
        <v>52567.3</v>
      </c>
      <c r="F292" s="10"/>
      <c r="G292" s="10"/>
    </row>
    <row r="293" spans="1:7" x14ac:dyDescent="0.2">
      <c r="A293">
        <v>2003</v>
      </c>
      <c r="B293" s="3"/>
      <c r="C293" s="3"/>
      <c r="D293"/>
      <c r="E293" s="3">
        <v>52792.2</v>
      </c>
      <c r="F293" s="10"/>
      <c r="G293" s="10"/>
    </row>
    <row r="294" spans="1:7" x14ac:dyDescent="0.2">
      <c r="A294">
        <v>2004</v>
      </c>
      <c r="B294" s="3"/>
      <c r="C294" s="3"/>
      <c r="D294"/>
      <c r="E294" s="3">
        <v>53053.2</v>
      </c>
      <c r="F294" s="10"/>
      <c r="G294" s="10"/>
    </row>
    <row r="295" spans="1:7" x14ac:dyDescent="0.2">
      <c r="A295">
        <v>2005</v>
      </c>
      <c r="B295" s="3"/>
      <c r="C295" s="3"/>
      <c r="D295"/>
      <c r="E295" s="3">
        <v>53416.3</v>
      </c>
      <c r="F295" s="10"/>
      <c r="G295" s="10"/>
    </row>
    <row r="296" spans="1:7" x14ac:dyDescent="0.2">
      <c r="A296">
        <v>2006</v>
      </c>
      <c r="B296" s="3"/>
      <c r="C296" s="3"/>
      <c r="E296" s="3">
        <v>53725.8</v>
      </c>
    </row>
    <row r="297" spans="1:7" x14ac:dyDescent="0.2">
      <c r="A297">
        <v>2007</v>
      </c>
      <c r="B297" s="3"/>
      <c r="C297" s="3"/>
      <c r="E297" s="3">
        <v>54082.3</v>
      </c>
    </row>
    <row r="298" spans="1:7" x14ac:dyDescent="0.2">
      <c r="A298">
        <v>2008</v>
      </c>
      <c r="B298" s="3"/>
      <c r="C298" s="3"/>
      <c r="E298" s="3">
        <v>54454.7</v>
      </c>
    </row>
    <row r="299" spans="1:7" x14ac:dyDescent="0.2">
      <c r="A299">
        <v>2009</v>
      </c>
      <c r="B299" s="3"/>
      <c r="C299" s="3"/>
      <c r="E299" s="3">
        <v>54809.1</v>
      </c>
    </row>
    <row r="300" spans="1:7" x14ac:dyDescent="0.2">
      <c r="A300">
        <v>2010</v>
      </c>
      <c r="B300" s="3"/>
      <c r="C300" s="3"/>
      <c r="E300" s="3">
        <v>55240.5</v>
      </c>
    </row>
  </sheetData>
  <mergeCells count="1">
    <mergeCell ref="A1:E1"/>
  </mergeCells>
  <phoneticPr fontId="4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5" sqref="G5"/>
    </sheetView>
  </sheetViews>
  <sheetFormatPr defaultRowHeight="12.75" x14ac:dyDescent="0.2"/>
  <cols>
    <col min="6" max="6" width="2.5703125" customWidth="1"/>
    <col min="7" max="7" width="74.85546875" customWidth="1"/>
  </cols>
  <sheetData>
    <row r="1" spans="1:7" x14ac:dyDescent="0.2">
      <c r="A1" s="30" t="s">
        <v>286</v>
      </c>
      <c r="B1" s="30"/>
      <c r="C1" s="30"/>
      <c r="D1" s="30"/>
      <c r="E1" s="30"/>
      <c r="G1" t="s">
        <v>292</v>
      </c>
    </row>
    <row r="2" spans="1:7" x14ac:dyDescent="0.2">
      <c r="A2" s="24"/>
      <c r="B2" s="24"/>
      <c r="C2" s="24"/>
      <c r="D2" s="24"/>
      <c r="E2" s="24"/>
      <c r="G2" t="s">
        <v>293</v>
      </c>
    </row>
    <row r="3" spans="1:7" x14ac:dyDescent="0.2">
      <c r="G3" t="s">
        <v>294</v>
      </c>
    </row>
    <row r="4" spans="1:7" x14ac:dyDescent="0.2">
      <c r="B4" t="s">
        <v>189</v>
      </c>
      <c r="C4" t="s">
        <v>190</v>
      </c>
      <c r="D4" t="s">
        <v>160</v>
      </c>
      <c r="E4" t="s">
        <v>287</v>
      </c>
      <c r="G4" t="s">
        <v>169</v>
      </c>
    </row>
    <row r="5" spans="1:7" x14ac:dyDescent="0.2">
      <c r="A5">
        <v>1801</v>
      </c>
      <c r="B5" s="1">
        <v>4255</v>
      </c>
      <c r="C5" s="1">
        <v>4638</v>
      </c>
      <c r="D5" s="1">
        <f>B5+C5</f>
        <v>8893</v>
      </c>
      <c r="E5" s="23">
        <f>B5/C5</f>
        <v>0.91742130228546792</v>
      </c>
      <c r="G5" s="9" t="s">
        <v>289</v>
      </c>
    </row>
    <row r="6" spans="1:7" x14ac:dyDescent="0.2">
      <c r="A6">
        <v>1811</v>
      </c>
      <c r="B6" s="1">
        <v>4874</v>
      </c>
      <c r="C6" s="1">
        <v>5291</v>
      </c>
      <c r="D6" s="1">
        <f t="shared" ref="D6:D23" si="0">B6+C6</f>
        <v>10165</v>
      </c>
      <c r="E6" s="23">
        <f t="shared" ref="E6:E23" si="1">B6/C6</f>
        <v>0.92118692118692114</v>
      </c>
    </row>
    <row r="7" spans="1:7" x14ac:dyDescent="0.2">
      <c r="A7">
        <v>1821</v>
      </c>
      <c r="B7" s="1">
        <v>5850</v>
      </c>
      <c r="C7" s="1">
        <v>6150</v>
      </c>
      <c r="D7" s="1">
        <f t="shared" si="0"/>
        <v>12000</v>
      </c>
      <c r="E7" s="23">
        <f t="shared" si="1"/>
        <v>0.95121951219512191</v>
      </c>
      <c r="G7" t="s">
        <v>288</v>
      </c>
    </row>
    <row r="8" spans="1:7" x14ac:dyDescent="0.2">
      <c r="A8">
        <v>1831</v>
      </c>
      <c r="B8" s="1">
        <v>6771</v>
      </c>
      <c r="C8" s="1">
        <v>7126</v>
      </c>
      <c r="D8" s="1">
        <f t="shared" si="0"/>
        <v>13897</v>
      </c>
      <c r="E8" s="23">
        <f t="shared" si="1"/>
        <v>0.9501824305360651</v>
      </c>
      <c r="G8" t="s">
        <v>290</v>
      </c>
    </row>
    <row r="9" spans="1:7" x14ac:dyDescent="0.2">
      <c r="A9">
        <v>1841</v>
      </c>
      <c r="B9" s="1">
        <v>7778</v>
      </c>
      <c r="C9" s="1">
        <v>8137</v>
      </c>
      <c r="D9" s="1">
        <f t="shared" si="0"/>
        <v>15915</v>
      </c>
      <c r="E9" s="23">
        <f t="shared" si="1"/>
        <v>0.95588054565564706</v>
      </c>
    </row>
    <row r="10" spans="1:7" x14ac:dyDescent="0.2">
      <c r="A10">
        <v>1851</v>
      </c>
      <c r="B10" s="1">
        <v>8781</v>
      </c>
      <c r="C10" s="1">
        <v>9146</v>
      </c>
      <c r="D10" s="1">
        <f t="shared" si="0"/>
        <v>17927</v>
      </c>
      <c r="E10" s="23">
        <f t="shared" si="1"/>
        <v>0.96009184342882137</v>
      </c>
    </row>
    <row r="11" spans="1:7" x14ac:dyDescent="0.2">
      <c r="A11">
        <v>1861</v>
      </c>
      <c r="B11" s="1">
        <v>9776</v>
      </c>
      <c r="C11" s="1">
        <v>10290</v>
      </c>
      <c r="D11" s="1">
        <f t="shared" si="0"/>
        <v>20066</v>
      </c>
      <c r="E11" s="23">
        <f t="shared" si="1"/>
        <v>0.95004859086491744</v>
      </c>
    </row>
    <row r="12" spans="1:7" x14ac:dyDescent="0.2">
      <c r="A12">
        <v>1871</v>
      </c>
      <c r="B12" s="1">
        <v>11059</v>
      </c>
      <c r="C12" s="1">
        <v>11653</v>
      </c>
      <c r="D12" s="1">
        <f t="shared" si="0"/>
        <v>22712</v>
      </c>
      <c r="E12" s="23">
        <f t="shared" si="1"/>
        <v>0.94902600188792585</v>
      </c>
    </row>
    <row r="13" spans="1:7" x14ac:dyDescent="0.2">
      <c r="A13">
        <v>1881</v>
      </c>
      <c r="B13" s="1">
        <v>12640</v>
      </c>
      <c r="C13" s="1">
        <v>13335</v>
      </c>
      <c r="D13" s="1">
        <f t="shared" si="0"/>
        <v>25975</v>
      </c>
      <c r="E13" s="23">
        <f t="shared" si="1"/>
        <v>0.94788151481064864</v>
      </c>
    </row>
    <row r="14" spans="1:7" x14ac:dyDescent="0.2">
      <c r="A14">
        <v>1891</v>
      </c>
      <c r="B14" s="1">
        <v>14060</v>
      </c>
      <c r="C14" s="1">
        <v>14942</v>
      </c>
      <c r="D14" s="1">
        <f t="shared" si="0"/>
        <v>29002</v>
      </c>
      <c r="E14" s="23">
        <f t="shared" si="1"/>
        <v>0.94097175746218709</v>
      </c>
    </row>
    <row r="15" spans="1:7" x14ac:dyDescent="0.2">
      <c r="A15">
        <v>1901</v>
      </c>
      <c r="B15" s="1">
        <v>15729</v>
      </c>
      <c r="C15" s="1">
        <v>16799</v>
      </c>
      <c r="D15" s="1">
        <f t="shared" si="0"/>
        <v>32528</v>
      </c>
      <c r="E15" s="23">
        <f t="shared" si="1"/>
        <v>0.93630573248407645</v>
      </c>
    </row>
    <row r="16" spans="1:7" x14ac:dyDescent="0.2">
      <c r="A16">
        <v>1911</v>
      </c>
      <c r="B16" s="1">
        <v>17446</v>
      </c>
      <c r="C16" s="1">
        <v>18625</v>
      </c>
      <c r="D16" s="1">
        <f t="shared" si="0"/>
        <v>36071</v>
      </c>
      <c r="E16" s="23">
        <f t="shared" si="1"/>
        <v>0.93669798657718117</v>
      </c>
    </row>
    <row r="17" spans="1:5" x14ac:dyDescent="0.2">
      <c r="A17">
        <v>1921</v>
      </c>
      <c r="B17" s="1">
        <v>18075</v>
      </c>
      <c r="C17" s="1">
        <v>19811</v>
      </c>
      <c r="D17" s="1">
        <f t="shared" si="0"/>
        <v>37886</v>
      </c>
      <c r="E17" s="23">
        <f t="shared" si="1"/>
        <v>0.9123719145929029</v>
      </c>
    </row>
    <row r="18" spans="1:5" x14ac:dyDescent="0.2">
      <c r="A18">
        <v>1931</v>
      </c>
      <c r="B18" s="1">
        <v>19133</v>
      </c>
      <c r="C18" s="1">
        <v>20819</v>
      </c>
      <c r="D18" s="1">
        <f t="shared" si="0"/>
        <v>39952</v>
      </c>
      <c r="E18" s="23">
        <f t="shared" si="1"/>
        <v>0.91901628320284356</v>
      </c>
    </row>
    <row r="19" spans="1:5" x14ac:dyDescent="0.2">
      <c r="A19">
        <v>1939</v>
      </c>
      <c r="B19" s="1">
        <v>19920</v>
      </c>
      <c r="C19" s="1">
        <v>21540</v>
      </c>
      <c r="D19" s="1">
        <f t="shared" si="0"/>
        <v>41460</v>
      </c>
      <c r="E19" s="23">
        <f t="shared" si="1"/>
        <v>0.92479108635097496</v>
      </c>
    </row>
    <row r="20" spans="1:5" x14ac:dyDescent="0.2">
      <c r="A20">
        <v>1951</v>
      </c>
      <c r="B20" s="1">
        <v>21016</v>
      </c>
      <c r="C20" s="1">
        <v>22742</v>
      </c>
      <c r="D20" s="1">
        <f t="shared" si="0"/>
        <v>43758</v>
      </c>
      <c r="E20" s="23">
        <f t="shared" si="1"/>
        <v>0.92410517984346141</v>
      </c>
    </row>
    <row r="21" spans="1:5" x14ac:dyDescent="0.2">
      <c r="A21">
        <v>1961</v>
      </c>
      <c r="B21" s="1">
        <v>22304</v>
      </c>
      <c r="C21" s="1">
        <v>23801</v>
      </c>
      <c r="D21" s="1">
        <f t="shared" si="0"/>
        <v>46105</v>
      </c>
      <c r="E21" s="23">
        <f t="shared" si="1"/>
        <v>0.93710348304693081</v>
      </c>
    </row>
    <row r="22" spans="1:5" x14ac:dyDescent="0.2">
      <c r="A22">
        <v>1971</v>
      </c>
      <c r="B22" s="1">
        <v>23683</v>
      </c>
      <c r="C22" s="1">
        <v>25067</v>
      </c>
      <c r="D22" s="1">
        <f t="shared" si="0"/>
        <v>48750</v>
      </c>
      <c r="E22" s="23">
        <f t="shared" si="1"/>
        <v>0.94478796824510314</v>
      </c>
    </row>
    <row r="23" spans="1:5" x14ac:dyDescent="0.2">
      <c r="A23">
        <v>1981</v>
      </c>
      <c r="B23" s="1">
        <v>23873</v>
      </c>
      <c r="C23" s="1">
        <v>25281</v>
      </c>
      <c r="D23" s="1">
        <f t="shared" si="0"/>
        <v>49154</v>
      </c>
      <c r="E23" s="23">
        <f t="shared" si="1"/>
        <v>0.94430600055377556</v>
      </c>
    </row>
  </sheetData>
  <mergeCells count="1">
    <mergeCell ref="A1:E1"/>
  </mergeCells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selection activeCell="E9" sqref="E9"/>
    </sheetView>
  </sheetViews>
  <sheetFormatPr defaultRowHeight="12.75" x14ac:dyDescent="0.2"/>
  <cols>
    <col min="1" max="1" width="4.5703125" style="25" customWidth="1"/>
    <col min="2" max="2" width="9.140625" style="25"/>
    <col min="3" max="3" width="6.140625" style="25" customWidth="1"/>
    <col min="4" max="4" width="13.85546875" style="25" customWidth="1"/>
    <col min="5" max="5" width="18.42578125" style="25" customWidth="1"/>
    <col min="6" max="11" width="11.7109375" style="25" customWidth="1"/>
    <col min="12" max="12" width="3" style="25" customWidth="1"/>
    <col min="13" max="13" width="79.140625" style="25" customWidth="1"/>
    <col min="14" max="16384" width="9.140625" style="25"/>
  </cols>
  <sheetData>
    <row r="1" spans="1:13" x14ac:dyDescent="0.2">
      <c r="A1" s="31" t="s">
        <v>163</v>
      </c>
      <c r="B1" s="31"/>
      <c r="C1" s="31"/>
      <c r="D1" s="31"/>
      <c r="E1" s="31"/>
      <c r="M1" s="25" t="s">
        <v>292</v>
      </c>
    </row>
    <row r="2" spans="1:13" x14ac:dyDescent="0.2">
      <c r="M2" s="25" t="s">
        <v>293</v>
      </c>
    </row>
    <row r="3" spans="1:13" x14ac:dyDescent="0.2">
      <c r="M3" s="25" t="s">
        <v>294</v>
      </c>
    </row>
    <row r="4" spans="1:13" x14ac:dyDescent="0.2">
      <c r="A4" s="25" t="s">
        <v>129</v>
      </c>
      <c r="B4" s="25" t="s">
        <v>149</v>
      </c>
      <c r="C4" s="25" t="s">
        <v>131</v>
      </c>
      <c r="D4" s="25" t="s">
        <v>0</v>
      </c>
      <c r="E4" s="25" t="s">
        <v>150</v>
      </c>
      <c r="F4" s="25">
        <v>1771</v>
      </c>
      <c r="G4" s="25">
        <v>1779</v>
      </c>
      <c r="H4" s="25">
        <v>1781</v>
      </c>
      <c r="I4" s="25">
        <v>1831</v>
      </c>
      <c r="J4" s="25">
        <v>1836</v>
      </c>
      <c r="K4" s="25">
        <v>1841</v>
      </c>
      <c r="M4" s="25" t="s">
        <v>151</v>
      </c>
    </row>
    <row r="5" spans="1:13" x14ac:dyDescent="0.2">
      <c r="A5" s="25">
        <v>1</v>
      </c>
      <c r="B5" s="25" t="s">
        <v>128</v>
      </c>
      <c r="C5" s="25" t="s">
        <v>3</v>
      </c>
      <c r="D5" s="25" t="s">
        <v>2</v>
      </c>
      <c r="E5" s="26" t="s">
        <v>1</v>
      </c>
      <c r="F5" s="27">
        <v>54.540999999999997</v>
      </c>
      <c r="G5" s="27">
        <f>F5*(H5/F5)^0.8</f>
        <v>56.625534837297941</v>
      </c>
      <c r="H5" s="27">
        <v>57.158999999999999</v>
      </c>
      <c r="I5" s="25">
        <v>95</v>
      </c>
      <c r="J5" s="28">
        <f>I5*(K5/I5)^0.5</f>
        <v>101.2916580968048</v>
      </c>
      <c r="K5" s="25">
        <v>108</v>
      </c>
      <c r="M5" s="25" t="s">
        <v>161</v>
      </c>
    </row>
    <row r="6" spans="1:13" x14ac:dyDescent="0.2">
      <c r="A6" s="25">
        <v>2</v>
      </c>
      <c r="B6" s="25" t="s">
        <v>128</v>
      </c>
      <c r="C6" s="25" t="s">
        <v>6</v>
      </c>
      <c r="D6" s="25" t="s">
        <v>5</v>
      </c>
      <c r="E6" s="26" t="s">
        <v>4</v>
      </c>
      <c r="F6" s="27">
        <v>101.15300000000001</v>
      </c>
      <c r="G6" s="27">
        <f t="shared" ref="G6:G43" si="0">F6*(H6/F6)^0.8</f>
        <v>105.31263428173855</v>
      </c>
      <c r="H6" s="27">
        <v>106.379</v>
      </c>
      <c r="I6" s="25">
        <v>147</v>
      </c>
      <c r="J6" s="28">
        <f t="shared" ref="J6:J56" si="1">I6*(K6/I6)^0.5</f>
        <v>154.3178537953402</v>
      </c>
      <c r="K6" s="25">
        <v>162</v>
      </c>
    </row>
    <row r="7" spans="1:13" x14ac:dyDescent="0.2">
      <c r="A7" s="25">
        <v>3</v>
      </c>
      <c r="B7" s="25" t="s">
        <v>128</v>
      </c>
      <c r="C7" s="25" t="s">
        <v>3</v>
      </c>
      <c r="D7" s="25" t="s">
        <v>8</v>
      </c>
      <c r="E7" s="26" t="s">
        <v>7</v>
      </c>
      <c r="F7" s="27">
        <v>95.706999999999994</v>
      </c>
      <c r="G7" s="27">
        <f t="shared" si="0"/>
        <v>100.0316437927157</v>
      </c>
      <c r="H7" s="27">
        <v>101.143</v>
      </c>
      <c r="I7" s="25">
        <v>147</v>
      </c>
      <c r="J7" s="28">
        <f t="shared" si="1"/>
        <v>151.43315356948756</v>
      </c>
      <c r="K7" s="25">
        <v>156</v>
      </c>
      <c r="M7" s="25" t="s">
        <v>162</v>
      </c>
    </row>
    <row r="8" spans="1:13" x14ac:dyDescent="0.2">
      <c r="A8" s="25">
        <v>4</v>
      </c>
      <c r="B8" s="25" t="s">
        <v>128</v>
      </c>
      <c r="C8" s="25" t="s">
        <v>11</v>
      </c>
      <c r="D8" s="25" t="s">
        <v>10</v>
      </c>
      <c r="E8" s="26" t="s">
        <v>9</v>
      </c>
      <c r="F8" s="27">
        <v>80.284000000000006</v>
      </c>
      <c r="G8" s="27">
        <f t="shared" si="0"/>
        <v>82.686281129815455</v>
      </c>
      <c r="H8" s="27">
        <v>83.298000000000002</v>
      </c>
      <c r="I8" s="25">
        <v>144</v>
      </c>
      <c r="J8" s="28">
        <f t="shared" si="1"/>
        <v>153.67498169838836</v>
      </c>
      <c r="K8" s="25">
        <v>164</v>
      </c>
      <c r="M8" s="25" t="s">
        <v>152</v>
      </c>
    </row>
    <row r="9" spans="1:13" x14ac:dyDescent="0.2">
      <c r="A9" s="25">
        <v>6</v>
      </c>
      <c r="B9" s="25" t="s">
        <v>128</v>
      </c>
      <c r="C9" s="25" t="s">
        <v>16</v>
      </c>
      <c r="D9" s="25" t="s">
        <v>15</v>
      </c>
      <c r="E9" s="26" t="s">
        <v>14</v>
      </c>
      <c r="F9" s="27">
        <v>158.15600000000001</v>
      </c>
      <c r="G9" s="27">
        <f t="shared" si="0"/>
        <v>167.27204272374323</v>
      </c>
      <c r="H9" s="27">
        <v>169.63200000000001</v>
      </c>
      <c r="I9" s="25">
        <v>334</v>
      </c>
      <c r="J9" s="28">
        <f t="shared" si="1"/>
        <v>363.68117905660171</v>
      </c>
      <c r="K9" s="25">
        <v>396</v>
      </c>
      <c r="M9" s="25" t="s">
        <v>153</v>
      </c>
    </row>
    <row r="10" spans="1:13" x14ac:dyDescent="0.2">
      <c r="A10" s="25">
        <v>7</v>
      </c>
      <c r="B10" s="25" t="s">
        <v>128</v>
      </c>
      <c r="C10" s="25" t="s">
        <v>19</v>
      </c>
      <c r="D10" s="25" t="s">
        <v>18</v>
      </c>
      <c r="E10" s="26" t="s">
        <v>17</v>
      </c>
      <c r="F10" s="27">
        <v>140.76499999999999</v>
      </c>
      <c r="G10" s="27">
        <f t="shared" si="0"/>
        <v>155.4159358484828</v>
      </c>
      <c r="H10" s="27">
        <v>159.31100000000001</v>
      </c>
      <c r="I10" s="25">
        <v>301</v>
      </c>
      <c r="J10" s="28">
        <f t="shared" si="1"/>
        <v>320.84575733520302</v>
      </c>
      <c r="K10" s="25">
        <v>342</v>
      </c>
    </row>
    <row r="11" spans="1:13" x14ac:dyDescent="0.2">
      <c r="A11" s="25">
        <v>8</v>
      </c>
      <c r="B11" s="25" t="s">
        <v>128</v>
      </c>
      <c r="C11" s="25" t="s">
        <v>22</v>
      </c>
      <c r="D11" s="25" t="s">
        <v>21</v>
      </c>
      <c r="E11" s="26" t="s">
        <v>20</v>
      </c>
      <c r="F11" s="27">
        <v>96.346000000000004</v>
      </c>
      <c r="G11" s="27">
        <f t="shared" si="0"/>
        <v>102.5913923561324</v>
      </c>
      <c r="H11" s="27">
        <v>104.215</v>
      </c>
      <c r="I11" s="25">
        <v>169</v>
      </c>
      <c r="J11" s="28">
        <f t="shared" si="1"/>
        <v>173.44163283364236</v>
      </c>
      <c r="K11" s="25">
        <v>178</v>
      </c>
      <c r="M11" s="25" t="s">
        <v>154</v>
      </c>
    </row>
    <row r="12" spans="1:13" x14ac:dyDescent="0.2">
      <c r="A12" s="25">
        <v>9</v>
      </c>
      <c r="B12" s="25" t="s">
        <v>128</v>
      </c>
      <c r="C12" s="25" t="s">
        <v>25</v>
      </c>
      <c r="D12" s="25" t="s">
        <v>24</v>
      </c>
      <c r="E12" s="26" t="s">
        <v>23</v>
      </c>
      <c r="F12" s="27">
        <v>122.899</v>
      </c>
      <c r="G12" s="27">
        <f t="shared" si="0"/>
        <v>131.7518787054569</v>
      </c>
      <c r="H12" s="27">
        <v>134.06299999999999</v>
      </c>
      <c r="I12" s="25">
        <v>237</v>
      </c>
      <c r="J12" s="28">
        <f t="shared" si="1"/>
        <v>253.89761716093358</v>
      </c>
      <c r="K12" s="25">
        <v>272</v>
      </c>
      <c r="M12" s="25" t="s">
        <v>155</v>
      </c>
    </row>
    <row r="13" spans="1:13" x14ac:dyDescent="0.2">
      <c r="A13" s="25">
        <v>10</v>
      </c>
      <c r="B13" s="25" t="s">
        <v>128</v>
      </c>
      <c r="C13" s="25" t="s">
        <v>19</v>
      </c>
      <c r="D13" s="25" t="s">
        <v>26</v>
      </c>
      <c r="E13" s="26" t="s">
        <v>27</v>
      </c>
      <c r="F13" s="27">
        <v>285.83300000000003</v>
      </c>
      <c r="G13" s="27">
        <f t="shared" si="0"/>
        <v>323.41455601745832</v>
      </c>
      <c r="H13" s="27">
        <v>333.55799999999999</v>
      </c>
      <c r="I13" s="25">
        <v>494</v>
      </c>
      <c r="J13" s="28">
        <f t="shared" si="1"/>
        <v>513.12961325575429</v>
      </c>
      <c r="K13" s="25">
        <v>533</v>
      </c>
      <c r="M13" s="25" t="s">
        <v>156</v>
      </c>
    </row>
    <row r="14" spans="1:13" x14ac:dyDescent="0.2">
      <c r="A14" s="25">
        <v>11</v>
      </c>
      <c r="B14" s="25" t="s">
        <v>128</v>
      </c>
      <c r="C14" s="25" t="s">
        <v>29</v>
      </c>
      <c r="D14" s="25" t="s">
        <v>28</v>
      </c>
      <c r="E14" s="26" t="s">
        <v>30</v>
      </c>
      <c r="F14" s="27">
        <v>97.936000000000007</v>
      </c>
      <c r="G14" s="27">
        <f t="shared" si="0"/>
        <v>103.09289429058879</v>
      </c>
      <c r="H14" s="27">
        <v>104.42400000000001</v>
      </c>
      <c r="I14" s="25">
        <v>159</v>
      </c>
      <c r="J14" s="28">
        <f t="shared" si="1"/>
        <v>166.80827317612275</v>
      </c>
      <c r="K14" s="25">
        <v>175</v>
      </c>
    </row>
    <row r="15" spans="1:13" x14ac:dyDescent="0.2">
      <c r="A15" s="25">
        <v>12</v>
      </c>
      <c r="B15" s="25" t="s">
        <v>128</v>
      </c>
      <c r="C15" s="25" t="s">
        <v>32</v>
      </c>
      <c r="D15" s="25" t="s">
        <v>31</v>
      </c>
      <c r="E15" s="26" t="s">
        <v>31</v>
      </c>
      <c r="F15" s="27">
        <v>129.92599999999999</v>
      </c>
      <c r="G15" s="27">
        <f t="shared" si="0"/>
        <v>137.24635297685981</v>
      </c>
      <c r="H15" s="27">
        <v>139.13999999999999</v>
      </c>
      <c r="I15" s="25">
        <v>239</v>
      </c>
      <c r="J15" s="28">
        <f t="shared" si="1"/>
        <v>271.31531471702812</v>
      </c>
      <c r="K15" s="25">
        <v>308</v>
      </c>
      <c r="M15" s="25" t="s">
        <v>157</v>
      </c>
    </row>
    <row r="16" spans="1:13" x14ac:dyDescent="0.2">
      <c r="A16" s="25">
        <v>14</v>
      </c>
      <c r="B16" s="25" t="s">
        <v>128</v>
      </c>
      <c r="C16" s="25" t="s">
        <v>37</v>
      </c>
      <c r="D16" s="25" t="s">
        <v>36</v>
      </c>
      <c r="E16" s="26" t="s">
        <v>35</v>
      </c>
      <c r="F16" s="27">
        <v>201.74799999999999</v>
      </c>
      <c r="G16" s="27">
        <f t="shared" si="0"/>
        <v>207.36299988004498</v>
      </c>
      <c r="H16" s="27">
        <v>208.791</v>
      </c>
      <c r="I16" s="25">
        <v>272</v>
      </c>
      <c r="J16" s="28">
        <f t="shared" si="1"/>
        <v>283.26665882168345</v>
      </c>
      <c r="K16" s="25">
        <v>295</v>
      </c>
    </row>
    <row r="17" spans="1:13" x14ac:dyDescent="0.2">
      <c r="A17" s="25">
        <v>15</v>
      </c>
      <c r="B17" s="25" t="s">
        <v>128</v>
      </c>
      <c r="C17" s="25" t="s">
        <v>40</v>
      </c>
      <c r="D17" s="25" t="s">
        <v>39</v>
      </c>
      <c r="E17" s="26" t="s">
        <v>38</v>
      </c>
      <c r="F17" s="27">
        <v>216.61600000000001</v>
      </c>
      <c r="G17" s="27">
        <f t="shared" si="0"/>
        <v>228.09376326510304</v>
      </c>
      <c r="H17" s="27">
        <v>231.05699999999999</v>
      </c>
      <c r="I17" s="25">
        <v>387</v>
      </c>
      <c r="J17" s="28">
        <f t="shared" si="1"/>
        <v>408.40788435092674</v>
      </c>
      <c r="K17" s="25">
        <v>431</v>
      </c>
      <c r="M17" s="25" t="s">
        <v>158</v>
      </c>
    </row>
    <row r="18" spans="1:13" x14ac:dyDescent="0.2">
      <c r="A18" s="25">
        <v>16</v>
      </c>
      <c r="B18" s="25" t="s">
        <v>128</v>
      </c>
      <c r="C18" s="25" t="s">
        <v>6</v>
      </c>
      <c r="D18" s="25" t="s">
        <v>42</v>
      </c>
      <c r="E18" s="26" t="s">
        <v>41</v>
      </c>
      <c r="F18" s="27">
        <v>168.63399999999999</v>
      </c>
      <c r="G18" s="27">
        <f t="shared" si="0"/>
        <v>199.41961030221398</v>
      </c>
      <c r="H18" s="27">
        <v>207.95699999999999</v>
      </c>
      <c r="I18" s="25">
        <v>314</v>
      </c>
      <c r="J18" s="28">
        <f t="shared" si="1"/>
        <v>333.87123266313318</v>
      </c>
      <c r="K18" s="25">
        <v>355</v>
      </c>
      <c r="M18" s="25" t="s">
        <v>159</v>
      </c>
    </row>
    <row r="19" spans="1:13" x14ac:dyDescent="0.2">
      <c r="A19" s="25">
        <v>17</v>
      </c>
      <c r="B19" s="25" t="s">
        <v>128</v>
      </c>
      <c r="C19" s="25" t="s">
        <v>40</v>
      </c>
      <c r="D19" s="25" t="s">
        <v>44</v>
      </c>
      <c r="E19" s="26" t="s">
        <v>43</v>
      </c>
      <c r="F19" s="27">
        <v>84.27</v>
      </c>
      <c r="G19" s="27">
        <f t="shared" si="0"/>
        <v>88.3907141707124</v>
      </c>
      <c r="H19" s="27">
        <v>89.451999999999998</v>
      </c>
      <c r="I19" s="25">
        <v>111</v>
      </c>
      <c r="J19" s="28">
        <f t="shared" si="1"/>
        <v>111.99553562530963</v>
      </c>
      <c r="K19" s="25">
        <v>113</v>
      </c>
    </row>
    <row r="20" spans="1:13" x14ac:dyDescent="0.2">
      <c r="A20" s="25">
        <v>18</v>
      </c>
      <c r="B20" s="25" t="s">
        <v>128</v>
      </c>
      <c r="C20" s="25" t="s">
        <v>37</v>
      </c>
      <c r="D20" s="25" t="s">
        <v>46</v>
      </c>
      <c r="E20" s="26" t="s">
        <v>45</v>
      </c>
      <c r="F20" s="27">
        <v>97.673000000000002</v>
      </c>
      <c r="G20" s="27">
        <f t="shared" si="0"/>
        <v>96.44466294740262</v>
      </c>
      <c r="H20" s="27">
        <v>96.14</v>
      </c>
      <c r="I20" s="25">
        <v>140</v>
      </c>
      <c r="J20" s="28">
        <f t="shared" si="1"/>
        <v>147.30919862656236</v>
      </c>
      <c r="K20" s="25">
        <v>155</v>
      </c>
    </row>
    <row r="21" spans="1:13" x14ac:dyDescent="0.2">
      <c r="A21" s="25">
        <v>49</v>
      </c>
      <c r="B21" s="25" t="s">
        <v>128</v>
      </c>
      <c r="C21" s="25" t="s">
        <v>71</v>
      </c>
      <c r="D21" s="25" t="s">
        <v>111</v>
      </c>
      <c r="E21" s="26" t="s">
        <v>110</v>
      </c>
      <c r="F21" s="27">
        <v>34.396999999999998</v>
      </c>
      <c r="G21" s="27">
        <f t="shared" si="0"/>
        <v>36.829466606125855</v>
      </c>
      <c r="H21" s="27">
        <v>37.463999999999999</v>
      </c>
      <c r="I21" s="25">
        <v>53</v>
      </c>
      <c r="J21" s="28">
        <f t="shared" si="1"/>
        <v>55.919585120063253</v>
      </c>
      <c r="K21" s="25">
        <v>59</v>
      </c>
    </row>
    <row r="22" spans="1:13" x14ac:dyDescent="0.2">
      <c r="A22" s="25">
        <v>20</v>
      </c>
      <c r="B22" s="25" t="s">
        <v>128</v>
      </c>
      <c r="C22" s="25" t="s">
        <v>51</v>
      </c>
      <c r="D22" s="25" t="s">
        <v>50</v>
      </c>
      <c r="E22" s="26" t="s">
        <v>49</v>
      </c>
      <c r="F22" s="27">
        <v>234.024</v>
      </c>
      <c r="G22" s="27">
        <f t="shared" si="0"/>
        <v>255.27368051796697</v>
      </c>
      <c r="H22" s="27">
        <v>260.88099999999997</v>
      </c>
      <c r="I22" s="25">
        <v>377</v>
      </c>
      <c r="J22" s="28">
        <f t="shared" si="1"/>
        <v>398.86589224951285</v>
      </c>
      <c r="K22" s="25">
        <v>422</v>
      </c>
    </row>
    <row r="23" spans="1:13" x14ac:dyDescent="0.2">
      <c r="A23" s="25">
        <v>21</v>
      </c>
      <c r="B23" s="25" t="s">
        <v>128</v>
      </c>
      <c r="C23" s="25" t="s">
        <v>54</v>
      </c>
      <c r="D23" s="25" t="s">
        <v>53</v>
      </c>
      <c r="E23" s="26" t="s">
        <v>52</v>
      </c>
      <c r="F23" s="27">
        <v>355.59100000000001</v>
      </c>
      <c r="G23" s="27">
        <f t="shared" si="0"/>
        <v>415.52663171681854</v>
      </c>
      <c r="H23" s="27">
        <v>432.02699999999999</v>
      </c>
      <c r="I23" s="25">
        <v>1337</v>
      </c>
      <c r="J23" s="28">
        <f t="shared" si="1"/>
        <v>1492.9095752924891</v>
      </c>
      <c r="K23" s="25">
        <v>1667</v>
      </c>
    </row>
    <row r="24" spans="1:13" x14ac:dyDescent="0.2">
      <c r="A24" s="25">
        <v>22</v>
      </c>
      <c r="B24" s="25" t="s">
        <v>128</v>
      </c>
      <c r="C24" s="25" t="s">
        <v>25</v>
      </c>
      <c r="D24" s="25" t="s">
        <v>56</v>
      </c>
      <c r="E24" s="26" t="s">
        <v>55</v>
      </c>
      <c r="F24" s="27">
        <v>104.593</v>
      </c>
      <c r="G24" s="27">
        <f t="shared" si="0"/>
        <v>111.03770675917289</v>
      </c>
      <c r="H24" s="27">
        <v>112.71</v>
      </c>
      <c r="I24" s="25">
        <v>197</v>
      </c>
      <c r="J24" s="28">
        <f t="shared" si="1"/>
        <v>206.28136125205299</v>
      </c>
      <c r="K24" s="25">
        <v>216</v>
      </c>
    </row>
    <row r="25" spans="1:13" x14ac:dyDescent="0.2">
      <c r="A25" s="25">
        <v>23</v>
      </c>
      <c r="B25" s="25" t="s">
        <v>128</v>
      </c>
      <c r="C25" s="25" t="s">
        <v>11</v>
      </c>
      <c r="D25" s="25" t="s">
        <v>57</v>
      </c>
      <c r="E25" s="26" t="s">
        <v>135</v>
      </c>
      <c r="F25" s="27">
        <v>188.17599999999999</v>
      </c>
      <c r="G25" s="27">
        <f t="shared" si="0"/>
        <v>192.85912111031118</v>
      </c>
      <c r="H25" s="27">
        <v>194.048</v>
      </c>
      <c r="I25" s="25">
        <v>317</v>
      </c>
      <c r="J25" s="28">
        <f t="shared" si="1"/>
        <v>339.22116679240406</v>
      </c>
      <c r="K25" s="25">
        <v>363</v>
      </c>
    </row>
    <row r="26" spans="1:13" x14ac:dyDescent="0.2">
      <c r="A26" s="25">
        <v>27</v>
      </c>
      <c r="B26" s="25" t="s">
        <v>128</v>
      </c>
      <c r="C26" s="25" t="s">
        <v>51</v>
      </c>
      <c r="D26" s="25" t="s">
        <v>63</v>
      </c>
      <c r="E26" s="26" t="s">
        <v>64</v>
      </c>
      <c r="F26" s="27">
        <v>637.45799999999997</v>
      </c>
      <c r="G26" s="27">
        <f t="shared" si="0"/>
        <v>668.79021160493085</v>
      </c>
      <c r="H26" s="27">
        <v>676.86099999999999</v>
      </c>
      <c r="I26" s="25">
        <v>1769</v>
      </c>
      <c r="J26" s="28">
        <f t="shared" si="1"/>
        <v>1918.6685487597904</v>
      </c>
      <c r="K26" s="25">
        <v>2081</v>
      </c>
    </row>
    <row r="27" spans="1:13" x14ac:dyDescent="0.2">
      <c r="A27" s="25">
        <v>29</v>
      </c>
      <c r="B27" s="25" t="s">
        <v>128</v>
      </c>
      <c r="C27" s="25" t="s">
        <v>11</v>
      </c>
      <c r="D27" s="25" t="s">
        <v>66</v>
      </c>
      <c r="E27" s="26" t="s">
        <v>65</v>
      </c>
      <c r="F27" s="27">
        <v>259.197</v>
      </c>
      <c r="G27" s="27">
        <f t="shared" si="0"/>
        <v>257.3986376101455</v>
      </c>
      <c r="H27" s="27">
        <v>256.95100000000002</v>
      </c>
      <c r="I27" s="25">
        <v>390</v>
      </c>
      <c r="J27" s="28">
        <f t="shared" si="1"/>
        <v>401.33527131315032</v>
      </c>
      <c r="K27" s="25">
        <v>413</v>
      </c>
    </row>
    <row r="28" spans="1:13" x14ac:dyDescent="0.2">
      <c r="A28" s="25">
        <v>30</v>
      </c>
      <c r="B28" s="25" t="s">
        <v>128</v>
      </c>
      <c r="C28" s="25" t="s">
        <v>3</v>
      </c>
      <c r="D28" s="25" t="s">
        <v>68</v>
      </c>
      <c r="E28" s="26" t="s">
        <v>67</v>
      </c>
      <c r="F28" s="27">
        <v>129.15299999999999</v>
      </c>
      <c r="G28" s="27">
        <f t="shared" si="0"/>
        <v>133.44412427694462</v>
      </c>
      <c r="H28" s="27">
        <v>134.53899999999999</v>
      </c>
      <c r="I28" s="25">
        <v>179</v>
      </c>
      <c r="J28" s="28">
        <f t="shared" si="1"/>
        <v>188.73526432545668</v>
      </c>
      <c r="K28" s="25">
        <v>199</v>
      </c>
    </row>
    <row r="29" spans="1:13" x14ac:dyDescent="0.2">
      <c r="A29" s="25">
        <v>32</v>
      </c>
      <c r="B29" s="25" t="s">
        <v>128</v>
      </c>
      <c r="C29" s="25" t="s">
        <v>32</v>
      </c>
      <c r="D29" s="25" t="s">
        <v>73</v>
      </c>
      <c r="E29" s="26" t="s">
        <v>72</v>
      </c>
      <c r="F29" s="27">
        <v>138.10499999999999</v>
      </c>
      <c r="G29" s="27">
        <f t="shared" si="0"/>
        <v>143.29524301876339</v>
      </c>
      <c r="H29" s="27">
        <v>144.62299999999999</v>
      </c>
      <c r="I29" s="25">
        <v>237</v>
      </c>
      <c r="J29" s="28">
        <f t="shared" si="1"/>
        <v>251.08166002318848</v>
      </c>
      <c r="K29" s="25">
        <v>266</v>
      </c>
    </row>
    <row r="30" spans="1:13" x14ac:dyDescent="0.2">
      <c r="A30" s="25">
        <v>33</v>
      </c>
      <c r="B30" s="25" t="s">
        <v>128</v>
      </c>
      <c r="C30" s="25" t="s">
        <v>25</v>
      </c>
      <c r="D30" s="25" t="s">
        <v>75</v>
      </c>
      <c r="E30" s="26" t="s">
        <v>74</v>
      </c>
      <c r="F30" s="27">
        <v>100.505</v>
      </c>
      <c r="G30" s="27">
        <f t="shared" si="0"/>
        <v>109.49700303570985</v>
      </c>
      <c r="H30" s="27">
        <v>111.86799999999999</v>
      </c>
      <c r="I30" s="25">
        <v>225</v>
      </c>
      <c r="J30" s="28">
        <f t="shared" si="1"/>
        <v>237.17082451262846</v>
      </c>
      <c r="K30" s="25">
        <v>250</v>
      </c>
    </row>
    <row r="31" spans="1:13" x14ac:dyDescent="0.2">
      <c r="A31" s="25">
        <v>34</v>
      </c>
      <c r="B31" s="25" t="s">
        <v>128</v>
      </c>
      <c r="C31" s="25" t="s">
        <v>78</v>
      </c>
      <c r="D31" s="25" t="s">
        <v>77</v>
      </c>
      <c r="E31" s="26" t="s">
        <v>76</v>
      </c>
      <c r="F31" s="27">
        <v>99.197000000000003</v>
      </c>
      <c r="G31" s="27">
        <f t="shared" si="0"/>
        <v>101.59778048029784</v>
      </c>
      <c r="H31" s="27">
        <v>102.20699999999999</v>
      </c>
      <c r="I31" s="25">
        <v>154</v>
      </c>
      <c r="J31" s="28">
        <f t="shared" si="1"/>
        <v>158.43610699584866</v>
      </c>
      <c r="K31" s="25">
        <v>163</v>
      </c>
    </row>
    <row r="32" spans="1:13" x14ac:dyDescent="0.2">
      <c r="A32" s="25">
        <v>50</v>
      </c>
      <c r="B32" s="25" t="s">
        <v>128</v>
      </c>
      <c r="C32" s="25" t="s">
        <v>71</v>
      </c>
      <c r="D32" s="25" t="s">
        <v>113</v>
      </c>
      <c r="E32" s="26" t="s">
        <v>112</v>
      </c>
      <c r="F32" s="27">
        <v>15.102</v>
      </c>
      <c r="G32" s="27">
        <f t="shared" si="0"/>
        <v>15.618212938092558</v>
      </c>
      <c r="H32" s="27">
        <v>15.75</v>
      </c>
      <c r="I32" s="25">
        <v>19</v>
      </c>
      <c r="J32" s="28">
        <f t="shared" si="1"/>
        <v>19.974984355438181</v>
      </c>
      <c r="K32" s="25">
        <v>21</v>
      </c>
    </row>
    <row r="33" spans="1:11" x14ac:dyDescent="0.2">
      <c r="A33" s="25">
        <v>35</v>
      </c>
      <c r="B33" s="25" t="s">
        <v>128</v>
      </c>
      <c r="C33" s="25" t="s">
        <v>16</v>
      </c>
      <c r="D33" s="25" t="s">
        <v>80</v>
      </c>
      <c r="E33" s="26" t="s">
        <v>79</v>
      </c>
      <c r="F33" s="27">
        <v>141.136</v>
      </c>
      <c r="G33" s="27">
        <f t="shared" si="0"/>
        <v>147.42534935637025</v>
      </c>
      <c r="H33" s="27">
        <v>149.041</v>
      </c>
      <c r="I33" s="25">
        <v>214</v>
      </c>
      <c r="J33" s="28">
        <f t="shared" si="1"/>
        <v>219.91816659839631</v>
      </c>
      <c r="K33" s="25">
        <v>226</v>
      </c>
    </row>
    <row r="34" spans="1:11" x14ac:dyDescent="0.2">
      <c r="A34" s="25">
        <v>36</v>
      </c>
      <c r="B34" s="25" t="s">
        <v>128</v>
      </c>
      <c r="C34" s="25" t="s">
        <v>83</v>
      </c>
      <c r="D34" s="25" t="s">
        <v>82</v>
      </c>
      <c r="E34" s="26" t="s">
        <v>81</v>
      </c>
      <c r="F34" s="27">
        <v>235.10300000000001</v>
      </c>
      <c r="G34" s="27">
        <f t="shared" si="0"/>
        <v>248.79513855832525</v>
      </c>
      <c r="H34" s="27">
        <v>252.34100000000001</v>
      </c>
      <c r="I34" s="25">
        <v>404</v>
      </c>
      <c r="J34" s="28">
        <f t="shared" si="1"/>
        <v>419.69512744371963</v>
      </c>
      <c r="K34" s="25">
        <v>436</v>
      </c>
    </row>
    <row r="35" spans="1:11" x14ac:dyDescent="0.2">
      <c r="A35" s="25">
        <v>37</v>
      </c>
      <c r="B35" s="25" t="s">
        <v>128</v>
      </c>
      <c r="C35" s="25" t="s">
        <v>86</v>
      </c>
      <c r="D35" s="25" t="s">
        <v>85</v>
      </c>
      <c r="E35" s="26" t="s">
        <v>84</v>
      </c>
      <c r="F35" s="27">
        <v>173.096</v>
      </c>
      <c r="G35" s="27">
        <f t="shared" si="0"/>
        <v>188.18151039326631</v>
      </c>
      <c r="H35" s="27">
        <v>192.154</v>
      </c>
      <c r="I35" s="25">
        <v>409</v>
      </c>
      <c r="J35" s="28">
        <f t="shared" si="1"/>
        <v>456.26856126627882</v>
      </c>
      <c r="K35" s="25">
        <v>509</v>
      </c>
    </row>
    <row r="36" spans="1:11" x14ac:dyDescent="0.2">
      <c r="A36" s="25">
        <v>38</v>
      </c>
      <c r="B36" s="25" t="s">
        <v>128</v>
      </c>
      <c r="C36" s="25" t="s">
        <v>11</v>
      </c>
      <c r="D36" s="25" t="s">
        <v>87</v>
      </c>
      <c r="E36" s="26" t="s">
        <v>133</v>
      </c>
      <c r="F36" s="27">
        <v>183.48599999999999</v>
      </c>
      <c r="G36" s="27">
        <f t="shared" si="0"/>
        <v>192.73642408838529</v>
      </c>
      <c r="H36" s="27">
        <v>195.12100000000001</v>
      </c>
      <c r="I36" s="25">
        <v>296</v>
      </c>
      <c r="J36" s="28">
        <f t="shared" si="1"/>
        <v>305.3522555999873</v>
      </c>
      <c r="K36" s="25">
        <v>315</v>
      </c>
    </row>
    <row r="37" spans="1:11" x14ac:dyDescent="0.2">
      <c r="A37" s="25">
        <v>40</v>
      </c>
      <c r="B37" s="25" t="s">
        <v>128</v>
      </c>
      <c r="C37" s="25" t="s">
        <v>34</v>
      </c>
      <c r="D37" s="25" t="s">
        <v>91</v>
      </c>
      <c r="E37" s="26" t="s">
        <v>90</v>
      </c>
      <c r="F37" s="27">
        <v>180.27199999999999</v>
      </c>
      <c r="G37" s="27">
        <f t="shared" si="0"/>
        <v>197.02571948392549</v>
      </c>
      <c r="H37" s="27">
        <v>201.452</v>
      </c>
      <c r="I37" s="25">
        <v>120</v>
      </c>
      <c r="J37" s="28">
        <f t="shared" si="1"/>
        <v>127.74975538137051</v>
      </c>
      <c r="K37" s="25">
        <v>136</v>
      </c>
    </row>
    <row r="38" spans="1:11" x14ac:dyDescent="0.2">
      <c r="A38" s="25">
        <v>13</v>
      </c>
      <c r="B38" s="25" t="s">
        <v>128</v>
      </c>
      <c r="C38" s="25" t="s">
        <v>34</v>
      </c>
      <c r="D38" s="25" t="s">
        <v>33</v>
      </c>
      <c r="E38" s="26" t="s">
        <v>134</v>
      </c>
      <c r="F38" s="27">
        <v>109.464</v>
      </c>
      <c r="G38" s="27">
        <f t="shared" si="0"/>
        <v>122.46134003075696</v>
      </c>
      <c r="H38" s="27">
        <v>125.94499999999999</v>
      </c>
      <c r="I38" s="25">
        <v>273</v>
      </c>
      <c r="J38" s="28">
        <f t="shared" si="1"/>
        <v>286.18176042508372</v>
      </c>
      <c r="K38" s="25">
        <v>300</v>
      </c>
    </row>
    <row r="39" spans="1:11" x14ac:dyDescent="0.2">
      <c r="A39" s="25">
        <v>41</v>
      </c>
      <c r="B39" s="25" t="s">
        <v>128</v>
      </c>
      <c r="C39" s="25" t="s">
        <v>78</v>
      </c>
      <c r="D39" s="25" t="s">
        <v>93</v>
      </c>
      <c r="E39" s="26" t="s">
        <v>92</v>
      </c>
      <c r="F39" s="27">
        <v>155.874</v>
      </c>
      <c r="G39" s="27">
        <f t="shared" si="0"/>
        <v>175.12083860280597</v>
      </c>
      <c r="H39" s="27">
        <v>180.29300000000001</v>
      </c>
      <c r="I39" s="25">
        <v>337</v>
      </c>
      <c r="J39" s="28">
        <f t="shared" si="1"/>
        <v>368.06792851320262</v>
      </c>
      <c r="K39" s="25">
        <v>402</v>
      </c>
    </row>
    <row r="40" spans="1:11" x14ac:dyDescent="0.2">
      <c r="A40" s="25">
        <v>43</v>
      </c>
      <c r="B40" s="25" t="s">
        <v>128</v>
      </c>
      <c r="C40" s="25" t="s">
        <v>22</v>
      </c>
      <c r="D40" s="25" t="s">
        <v>97</v>
      </c>
      <c r="E40" s="26" t="s">
        <v>96</v>
      </c>
      <c r="F40" s="27">
        <v>38.573999999999998</v>
      </c>
      <c r="G40" s="27">
        <f t="shared" si="0"/>
        <v>38.306567834870251</v>
      </c>
      <c r="H40" s="27">
        <v>38.24</v>
      </c>
      <c r="I40" s="25">
        <v>55</v>
      </c>
      <c r="J40" s="28">
        <f t="shared" si="1"/>
        <v>55.497747702046432</v>
      </c>
      <c r="K40" s="25">
        <v>56</v>
      </c>
    </row>
    <row r="41" spans="1:11" x14ac:dyDescent="0.2">
      <c r="A41" s="25">
        <v>44</v>
      </c>
      <c r="B41" s="25" t="s">
        <v>128</v>
      </c>
      <c r="C41" s="25" t="s">
        <v>6</v>
      </c>
      <c r="D41" s="25" t="s">
        <v>99</v>
      </c>
      <c r="E41" s="26" t="s">
        <v>98</v>
      </c>
      <c r="F41" s="27">
        <v>189.43899999999999</v>
      </c>
      <c r="G41" s="27">
        <f t="shared" si="0"/>
        <v>195.37274683205828</v>
      </c>
      <c r="H41" s="27">
        <v>196.88499999999999</v>
      </c>
      <c r="I41" s="25">
        <v>237</v>
      </c>
      <c r="J41" s="28">
        <f t="shared" si="1"/>
        <v>246.31686909345044</v>
      </c>
      <c r="K41" s="25">
        <v>256</v>
      </c>
    </row>
    <row r="42" spans="1:11" x14ac:dyDescent="0.2">
      <c r="A42" s="25">
        <v>45</v>
      </c>
      <c r="B42" s="25" t="s">
        <v>128</v>
      </c>
      <c r="C42" s="25" t="s">
        <v>40</v>
      </c>
      <c r="D42" s="25" t="s">
        <v>101</v>
      </c>
      <c r="E42" s="26" t="s">
        <v>100</v>
      </c>
      <c r="F42" s="27">
        <v>128.61199999999999</v>
      </c>
      <c r="G42" s="27">
        <f t="shared" si="0"/>
        <v>129.41697120224691</v>
      </c>
      <c r="H42" s="27">
        <v>129.619</v>
      </c>
      <c r="I42" s="25">
        <v>223</v>
      </c>
      <c r="J42" s="28">
        <f t="shared" si="1"/>
        <v>235.16802503741872</v>
      </c>
      <c r="K42" s="25">
        <v>248</v>
      </c>
    </row>
    <row r="43" spans="1:11" x14ac:dyDescent="0.2">
      <c r="A43" s="25">
        <v>991</v>
      </c>
      <c r="B43" s="25" t="s">
        <v>128</v>
      </c>
      <c r="C43" s="25" t="s">
        <v>104</v>
      </c>
      <c r="E43" s="26" t="s">
        <v>132</v>
      </c>
      <c r="F43" s="27">
        <v>660.31700000000001</v>
      </c>
      <c r="G43" s="27">
        <f t="shared" si="0"/>
        <v>722.85663734827074</v>
      </c>
      <c r="H43" s="27">
        <v>739.39599999999996</v>
      </c>
      <c r="I43" s="25">
        <v>1372</v>
      </c>
      <c r="J43" s="28">
        <f t="shared" si="1"/>
        <v>1477.9120406844245</v>
      </c>
      <c r="K43" s="25">
        <v>1592</v>
      </c>
    </row>
    <row r="44" spans="1:11" x14ac:dyDescent="0.2">
      <c r="A44" s="25">
        <v>51</v>
      </c>
      <c r="B44" s="25" t="s">
        <v>130</v>
      </c>
      <c r="C44" s="25" t="s">
        <v>22</v>
      </c>
      <c r="D44" s="25" t="s">
        <v>114</v>
      </c>
      <c r="E44" s="26" t="s">
        <v>136</v>
      </c>
      <c r="F44" s="26"/>
      <c r="G44" s="26"/>
      <c r="H44" s="26"/>
      <c r="I44" s="25">
        <v>48</v>
      </c>
      <c r="J44" s="28">
        <f t="shared" si="1"/>
        <v>49.477267507411923</v>
      </c>
      <c r="K44" s="25">
        <v>51</v>
      </c>
    </row>
    <row r="45" spans="1:11" x14ac:dyDescent="0.2">
      <c r="A45" s="25">
        <v>52</v>
      </c>
      <c r="B45" s="25" t="s">
        <v>130</v>
      </c>
      <c r="C45" s="25" t="s">
        <v>78</v>
      </c>
      <c r="D45" s="25" t="s">
        <v>115</v>
      </c>
      <c r="E45" s="26" t="s">
        <v>137</v>
      </c>
      <c r="F45" s="26"/>
      <c r="G45" s="26"/>
      <c r="H45" s="26"/>
      <c r="I45" s="25">
        <v>48</v>
      </c>
      <c r="J45" s="28">
        <f t="shared" si="1"/>
        <v>51.845925587262883</v>
      </c>
      <c r="K45" s="25">
        <v>56</v>
      </c>
    </row>
    <row r="46" spans="1:11" x14ac:dyDescent="0.2">
      <c r="A46" s="25">
        <v>53</v>
      </c>
      <c r="B46" s="25" t="s">
        <v>130</v>
      </c>
      <c r="C46" s="25" t="s">
        <v>22</v>
      </c>
      <c r="D46" s="25" t="s">
        <v>116</v>
      </c>
      <c r="E46" s="26" t="s">
        <v>138</v>
      </c>
      <c r="F46" s="26"/>
      <c r="G46" s="26"/>
      <c r="H46" s="26"/>
      <c r="I46" s="25">
        <v>67</v>
      </c>
      <c r="J46" s="28">
        <f t="shared" si="1"/>
        <v>73.668174946852048</v>
      </c>
      <c r="K46" s="25">
        <v>81</v>
      </c>
    </row>
    <row r="47" spans="1:11" x14ac:dyDescent="0.2">
      <c r="A47" s="25">
        <v>54</v>
      </c>
      <c r="B47" s="25" t="s">
        <v>130</v>
      </c>
      <c r="C47" s="25" t="s">
        <v>16</v>
      </c>
      <c r="D47" s="25" t="s">
        <v>117</v>
      </c>
      <c r="E47" s="26" t="s">
        <v>139</v>
      </c>
      <c r="F47" s="26"/>
      <c r="G47" s="26"/>
      <c r="H47" s="26"/>
      <c r="I47" s="25">
        <v>65</v>
      </c>
      <c r="J47" s="28">
        <f t="shared" si="1"/>
        <v>66.970142601012881</v>
      </c>
      <c r="K47" s="25">
        <v>69</v>
      </c>
    </row>
    <row r="48" spans="1:11" x14ac:dyDescent="0.2">
      <c r="A48" s="25">
        <v>55</v>
      </c>
      <c r="B48" s="25" t="s">
        <v>130</v>
      </c>
      <c r="C48" s="25" t="s">
        <v>83</v>
      </c>
      <c r="D48" s="25" t="s">
        <v>118</v>
      </c>
      <c r="E48" s="26" t="s">
        <v>140</v>
      </c>
      <c r="F48" s="26"/>
      <c r="G48" s="26"/>
      <c r="H48" s="26"/>
      <c r="I48" s="25">
        <v>101</v>
      </c>
      <c r="J48" s="28">
        <f t="shared" si="1"/>
        <v>103.4698023579827</v>
      </c>
      <c r="K48" s="25">
        <v>106</v>
      </c>
    </row>
    <row r="49" spans="1:11" x14ac:dyDescent="0.2">
      <c r="A49" s="25">
        <v>56</v>
      </c>
      <c r="B49" s="25" t="s">
        <v>130</v>
      </c>
      <c r="C49" s="25" t="s">
        <v>32</v>
      </c>
      <c r="D49" s="25" t="s">
        <v>119</v>
      </c>
      <c r="E49" s="26" t="s">
        <v>141</v>
      </c>
      <c r="F49" s="26"/>
      <c r="G49" s="26"/>
      <c r="H49" s="26"/>
      <c r="I49" s="25">
        <v>83</v>
      </c>
      <c r="J49" s="28">
        <f t="shared" si="1"/>
        <v>85.463442476885987</v>
      </c>
      <c r="K49" s="25">
        <v>88</v>
      </c>
    </row>
    <row r="50" spans="1:11" x14ac:dyDescent="0.2">
      <c r="A50" s="25">
        <v>57</v>
      </c>
      <c r="B50" s="25" t="s">
        <v>130</v>
      </c>
      <c r="C50" s="25" t="s">
        <v>32</v>
      </c>
      <c r="D50" s="25" t="s">
        <v>120</v>
      </c>
      <c r="E50" s="26" t="s">
        <v>142</v>
      </c>
      <c r="F50" s="26"/>
      <c r="G50" s="26"/>
      <c r="H50" s="26"/>
      <c r="I50" s="25">
        <v>60</v>
      </c>
      <c r="J50" s="28">
        <f t="shared" si="1"/>
        <v>63.403469936589431</v>
      </c>
      <c r="K50" s="25">
        <v>67</v>
      </c>
    </row>
    <row r="51" spans="1:11" x14ac:dyDescent="0.2">
      <c r="A51" s="25">
        <v>58</v>
      </c>
      <c r="B51" s="25" t="s">
        <v>130</v>
      </c>
      <c r="C51" s="25" t="s">
        <v>6</v>
      </c>
      <c r="D51" s="25" t="s">
        <v>121</v>
      </c>
      <c r="E51" s="26" t="s">
        <v>143</v>
      </c>
      <c r="F51" s="26"/>
      <c r="G51" s="26"/>
      <c r="H51" s="26"/>
      <c r="I51" s="25">
        <v>127</v>
      </c>
      <c r="J51" s="28">
        <f t="shared" si="1"/>
        <v>147.36688908978164</v>
      </c>
      <c r="K51" s="25">
        <v>171</v>
      </c>
    </row>
    <row r="52" spans="1:11" x14ac:dyDescent="0.2">
      <c r="A52" s="25">
        <v>59</v>
      </c>
      <c r="B52" s="25" t="s">
        <v>130</v>
      </c>
      <c r="C52" s="25" t="s">
        <v>123</v>
      </c>
      <c r="D52" s="25" t="s">
        <v>122</v>
      </c>
      <c r="E52" s="26" t="s">
        <v>144</v>
      </c>
      <c r="F52" s="26"/>
      <c r="G52" s="26"/>
      <c r="H52" s="26"/>
      <c r="I52" s="25">
        <v>35</v>
      </c>
      <c r="J52" s="28">
        <f t="shared" si="1"/>
        <v>36.945906403822335</v>
      </c>
      <c r="K52" s="25">
        <v>39</v>
      </c>
    </row>
    <row r="53" spans="1:11" x14ac:dyDescent="0.2">
      <c r="A53" s="25">
        <v>60</v>
      </c>
      <c r="B53" s="25" t="s">
        <v>130</v>
      </c>
      <c r="C53" s="25" t="s">
        <v>51</v>
      </c>
      <c r="D53" s="25" t="s">
        <v>48</v>
      </c>
      <c r="E53" s="26" t="s">
        <v>145</v>
      </c>
      <c r="F53" s="26"/>
      <c r="G53" s="26"/>
      <c r="H53" s="26"/>
      <c r="I53" s="25">
        <v>98</v>
      </c>
      <c r="J53" s="28">
        <f t="shared" si="1"/>
        <v>114.5949388062143</v>
      </c>
      <c r="K53" s="25">
        <v>134</v>
      </c>
    </row>
    <row r="54" spans="1:11" x14ac:dyDescent="0.2">
      <c r="A54" s="25">
        <v>61</v>
      </c>
      <c r="B54" s="25" t="s">
        <v>130</v>
      </c>
      <c r="C54" s="25" t="s">
        <v>125</v>
      </c>
      <c r="D54" s="25" t="s">
        <v>124</v>
      </c>
      <c r="E54" s="26" t="s">
        <v>146</v>
      </c>
      <c r="F54" s="26"/>
      <c r="G54" s="26"/>
      <c r="H54" s="26"/>
      <c r="I54" s="25">
        <v>67</v>
      </c>
      <c r="J54" s="28">
        <f t="shared" si="1"/>
        <v>68.483574673055713</v>
      </c>
      <c r="K54" s="25">
        <v>70</v>
      </c>
    </row>
    <row r="55" spans="1:11" x14ac:dyDescent="0.2">
      <c r="A55" s="25">
        <v>62</v>
      </c>
      <c r="B55" s="25" t="s">
        <v>130</v>
      </c>
      <c r="C55" s="25" t="s">
        <v>19</v>
      </c>
      <c r="D55" s="25" t="s">
        <v>126</v>
      </c>
      <c r="E55" s="26" t="s">
        <v>147</v>
      </c>
      <c r="F55" s="26"/>
      <c r="G55" s="26"/>
      <c r="H55" s="26"/>
      <c r="I55" s="25">
        <v>81</v>
      </c>
      <c r="J55" s="28">
        <f t="shared" si="1"/>
        <v>84.427483676821737</v>
      </c>
      <c r="K55" s="25">
        <v>88</v>
      </c>
    </row>
    <row r="56" spans="1:11" x14ac:dyDescent="0.2">
      <c r="A56" s="25">
        <v>63</v>
      </c>
      <c r="B56" s="25" t="s">
        <v>130</v>
      </c>
      <c r="C56" s="25" t="s">
        <v>11</v>
      </c>
      <c r="D56" s="25" t="s">
        <v>127</v>
      </c>
      <c r="E56" s="26" t="s">
        <v>148</v>
      </c>
      <c r="F56" s="26"/>
      <c r="G56" s="26"/>
      <c r="H56" s="26"/>
      <c r="I56" s="25">
        <v>25</v>
      </c>
      <c r="J56" s="28">
        <f t="shared" si="1"/>
        <v>25</v>
      </c>
      <c r="K56" s="25">
        <v>25</v>
      </c>
    </row>
    <row r="57" spans="1:11" x14ac:dyDescent="0.2">
      <c r="F57" s="28"/>
      <c r="G57" s="28"/>
      <c r="H57" s="28"/>
    </row>
    <row r="58" spans="1:11" x14ac:dyDescent="0.2">
      <c r="A58" s="25">
        <v>46</v>
      </c>
      <c r="B58" s="25" t="s">
        <v>128</v>
      </c>
      <c r="C58" s="25" t="s">
        <v>104</v>
      </c>
      <c r="D58" s="25" t="s">
        <v>103</v>
      </c>
      <c r="E58" s="25" t="s">
        <v>102</v>
      </c>
      <c r="F58" s="28">
        <v>114.27</v>
      </c>
      <c r="G58" s="29">
        <f>F58*(H58/F58)^0.8</f>
        <v>121.8733824870928</v>
      </c>
      <c r="H58" s="28">
        <v>123.852</v>
      </c>
      <c r="I58" s="25">
        <v>168</v>
      </c>
      <c r="J58" s="28">
        <f>I58*(K58/I58)^0.5</f>
        <v>180.53254554234812</v>
      </c>
      <c r="K58" s="25">
        <v>194</v>
      </c>
    </row>
    <row r="59" spans="1:11" x14ac:dyDescent="0.2">
      <c r="A59" s="25">
        <v>47</v>
      </c>
      <c r="B59" s="25" t="s">
        <v>128</v>
      </c>
      <c r="C59" s="25" t="s">
        <v>104</v>
      </c>
      <c r="D59" s="25" t="s">
        <v>106</v>
      </c>
      <c r="E59" s="25" t="s">
        <v>105</v>
      </c>
      <c r="F59" s="28">
        <v>148.428</v>
      </c>
      <c r="G59" s="29">
        <f>F59*(H59/F59)^0.8</f>
        <v>156.02164578019355</v>
      </c>
      <c r="H59" s="28">
        <v>157.97999999999999</v>
      </c>
      <c r="I59" s="25">
        <v>191</v>
      </c>
      <c r="J59" s="28">
        <f>I59*(K59/I59)^0.5</f>
        <v>196.90860824250424</v>
      </c>
      <c r="K59" s="25">
        <v>203</v>
      </c>
    </row>
    <row r="60" spans="1:11" x14ac:dyDescent="0.2">
      <c r="A60" s="25">
        <v>48</v>
      </c>
      <c r="B60" s="25" t="s">
        <v>128</v>
      </c>
      <c r="C60" s="25" t="s">
        <v>109</v>
      </c>
      <c r="D60" s="25" t="s">
        <v>108</v>
      </c>
      <c r="E60" s="25" t="s">
        <v>107</v>
      </c>
      <c r="F60" s="28">
        <v>397.61900000000003</v>
      </c>
      <c r="G60" s="29">
        <f>F60*(H60/F60)^0.8</f>
        <v>444.89231520809432</v>
      </c>
      <c r="H60" s="28">
        <v>457.56400000000002</v>
      </c>
      <c r="I60" s="25">
        <v>1013</v>
      </c>
      <c r="J60" s="28">
        <f>I60*(K60/I60)^0.5</f>
        <v>1100.243154943488</v>
      </c>
      <c r="K60" s="25">
        <v>1195</v>
      </c>
    </row>
    <row r="62" spans="1:11" x14ac:dyDescent="0.2">
      <c r="A62" s="25">
        <v>5</v>
      </c>
      <c r="B62" s="25" t="s">
        <v>128</v>
      </c>
      <c r="C62" s="25" t="s">
        <v>3</v>
      </c>
      <c r="D62" s="25" t="s">
        <v>13</v>
      </c>
      <c r="E62" s="25" t="s">
        <v>12</v>
      </c>
      <c r="J62" s="28"/>
    </row>
    <row r="63" spans="1:11" x14ac:dyDescent="0.2">
      <c r="A63" s="25">
        <v>19</v>
      </c>
      <c r="B63" s="25" t="s">
        <v>128</v>
      </c>
      <c r="C63" s="25" t="s">
        <v>6</v>
      </c>
      <c r="D63" s="25" t="s">
        <v>48</v>
      </c>
      <c r="E63" s="25" t="s">
        <v>47</v>
      </c>
      <c r="J63" s="28"/>
    </row>
    <row r="64" spans="1:11" x14ac:dyDescent="0.2">
      <c r="A64" s="25">
        <v>24</v>
      </c>
      <c r="B64" s="25" t="s">
        <v>128</v>
      </c>
      <c r="C64" s="25" t="s">
        <v>11</v>
      </c>
      <c r="D64" s="25" t="s">
        <v>59</v>
      </c>
      <c r="E64" s="25" t="s">
        <v>58</v>
      </c>
      <c r="J64" s="28"/>
    </row>
    <row r="65" spans="1:11" x14ac:dyDescent="0.2">
      <c r="A65" s="25">
        <v>25</v>
      </c>
      <c r="B65" s="25" t="s">
        <v>128</v>
      </c>
      <c r="C65" s="25" t="s">
        <v>11</v>
      </c>
      <c r="D65" s="25" t="s">
        <v>61</v>
      </c>
      <c r="E65" s="25" t="s">
        <v>60</v>
      </c>
    </row>
    <row r="66" spans="1:11" x14ac:dyDescent="0.2">
      <c r="A66" s="25">
        <v>26</v>
      </c>
      <c r="B66" s="25" t="s">
        <v>128</v>
      </c>
      <c r="C66" s="25" t="s">
        <v>11</v>
      </c>
      <c r="D66" s="25" t="s">
        <v>57</v>
      </c>
      <c r="E66" s="25" t="s">
        <v>62</v>
      </c>
    </row>
    <row r="67" spans="1:11" x14ac:dyDescent="0.2">
      <c r="A67" s="25">
        <v>31</v>
      </c>
      <c r="B67" s="25" t="s">
        <v>128</v>
      </c>
      <c r="C67" s="25" t="s">
        <v>71</v>
      </c>
      <c r="D67" s="25" t="s">
        <v>70</v>
      </c>
      <c r="E67" s="25" t="s">
        <v>69</v>
      </c>
    </row>
    <row r="68" spans="1:11" x14ac:dyDescent="0.2">
      <c r="A68" s="25">
        <v>39</v>
      </c>
      <c r="B68" s="25" t="s">
        <v>128</v>
      </c>
      <c r="C68" s="25" t="s">
        <v>11</v>
      </c>
      <c r="D68" s="25" t="s">
        <v>89</v>
      </c>
      <c r="E68" s="25" t="s">
        <v>88</v>
      </c>
    </row>
    <row r="69" spans="1:11" x14ac:dyDescent="0.2">
      <c r="A69" s="25">
        <v>42</v>
      </c>
      <c r="B69" s="25" t="s">
        <v>128</v>
      </c>
      <c r="C69" s="25" t="s">
        <v>34</v>
      </c>
      <c r="D69" s="25" t="s">
        <v>95</v>
      </c>
      <c r="E69" s="25" t="s">
        <v>94</v>
      </c>
    </row>
    <row r="71" spans="1:11" x14ac:dyDescent="0.2">
      <c r="B71" s="25" t="s">
        <v>128</v>
      </c>
      <c r="C71" s="25" t="s">
        <v>160</v>
      </c>
      <c r="F71" s="28">
        <f t="shared" ref="F71:K71" si="2">SUM(F20:F57)</f>
        <v>4588.5439999999999</v>
      </c>
      <c r="G71" s="28">
        <f t="shared" si="2"/>
        <v>4895.3117263539643</v>
      </c>
      <c r="H71" s="28">
        <f t="shared" si="2"/>
        <v>4976.5559999999996</v>
      </c>
      <c r="I71" s="28">
        <f t="shared" si="2"/>
        <v>10239</v>
      </c>
      <c r="J71" s="28">
        <f t="shared" si="2"/>
        <v>10985.154695427658</v>
      </c>
      <c r="K71" s="28">
        <f t="shared" si="2"/>
        <v>11796</v>
      </c>
    </row>
  </sheetData>
  <mergeCells count="1">
    <mergeCell ref="A1:E1"/>
  </mergeCells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"/>
  <sheetViews>
    <sheetView topLeftCell="A112" workbookViewId="0">
      <selection activeCell="P1" sqref="P1:P3"/>
    </sheetView>
  </sheetViews>
  <sheetFormatPr defaultRowHeight="12.75" x14ac:dyDescent="0.2"/>
  <cols>
    <col min="15" max="15" width="3.140625" customWidth="1"/>
    <col min="16" max="16" width="41.42578125" customWidth="1"/>
  </cols>
  <sheetData>
    <row r="1" spans="1:16" x14ac:dyDescent="0.2">
      <c r="A1" s="30" t="s">
        <v>291</v>
      </c>
      <c r="B1" s="30"/>
      <c r="C1" s="30"/>
      <c r="D1" s="30"/>
      <c r="E1" s="30"/>
      <c r="F1" s="30"/>
      <c r="P1" t="s">
        <v>292</v>
      </c>
    </row>
    <row r="2" spans="1:16" x14ac:dyDescent="0.2">
      <c r="P2" t="s">
        <v>293</v>
      </c>
    </row>
    <row r="3" spans="1:16" x14ac:dyDescent="0.2">
      <c r="A3" t="s">
        <v>251</v>
      </c>
      <c r="P3" t="s">
        <v>294</v>
      </c>
    </row>
    <row r="4" spans="1:16" x14ac:dyDescent="0.2">
      <c r="A4" t="s">
        <v>249</v>
      </c>
    </row>
    <row r="5" spans="1:16" x14ac:dyDescent="0.2">
      <c r="A5" s="19" t="s">
        <v>250</v>
      </c>
    </row>
    <row r="8" spans="1:16" x14ac:dyDescent="0.2">
      <c r="A8" s="18" t="s">
        <v>216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1:16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6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 spans="1:16" x14ac:dyDescent="0.2">
      <c r="A11" s="18"/>
      <c r="B11" s="18"/>
      <c r="C11" s="32" t="s">
        <v>217</v>
      </c>
      <c r="D11" s="32"/>
      <c r="E11" s="32"/>
      <c r="F11" s="32" t="s">
        <v>218</v>
      </c>
      <c r="G11" s="32"/>
      <c r="H11" s="32"/>
      <c r="I11" s="32" t="s">
        <v>219</v>
      </c>
      <c r="J11" s="32"/>
      <c r="K11" s="32"/>
      <c r="L11" s="32" t="s">
        <v>220</v>
      </c>
      <c r="M11" s="32"/>
      <c r="N11" s="32"/>
    </row>
    <row r="12" spans="1:16" x14ac:dyDescent="0.2">
      <c r="A12" s="18"/>
      <c r="B12" s="18" t="s">
        <v>221</v>
      </c>
      <c r="C12" s="18" t="s">
        <v>222</v>
      </c>
      <c r="D12" s="18" t="s">
        <v>223</v>
      </c>
      <c r="E12" s="18" t="s">
        <v>224</v>
      </c>
      <c r="F12" s="18" t="s">
        <v>222</v>
      </c>
      <c r="G12" s="18" t="s">
        <v>223</v>
      </c>
      <c r="H12" s="18" t="s">
        <v>224</v>
      </c>
      <c r="I12" s="18" t="s">
        <v>222</v>
      </c>
      <c r="J12" s="18" t="s">
        <v>223</v>
      </c>
      <c r="K12" s="18" t="s">
        <v>224</v>
      </c>
      <c r="L12" s="18" t="s">
        <v>222</v>
      </c>
      <c r="M12" s="18" t="s">
        <v>223</v>
      </c>
      <c r="N12" s="18" t="s">
        <v>224</v>
      </c>
    </row>
    <row r="13" spans="1:16" x14ac:dyDescent="0.2">
      <c r="A13" s="18"/>
      <c r="B13" s="18" t="s">
        <v>225</v>
      </c>
      <c r="C13" s="18">
        <v>36070492</v>
      </c>
      <c r="D13" s="18">
        <v>17445608</v>
      </c>
      <c r="E13" s="18">
        <v>18624884</v>
      </c>
      <c r="F13" s="18">
        <v>20963807</v>
      </c>
      <c r="G13" s="18">
        <v>10334011</v>
      </c>
      <c r="H13" s="18">
        <v>10629796</v>
      </c>
      <c r="I13" s="18">
        <v>13126070</v>
      </c>
      <c r="J13" s="18">
        <v>6495786</v>
      </c>
      <c r="K13" s="18">
        <v>6630284</v>
      </c>
      <c r="L13" s="18">
        <v>1980615</v>
      </c>
      <c r="M13" s="18">
        <v>615811</v>
      </c>
      <c r="N13" s="18">
        <v>1364804</v>
      </c>
    </row>
    <row r="14" spans="1:16" x14ac:dyDescent="0.2">
      <c r="A14" s="18"/>
      <c r="B14" s="18" t="s">
        <v>226</v>
      </c>
      <c r="C14" s="18">
        <v>781728</v>
      </c>
      <c r="D14" s="18">
        <v>395110</v>
      </c>
      <c r="E14" s="18">
        <v>386618</v>
      </c>
      <c r="F14" s="18">
        <v>781728</v>
      </c>
      <c r="G14" s="18">
        <v>395110</v>
      </c>
      <c r="H14" s="18">
        <v>386618</v>
      </c>
      <c r="I14" s="18"/>
      <c r="J14" s="18"/>
      <c r="K14" s="18"/>
      <c r="L14" s="18"/>
      <c r="M14" s="18"/>
      <c r="N14" s="18"/>
    </row>
    <row r="15" spans="1:16" x14ac:dyDescent="0.2">
      <c r="A15" s="18"/>
      <c r="B15" s="18">
        <v>1</v>
      </c>
      <c r="C15" s="18">
        <v>742818</v>
      </c>
      <c r="D15" s="18">
        <v>374109</v>
      </c>
      <c r="E15" s="18">
        <v>368709</v>
      </c>
      <c r="F15" s="18">
        <v>742818</v>
      </c>
      <c r="G15" s="18">
        <v>374109</v>
      </c>
      <c r="H15" s="18">
        <v>368709</v>
      </c>
      <c r="I15" s="18"/>
      <c r="J15" s="18"/>
      <c r="K15" s="18"/>
      <c r="L15" s="18"/>
      <c r="M15" s="18"/>
      <c r="N15" s="18"/>
    </row>
    <row r="16" spans="1:16" x14ac:dyDescent="0.2">
      <c r="A16" s="18"/>
      <c r="B16" s="18">
        <v>2</v>
      </c>
      <c r="C16" s="18">
        <v>789295</v>
      </c>
      <c r="D16" s="18">
        <v>395919</v>
      </c>
      <c r="E16" s="18">
        <v>393376</v>
      </c>
      <c r="F16" s="18">
        <v>789295</v>
      </c>
      <c r="G16" s="18">
        <v>395919</v>
      </c>
      <c r="H16" s="18">
        <v>393376</v>
      </c>
      <c r="I16" s="18"/>
      <c r="J16" s="18"/>
      <c r="K16" s="18"/>
      <c r="L16" s="18"/>
      <c r="M16" s="18"/>
      <c r="N16" s="18"/>
    </row>
    <row r="17" spans="1:14" x14ac:dyDescent="0.2">
      <c r="A17" s="18"/>
      <c r="B17" s="18">
        <v>3</v>
      </c>
      <c r="C17" s="18">
        <v>777351</v>
      </c>
      <c r="D17" s="18">
        <v>388669</v>
      </c>
      <c r="E17" s="18">
        <v>388682</v>
      </c>
      <c r="F17" s="18">
        <v>777351</v>
      </c>
      <c r="G17" s="18">
        <v>388669</v>
      </c>
      <c r="H17" s="18">
        <v>388682</v>
      </c>
      <c r="I17" s="18"/>
      <c r="J17" s="18"/>
      <c r="K17" s="18"/>
      <c r="L17" s="18"/>
      <c r="M17" s="18"/>
      <c r="N17" s="18"/>
    </row>
    <row r="18" spans="1:14" x14ac:dyDescent="0.2">
      <c r="A18" s="18"/>
      <c r="B18" s="18">
        <v>4</v>
      </c>
      <c r="C18" s="18">
        <v>763191</v>
      </c>
      <c r="D18" s="18">
        <v>382306</v>
      </c>
      <c r="E18" s="18">
        <v>380885</v>
      </c>
      <c r="F18" s="18">
        <v>763191</v>
      </c>
      <c r="G18" s="18">
        <v>382306</v>
      </c>
      <c r="H18" s="18">
        <v>380885</v>
      </c>
      <c r="I18" s="18"/>
      <c r="J18" s="18"/>
      <c r="K18" s="18"/>
      <c r="L18" s="18"/>
      <c r="M18" s="18"/>
      <c r="N18" s="18"/>
    </row>
    <row r="19" spans="1:14" x14ac:dyDescent="0.2">
      <c r="A19" s="18"/>
      <c r="B19" s="18" t="s">
        <v>227</v>
      </c>
      <c r="C19" s="18">
        <v>3854383</v>
      </c>
      <c r="D19" s="18">
        <v>1936113</v>
      </c>
      <c r="E19" s="18">
        <v>1918270</v>
      </c>
      <c r="F19" s="18">
        <v>3854383</v>
      </c>
      <c r="G19" s="18">
        <v>1936113</v>
      </c>
      <c r="H19" s="18">
        <v>1918270</v>
      </c>
      <c r="I19" s="18"/>
      <c r="J19" s="18"/>
      <c r="K19" s="18"/>
      <c r="L19" s="18"/>
      <c r="M19" s="18"/>
      <c r="N19" s="18"/>
    </row>
    <row r="20" spans="1:14" x14ac:dyDescent="0.2">
      <c r="A20" s="18"/>
      <c r="B20" s="18">
        <v>5</v>
      </c>
      <c r="C20" s="18">
        <v>748016</v>
      </c>
      <c r="D20" s="18">
        <v>374037</v>
      </c>
      <c r="E20" s="18">
        <v>373979</v>
      </c>
      <c r="F20" s="18">
        <v>748016</v>
      </c>
      <c r="G20" s="18">
        <v>374037</v>
      </c>
      <c r="H20" s="18">
        <v>373979</v>
      </c>
      <c r="I20" s="18"/>
      <c r="J20" s="18"/>
      <c r="K20" s="18"/>
      <c r="L20" s="18"/>
      <c r="M20" s="18"/>
      <c r="N20" s="18"/>
    </row>
    <row r="21" spans="1:14" x14ac:dyDescent="0.2">
      <c r="A21" s="18"/>
      <c r="B21" s="18">
        <v>6</v>
      </c>
      <c r="C21" s="18">
        <v>745549</v>
      </c>
      <c r="D21" s="18">
        <v>372572</v>
      </c>
      <c r="E21" s="18">
        <v>372977</v>
      </c>
      <c r="F21" s="18">
        <v>745549</v>
      </c>
      <c r="G21" s="18">
        <v>372572</v>
      </c>
      <c r="H21" s="18">
        <v>372977</v>
      </c>
      <c r="I21" s="18"/>
      <c r="J21" s="18"/>
      <c r="K21" s="18"/>
      <c r="L21" s="18"/>
      <c r="M21" s="18"/>
      <c r="N21" s="18"/>
    </row>
    <row r="22" spans="1:14" x14ac:dyDescent="0.2">
      <c r="A22" s="18"/>
      <c r="B22" s="18">
        <v>7</v>
      </c>
      <c r="C22" s="18">
        <v>746485</v>
      </c>
      <c r="D22" s="18">
        <v>372988</v>
      </c>
      <c r="E22" s="18">
        <v>373497</v>
      </c>
      <c r="F22" s="18">
        <v>746485</v>
      </c>
      <c r="G22" s="18">
        <v>372988</v>
      </c>
      <c r="H22" s="18">
        <v>373497</v>
      </c>
      <c r="I22" s="18"/>
      <c r="J22" s="18"/>
      <c r="K22" s="18"/>
      <c r="L22" s="18"/>
      <c r="M22" s="18"/>
      <c r="N22" s="18"/>
    </row>
    <row r="23" spans="1:14" x14ac:dyDescent="0.2">
      <c r="A23" s="18"/>
      <c r="B23" s="18">
        <v>8</v>
      </c>
      <c r="C23" s="18">
        <v>733920</v>
      </c>
      <c r="D23" s="18">
        <v>366223</v>
      </c>
      <c r="E23" s="18">
        <v>367697</v>
      </c>
      <c r="F23" s="18">
        <v>733920</v>
      </c>
      <c r="G23" s="18">
        <v>366223</v>
      </c>
      <c r="H23" s="18">
        <v>367697</v>
      </c>
      <c r="I23" s="18"/>
      <c r="J23" s="18"/>
      <c r="K23" s="18"/>
      <c r="L23" s="18"/>
      <c r="M23" s="18"/>
      <c r="N23" s="18"/>
    </row>
    <row r="24" spans="1:14" x14ac:dyDescent="0.2">
      <c r="A24" s="18"/>
      <c r="B24" s="18">
        <v>9</v>
      </c>
      <c r="C24" s="18">
        <v>722826</v>
      </c>
      <c r="D24" s="18">
        <v>361475</v>
      </c>
      <c r="E24" s="18">
        <v>361351</v>
      </c>
      <c r="F24" s="18">
        <v>722826</v>
      </c>
      <c r="G24" s="18">
        <v>361475</v>
      </c>
      <c r="H24" s="18">
        <v>361351</v>
      </c>
      <c r="I24" s="18"/>
      <c r="J24" s="18"/>
      <c r="K24" s="18"/>
      <c r="L24" s="18"/>
      <c r="M24" s="18"/>
      <c r="N24" s="18"/>
    </row>
    <row r="25" spans="1:14" x14ac:dyDescent="0.2">
      <c r="A25" s="18"/>
      <c r="B25" s="18" t="s">
        <v>228</v>
      </c>
      <c r="C25" s="18">
        <v>3696796</v>
      </c>
      <c r="D25" s="18">
        <v>1847295</v>
      </c>
      <c r="E25" s="18">
        <v>1849501</v>
      </c>
      <c r="F25" s="18">
        <v>3696796</v>
      </c>
      <c r="G25" s="18">
        <v>1847295</v>
      </c>
      <c r="H25" s="18">
        <v>1849501</v>
      </c>
      <c r="I25" s="18"/>
      <c r="J25" s="18"/>
      <c r="K25" s="18"/>
      <c r="L25" s="18"/>
      <c r="M25" s="18"/>
      <c r="N25" s="18"/>
    </row>
    <row r="26" spans="1:14" x14ac:dyDescent="0.2">
      <c r="A26" s="18"/>
      <c r="B26" s="18">
        <v>10</v>
      </c>
      <c r="C26" s="18">
        <v>718683</v>
      </c>
      <c r="D26" s="18">
        <v>359062</v>
      </c>
      <c r="E26" s="18">
        <v>359621</v>
      </c>
      <c r="F26" s="18">
        <v>718683</v>
      </c>
      <c r="G26" s="18">
        <v>359062</v>
      </c>
      <c r="H26" s="18">
        <v>359621</v>
      </c>
      <c r="I26" s="18"/>
      <c r="J26" s="18"/>
      <c r="K26" s="18"/>
      <c r="L26" s="18"/>
      <c r="M26" s="18"/>
      <c r="N26" s="18"/>
    </row>
    <row r="27" spans="1:14" x14ac:dyDescent="0.2">
      <c r="A27" s="18"/>
      <c r="B27" s="18">
        <v>11</v>
      </c>
      <c r="C27" s="18">
        <v>703507</v>
      </c>
      <c r="D27" s="18">
        <v>351287</v>
      </c>
      <c r="E27" s="18">
        <v>352220</v>
      </c>
      <c r="F27" s="18">
        <v>703507</v>
      </c>
      <c r="G27" s="18">
        <v>351287</v>
      </c>
      <c r="H27" s="18">
        <v>352220</v>
      </c>
      <c r="I27" s="18"/>
      <c r="J27" s="18"/>
      <c r="K27" s="18"/>
      <c r="L27" s="18"/>
      <c r="M27" s="18"/>
      <c r="N27" s="18"/>
    </row>
    <row r="28" spans="1:14" x14ac:dyDescent="0.2">
      <c r="A28" s="18"/>
      <c r="B28" s="18">
        <v>12</v>
      </c>
      <c r="C28" s="18">
        <v>699511</v>
      </c>
      <c r="D28" s="18">
        <v>349205</v>
      </c>
      <c r="E28" s="18">
        <v>350306</v>
      </c>
      <c r="F28" s="18">
        <v>699511</v>
      </c>
      <c r="G28" s="18">
        <v>349205</v>
      </c>
      <c r="H28" s="18">
        <v>350306</v>
      </c>
      <c r="I28" s="18"/>
      <c r="J28" s="18"/>
      <c r="K28" s="18"/>
      <c r="L28" s="18"/>
      <c r="M28" s="18"/>
      <c r="N28" s="18"/>
    </row>
    <row r="29" spans="1:14" x14ac:dyDescent="0.2">
      <c r="A29" s="18"/>
      <c r="B29" s="18">
        <v>13</v>
      </c>
      <c r="C29" s="18">
        <v>690732</v>
      </c>
      <c r="D29" s="18">
        <v>345144</v>
      </c>
      <c r="E29" s="18">
        <v>345588</v>
      </c>
      <c r="F29" s="18">
        <v>690732</v>
      </c>
      <c r="G29" s="18">
        <v>345144</v>
      </c>
      <c r="H29" s="18">
        <v>345588</v>
      </c>
      <c r="I29" s="18"/>
      <c r="J29" s="18"/>
      <c r="K29" s="18"/>
      <c r="L29" s="18"/>
      <c r="M29" s="18"/>
      <c r="N29" s="18"/>
    </row>
    <row r="30" spans="1:14" x14ac:dyDescent="0.2">
      <c r="A30" s="18"/>
      <c r="B30" s="18">
        <v>14</v>
      </c>
      <c r="C30" s="18">
        <v>687255</v>
      </c>
      <c r="D30" s="18">
        <v>342933</v>
      </c>
      <c r="E30" s="18">
        <v>344322</v>
      </c>
      <c r="F30" s="18">
        <v>687255</v>
      </c>
      <c r="G30" s="18">
        <v>342933</v>
      </c>
      <c r="H30" s="18">
        <v>344322</v>
      </c>
      <c r="I30" s="18"/>
      <c r="J30" s="18"/>
      <c r="K30" s="18"/>
      <c r="L30" s="18"/>
      <c r="M30" s="18"/>
      <c r="N30" s="18"/>
    </row>
    <row r="31" spans="1:14" x14ac:dyDescent="0.2">
      <c r="A31" s="18"/>
      <c r="B31" s="18" t="s">
        <v>229</v>
      </c>
      <c r="C31" s="18">
        <v>3499688</v>
      </c>
      <c r="D31" s="18">
        <v>1747631</v>
      </c>
      <c r="E31" s="18">
        <v>1752057</v>
      </c>
      <c r="F31" s="18">
        <v>3499688</v>
      </c>
      <c r="G31" s="18">
        <v>1747631</v>
      </c>
      <c r="H31" s="18">
        <v>1752057</v>
      </c>
      <c r="I31" s="18"/>
      <c r="J31" s="18"/>
      <c r="K31" s="18"/>
      <c r="L31" s="18"/>
      <c r="M31" s="18"/>
      <c r="N31" s="18"/>
    </row>
    <row r="32" spans="1:14" x14ac:dyDescent="0.2">
      <c r="A32" s="18"/>
      <c r="B32" s="18">
        <v>15</v>
      </c>
      <c r="C32" s="18">
        <v>669971</v>
      </c>
      <c r="D32" s="18">
        <v>334241</v>
      </c>
      <c r="E32" s="18">
        <v>335730</v>
      </c>
      <c r="F32" s="18">
        <v>669959</v>
      </c>
      <c r="G32" s="18">
        <v>334237</v>
      </c>
      <c r="H32" s="18">
        <v>335722</v>
      </c>
      <c r="I32" s="18">
        <v>12</v>
      </c>
      <c r="J32" s="18">
        <v>4</v>
      </c>
      <c r="K32" s="18">
        <v>8</v>
      </c>
      <c r="L32" s="18"/>
      <c r="M32" s="18"/>
      <c r="N32" s="18"/>
    </row>
    <row r="33" spans="1:14" x14ac:dyDescent="0.2">
      <c r="A33" s="18"/>
      <c r="B33" s="18">
        <v>16</v>
      </c>
      <c r="C33" s="18">
        <v>672969</v>
      </c>
      <c r="D33" s="18">
        <v>335518</v>
      </c>
      <c r="E33" s="18">
        <v>337451</v>
      </c>
      <c r="F33" s="18">
        <v>672840</v>
      </c>
      <c r="G33" s="18">
        <v>335498</v>
      </c>
      <c r="H33" s="18">
        <v>337342</v>
      </c>
      <c r="I33" s="18">
        <v>125</v>
      </c>
      <c r="J33" s="18">
        <v>19</v>
      </c>
      <c r="K33" s="18">
        <v>106</v>
      </c>
      <c r="L33" s="18">
        <v>4</v>
      </c>
      <c r="M33" s="18">
        <v>1</v>
      </c>
      <c r="N33" s="18">
        <v>3</v>
      </c>
    </row>
    <row r="34" spans="1:14" x14ac:dyDescent="0.2">
      <c r="A34" s="18"/>
      <c r="B34" s="18">
        <v>17</v>
      </c>
      <c r="C34" s="18">
        <v>666235</v>
      </c>
      <c r="D34" s="18">
        <v>329627</v>
      </c>
      <c r="E34" s="18">
        <v>336608</v>
      </c>
      <c r="F34" s="18">
        <v>665238</v>
      </c>
      <c r="G34" s="18">
        <v>329544</v>
      </c>
      <c r="H34" s="18">
        <v>335694</v>
      </c>
      <c r="I34" s="18">
        <v>970</v>
      </c>
      <c r="J34" s="18">
        <v>76</v>
      </c>
      <c r="K34" s="18">
        <v>894</v>
      </c>
      <c r="L34" s="18">
        <v>27</v>
      </c>
      <c r="M34" s="18">
        <v>7</v>
      </c>
      <c r="N34" s="18">
        <v>20</v>
      </c>
    </row>
    <row r="35" spans="1:14" x14ac:dyDescent="0.2">
      <c r="A35" s="18"/>
      <c r="B35" s="18">
        <v>18</v>
      </c>
      <c r="C35" s="18">
        <v>672966</v>
      </c>
      <c r="D35" s="18">
        <v>332615</v>
      </c>
      <c r="E35" s="18">
        <v>340351</v>
      </c>
      <c r="F35" s="18">
        <v>667306</v>
      </c>
      <c r="G35" s="18">
        <v>332021</v>
      </c>
      <c r="H35" s="18">
        <v>335285</v>
      </c>
      <c r="I35" s="18">
        <v>5626</v>
      </c>
      <c r="J35" s="18">
        <v>582</v>
      </c>
      <c r="K35" s="18">
        <v>5044</v>
      </c>
      <c r="L35" s="18">
        <v>34</v>
      </c>
      <c r="M35" s="18">
        <v>12</v>
      </c>
      <c r="N35" s="18">
        <v>22</v>
      </c>
    </row>
    <row r="36" spans="1:14" x14ac:dyDescent="0.2">
      <c r="A36" s="18"/>
      <c r="B36" s="18">
        <v>19</v>
      </c>
      <c r="C36" s="18">
        <v>654480</v>
      </c>
      <c r="D36" s="18">
        <v>322894</v>
      </c>
      <c r="E36" s="18">
        <v>331586</v>
      </c>
      <c r="F36" s="18">
        <v>637842</v>
      </c>
      <c r="G36" s="18">
        <v>320359</v>
      </c>
      <c r="H36" s="18">
        <v>317483</v>
      </c>
      <c r="I36" s="18">
        <v>16570</v>
      </c>
      <c r="J36" s="18">
        <v>2511</v>
      </c>
      <c r="K36" s="18">
        <v>14059</v>
      </c>
      <c r="L36" s="18">
        <v>68</v>
      </c>
      <c r="M36" s="18">
        <v>24</v>
      </c>
      <c r="N36" s="18">
        <v>44</v>
      </c>
    </row>
    <row r="37" spans="1:14" x14ac:dyDescent="0.2">
      <c r="A37" s="18"/>
      <c r="B37" s="18" t="s">
        <v>230</v>
      </c>
      <c r="C37" s="18">
        <v>3336621</v>
      </c>
      <c r="D37" s="18">
        <v>1654895</v>
      </c>
      <c r="E37" s="18">
        <v>1681726</v>
      </c>
      <c r="F37" s="18">
        <v>3313185</v>
      </c>
      <c r="G37" s="18">
        <v>1651659</v>
      </c>
      <c r="H37" s="18">
        <v>1661526</v>
      </c>
      <c r="I37" s="18">
        <v>23303</v>
      </c>
      <c r="J37" s="18">
        <v>3192</v>
      </c>
      <c r="K37" s="18">
        <v>20111</v>
      </c>
      <c r="L37" s="18">
        <v>133</v>
      </c>
      <c r="M37" s="18">
        <v>44</v>
      </c>
      <c r="N37" s="18">
        <v>89</v>
      </c>
    </row>
    <row r="38" spans="1:14" x14ac:dyDescent="0.2">
      <c r="A38" s="18"/>
      <c r="B38" s="18">
        <v>20</v>
      </c>
      <c r="C38" s="18">
        <v>640755</v>
      </c>
      <c r="D38" s="18">
        <v>308328</v>
      </c>
      <c r="E38" s="18">
        <v>332427</v>
      </c>
      <c r="F38" s="18">
        <v>599249</v>
      </c>
      <c r="G38" s="18">
        <v>299411</v>
      </c>
      <c r="H38" s="18">
        <v>299838</v>
      </c>
      <c r="I38" s="18">
        <v>41307</v>
      </c>
      <c r="J38" s="18">
        <v>8848</v>
      </c>
      <c r="K38" s="18">
        <v>32459</v>
      </c>
      <c r="L38" s="18">
        <v>199</v>
      </c>
      <c r="M38" s="18">
        <v>69</v>
      </c>
      <c r="N38" s="18">
        <v>130</v>
      </c>
    </row>
    <row r="39" spans="1:14" x14ac:dyDescent="0.2">
      <c r="A39" s="18"/>
      <c r="B39" s="18">
        <v>21</v>
      </c>
      <c r="C39" s="18">
        <v>635764</v>
      </c>
      <c r="D39" s="18">
        <v>304131</v>
      </c>
      <c r="E39" s="18">
        <v>331633</v>
      </c>
      <c r="F39" s="18">
        <v>560730</v>
      </c>
      <c r="G39" s="18">
        <v>283446</v>
      </c>
      <c r="H39" s="18">
        <v>277284</v>
      </c>
      <c r="I39" s="18">
        <v>74675</v>
      </c>
      <c r="J39" s="18">
        <v>20561</v>
      </c>
      <c r="K39" s="18">
        <v>54114</v>
      </c>
      <c r="L39" s="18">
        <v>359</v>
      </c>
      <c r="M39" s="18">
        <v>124</v>
      </c>
      <c r="N39" s="18">
        <v>235</v>
      </c>
    </row>
    <row r="40" spans="1:14" x14ac:dyDescent="0.2">
      <c r="A40" s="18"/>
      <c r="B40" s="18">
        <v>22</v>
      </c>
      <c r="C40" s="18">
        <v>629611</v>
      </c>
      <c r="D40" s="18">
        <v>296288</v>
      </c>
      <c r="E40" s="18">
        <v>333323</v>
      </c>
      <c r="F40" s="18">
        <v>510829</v>
      </c>
      <c r="G40" s="18">
        <v>257614</v>
      </c>
      <c r="H40" s="18">
        <v>253215</v>
      </c>
      <c r="I40" s="18">
        <v>118126</v>
      </c>
      <c r="J40" s="18">
        <v>38442</v>
      </c>
      <c r="K40" s="18">
        <v>79684</v>
      </c>
      <c r="L40" s="18">
        <v>656</v>
      </c>
      <c r="M40" s="18">
        <v>232</v>
      </c>
      <c r="N40" s="18">
        <v>424</v>
      </c>
    </row>
    <row r="41" spans="1:14" x14ac:dyDescent="0.2">
      <c r="A41" s="18"/>
      <c r="B41" s="18">
        <v>23</v>
      </c>
      <c r="C41" s="18">
        <v>635148</v>
      </c>
      <c r="D41" s="18">
        <v>297065</v>
      </c>
      <c r="E41" s="18">
        <v>338083</v>
      </c>
      <c r="F41" s="18">
        <v>467845</v>
      </c>
      <c r="G41" s="18">
        <v>236323</v>
      </c>
      <c r="H41" s="18">
        <v>231522</v>
      </c>
      <c r="I41" s="18">
        <v>166264</v>
      </c>
      <c r="J41" s="18">
        <v>60371</v>
      </c>
      <c r="K41" s="18">
        <v>105893</v>
      </c>
      <c r="L41" s="18">
        <v>1039</v>
      </c>
      <c r="M41" s="18">
        <v>371</v>
      </c>
      <c r="N41" s="18">
        <v>668</v>
      </c>
    </row>
    <row r="42" spans="1:14" x14ac:dyDescent="0.2">
      <c r="A42" s="18"/>
      <c r="B42" s="18">
        <v>24</v>
      </c>
      <c r="C42" s="18">
        <v>634440</v>
      </c>
      <c r="D42" s="18">
        <v>296840</v>
      </c>
      <c r="E42" s="18">
        <v>337600</v>
      </c>
      <c r="F42" s="18">
        <v>415953</v>
      </c>
      <c r="G42" s="18">
        <v>211294</v>
      </c>
      <c r="H42" s="18">
        <v>204659</v>
      </c>
      <c r="I42" s="18">
        <v>216825</v>
      </c>
      <c r="J42" s="18">
        <v>84914</v>
      </c>
      <c r="K42" s="18">
        <v>131911</v>
      </c>
      <c r="L42" s="18">
        <v>1662</v>
      </c>
      <c r="M42" s="18">
        <v>632</v>
      </c>
      <c r="N42" s="18">
        <v>1030</v>
      </c>
    </row>
    <row r="43" spans="1:14" x14ac:dyDescent="0.2">
      <c r="A43" s="18"/>
      <c r="B43" s="18" t="s">
        <v>231</v>
      </c>
      <c r="C43" s="18">
        <v>3175718</v>
      </c>
      <c r="D43" s="18">
        <v>1502652</v>
      </c>
      <c r="E43" s="18">
        <v>1673066</v>
      </c>
      <c r="F43" s="18">
        <v>2554606</v>
      </c>
      <c r="G43" s="18">
        <v>1288088</v>
      </c>
      <c r="H43" s="18">
        <v>1266518</v>
      </c>
      <c r="I43" s="18">
        <v>617197</v>
      </c>
      <c r="J43" s="18">
        <v>213136</v>
      </c>
      <c r="K43" s="18">
        <v>404061</v>
      </c>
      <c r="L43" s="18">
        <v>3915</v>
      </c>
      <c r="M43" s="18">
        <v>1428</v>
      </c>
      <c r="N43" s="18">
        <v>2487</v>
      </c>
    </row>
    <row r="44" spans="1:14" x14ac:dyDescent="0.2">
      <c r="A44" s="18"/>
      <c r="B44" s="18">
        <v>25</v>
      </c>
      <c r="C44" s="18">
        <v>627226</v>
      </c>
      <c r="D44" s="18">
        <v>293303</v>
      </c>
      <c r="E44" s="18">
        <v>333923</v>
      </c>
      <c r="F44" s="18">
        <v>364654</v>
      </c>
      <c r="G44" s="18">
        <v>184612</v>
      </c>
      <c r="H44" s="18">
        <v>180042</v>
      </c>
      <c r="I44" s="18">
        <v>260375</v>
      </c>
      <c r="J44" s="18">
        <v>107848</v>
      </c>
      <c r="K44" s="18">
        <v>152527</v>
      </c>
      <c r="L44" s="18">
        <v>2197</v>
      </c>
      <c r="M44" s="18">
        <v>843</v>
      </c>
      <c r="N44" s="18">
        <v>1354</v>
      </c>
    </row>
    <row r="45" spans="1:14" x14ac:dyDescent="0.2">
      <c r="A45" s="18"/>
      <c r="B45" s="18">
        <v>26</v>
      </c>
      <c r="C45" s="18">
        <v>627293</v>
      </c>
      <c r="D45" s="18">
        <v>295846</v>
      </c>
      <c r="E45" s="18">
        <v>331447</v>
      </c>
      <c r="F45" s="18">
        <v>320181</v>
      </c>
      <c r="G45" s="18">
        <v>162510</v>
      </c>
      <c r="H45" s="18">
        <v>157671</v>
      </c>
      <c r="I45" s="18">
        <v>304129</v>
      </c>
      <c r="J45" s="18">
        <v>132209</v>
      </c>
      <c r="K45" s="18">
        <v>171920</v>
      </c>
      <c r="L45" s="18">
        <v>2983</v>
      </c>
      <c r="M45" s="18">
        <v>1127</v>
      </c>
      <c r="N45" s="18">
        <v>1856</v>
      </c>
    </row>
    <row r="46" spans="1:14" x14ac:dyDescent="0.2">
      <c r="A46" s="18"/>
      <c r="B46" s="18">
        <v>27</v>
      </c>
      <c r="C46" s="18">
        <v>599030</v>
      </c>
      <c r="D46" s="18">
        <v>283389</v>
      </c>
      <c r="E46" s="18">
        <v>315641</v>
      </c>
      <c r="F46" s="18">
        <v>272377</v>
      </c>
      <c r="G46" s="18">
        <v>137554</v>
      </c>
      <c r="H46" s="18">
        <v>134823</v>
      </c>
      <c r="I46" s="18">
        <v>323071</v>
      </c>
      <c r="J46" s="18">
        <v>144455</v>
      </c>
      <c r="K46" s="18">
        <v>178616</v>
      </c>
      <c r="L46" s="18">
        <v>3582</v>
      </c>
      <c r="M46" s="18">
        <v>1380</v>
      </c>
      <c r="N46" s="18">
        <v>2202</v>
      </c>
    </row>
    <row r="47" spans="1:14" x14ac:dyDescent="0.2">
      <c r="A47" s="18"/>
      <c r="B47" s="18">
        <v>28</v>
      </c>
      <c r="C47" s="18">
        <v>628172</v>
      </c>
      <c r="D47" s="18">
        <v>297058</v>
      </c>
      <c r="E47" s="18">
        <v>331114</v>
      </c>
      <c r="F47" s="18">
        <v>253378</v>
      </c>
      <c r="G47" s="18">
        <v>127357</v>
      </c>
      <c r="H47" s="18">
        <v>126021</v>
      </c>
      <c r="I47" s="18">
        <v>369916</v>
      </c>
      <c r="J47" s="18">
        <v>167880</v>
      </c>
      <c r="K47" s="18">
        <v>202036</v>
      </c>
      <c r="L47" s="18">
        <v>4878</v>
      </c>
      <c r="M47" s="18">
        <v>1821</v>
      </c>
      <c r="N47" s="18">
        <v>3057</v>
      </c>
    </row>
    <row r="48" spans="1:14" x14ac:dyDescent="0.2">
      <c r="A48" s="18"/>
      <c r="B48" s="18">
        <v>29</v>
      </c>
      <c r="C48" s="18">
        <v>597339</v>
      </c>
      <c r="D48" s="18">
        <v>286187</v>
      </c>
      <c r="E48" s="18">
        <v>311152</v>
      </c>
      <c r="F48" s="18">
        <v>210709</v>
      </c>
      <c r="G48" s="18">
        <v>104621</v>
      </c>
      <c r="H48" s="18">
        <v>106088</v>
      </c>
      <c r="I48" s="18">
        <v>380833</v>
      </c>
      <c r="J48" s="18">
        <v>179497</v>
      </c>
      <c r="K48" s="18">
        <v>201336</v>
      </c>
      <c r="L48" s="18">
        <v>5797</v>
      </c>
      <c r="M48" s="18">
        <v>2069</v>
      </c>
      <c r="N48" s="18">
        <v>3728</v>
      </c>
    </row>
    <row r="49" spans="1:14" x14ac:dyDescent="0.2">
      <c r="A49" s="18"/>
      <c r="B49" s="18" t="s">
        <v>232</v>
      </c>
      <c r="C49" s="18">
        <v>3079060</v>
      </c>
      <c r="D49" s="18">
        <v>1455783</v>
      </c>
      <c r="E49" s="18">
        <v>1623277</v>
      </c>
      <c r="F49" s="18">
        <v>1421299</v>
      </c>
      <c r="G49" s="18">
        <v>716654</v>
      </c>
      <c r="H49" s="18">
        <v>704645</v>
      </c>
      <c r="I49" s="18">
        <v>1638324</v>
      </c>
      <c r="J49" s="18">
        <v>731889</v>
      </c>
      <c r="K49" s="18">
        <v>906435</v>
      </c>
      <c r="L49" s="18">
        <v>19437</v>
      </c>
      <c r="M49" s="18">
        <v>7240</v>
      </c>
      <c r="N49" s="18">
        <v>12197</v>
      </c>
    </row>
    <row r="50" spans="1:14" x14ac:dyDescent="0.2">
      <c r="A50" s="18"/>
      <c r="B50" s="18">
        <v>30</v>
      </c>
      <c r="C50" s="18">
        <v>654469</v>
      </c>
      <c r="D50" s="18">
        <v>310023</v>
      </c>
      <c r="E50" s="18">
        <v>344446</v>
      </c>
      <c r="F50" s="18">
        <v>214042</v>
      </c>
      <c r="G50" s="18">
        <v>105193</v>
      </c>
      <c r="H50" s="18">
        <v>108849</v>
      </c>
      <c r="I50" s="18">
        <v>432596</v>
      </c>
      <c r="J50" s="18">
        <v>202059</v>
      </c>
      <c r="K50" s="18">
        <v>230537</v>
      </c>
      <c r="L50" s="18">
        <v>7831</v>
      </c>
      <c r="M50" s="18">
        <v>2771</v>
      </c>
      <c r="N50" s="18">
        <v>5060</v>
      </c>
    </row>
    <row r="51" spans="1:14" x14ac:dyDescent="0.2">
      <c r="A51" s="18"/>
      <c r="B51" s="18">
        <v>31</v>
      </c>
      <c r="C51" s="18">
        <v>541754</v>
      </c>
      <c r="D51" s="18">
        <v>259993</v>
      </c>
      <c r="E51" s="18">
        <v>281761</v>
      </c>
      <c r="F51" s="18">
        <v>150973</v>
      </c>
      <c r="G51" s="18">
        <v>72647</v>
      </c>
      <c r="H51" s="18">
        <v>78326</v>
      </c>
      <c r="I51" s="18">
        <v>383781</v>
      </c>
      <c r="J51" s="18">
        <v>184728</v>
      </c>
      <c r="K51" s="18">
        <v>199053</v>
      </c>
      <c r="L51" s="18">
        <v>7000</v>
      </c>
      <c r="M51" s="18">
        <v>2618</v>
      </c>
      <c r="N51" s="18">
        <v>4382</v>
      </c>
    </row>
    <row r="52" spans="1:14" x14ac:dyDescent="0.2">
      <c r="A52" s="18"/>
      <c r="B52" s="18">
        <v>32</v>
      </c>
      <c r="C52" s="18">
        <v>585438</v>
      </c>
      <c r="D52" s="18">
        <v>280370</v>
      </c>
      <c r="E52" s="18">
        <v>305068</v>
      </c>
      <c r="F52" s="18">
        <v>156212</v>
      </c>
      <c r="G52" s="18">
        <v>75621</v>
      </c>
      <c r="H52" s="18">
        <v>80591</v>
      </c>
      <c r="I52" s="18">
        <v>420063</v>
      </c>
      <c r="J52" s="18">
        <v>201369</v>
      </c>
      <c r="K52" s="18">
        <v>218694</v>
      </c>
      <c r="L52" s="18">
        <v>9163</v>
      </c>
      <c r="M52" s="18">
        <v>3380</v>
      </c>
      <c r="N52" s="18">
        <v>5783</v>
      </c>
    </row>
    <row r="53" spans="1:14" x14ac:dyDescent="0.2">
      <c r="A53" s="18"/>
      <c r="B53" s="18">
        <v>33</v>
      </c>
      <c r="C53" s="18">
        <v>539455</v>
      </c>
      <c r="D53" s="18">
        <v>258479</v>
      </c>
      <c r="E53" s="18">
        <v>280976</v>
      </c>
      <c r="F53" s="18">
        <v>130920</v>
      </c>
      <c r="G53" s="18">
        <v>61644</v>
      </c>
      <c r="H53" s="18">
        <v>69276</v>
      </c>
      <c r="I53" s="18">
        <v>399149</v>
      </c>
      <c r="J53" s="18">
        <v>193489</v>
      </c>
      <c r="K53" s="18">
        <v>205660</v>
      </c>
      <c r="L53" s="18">
        <v>9386</v>
      </c>
      <c r="M53" s="18">
        <v>3346</v>
      </c>
      <c r="N53" s="18">
        <v>6040</v>
      </c>
    </row>
    <row r="54" spans="1:14" x14ac:dyDescent="0.2">
      <c r="A54" s="18"/>
      <c r="B54" s="18">
        <v>34</v>
      </c>
      <c r="C54" s="18">
        <v>556059</v>
      </c>
      <c r="D54" s="18">
        <v>267007</v>
      </c>
      <c r="E54" s="18">
        <v>289052</v>
      </c>
      <c r="F54" s="18">
        <v>128407</v>
      </c>
      <c r="G54" s="18">
        <v>59784</v>
      </c>
      <c r="H54" s="18">
        <v>68623</v>
      </c>
      <c r="I54" s="18">
        <v>416337</v>
      </c>
      <c r="J54" s="18">
        <v>203314</v>
      </c>
      <c r="K54" s="18">
        <v>213023</v>
      </c>
      <c r="L54" s="18">
        <v>11315</v>
      </c>
      <c r="M54" s="18">
        <v>3909</v>
      </c>
      <c r="N54" s="18">
        <v>7406</v>
      </c>
    </row>
    <row r="55" spans="1:14" x14ac:dyDescent="0.2">
      <c r="A55" s="18"/>
      <c r="B55" s="18" t="s">
        <v>233</v>
      </c>
      <c r="C55" s="18">
        <v>2877175</v>
      </c>
      <c r="D55" s="18">
        <v>1375872</v>
      </c>
      <c r="E55" s="18">
        <v>1501303</v>
      </c>
      <c r="F55" s="18">
        <v>780554</v>
      </c>
      <c r="G55" s="18">
        <v>374889</v>
      </c>
      <c r="H55" s="18">
        <v>405665</v>
      </c>
      <c r="I55" s="18">
        <v>2051926</v>
      </c>
      <c r="J55" s="18">
        <v>984959</v>
      </c>
      <c r="K55" s="18">
        <v>1066967</v>
      </c>
      <c r="L55" s="18">
        <v>44695</v>
      </c>
      <c r="M55" s="18">
        <v>16024</v>
      </c>
      <c r="N55" s="18">
        <v>28671</v>
      </c>
    </row>
    <row r="56" spans="1:14" x14ac:dyDescent="0.2">
      <c r="A56" s="18"/>
      <c r="B56" s="18">
        <v>35</v>
      </c>
      <c r="C56" s="18">
        <v>550601</v>
      </c>
      <c r="D56" s="18">
        <v>266475</v>
      </c>
      <c r="E56" s="18">
        <v>284126</v>
      </c>
      <c r="F56" s="18">
        <v>123054</v>
      </c>
      <c r="G56" s="18">
        <v>56897</v>
      </c>
      <c r="H56" s="18">
        <v>66157</v>
      </c>
      <c r="I56" s="18">
        <v>414819</v>
      </c>
      <c r="J56" s="18">
        <v>205179</v>
      </c>
      <c r="K56" s="18">
        <v>209640</v>
      </c>
      <c r="L56" s="18">
        <v>12728</v>
      </c>
      <c r="M56" s="18">
        <v>4399</v>
      </c>
      <c r="N56" s="18">
        <v>8329</v>
      </c>
    </row>
    <row r="57" spans="1:14" x14ac:dyDescent="0.2">
      <c r="A57" s="18"/>
      <c r="B57" s="18">
        <v>36</v>
      </c>
      <c r="C57" s="18">
        <v>541859</v>
      </c>
      <c r="D57" s="18">
        <v>262107</v>
      </c>
      <c r="E57" s="18">
        <v>279752</v>
      </c>
      <c r="F57" s="18">
        <v>113188</v>
      </c>
      <c r="G57" s="18">
        <v>52552</v>
      </c>
      <c r="H57" s="18">
        <v>60636</v>
      </c>
      <c r="I57" s="18">
        <v>414567</v>
      </c>
      <c r="J57" s="18">
        <v>204686</v>
      </c>
      <c r="K57" s="18">
        <v>209881</v>
      </c>
      <c r="L57" s="18">
        <v>14104</v>
      </c>
      <c r="M57" s="18">
        <v>4869</v>
      </c>
      <c r="N57" s="18">
        <v>9235</v>
      </c>
    </row>
    <row r="58" spans="1:14" x14ac:dyDescent="0.2">
      <c r="A58" s="18"/>
      <c r="B58" s="18">
        <v>37</v>
      </c>
      <c r="C58" s="18">
        <v>490656</v>
      </c>
      <c r="D58" s="18">
        <v>235420</v>
      </c>
      <c r="E58" s="18">
        <v>255236</v>
      </c>
      <c r="F58" s="18">
        <v>94511</v>
      </c>
      <c r="G58" s="18">
        <v>41882</v>
      </c>
      <c r="H58" s="18">
        <v>52629</v>
      </c>
      <c r="I58" s="18">
        <v>382290</v>
      </c>
      <c r="J58" s="18">
        <v>189127</v>
      </c>
      <c r="K58" s="18">
        <v>193163</v>
      </c>
      <c r="L58" s="18">
        <v>13855</v>
      </c>
      <c r="M58" s="18">
        <v>4411</v>
      </c>
      <c r="N58" s="18">
        <v>9444</v>
      </c>
    </row>
    <row r="59" spans="1:14" x14ac:dyDescent="0.2">
      <c r="A59" s="18"/>
      <c r="B59" s="18">
        <v>38</v>
      </c>
      <c r="C59" s="18">
        <v>543390</v>
      </c>
      <c r="D59" s="18">
        <v>262913</v>
      </c>
      <c r="E59" s="18">
        <v>280477</v>
      </c>
      <c r="F59" s="18">
        <v>103035</v>
      </c>
      <c r="G59" s="18">
        <v>46364</v>
      </c>
      <c r="H59" s="18">
        <v>56671</v>
      </c>
      <c r="I59" s="18">
        <v>422472</v>
      </c>
      <c r="J59" s="18">
        <v>210772</v>
      </c>
      <c r="K59" s="18">
        <v>211700</v>
      </c>
      <c r="L59" s="18">
        <v>17883</v>
      </c>
      <c r="M59" s="18">
        <v>5777</v>
      </c>
      <c r="N59" s="18">
        <v>12106</v>
      </c>
    </row>
    <row r="60" spans="1:14" x14ac:dyDescent="0.2">
      <c r="A60" s="18"/>
      <c r="B60" s="18">
        <v>39</v>
      </c>
      <c r="C60" s="18">
        <v>486764</v>
      </c>
      <c r="D60" s="18">
        <v>234517</v>
      </c>
      <c r="E60" s="18">
        <v>252247</v>
      </c>
      <c r="F60" s="18">
        <v>85536</v>
      </c>
      <c r="G60" s="18">
        <v>37091</v>
      </c>
      <c r="H60" s="18">
        <v>48445</v>
      </c>
      <c r="I60" s="18">
        <v>383841</v>
      </c>
      <c r="J60" s="18">
        <v>191835</v>
      </c>
      <c r="K60" s="18">
        <v>192006</v>
      </c>
      <c r="L60" s="18">
        <v>17387</v>
      </c>
      <c r="M60" s="18">
        <v>5591</v>
      </c>
      <c r="N60" s="18">
        <v>11796</v>
      </c>
    </row>
    <row r="61" spans="1:14" x14ac:dyDescent="0.2">
      <c r="A61" s="18"/>
      <c r="B61" s="18" t="s">
        <v>234</v>
      </c>
      <c r="C61" s="18">
        <v>2613270</v>
      </c>
      <c r="D61" s="18">
        <v>1261432</v>
      </c>
      <c r="E61" s="18">
        <v>1351838</v>
      </c>
      <c r="F61" s="18">
        <v>519324</v>
      </c>
      <c r="G61" s="18">
        <v>234786</v>
      </c>
      <c r="H61" s="18">
        <v>284538</v>
      </c>
      <c r="I61" s="18">
        <v>2017989</v>
      </c>
      <c r="J61" s="18">
        <v>1001599</v>
      </c>
      <c r="K61" s="18">
        <v>1016390</v>
      </c>
      <c r="L61" s="18">
        <v>75957</v>
      </c>
      <c r="M61" s="18">
        <v>25047</v>
      </c>
      <c r="N61" s="18">
        <v>50910</v>
      </c>
    </row>
    <row r="62" spans="1:14" x14ac:dyDescent="0.2">
      <c r="A62" s="18"/>
      <c r="B62" s="18">
        <v>40</v>
      </c>
      <c r="C62" s="18">
        <v>544971</v>
      </c>
      <c r="D62" s="18">
        <v>262690</v>
      </c>
      <c r="E62" s="18">
        <v>282281</v>
      </c>
      <c r="F62" s="18">
        <v>103019</v>
      </c>
      <c r="G62" s="18">
        <v>47028</v>
      </c>
      <c r="H62" s="18">
        <v>55991</v>
      </c>
      <c r="I62" s="18">
        <v>418193</v>
      </c>
      <c r="J62" s="18">
        <v>208106</v>
      </c>
      <c r="K62" s="18">
        <v>210087</v>
      </c>
      <c r="L62" s="18">
        <v>23759</v>
      </c>
      <c r="M62" s="18">
        <v>7556</v>
      </c>
      <c r="N62" s="18">
        <v>16203</v>
      </c>
    </row>
    <row r="63" spans="1:14" x14ac:dyDescent="0.2">
      <c r="A63" s="18"/>
      <c r="B63" s="18">
        <v>41</v>
      </c>
      <c r="C63" s="18">
        <v>406647</v>
      </c>
      <c r="D63" s="18">
        <v>198344</v>
      </c>
      <c r="E63" s="18">
        <v>208303</v>
      </c>
      <c r="F63" s="18">
        <v>65844</v>
      </c>
      <c r="G63" s="18">
        <v>28429</v>
      </c>
      <c r="H63" s="18">
        <v>37415</v>
      </c>
      <c r="I63" s="18">
        <v>323634</v>
      </c>
      <c r="J63" s="18">
        <v>164323</v>
      </c>
      <c r="K63" s="18">
        <v>159311</v>
      </c>
      <c r="L63" s="18">
        <v>17169</v>
      </c>
      <c r="M63" s="18">
        <v>5592</v>
      </c>
      <c r="N63" s="18">
        <v>11577</v>
      </c>
    </row>
    <row r="64" spans="1:14" x14ac:dyDescent="0.2">
      <c r="A64" s="18"/>
      <c r="B64" s="18">
        <v>42</v>
      </c>
      <c r="C64" s="18">
        <v>469301</v>
      </c>
      <c r="D64" s="18">
        <v>226889</v>
      </c>
      <c r="E64" s="18">
        <v>242412</v>
      </c>
      <c r="F64" s="18">
        <v>75528</v>
      </c>
      <c r="G64" s="18">
        <v>32907</v>
      </c>
      <c r="H64" s="18">
        <v>42621</v>
      </c>
      <c r="I64" s="18">
        <v>370087</v>
      </c>
      <c r="J64" s="18">
        <v>186542</v>
      </c>
      <c r="K64" s="18">
        <v>183545</v>
      </c>
      <c r="L64" s="18">
        <v>23686</v>
      </c>
      <c r="M64" s="18">
        <v>7440</v>
      </c>
      <c r="N64" s="18">
        <v>16246</v>
      </c>
    </row>
    <row r="65" spans="1:14" x14ac:dyDescent="0.2">
      <c r="A65" s="18"/>
      <c r="B65" s="18">
        <v>43</v>
      </c>
      <c r="C65" s="18">
        <v>412555</v>
      </c>
      <c r="D65" s="18">
        <v>196204</v>
      </c>
      <c r="E65" s="18">
        <v>216351</v>
      </c>
      <c r="F65" s="18">
        <v>62885</v>
      </c>
      <c r="G65" s="18">
        <v>26049</v>
      </c>
      <c r="H65" s="18">
        <v>36836</v>
      </c>
      <c r="I65" s="18">
        <v>327440</v>
      </c>
      <c r="J65" s="18">
        <v>163480</v>
      </c>
      <c r="K65" s="18">
        <v>163960</v>
      </c>
      <c r="L65" s="18">
        <v>22230</v>
      </c>
      <c r="M65" s="18">
        <v>6675</v>
      </c>
      <c r="N65" s="18">
        <v>15555</v>
      </c>
    </row>
    <row r="66" spans="1:14" x14ac:dyDescent="0.2">
      <c r="A66" s="18"/>
      <c r="B66" s="18">
        <v>44</v>
      </c>
      <c r="C66" s="18">
        <v>399137</v>
      </c>
      <c r="D66" s="18">
        <v>190949</v>
      </c>
      <c r="E66" s="18">
        <v>208188</v>
      </c>
      <c r="F66" s="18">
        <v>60273</v>
      </c>
      <c r="G66" s="18">
        <v>25086</v>
      </c>
      <c r="H66" s="18">
        <v>35187</v>
      </c>
      <c r="I66" s="18">
        <v>315339</v>
      </c>
      <c r="J66" s="18">
        <v>158785</v>
      </c>
      <c r="K66" s="18">
        <v>156554</v>
      </c>
      <c r="L66" s="18">
        <v>23525</v>
      </c>
      <c r="M66" s="18">
        <v>7078</v>
      </c>
      <c r="N66" s="18">
        <v>16447</v>
      </c>
    </row>
    <row r="67" spans="1:14" x14ac:dyDescent="0.2">
      <c r="A67" s="18"/>
      <c r="B67" s="18" t="s">
        <v>235</v>
      </c>
      <c r="C67" s="18">
        <v>2232611</v>
      </c>
      <c r="D67" s="18">
        <v>1075076</v>
      </c>
      <c r="E67" s="18">
        <v>1157535</v>
      </c>
      <c r="F67" s="18">
        <v>367549</v>
      </c>
      <c r="G67" s="18">
        <v>159499</v>
      </c>
      <c r="H67" s="18">
        <v>208050</v>
      </c>
      <c r="I67" s="18">
        <v>1754693</v>
      </c>
      <c r="J67" s="18">
        <v>881236</v>
      </c>
      <c r="K67" s="18">
        <v>873457</v>
      </c>
      <c r="L67" s="18">
        <v>110369</v>
      </c>
      <c r="M67" s="18">
        <v>34341</v>
      </c>
      <c r="N67" s="18">
        <v>76028</v>
      </c>
    </row>
    <row r="68" spans="1:14" x14ac:dyDescent="0.2">
      <c r="A68" s="18"/>
      <c r="B68" s="18">
        <v>45</v>
      </c>
      <c r="C68" s="18">
        <v>415521</v>
      </c>
      <c r="D68" s="18">
        <v>202458</v>
      </c>
      <c r="E68" s="18">
        <v>213063</v>
      </c>
      <c r="F68" s="18">
        <v>66353</v>
      </c>
      <c r="G68" s="18">
        <v>28526</v>
      </c>
      <c r="H68" s="18">
        <v>37827</v>
      </c>
      <c r="I68" s="18">
        <v>321383</v>
      </c>
      <c r="J68" s="18">
        <v>165433</v>
      </c>
      <c r="K68" s="18">
        <v>155950</v>
      </c>
      <c r="L68" s="18">
        <v>27785</v>
      </c>
      <c r="M68" s="18">
        <v>8499</v>
      </c>
      <c r="N68" s="18">
        <v>19286</v>
      </c>
    </row>
    <row r="69" spans="1:14" x14ac:dyDescent="0.2">
      <c r="A69" s="18"/>
      <c r="B69" s="18">
        <v>46</v>
      </c>
      <c r="C69" s="18">
        <v>384829</v>
      </c>
      <c r="D69" s="18">
        <v>184881</v>
      </c>
      <c r="E69" s="18">
        <v>199948</v>
      </c>
      <c r="F69" s="18">
        <v>57005</v>
      </c>
      <c r="G69" s="18">
        <v>23790</v>
      </c>
      <c r="H69" s="18">
        <v>33215</v>
      </c>
      <c r="I69" s="18">
        <v>300382</v>
      </c>
      <c r="J69" s="18">
        <v>152828</v>
      </c>
      <c r="K69" s="18">
        <v>147554</v>
      </c>
      <c r="L69" s="18">
        <v>27442</v>
      </c>
      <c r="M69" s="18">
        <v>8263</v>
      </c>
      <c r="N69" s="18">
        <v>19179</v>
      </c>
    </row>
    <row r="70" spans="1:14" x14ac:dyDescent="0.2">
      <c r="A70" s="18"/>
      <c r="B70" s="18">
        <v>47</v>
      </c>
      <c r="C70" s="18">
        <v>368576</v>
      </c>
      <c r="D70" s="18">
        <v>176713</v>
      </c>
      <c r="E70" s="18">
        <v>191863</v>
      </c>
      <c r="F70" s="18">
        <v>52350</v>
      </c>
      <c r="G70" s="18">
        <v>21372</v>
      </c>
      <c r="H70" s="18">
        <v>30978</v>
      </c>
      <c r="I70" s="18">
        <v>287926</v>
      </c>
      <c r="J70" s="18">
        <v>146936</v>
      </c>
      <c r="K70" s="18">
        <v>140990</v>
      </c>
      <c r="L70" s="18">
        <v>28300</v>
      </c>
      <c r="M70" s="18">
        <v>8405</v>
      </c>
      <c r="N70" s="18">
        <v>19895</v>
      </c>
    </row>
    <row r="71" spans="1:14" x14ac:dyDescent="0.2">
      <c r="A71" s="18"/>
      <c r="B71" s="18">
        <v>48</v>
      </c>
      <c r="C71" s="18">
        <v>396589</v>
      </c>
      <c r="D71" s="18">
        <v>189271</v>
      </c>
      <c r="E71" s="18">
        <v>207318</v>
      </c>
      <c r="F71" s="18">
        <v>57049</v>
      </c>
      <c r="G71" s="18">
        <v>23834</v>
      </c>
      <c r="H71" s="18">
        <v>33215</v>
      </c>
      <c r="I71" s="18">
        <v>305082</v>
      </c>
      <c r="J71" s="18">
        <v>155232</v>
      </c>
      <c r="K71" s="18">
        <v>149850</v>
      </c>
      <c r="L71" s="18">
        <v>34458</v>
      </c>
      <c r="M71" s="18">
        <v>10205</v>
      </c>
      <c r="N71" s="18">
        <v>24253</v>
      </c>
    </row>
    <row r="72" spans="1:14" x14ac:dyDescent="0.2">
      <c r="A72" s="18"/>
      <c r="B72" s="18">
        <v>49</v>
      </c>
      <c r="C72" s="18">
        <v>360074</v>
      </c>
      <c r="D72" s="18">
        <v>172779</v>
      </c>
      <c r="E72" s="18">
        <v>187295</v>
      </c>
      <c r="F72" s="18">
        <v>49147</v>
      </c>
      <c r="G72" s="18">
        <v>19966</v>
      </c>
      <c r="H72" s="18">
        <v>29181</v>
      </c>
      <c r="I72" s="18">
        <v>276859</v>
      </c>
      <c r="J72" s="18">
        <v>142908</v>
      </c>
      <c r="K72" s="18">
        <v>133951</v>
      </c>
      <c r="L72" s="18">
        <v>34068</v>
      </c>
      <c r="M72" s="18">
        <v>9905</v>
      </c>
      <c r="N72" s="18">
        <v>24163</v>
      </c>
    </row>
    <row r="73" spans="1:14" x14ac:dyDescent="0.2">
      <c r="A73" s="18"/>
      <c r="B73" s="18" t="s">
        <v>236</v>
      </c>
      <c r="C73" s="18">
        <v>1925589</v>
      </c>
      <c r="D73" s="18">
        <v>926102</v>
      </c>
      <c r="E73" s="18">
        <v>999487</v>
      </c>
      <c r="F73" s="18">
        <v>281904</v>
      </c>
      <c r="G73" s="18">
        <v>117488</v>
      </c>
      <c r="H73" s="18">
        <v>164416</v>
      </c>
      <c r="I73" s="18">
        <v>1491632</v>
      </c>
      <c r="J73" s="18">
        <v>763337</v>
      </c>
      <c r="K73" s="18">
        <v>728295</v>
      </c>
      <c r="L73" s="18">
        <v>152053</v>
      </c>
      <c r="M73" s="18">
        <v>45277</v>
      </c>
      <c r="N73" s="18">
        <v>106776</v>
      </c>
    </row>
    <row r="74" spans="1:14" x14ac:dyDescent="0.2">
      <c r="A74" s="18" t="s">
        <v>237</v>
      </c>
      <c r="B74" s="18">
        <v>50</v>
      </c>
      <c r="C74" s="18">
        <v>404873</v>
      </c>
      <c r="D74" s="18">
        <v>195197</v>
      </c>
      <c r="E74" s="18">
        <v>209676</v>
      </c>
      <c r="F74" s="18">
        <v>61228</v>
      </c>
      <c r="G74" s="18">
        <v>26891</v>
      </c>
      <c r="H74" s="18">
        <v>34337</v>
      </c>
      <c r="I74" s="18">
        <v>298878</v>
      </c>
      <c r="J74" s="18">
        <v>154737</v>
      </c>
      <c r="K74" s="18">
        <v>144141</v>
      </c>
      <c r="L74" s="18">
        <v>44767</v>
      </c>
      <c r="M74" s="18">
        <v>13569</v>
      </c>
      <c r="N74" s="18">
        <v>31198</v>
      </c>
    </row>
    <row r="75" spans="1:14" x14ac:dyDescent="0.2">
      <c r="A75" s="18"/>
      <c r="B75" s="18">
        <v>51</v>
      </c>
      <c r="C75" s="18">
        <v>289829</v>
      </c>
      <c r="D75" s="18">
        <v>140883</v>
      </c>
      <c r="E75" s="18">
        <v>148946</v>
      </c>
      <c r="F75" s="18">
        <v>37712</v>
      </c>
      <c r="G75" s="18">
        <v>15162</v>
      </c>
      <c r="H75" s="18">
        <v>22550</v>
      </c>
      <c r="I75" s="18">
        <v>221358</v>
      </c>
      <c r="J75" s="18">
        <v>116133</v>
      </c>
      <c r="K75" s="18">
        <v>105225</v>
      </c>
      <c r="L75" s="18">
        <v>30759</v>
      </c>
      <c r="M75" s="18">
        <v>9588</v>
      </c>
      <c r="N75" s="18">
        <v>21171</v>
      </c>
    </row>
    <row r="76" spans="1:14" x14ac:dyDescent="0.2">
      <c r="A76" s="18"/>
      <c r="B76" s="18">
        <v>52</v>
      </c>
      <c r="C76" s="18">
        <v>319636</v>
      </c>
      <c r="D76" s="18">
        <v>152954</v>
      </c>
      <c r="E76" s="18">
        <v>166682</v>
      </c>
      <c r="F76" s="18">
        <v>41107</v>
      </c>
      <c r="G76" s="18">
        <v>16649</v>
      </c>
      <c r="H76" s="18">
        <v>24458</v>
      </c>
      <c r="I76" s="18">
        <v>239242</v>
      </c>
      <c r="J76" s="18">
        <v>124631</v>
      </c>
      <c r="K76" s="18">
        <v>114611</v>
      </c>
      <c r="L76" s="18">
        <v>39287</v>
      </c>
      <c r="M76" s="18">
        <v>11674</v>
      </c>
      <c r="N76" s="18">
        <v>27613</v>
      </c>
    </row>
    <row r="77" spans="1:14" x14ac:dyDescent="0.2">
      <c r="A77" s="18"/>
      <c r="B77" s="18">
        <v>53</v>
      </c>
      <c r="C77" s="18">
        <v>292026</v>
      </c>
      <c r="D77" s="18">
        <v>138587</v>
      </c>
      <c r="E77" s="18">
        <v>153439</v>
      </c>
      <c r="F77" s="18">
        <v>35708</v>
      </c>
      <c r="G77" s="18">
        <v>14043</v>
      </c>
      <c r="H77" s="18">
        <v>21665</v>
      </c>
      <c r="I77" s="18">
        <v>217582</v>
      </c>
      <c r="J77" s="18">
        <v>113280</v>
      </c>
      <c r="K77" s="18">
        <v>104302</v>
      </c>
      <c r="L77" s="18">
        <v>38736</v>
      </c>
      <c r="M77" s="18">
        <v>11264</v>
      </c>
      <c r="N77" s="18">
        <v>27472</v>
      </c>
    </row>
    <row r="78" spans="1:14" x14ac:dyDescent="0.2">
      <c r="A78" s="18"/>
      <c r="B78" s="18">
        <v>54</v>
      </c>
      <c r="C78" s="18">
        <v>296316</v>
      </c>
      <c r="D78" s="18">
        <v>140610</v>
      </c>
      <c r="E78" s="18">
        <v>155706</v>
      </c>
      <c r="F78" s="18">
        <v>36917</v>
      </c>
      <c r="G78" s="18">
        <v>14962</v>
      </c>
      <c r="H78" s="18">
        <v>21955</v>
      </c>
      <c r="I78" s="18">
        <v>216290</v>
      </c>
      <c r="J78" s="18">
        <v>112886</v>
      </c>
      <c r="K78" s="18">
        <v>103404</v>
      </c>
      <c r="L78" s="18">
        <v>43109</v>
      </c>
      <c r="M78" s="18">
        <v>12762</v>
      </c>
      <c r="N78" s="18">
        <v>30347</v>
      </c>
    </row>
    <row r="79" spans="1:14" x14ac:dyDescent="0.2">
      <c r="A79" s="18"/>
      <c r="B79" s="18" t="s">
        <v>238</v>
      </c>
      <c r="C79" s="18">
        <v>1602680</v>
      </c>
      <c r="D79" s="18">
        <v>768231</v>
      </c>
      <c r="E79" s="18">
        <v>834449</v>
      </c>
      <c r="F79" s="18">
        <v>212672</v>
      </c>
      <c r="G79" s="18">
        <v>87707</v>
      </c>
      <c r="H79" s="18">
        <v>124965</v>
      </c>
      <c r="I79" s="18">
        <v>1193350</v>
      </c>
      <c r="J79" s="18">
        <v>621667</v>
      </c>
      <c r="K79" s="18">
        <v>571683</v>
      </c>
      <c r="L79" s="18">
        <v>196658</v>
      </c>
      <c r="M79" s="18">
        <v>58857</v>
      </c>
      <c r="N79" s="18">
        <v>137801</v>
      </c>
    </row>
    <row r="80" spans="1:14" x14ac:dyDescent="0.2">
      <c r="A80" s="18"/>
      <c r="B80" s="18">
        <v>55</v>
      </c>
      <c r="C80" s="18">
        <v>275831</v>
      </c>
      <c r="D80" s="18">
        <v>131885</v>
      </c>
      <c r="E80" s="18">
        <v>143946</v>
      </c>
      <c r="F80" s="18">
        <v>33786</v>
      </c>
      <c r="G80" s="18">
        <v>13389</v>
      </c>
      <c r="H80" s="18">
        <v>20397</v>
      </c>
      <c r="I80" s="18">
        <v>199747</v>
      </c>
      <c r="J80" s="18">
        <v>105786</v>
      </c>
      <c r="K80" s="18">
        <v>93961</v>
      </c>
      <c r="L80" s="18">
        <v>42298</v>
      </c>
      <c r="M80" s="18">
        <v>12710</v>
      </c>
      <c r="N80" s="18">
        <v>29588</v>
      </c>
    </row>
    <row r="81" spans="1:14" x14ac:dyDescent="0.2">
      <c r="A81" s="18"/>
      <c r="B81" s="18">
        <v>56</v>
      </c>
      <c r="C81" s="18">
        <v>276071</v>
      </c>
      <c r="D81" s="18">
        <v>133063</v>
      </c>
      <c r="E81" s="18">
        <v>143008</v>
      </c>
      <c r="F81" s="18">
        <v>33484</v>
      </c>
      <c r="G81" s="18">
        <v>13824</v>
      </c>
      <c r="H81" s="18">
        <v>19660</v>
      </c>
      <c r="I81" s="18">
        <v>195548</v>
      </c>
      <c r="J81" s="18">
        <v>104992</v>
      </c>
      <c r="K81" s="18">
        <v>90556</v>
      </c>
      <c r="L81" s="18">
        <v>47039</v>
      </c>
      <c r="M81" s="18">
        <v>14247</v>
      </c>
      <c r="N81" s="18">
        <v>32792</v>
      </c>
    </row>
    <row r="82" spans="1:14" x14ac:dyDescent="0.2">
      <c r="A82" s="18"/>
      <c r="B82" s="18">
        <v>57</v>
      </c>
      <c r="C82" s="18">
        <v>236854</v>
      </c>
      <c r="D82" s="18">
        <v>112207</v>
      </c>
      <c r="E82" s="18">
        <v>124647</v>
      </c>
      <c r="F82" s="18">
        <v>27520</v>
      </c>
      <c r="G82" s="18">
        <v>10646</v>
      </c>
      <c r="H82" s="18">
        <v>16874</v>
      </c>
      <c r="I82" s="18">
        <v>167094</v>
      </c>
      <c r="J82" s="18">
        <v>89056</v>
      </c>
      <c r="K82" s="18">
        <v>78038</v>
      </c>
      <c r="L82" s="18">
        <v>42240</v>
      </c>
      <c r="M82" s="18">
        <v>12505</v>
      </c>
      <c r="N82" s="18">
        <v>29735</v>
      </c>
    </row>
    <row r="83" spans="1:14" x14ac:dyDescent="0.2">
      <c r="A83" s="18"/>
      <c r="B83" s="18">
        <v>58</v>
      </c>
      <c r="C83" s="18">
        <v>253854</v>
      </c>
      <c r="D83" s="18">
        <v>119821</v>
      </c>
      <c r="E83" s="18">
        <v>134033</v>
      </c>
      <c r="F83" s="18">
        <v>29251</v>
      </c>
      <c r="G83" s="18">
        <v>11534</v>
      </c>
      <c r="H83" s="18">
        <v>17717</v>
      </c>
      <c r="I83" s="18">
        <v>175171</v>
      </c>
      <c r="J83" s="18">
        <v>93411</v>
      </c>
      <c r="K83" s="18">
        <v>81760</v>
      </c>
      <c r="L83" s="18">
        <v>49432</v>
      </c>
      <c r="M83" s="18">
        <v>14876</v>
      </c>
      <c r="N83" s="18">
        <v>34556</v>
      </c>
    </row>
    <row r="84" spans="1:14" x14ac:dyDescent="0.2">
      <c r="A84" s="18"/>
      <c r="B84" s="18">
        <v>59</v>
      </c>
      <c r="C84" s="18">
        <v>235821</v>
      </c>
      <c r="D84" s="18">
        <v>111029</v>
      </c>
      <c r="E84" s="18">
        <v>124792</v>
      </c>
      <c r="F84" s="18">
        <v>26140</v>
      </c>
      <c r="G84" s="18">
        <v>10100</v>
      </c>
      <c r="H84" s="18">
        <v>16040</v>
      </c>
      <c r="I84" s="18">
        <v>160204</v>
      </c>
      <c r="J84" s="18">
        <v>86285</v>
      </c>
      <c r="K84" s="18">
        <v>73919</v>
      </c>
      <c r="L84" s="18">
        <v>49477</v>
      </c>
      <c r="M84" s="18">
        <v>14644</v>
      </c>
      <c r="N84" s="18">
        <v>34833</v>
      </c>
    </row>
    <row r="85" spans="1:14" x14ac:dyDescent="0.2">
      <c r="A85" s="18"/>
      <c r="B85" s="18" t="s">
        <v>239</v>
      </c>
      <c r="C85" s="18">
        <v>1278431</v>
      </c>
      <c r="D85" s="18">
        <v>608005</v>
      </c>
      <c r="E85" s="18">
        <v>670426</v>
      </c>
      <c r="F85" s="18">
        <v>150181</v>
      </c>
      <c r="G85" s="18">
        <v>59493</v>
      </c>
      <c r="H85" s="18">
        <v>90688</v>
      </c>
      <c r="I85" s="18">
        <v>897764</v>
      </c>
      <c r="J85" s="18">
        <v>479530</v>
      </c>
      <c r="K85" s="18">
        <v>418234</v>
      </c>
      <c r="L85" s="18">
        <v>230486</v>
      </c>
      <c r="M85" s="18">
        <v>68982</v>
      </c>
      <c r="N85" s="18">
        <v>161504</v>
      </c>
    </row>
    <row r="86" spans="1:14" x14ac:dyDescent="0.2">
      <c r="A86" s="18"/>
      <c r="B86" s="18">
        <v>60</v>
      </c>
      <c r="C86" s="18">
        <v>264166</v>
      </c>
      <c r="D86" s="18">
        <v>123732</v>
      </c>
      <c r="E86" s="18">
        <v>140434</v>
      </c>
      <c r="F86" s="18">
        <v>32321</v>
      </c>
      <c r="G86" s="18">
        <v>13637</v>
      </c>
      <c r="H86" s="18">
        <v>18684</v>
      </c>
      <c r="I86" s="18">
        <v>169939</v>
      </c>
      <c r="J86" s="18">
        <v>91528</v>
      </c>
      <c r="K86" s="18">
        <v>78411</v>
      </c>
      <c r="L86" s="18">
        <v>61906</v>
      </c>
      <c r="M86" s="18">
        <v>18567</v>
      </c>
      <c r="N86" s="18">
        <v>43339</v>
      </c>
    </row>
    <row r="87" spans="1:14" x14ac:dyDescent="0.2">
      <c r="A87" s="18"/>
      <c r="B87" s="18">
        <v>61</v>
      </c>
      <c r="C87" s="18">
        <v>182997</v>
      </c>
      <c r="D87" s="18">
        <v>87050</v>
      </c>
      <c r="E87" s="18">
        <v>95947</v>
      </c>
      <c r="F87" s="18">
        <v>21156</v>
      </c>
      <c r="G87" s="18">
        <v>8594</v>
      </c>
      <c r="H87" s="18">
        <v>12562</v>
      </c>
      <c r="I87" s="18">
        <v>118875</v>
      </c>
      <c r="J87" s="18">
        <v>64711</v>
      </c>
      <c r="K87" s="18">
        <v>54164</v>
      </c>
      <c r="L87" s="18">
        <v>42966</v>
      </c>
      <c r="M87" s="18">
        <v>13745</v>
      </c>
      <c r="N87" s="18">
        <v>29221</v>
      </c>
    </row>
    <row r="88" spans="1:14" x14ac:dyDescent="0.2">
      <c r="A88" s="18"/>
      <c r="B88" s="18">
        <v>62</v>
      </c>
      <c r="C88" s="18">
        <v>204103</v>
      </c>
      <c r="D88" s="18">
        <v>96341</v>
      </c>
      <c r="E88" s="18">
        <v>107762</v>
      </c>
      <c r="F88" s="18">
        <v>23076</v>
      </c>
      <c r="G88" s="18">
        <v>9488</v>
      </c>
      <c r="H88" s="18">
        <v>13588</v>
      </c>
      <c r="I88" s="18">
        <v>128285</v>
      </c>
      <c r="J88" s="18">
        <v>70484</v>
      </c>
      <c r="K88" s="18">
        <v>57801</v>
      </c>
      <c r="L88" s="18">
        <v>52742</v>
      </c>
      <c r="M88" s="18">
        <v>16369</v>
      </c>
      <c r="N88" s="18">
        <v>36373</v>
      </c>
    </row>
    <row r="89" spans="1:14" x14ac:dyDescent="0.2">
      <c r="A89" s="18"/>
      <c r="B89" s="18">
        <v>63</v>
      </c>
      <c r="C89" s="18">
        <v>185486</v>
      </c>
      <c r="D89" s="18">
        <v>86264</v>
      </c>
      <c r="E89" s="18">
        <v>99222</v>
      </c>
      <c r="F89" s="18">
        <v>20515</v>
      </c>
      <c r="G89" s="18">
        <v>8123</v>
      </c>
      <c r="H89" s="18">
        <v>12392</v>
      </c>
      <c r="I89" s="18">
        <v>112873</v>
      </c>
      <c r="J89" s="18">
        <v>61917</v>
      </c>
      <c r="K89" s="18">
        <v>50956</v>
      </c>
      <c r="L89" s="18">
        <v>52098</v>
      </c>
      <c r="M89" s="18">
        <v>16224</v>
      </c>
      <c r="N89" s="18">
        <v>35874</v>
      </c>
    </row>
    <row r="90" spans="1:14" x14ac:dyDescent="0.2">
      <c r="A90" s="18"/>
      <c r="B90" s="18">
        <v>64</v>
      </c>
      <c r="C90" s="18">
        <v>183202</v>
      </c>
      <c r="D90" s="18">
        <v>83764</v>
      </c>
      <c r="E90" s="18">
        <v>99438</v>
      </c>
      <c r="F90" s="18">
        <v>19986</v>
      </c>
      <c r="G90" s="18">
        <v>7753</v>
      </c>
      <c r="H90" s="18">
        <v>12233</v>
      </c>
      <c r="I90" s="18">
        <v>108115</v>
      </c>
      <c r="J90" s="18">
        <v>59332</v>
      </c>
      <c r="K90" s="18">
        <v>48783</v>
      </c>
      <c r="L90" s="18">
        <v>55101</v>
      </c>
      <c r="M90" s="18">
        <v>16679</v>
      </c>
      <c r="N90" s="18">
        <v>38422</v>
      </c>
    </row>
    <row r="91" spans="1:14" x14ac:dyDescent="0.2">
      <c r="A91" s="18"/>
      <c r="B91" s="18" t="s">
        <v>240</v>
      </c>
      <c r="C91" s="18">
        <v>1019954</v>
      </c>
      <c r="D91" s="18">
        <v>477151</v>
      </c>
      <c r="E91" s="18">
        <v>542803</v>
      </c>
      <c r="F91" s="18">
        <v>117054</v>
      </c>
      <c r="G91" s="18">
        <v>47595</v>
      </c>
      <c r="H91" s="18">
        <v>69459</v>
      </c>
      <c r="I91" s="18">
        <v>638087</v>
      </c>
      <c r="J91" s="18">
        <v>347972</v>
      </c>
      <c r="K91" s="18">
        <v>290115</v>
      </c>
      <c r="L91" s="18">
        <v>264813</v>
      </c>
      <c r="M91" s="18">
        <v>81584</v>
      </c>
      <c r="N91" s="18">
        <v>183229</v>
      </c>
    </row>
    <row r="92" spans="1:14" x14ac:dyDescent="0.2">
      <c r="A92" s="18"/>
      <c r="B92" s="18">
        <v>65</v>
      </c>
      <c r="C92" s="18">
        <v>179737</v>
      </c>
      <c r="D92" s="18">
        <v>81605</v>
      </c>
      <c r="E92" s="18">
        <v>98132</v>
      </c>
      <c r="F92" s="18">
        <v>19748</v>
      </c>
      <c r="G92" s="18">
        <v>7636</v>
      </c>
      <c r="H92" s="18">
        <v>12112</v>
      </c>
      <c r="I92" s="18">
        <v>101861</v>
      </c>
      <c r="J92" s="18">
        <v>56370</v>
      </c>
      <c r="K92" s="18">
        <v>45491</v>
      </c>
      <c r="L92" s="18">
        <v>58128</v>
      </c>
      <c r="M92" s="18">
        <v>17599</v>
      </c>
      <c r="N92" s="18">
        <v>40529</v>
      </c>
    </row>
    <row r="93" spans="1:14" x14ac:dyDescent="0.2">
      <c r="A93" s="18"/>
      <c r="B93" s="18">
        <v>66</v>
      </c>
      <c r="C93" s="18">
        <v>167122</v>
      </c>
      <c r="D93" s="18">
        <v>75785</v>
      </c>
      <c r="E93" s="18">
        <v>91337</v>
      </c>
      <c r="F93" s="18">
        <v>17235</v>
      </c>
      <c r="G93" s="18">
        <v>6348</v>
      </c>
      <c r="H93" s="18">
        <v>10887</v>
      </c>
      <c r="I93" s="18">
        <v>92950</v>
      </c>
      <c r="J93" s="18">
        <v>51955</v>
      </c>
      <c r="K93" s="18">
        <v>40995</v>
      </c>
      <c r="L93" s="18">
        <v>56937</v>
      </c>
      <c r="M93" s="18">
        <v>17482</v>
      </c>
      <c r="N93" s="18">
        <v>39455</v>
      </c>
    </row>
    <row r="94" spans="1:14" x14ac:dyDescent="0.2">
      <c r="A94" s="18"/>
      <c r="B94" s="18">
        <v>67</v>
      </c>
      <c r="C94" s="18">
        <v>152443</v>
      </c>
      <c r="D94" s="18">
        <v>69027</v>
      </c>
      <c r="E94" s="18">
        <v>83416</v>
      </c>
      <c r="F94" s="18">
        <v>16196</v>
      </c>
      <c r="G94" s="18">
        <v>5995</v>
      </c>
      <c r="H94" s="18">
        <v>10201</v>
      </c>
      <c r="I94" s="18">
        <v>81684</v>
      </c>
      <c r="J94" s="18">
        <v>46302</v>
      </c>
      <c r="K94" s="18">
        <v>35382</v>
      </c>
      <c r="L94" s="18">
        <v>54563</v>
      </c>
      <c r="M94" s="18">
        <v>16730</v>
      </c>
      <c r="N94" s="18">
        <v>37833</v>
      </c>
    </row>
    <row r="95" spans="1:14" x14ac:dyDescent="0.2">
      <c r="A95" s="18"/>
      <c r="B95" s="18">
        <v>68</v>
      </c>
      <c r="C95" s="18">
        <v>156584</v>
      </c>
      <c r="D95" s="18">
        <v>70989</v>
      </c>
      <c r="E95" s="18">
        <v>85595</v>
      </c>
      <c r="F95" s="18">
        <v>16476</v>
      </c>
      <c r="G95" s="18">
        <v>6305</v>
      </c>
      <c r="H95" s="18">
        <v>10171</v>
      </c>
      <c r="I95" s="18">
        <v>80196</v>
      </c>
      <c r="J95" s="18">
        <v>45720</v>
      </c>
      <c r="K95" s="18">
        <v>34476</v>
      </c>
      <c r="L95" s="18">
        <v>59912</v>
      </c>
      <c r="M95" s="18">
        <v>18964</v>
      </c>
      <c r="N95" s="18">
        <v>40948</v>
      </c>
    </row>
    <row r="96" spans="1:14" x14ac:dyDescent="0.2">
      <c r="A96" s="18"/>
      <c r="B96" s="18">
        <v>69</v>
      </c>
      <c r="C96" s="18">
        <v>150928</v>
      </c>
      <c r="D96" s="18">
        <v>68490</v>
      </c>
      <c r="E96" s="18">
        <v>82438</v>
      </c>
      <c r="F96" s="18">
        <v>15400</v>
      </c>
      <c r="G96" s="18">
        <v>5813</v>
      </c>
      <c r="H96" s="18">
        <v>9587</v>
      </c>
      <c r="I96" s="18">
        <v>73714</v>
      </c>
      <c r="J96" s="18">
        <v>42962</v>
      </c>
      <c r="K96" s="18">
        <v>30752</v>
      </c>
      <c r="L96" s="18">
        <v>61814</v>
      </c>
      <c r="M96" s="18">
        <v>19715</v>
      </c>
      <c r="N96" s="18">
        <v>42099</v>
      </c>
    </row>
    <row r="97" spans="1:14" x14ac:dyDescent="0.2">
      <c r="A97" s="18"/>
      <c r="B97" s="18" t="s">
        <v>241</v>
      </c>
      <c r="C97" s="18">
        <v>806814</v>
      </c>
      <c r="D97" s="18">
        <v>365896</v>
      </c>
      <c r="E97" s="18">
        <v>440918</v>
      </c>
      <c r="F97" s="18">
        <v>85055</v>
      </c>
      <c r="G97" s="18">
        <v>32097</v>
      </c>
      <c r="H97" s="18">
        <v>52958</v>
      </c>
      <c r="I97" s="18">
        <v>430405</v>
      </c>
      <c r="J97" s="18">
        <v>243309</v>
      </c>
      <c r="K97" s="18">
        <v>187096</v>
      </c>
      <c r="L97" s="18">
        <v>291354</v>
      </c>
      <c r="M97" s="18">
        <v>90490</v>
      </c>
      <c r="N97" s="18">
        <v>200864</v>
      </c>
    </row>
    <row r="98" spans="1:14" x14ac:dyDescent="0.2">
      <c r="A98" s="18"/>
      <c r="B98" s="18">
        <v>70</v>
      </c>
      <c r="C98" s="18">
        <v>140823</v>
      </c>
      <c r="D98" s="18">
        <v>61686</v>
      </c>
      <c r="E98" s="18">
        <v>79137</v>
      </c>
      <c r="F98" s="18">
        <v>15542</v>
      </c>
      <c r="G98" s="18">
        <v>5438</v>
      </c>
      <c r="H98" s="18">
        <v>10104</v>
      </c>
      <c r="I98" s="18">
        <v>64443</v>
      </c>
      <c r="J98" s="18">
        <v>37167</v>
      </c>
      <c r="K98" s="18">
        <v>27276</v>
      </c>
      <c r="L98" s="18">
        <v>60838</v>
      </c>
      <c r="M98" s="18">
        <v>19081</v>
      </c>
      <c r="N98" s="18">
        <v>41757</v>
      </c>
    </row>
    <row r="99" spans="1:14" x14ac:dyDescent="0.2">
      <c r="A99" s="18"/>
      <c r="B99" s="18">
        <v>71</v>
      </c>
      <c r="C99" s="18">
        <v>108419</v>
      </c>
      <c r="D99" s="18">
        <v>47362</v>
      </c>
      <c r="E99" s="18">
        <v>61057</v>
      </c>
      <c r="F99" s="18">
        <v>11251</v>
      </c>
      <c r="G99" s="18">
        <v>3779</v>
      </c>
      <c r="H99" s="18">
        <v>7472</v>
      </c>
      <c r="I99" s="18">
        <v>48471</v>
      </c>
      <c r="J99" s="18">
        <v>28242</v>
      </c>
      <c r="K99" s="18">
        <v>20229</v>
      </c>
      <c r="L99" s="18">
        <v>48697</v>
      </c>
      <c r="M99" s="18">
        <v>15341</v>
      </c>
      <c r="N99" s="18">
        <v>33356</v>
      </c>
    </row>
    <row r="100" spans="1:14" x14ac:dyDescent="0.2">
      <c r="A100" s="18"/>
      <c r="B100" s="18">
        <v>72</v>
      </c>
      <c r="C100" s="18">
        <v>113874</v>
      </c>
      <c r="D100" s="18">
        <v>48014</v>
      </c>
      <c r="E100" s="18">
        <v>65860</v>
      </c>
      <c r="F100" s="18">
        <v>11748</v>
      </c>
      <c r="G100" s="18">
        <v>3757</v>
      </c>
      <c r="H100" s="18">
        <v>7991</v>
      </c>
      <c r="I100" s="18">
        <v>47567</v>
      </c>
      <c r="J100" s="18">
        <v>27602</v>
      </c>
      <c r="K100" s="18">
        <v>19965</v>
      </c>
      <c r="L100" s="18">
        <v>54559</v>
      </c>
      <c r="M100" s="18">
        <v>16655</v>
      </c>
      <c r="N100" s="18">
        <v>37904</v>
      </c>
    </row>
    <row r="101" spans="1:14" x14ac:dyDescent="0.2">
      <c r="A101" s="18"/>
      <c r="B101" s="18">
        <v>73</v>
      </c>
      <c r="C101" s="18">
        <v>99689</v>
      </c>
      <c r="D101" s="18">
        <v>41939</v>
      </c>
      <c r="E101" s="18">
        <v>57750</v>
      </c>
      <c r="F101" s="18">
        <v>10150</v>
      </c>
      <c r="G101" s="18">
        <v>3187</v>
      </c>
      <c r="H101" s="18">
        <v>6963</v>
      </c>
      <c r="I101" s="18">
        <v>39512</v>
      </c>
      <c r="J101" s="18">
        <v>23376</v>
      </c>
      <c r="K101" s="18">
        <v>16136</v>
      </c>
      <c r="L101" s="18">
        <v>50027</v>
      </c>
      <c r="M101" s="18">
        <v>15376</v>
      </c>
      <c r="N101" s="18">
        <v>34651</v>
      </c>
    </row>
    <row r="102" spans="1:14" x14ac:dyDescent="0.2">
      <c r="A102" s="18"/>
      <c r="B102" s="18">
        <v>74</v>
      </c>
      <c r="C102" s="18">
        <v>90748</v>
      </c>
      <c r="D102" s="18">
        <v>37867</v>
      </c>
      <c r="E102" s="18">
        <v>52881</v>
      </c>
      <c r="F102" s="18">
        <v>9129</v>
      </c>
      <c r="G102" s="18">
        <v>2838</v>
      </c>
      <c r="H102" s="18">
        <v>6291</v>
      </c>
      <c r="I102" s="18">
        <v>33835</v>
      </c>
      <c r="J102" s="18">
        <v>20230</v>
      </c>
      <c r="K102" s="18">
        <v>13605</v>
      </c>
      <c r="L102" s="18">
        <v>47784</v>
      </c>
      <c r="M102" s="18">
        <v>14799</v>
      </c>
      <c r="N102" s="18">
        <v>32985</v>
      </c>
    </row>
    <row r="103" spans="1:14" x14ac:dyDescent="0.2">
      <c r="A103" s="18"/>
      <c r="B103" s="18" t="s">
        <v>242</v>
      </c>
      <c r="C103" s="18">
        <v>553553</v>
      </c>
      <c r="D103" s="18">
        <v>236868</v>
      </c>
      <c r="E103" s="18">
        <v>316685</v>
      </c>
      <c r="F103" s="18">
        <v>57820</v>
      </c>
      <c r="G103" s="18">
        <v>18999</v>
      </c>
      <c r="H103" s="18">
        <v>38821</v>
      </c>
      <c r="I103" s="18">
        <v>233828</v>
      </c>
      <c r="J103" s="18">
        <v>136617</v>
      </c>
      <c r="K103" s="18">
        <v>97211</v>
      </c>
      <c r="L103" s="18">
        <v>261905</v>
      </c>
      <c r="M103" s="18">
        <v>81252</v>
      </c>
      <c r="N103" s="18">
        <v>180653</v>
      </c>
    </row>
    <row r="104" spans="1:14" x14ac:dyDescent="0.2">
      <c r="A104" s="18"/>
      <c r="B104" s="18">
        <v>75</v>
      </c>
      <c r="C104" s="18">
        <v>81363</v>
      </c>
      <c r="D104" s="18">
        <v>34012</v>
      </c>
      <c r="E104" s="18">
        <v>47351</v>
      </c>
      <c r="F104" s="18">
        <v>8179</v>
      </c>
      <c r="G104" s="18">
        <v>2487</v>
      </c>
      <c r="H104" s="18">
        <v>5692</v>
      </c>
      <c r="I104" s="18">
        <v>28842</v>
      </c>
      <c r="J104" s="18">
        <v>17469</v>
      </c>
      <c r="K104" s="18">
        <v>11373</v>
      </c>
      <c r="L104" s="18">
        <v>44342</v>
      </c>
      <c r="M104" s="18">
        <v>14056</v>
      </c>
      <c r="N104" s="18">
        <v>30286</v>
      </c>
    </row>
    <row r="105" spans="1:14" x14ac:dyDescent="0.2">
      <c r="A105" s="18"/>
      <c r="B105" s="18">
        <v>76</v>
      </c>
      <c r="C105" s="18">
        <v>70865</v>
      </c>
      <c r="D105" s="18">
        <v>29010</v>
      </c>
      <c r="E105" s="18">
        <v>41855</v>
      </c>
      <c r="F105" s="18">
        <v>7078</v>
      </c>
      <c r="G105" s="18">
        <v>2072</v>
      </c>
      <c r="H105" s="18">
        <v>5006</v>
      </c>
      <c r="I105" s="18">
        <v>23342</v>
      </c>
      <c r="J105" s="18">
        <v>14188</v>
      </c>
      <c r="K105" s="18">
        <v>9154</v>
      </c>
      <c r="L105" s="18">
        <v>40445</v>
      </c>
      <c r="M105" s="18">
        <v>12750</v>
      </c>
      <c r="N105" s="18">
        <v>27695</v>
      </c>
    </row>
    <row r="106" spans="1:14" x14ac:dyDescent="0.2">
      <c r="A106" s="18"/>
      <c r="B106" s="18">
        <v>77</v>
      </c>
      <c r="C106" s="18">
        <v>60060</v>
      </c>
      <c r="D106" s="18">
        <v>24875</v>
      </c>
      <c r="E106" s="18">
        <v>35185</v>
      </c>
      <c r="F106" s="18">
        <v>5935</v>
      </c>
      <c r="G106" s="18">
        <v>1742</v>
      </c>
      <c r="H106" s="18">
        <v>4193</v>
      </c>
      <c r="I106" s="18">
        <v>18825</v>
      </c>
      <c r="J106" s="18">
        <v>11712</v>
      </c>
      <c r="K106" s="18">
        <v>7113</v>
      </c>
      <c r="L106" s="18">
        <v>35300</v>
      </c>
      <c r="M106" s="18">
        <v>11421</v>
      </c>
      <c r="N106" s="18">
        <v>23879</v>
      </c>
    </row>
    <row r="107" spans="1:14" x14ac:dyDescent="0.2">
      <c r="A107" s="18"/>
      <c r="B107" s="18">
        <v>78</v>
      </c>
      <c r="C107" s="18">
        <v>54942</v>
      </c>
      <c r="D107" s="18">
        <v>22358</v>
      </c>
      <c r="E107" s="18">
        <v>32584</v>
      </c>
      <c r="F107" s="18">
        <v>5526</v>
      </c>
      <c r="G107" s="18">
        <v>1597</v>
      </c>
      <c r="H107" s="18">
        <v>3929</v>
      </c>
      <c r="I107" s="18">
        <v>15741</v>
      </c>
      <c r="J107" s="18">
        <v>9884</v>
      </c>
      <c r="K107" s="18">
        <v>5857</v>
      </c>
      <c r="L107" s="18">
        <v>33675</v>
      </c>
      <c r="M107" s="18">
        <v>10877</v>
      </c>
      <c r="N107" s="18">
        <v>22798</v>
      </c>
    </row>
    <row r="108" spans="1:14" x14ac:dyDescent="0.2">
      <c r="A108" s="18"/>
      <c r="B108" s="18">
        <v>79</v>
      </c>
      <c r="C108" s="18">
        <v>42699</v>
      </c>
      <c r="D108" s="18">
        <v>17211</v>
      </c>
      <c r="E108" s="18">
        <v>25488</v>
      </c>
      <c r="F108" s="18">
        <v>4126</v>
      </c>
      <c r="G108" s="18">
        <v>1107</v>
      </c>
      <c r="H108" s="18">
        <v>3019</v>
      </c>
      <c r="I108" s="18">
        <v>11406</v>
      </c>
      <c r="J108" s="18">
        <v>7344</v>
      </c>
      <c r="K108" s="18">
        <v>4062</v>
      </c>
      <c r="L108" s="18">
        <v>27167</v>
      </c>
      <c r="M108" s="18">
        <v>8760</v>
      </c>
      <c r="N108" s="18">
        <v>18407</v>
      </c>
    </row>
    <row r="109" spans="1:14" x14ac:dyDescent="0.2">
      <c r="A109" s="18"/>
      <c r="B109" s="18" t="s">
        <v>243</v>
      </c>
      <c r="C109" s="18">
        <v>309929</v>
      </c>
      <c r="D109" s="18">
        <v>127466</v>
      </c>
      <c r="E109" s="18">
        <v>182463</v>
      </c>
      <c r="F109" s="18">
        <v>30844</v>
      </c>
      <c r="G109" s="18">
        <v>9005</v>
      </c>
      <c r="H109" s="18">
        <v>21839</v>
      </c>
      <c r="I109" s="18">
        <v>98156</v>
      </c>
      <c r="J109" s="18">
        <v>60597</v>
      </c>
      <c r="K109" s="18">
        <v>37559</v>
      </c>
      <c r="L109" s="18">
        <v>180929</v>
      </c>
      <c r="M109" s="18">
        <v>57864</v>
      </c>
      <c r="N109" s="18">
        <v>123065</v>
      </c>
    </row>
    <row r="110" spans="1:14" x14ac:dyDescent="0.2">
      <c r="A110" s="18"/>
      <c r="B110" s="18">
        <v>80</v>
      </c>
      <c r="C110" s="18">
        <v>42054</v>
      </c>
      <c r="D110" s="18">
        <v>16589</v>
      </c>
      <c r="E110" s="18">
        <v>25465</v>
      </c>
      <c r="F110" s="18">
        <v>4365</v>
      </c>
      <c r="G110" s="18">
        <v>1180</v>
      </c>
      <c r="H110" s="18">
        <v>3185</v>
      </c>
      <c r="I110" s="18">
        <v>10256</v>
      </c>
      <c r="J110" s="18">
        <v>6659</v>
      </c>
      <c r="K110" s="18">
        <v>3597</v>
      </c>
      <c r="L110" s="18">
        <v>27433</v>
      </c>
      <c r="M110" s="18">
        <v>8750</v>
      </c>
      <c r="N110" s="18">
        <v>18683</v>
      </c>
    </row>
    <row r="111" spans="1:14" x14ac:dyDescent="0.2">
      <c r="A111" s="18"/>
      <c r="B111" s="18">
        <v>81</v>
      </c>
      <c r="C111" s="18">
        <v>30070</v>
      </c>
      <c r="D111" s="18">
        <v>12177</v>
      </c>
      <c r="E111" s="18">
        <v>17893</v>
      </c>
      <c r="F111" s="18">
        <v>2881</v>
      </c>
      <c r="G111" s="18">
        <v>750</v>
      </c>
      <c r="H111" s="18">
        <v>2131</v>
      </c>
      <c r="I111" s="18">
        <v>6995</v>
      </c>
      <c r="J111" s="18">
        <v>4686</v>
      </c>
      <c r="K111" s="18">
        <v>2309</v>
      </c>
      <c r="L111" s="18">
        <v>20194</v>
      </c>
      <c r="M111" s="18">
        <v>6741</v>
      </c>
      <c r="N111" s="18">
        <v>13453</v>
      </c>
    </row>
    <row r="112" spans="1:14" x14ac:dyDescent="0.2">
      <c r="A112" s="18"/>
      <c r="B112" s="18">
        <v>82</v>
      </c>
      <c r="C112" s="18">
        <v>28336</v>
      </c>
      <c r="D112" s="18">
        <v>11065</v>
      </c>
      <c r="E112" s="18">
        <v>17271</v>
      </c>
      <c r="F112" s="18">
        <v>2754</v>
      </c>
      <c r="G112" s="18">
        <v>715</v>
      </c>
      <c r="H112" s="18">
        <v>2039</v>
      </c>
      <c r="I112" s="18">
        <v>5867</v>
      </c>
      <c r="J112" s="18">
        <v>3924</v>
      </c>
      <c r="K112" s="18">
        <v>1943</v>
      </c>
      <c r="L112" s="18">
        <v>19715</v>
      </c>
      <c r="M112" s="18">
        <v>6426</v>
      </c>
      <c r="N112" s="18">
        <v>13289</v>
      </c>
    </row>
    <row r="113" spans="1:14" x14ac:dyDescent="0.2">
      <c r="A113" s="18"/>
      <c r="B113" s="18">
        <v>83</v>
      </c>
      <c r="C113" s="18">
        <v>23279</v>
      </c>
      <c r="D113" s="18">
        <v>8941</v>
      </c>
      <c r="E113" s="18">
        <v>14338</v>
      </c>
      <c r="F113" s="18">
        <v>2253</v>
      </c>
      <c r="G113" s="18">
        <v>499</v>
      </c>
      <c r="H113" s="18">
        <v>1754</v>
      </c>
      <c r="I113" s="18">
        <v>4573</v>
      </c>
      <c r="J113" s="18">
        <v>3129</v>
      </c>
      <c r="K113" s="18">
        <v>1444</v>
      </c>
      <c r="L113" s="18">
        <v>16453</v>
      </c>
      <c r="M113" s="18">
        <v>5313</v>
      </c>
      <c r="N113" s="18">
        <v>11140</v>
      </c>
    </row>
    <row r="114" spans="1:14" x14ac:dyDescent="0.2">
      <c r="A114" s="18"/>
      <c r="B114" s="18">
        <v>84</v>
      </c>
      <c r="C114" s="18">
        <v>20425</v>
      </c>
      <c r="D114" s="18">
        <v>7631</v>
      </c>
      <c r="E114" s="18">
        <v>12794</v>
      </c>
      <c r="F114" s="18">
        <v>2023</v>
      </c>
      <c r="G114" s="18">
        <v>478</v>
      </c>
      <c r="H114" s="18">
        <v>1545</v>
      </c>
      <c r="I114" s="18">
        <v>3581</v>
      </c>
      <c r="J114" s="18">
        <v>2489</v>
      </c>
      <c r="K114" s="18">
        <v>1092</v>
      </c>
      <c r="L114" s="18">
        <v>14821</v>
      </c>
      <c r="M114" s="18">
        <v>4664</v>
      </c>
      <c r="N114" s="18">
        <v>10157</v>
      </c>
    </row>
    <row r="115" spans="1:14" x14ac:dyDescent="0.2">
      <c r="A115" s="18"/>
      <c r="B115" s="18" t="s">
        <v>244</v>
      </c>
      <c r="C115" s="18">
        <v>144164</v>
      </c>
      <c r="D115" s="18">
        <v>56403</v>
      </c>
      <c r="E115" s="18">
        <v>87761</v>
      </c>
      <c r="F115" s="18">
        <v>14276</v>
      </c>
      <c r="G115" s="18">
        <v>3622</v>
      </c>
      <c r="H115" s="18">
        <v>10654</v>
      </c>
      <c r="I115" s="18">
        <v>31272</v>
      </c>
      <c r="J115" s="18">
        <v>20887</v>
      </c>
      <c r="K115" s="18">
        <v>10385</v>
      </c>
      <c r="L115" s="18">
        <v>98616</v>
      </c>
      <c r="M115" s="18">
        <v>31894</v>
      </c>
      <c r="N115" s="18">
        <v>66722</v>
      </c>
    </row>
    <row r="116" spans="1:14" x14ac:dyDescent="0.2">
      <c r="A116" s="18"/>
      <c r="B116" s="18">
        <v>85</v>
      </c>
      <c r="C116" s="18">
        <v>15639</v>
      </c>
      <c r="D116" s="18">
        <v>5870</v>
      </c>
      <c r="E116" s="18">
        <v>9769</v>
      </c>
      <c r="F116" s="18">
        <v>1554</v>
      </c>
      <c r="G116" s="18">
        <v>362</v>
      </c>
      <c r="H116" s="18">
        <v>1192</v>
      </c>
      <c r="I116" s="18">
        <v>2467</v>
      </c>
      <c r="J116" s="18">
        <v>1734</v>
      </c>
      <c r="K116" s="18">
        <v>733</v>
      </c>
      <c r="L116" s="18">
        <v>11618</v>
      </c>
      <c r="M116" s="18">
        <v>3774</v>
      </c>
      <c r="N116" s="18">
        <v>7844</v>
      </c>
    </row>
    <row r="117" spans="1:14" x14ac:dyDescent="0.2">
      <c r="A117" s="18"/>
      <c r="B117" s="18">
        <v>86</v>
      </c>
      <c r="C117" s="18">
        <v>12601</v>
      </c>
      <c r="D117" s="18">
        <v>4571</v>
      </c>
      <c r="E117" s="18">
        <v>8030</v>
      </c>
      <c r="F117" s="18">
        <v>1281</v>
      </c>
      <c r="G117" s="18">
        <v>301</v>
      </c>
      <c r="H117" s="18">
        <v>980</v>
      </c>
      <c r="I117" s="18">
        <v>1813</v>
      </c>
      <c r="J117" s="18">
        <v>1298</v>
      </c>
      <c r="K117" s="18">
        <v>515</v>
      </c>
      <c r="L117" s="18">
        <v>9507</v>
      </c>
      <c r="M117" s="18">
        <v>2972</v>
      </c>
      <c r="N117" s="18">
        <v>6535</v>
      </c>
    </row>
    <row r="118" spans="1:14" x14ac:dyDescent="0.2">
      <c r="A118" s="18"/>
      <c r="B118" s="18">
        <v>87</v>
      </c>
      <c r="C118" s="18">
        <v>9735</v>
      </c>
      <c r="D118" s="18">
        <v>3541</v>
      </c>
      <c r="E118" s="18">
        <v>6194</v>
      </c>
      <c r="F118" s="18">
        <v>1020</v>
      </c>
      <c r="G118" s="18">
        <v>230</v>
      </c>
      <c r="H118" s="18">
        <v>790</v>
      </c>
      <c r="I118" s="18">
        <v>1297</v>
      </c>
      <c r="J118" s="18">
        <v>947</v>
      </c>
      <c r="K118" s="18">
        <v>350</v>
      </c>
      <c r="L118" s="18">
        <v>7418</v>
      </c>
      <c r="M118" s="18">
        <v>2364</v>
      </c>
      <c r="N118" s="18">
        <v>5054</v>
      </c>
    </row>
    <row r="119" spans="1:14" x14ac:dyDescent="0.2">
      <c r="A119" s="18"/>
      <c r="B119" s="18">
        <v>88</v>
      </c>
      <c r="C119" s="18">
        <v>7211</v>
      </c>
      <c r="D119" s="18">
        <v>2554</v>
      </c>
      <c r="E119" s="18">
        <v>4657</v>
      </c>
      <c r="F119" s="18">
        <v>720</v>
      </c>
      <c r="G119" s="18">
        <v>146</v>
      </c>
      <c r="H119" s="18">
        <v>574</v>
      </c>
      <c r="I119" s="18">
        <v>873</v>
      </c>
      <c r="J119" s="18">
        <v>633</v>
      </c>
      <c r="K119" s="18">
        <v>240</v>
      </c>
      <c r="L119" s="18">
        <v>5618</v>
      </c>
      <c r="M119" s="18">
        <v>1775</v>
      </c>
      <c r="N119" s="18">
        <v>3843</v>
      </c>
    </row>
    <row r="120" spans="1:14" x14ac:dyDescent="0.2">
      <c r="A120" s="18"/>
      <c r="B120" s="18">
        <v>89</v>
      </c>
      <c r="C120" s="18">
        <v>5492</v>
      </c>
      <c r="D120" s="18">
        <v>1921</v>
      </c>
      <c r="E120" s="18">
        <v>3571</v>
      </c>
      <c r="F120" s="18">
        <v>550</v>
      </c>
      <c r="G120" s="18">
        <v>112</v>
      </c>
      <c r="H120" s="18">
        <v>438</v>
      </c>
      <c r="I120" s="18">
        <v>582</v>
      </c>
      <c r="J120" s="18">
        <v>435</v>
      </c>
      <c r="K120" s="18">
        <v>147</v>
      </c>
      <c r="L120" s="18">
        <v>4360</v>
      </c>
      <c r="M120" s="18">
        <v>1374</v>
      </c>
      <c r="N120" s="18">
        <v>2986</v>
      </c>
    </row>
    <row r="121" spans="1:14" x14ac:dyDescent="0.2">
      <c r="A121" s="18"/>
      <c r="B121" s="18" t="s">
        <v>245</v>
      </c>
      <c r="C121" s="18">
        <v>50678</v>
      </c>
      <c r="D121" s="18">
        <v>18457</v>
      </c>
      <c r="E121" s="18">
        <v>32221</v>
      </c>
      <c r="F121" s="18">
        <v>5125</v>
      </c>
      <c r="G121" s="18">
        <v>1151</v>
      </c>
      <c r="H121" s="18">
        <v>3974</v>
      </c>
      <c r="I121" s="18">
        <v>7032</v>
      </c>
      <c r="J121" s="18">
        <v>5047</v>
      </c>
      <c r="K121" s="18">
        <v>1985</v>
      </c>
      <c r="L121" s="18">
        <v>38521</v>
      </c>
      <c r="M121" s="18">
        <v>12259</v>
      </c>
      <c r="N121" s="18">
        <v>26262</v>
      </c>
    </row>
    <row r="122" spans="1:14" x14ac:dyDescent="0.2">
      <c r="A122" s="18"/>
      <c r="B122" s="18">
        <v>90</v>
      </c>
      <c r="C122" s="18">
        <v>4345</v>
      </c>
      <c r="D122" s="18">
        <v>1448</v>
      </c>
      <c r="E122" s="18">
        <v>2897</v>
      </c>
      <c r="F122" s="18">
        <v>455</v>
      </c>
      <c r="G122" s="18">
        <v>69</v>
      </c>
      <c r="H122" s="18">
        <v>386</v>
      </c>
      <c r="I122" s="18">
        <v>417</v>
      </c>
      <c r="J122" s="18">
        <v>298</v>
      </c>
      <c r="K122" s="18">
        <v>119</v>
      </c>
      <c r="L122" s="18">
        <v>3473</v>
      </c>
      <c r="M122" s="18">
        <v>1081</v>
      </c>
      <c r="N122" s="18">
        <v>2392</v>
      </c>
    </row>
    <row r="123" spans="1:14" x14ac:dyDescent="0.2">
      <c r="A123" s="18"/>
      <c r="B123" s="18">
        <v>91</v>
      </c>
      <c r="C123" s="18">
        <v>2862</v>
      </c>
      <c r="D123" s="18">
        <v>926</v>
      </c>
      <c r="E123" s="18">
        <v>1936</v>
      </c>
      <c r="F123" s="18">
        <v>334</v>
      </c>
      <c r="G123" s="18">
        <v>60</v>
      </c>
      <c r="H123" s="18">
        <v>274</v>
      </c>
      <c r="I123" s="18">
        <v>252</v>
      </c>
      <c r="J123" s="18">
        <v>186</v>
      </c>
      <c r="K123" s="18">
        <v>66</v>
      </c>
      <c r="L123" s="18">
        <v>2276</v>
      </c>
      <c r="M123" s="18">
        <v>680</v>
      </c>
      <c r="N123" s="18">
        <v>1596</v>
      </c>
    </row>
    <row r="124" spans="1:14" x14ac:dyDescent="0.2">
      <c r="A124" s="18"/>
      <c r="B124" s="18">
        <v>92</v>
      </c>
      <c r="C124" s="18">
        <v>2162</v>
      </c>
      <c r="D124" s="18">
        <v>676</v>
      </c>
      <c r="E124" s="18">
        <v>1486</v>
      </c>
      <c r="F124" s="18">
        <v>229</v>
      </c>
      <c r="G124" s="18">
        <v>35</v>
      </c>
      <c r="H124" s="18">
        <v>194</v>
      </c>
      <c r="I124" s="18">
        <v>165</v>
      </c>
      <c r="J124" s="18">
        <v>117</v>
      </c>
      <c r="K124" s="18">
        <v>48</v>
      </c>
      <c r="L124" s="18">
        <v>1768</v>
      </c>
      <c r="M124" s="18">
        <v>524</v>
      </c>
      <c r="N124" s="18">
        <v>1244</v>
      </c>
    </row>
    <row r="125" spans="1:14" x14ac:dyDescent="0.2">
      <c r="A125" s="18"/>
      <c r="B125" s="18">
        <v>93</v>
      </c>
      <c r="C125" s="18">
        <v>1279</v>
      </c>
      <c r="D125" s="18">
        <v>395</v>
      </c>
      <c r="E125" s="18">
        <v>884</v>
      </c>
      <c r="F125" s="18">
        <v>137</v>
      </c>
      <c r="G125" s="18">
        <v>25</v>
      </c>
      <c r="H125" s="18">
        <v>112</v>
      </c>
      <c r="I125" s="18">
        <v>92</v>
      </c>
      <c r="J125" s="18">
        <v>65</v>
      </c>
      <c r="K125" s="18">
        <v>27</v>
      </c>
      <c r="L125" s="18">
        <v>1050</v>
      </c>
      <c r="M125" s="18">
        <v>305</v>
      </c>
      <c r="N125" s="18">
        <v>745</v>
      </c>
    </row>
    <row r="126" spans="1:14" x14ac:dyDescent="0.2">
      <c r="A126" s="18"/>
      <c r="B126" s="18">
        <v>94</v>
      </c>
      <c r="C126" s="18">
        <v>912</v>
      </c>
      <c r="D126" s="18">
        <v>294</v>
      </c>
      <c r="E126" s="18">
        <v>618</v>
      </c>
      <c r="F126" s="18">
        <v>117</v>
      </c>
      <c r="G126" s="18">
        <v>13</v>
      </c>
      <c r="H126" s="18">
        <v>104</v>
      </c>
      <c r="I126" s="18">
        <v>64</v>
      </c>
      <c r="J126" s="18">
        <v>56</v>
      </c>
      <c r="K126" s="18">
        <v>8</v>
      </c>
      <c r="L126" s="18">
        <v>731</v>
      </c>
      <c r="M126" s="18">
        <v>225</v>
      </c>
      <c r="N126" s="18">
        <v>506</v>
      </c>
    </row>
    <row r="127" spans="1:14" x14ac:dyDescent="0.2">
      <c r="A127" s="18"/>
      <c r="B127" s="18" t="s">
        <v>246</v>
      </c>
      <c r="C127" s="18">
        <v>11560</v>
      </c>
      <c r="D127" s="18">
        <v>3739</v>
      </c>
      <c r="E127" s="18">
        <v>7821</v>
      </c>
      <c r="F127" s="18">
        <v>1272</v>
      </c>
      <c r="G127" s="18">
        <v>202</v>
      </c>
      <c r="H127" s="18">
        <v>1070</v>
      </c>
      <c r="I127" s="18">
        <v>990</v>
      </c>
      <c r="J127" s="18">
        <v>722</v>
      </c>
      <c r="K127" s="18">
        <v>268</v>
      </c>
      <c r="L127" s="18">
        <v>9298</v>
      </c>
      <c r="M127" s="18">
        <v>2815</v>
      </c>
      <c r="N127" s="18">
        <v>6483</v>
      </c>
    </row>
    <row r="128" spans="1:14" x14ac:dyDescent="0.2">
      <c r="A128" s="18"/>
      <c r="B128" s="18">
        <v>95</v>
      </c>
      <c r="C128" s="18">
        <v>677</v>
      </c>
      <c r="D128" s="18">
        <v>213</v>
      </c>
      <c r="E128" s="18">
        <v>464</v>
      </c>
      <c r="F128" s="18">
        <v>72</v>
      </c>
      <c r="G128" s="18">
        <v>7</v>
      </c>
      <c r="H128" s="18">
        <v>65</v>
      </c>
      <c r="I128" s="18">
        <v>47</v>
      </c>
      <c r="J128" s="18">
        <v>39</v>
      </c>
      <c r="K128" s="18">
        <v>8</v>
      </c>
      <c r="L128" s="18">
        <v>558</v>
      </c>
      <c r="M128" s="18">
        <v>167</v>
      </c>
      <c r="N128" s="18">
        <v>391</v>
      </c>
    </row>
    <row r="129" spans="1:14" x14ac:dyDescent="0.2">
      <c r="A129" s="18"/>
      <c r="B129" s="18">
        <v>96</v>
      </c>
      <c r="C129" s="18">
        <v>455</v>
      </c>
      <c r="D129" s="18">
        <v>131</v>
      </c>
      <c r="E129" s="18">
        <v>324</v>
      </c>
      <c r="F129" s="18">
        <v>53</v>
      </c>
      <c r="G129" s="18">
        <v>10</v>
      </c>
      <c r="H129" s="18">
        <v>43</v>
      </c>
      <c r="I129" s="18">
        <v>28</v>
      </c>
      <c r="J129" s="18">
        <v>21</v>
      </c>
      <c r="K129" s="18">
        <v>7</v>
      </c>
      <c r="L129" s="18">
        <v>374</v>
      </c>
      <c r="M129" s="18">
        <v>100</v>
      </c>
      <c r="N129" s="18">
        <v>274</v>
      </c>
    </row>
    <row r="130" spans="1:14" x14ac:dyDescent="0.2">
      <c r="A130" s="18"/>
      <c r="B130" s="18">
        <v>97</v>
      </c>
      <c r="C130" s="18">
        <v>277</v>
      </c>
      <c r="D130" s="18">
        <v>82</v>
      </c>
      <c r="E130" s="18">
        <v>195</v>
      </c>
      <c r="F130" s="18">
        <v>33</v>
      </c>
      <c r="G130" s="18">
        <v>6</v>
      </c>
      <c r="H130" s="18">
        <v>27</v>
      </c>
      <c r="I130" s="18">
        <v>14</v>
      </c>
      <c r="J130" s="18">
        <v>8</v>
      </c>
      <c r="K130" s="18">
        <v>6</v>
      </c>
      <c r="L130" s="18">
        <v>230</v>
      </c>
      <c r="M130" s="18">
        <v>68</v>
      </c>
      <c r="N130" s="18">
        <v>162</v>
      </c>
    </row>
    <row r="131" spans="1:14" x14ac:dyDescent="0.2">
      <c r="A131" s="18"/>
      <c r="B131" s="18">
        <v>98</v>
      </c>
      <c r="C131" s="18">
        <v>185</v>
      </c>
      <c r="D131" s="18">
        <v>50</v>
      </c>
      <c r="E131" s="18">
        <v>135</v>
      </c>
      <c r="F131" s="18">
        <v>22</v>
      </c>
      <c r="G131" s="18">
        <v>4</v>
      </c>
      <c r="H131" s="18">
        <v>18</v>
      </c>
      <c r="I131" s="18">
        <v>18</v>
      </c>
      <c r="J131" s="18">
        <v>12</v>
      </c>
      <c r="K131" s="18">
        <v>6</v>
      </c>
      <c r="L131" s="18">
        <v>145</v>
      </c>
      <c r="M131" s="18">
        <v>34</v>
      </c>
      <c r="N131" s="18">
        <v>111</v>
      </c>
    </row>
    <row r="132" spans="1:14" x14ac:dyDescent="0.2">
      <c r="A132" s="18"/>
      <c r="B132" s="18">
        <v>99</v>
      </c>
      <c r="C132" s="18">
        <v>96</v>
      </c>
      <c r="D132" s="18">
        <v>29</v>
      </c>
      <c r="E132" s="18">
        <v>67</v>
      </c>
      <c r="F132" s="18">
        <v>15</v>
      </c>
      <c r="G132" s="18">
        <v>3</v>
      </c>
      <c r="H132" s="18">
        <v>12</v>
      </c>
      <c r="I132" s="18">
        <v>6</v>
      </c>
      <c r="J132" s="18">
        <v>4</v>
      </c>
      <c r="K132" s="18">
        <v>2</v>
      </c>
      <c r="L132" s="18">
        <v>75</v>
      </c>
      <c r="M132" s="18">
        <v>22</v>
      </c>
      <c r="N132" s="18">
        <v>53</v>
      </c>
    </row>
    <row r="133" spans="1:14" x14ac:dyDescent="0.2">
      <c r="A133" s="18"/>
      <c r="B133" s="18" t="s">
        <v>247</v>
      </c>
      <c r="C133" s="18">
        <v>1690</v>
      </c>
      <c r="D133" s="18">
        <v>505</v>
      </c>
      <c r="E133" s="18">
        <v>1185</v>
      </c>
      <c r="F133" s="18">
        <v>195</v>
      </c>
      <c r="G133" s="18">
        <v>30</v>
      </c>
      <c r="H133" s="18">
        <v>165</v>
      </c>
      <c r="I133" s="18">
        <v>113</v>
      </c>
      <c r="J133" s="18">
        <v>84</v>
      </c>
      <c r="K133" s="18">
        <v>29</v>
      </c>
      <c r="L133" s="18">
        <v>1382</v>
      </c>
      <c r="M133" s="18">
        <v>391</v>
      </c>
      <c r="N133" s="18">
        <v>991</v>
      </c>
    </row>
    <row r="134" spans="1:14" x14ac:dyDescent="0.2">
      <c r="A134" s="18"/>
      <c r="B134" s="18" t="s">
        <v>248</v>
      </c>
      <c r="C134" s="18">
        <v>128</v>
      </c>
      <c r="D134" s="18">
        <v>36</v>
      </c>
      <c r="E134" s="18">
        <v>92</v>
      </c>
      <c r="F134" s="18">
        <v>25</v>
      </c>
      <c r="G134" s="18">
        <v>8</v>
      </c>
      <c r="H134" s="18">
        <v>17</v>
      </c>
      <c r="I134" s="18">
        <v>9</v>
      </c>
      <c r="J134" s="18">
        <v>6</v>
      </c>
      <c r="K134" s="18">
        <v>3</v>
      </c>
      <c r="L134" s="18">
        <v>94</v>
      </c>
      <c r="M134" s="18">
        <v>22</v>
      </c>
      <c r="N134" s="18">
        <v>72</v>
      </c>
    </row>
  </sheetData>
  <mergeCells count="5">
    <mergeCell ref="C11:E11"/>
    <mergeCell ref="F11:H11"/>
    <mergeCell ref="I11:K11"/>
    <mergeCell ref="L11:N11"/>
    <mergeCell ref="A1:F1"/>
  </mergeCells>
  <phoneticPr fontId="4" type="noConversion"/>
  <hyperlinks>
    <hyperlink ref="A5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workbookViewId="0">
      <selection activeCell="K1" sqref="K1:K3"/>
    </sheetView>
  </sheetViews>
  <sheetFormatPr defaultRowHeight="12.75" x14ac:dyDescent="0.2"/>
  <cols>
    <col min="1" max="1" width="26.140625" customWidth="1"/>
    <col min="4" max="4" width="12.42578125" bestFit="1" customWidth="1"/>
    <col min="6" max="6" width="12" customWidth="1"/>
    <col min="10" max="10" width="4.140625" customWidth="1"/>
    <col min="11" max="11" width="55" customWidth="1"/>
  </cols>
  <sheetData>
    <row r="1" spans="1:11" x14ac:dyDescent="0.2">
      <c r="A1" s="30" t="s">
        <v>184</v>
      </c>
      <c r="B1" s="30"/>
      <c r="C1" s="30"/>
      <c r="K1" t="s">
        <v>292</v>
      </c>
    </row>
    <row r="2" spans="1:11" x14ac:dyDescent="0.2">
      <c r="A2" s="24"/>
      <c r="B2" s="24"/>
      <c r="C2" s="24"/>
      <c r="K2" t="s">
        <v>293</v>
      </c>
    </row>
    <row r="3" spans="1:11" x14ac:dyDescent="0.2">
      <c r="A3" s="24"/>
      <c r="B3" s="24"/>
      <c r="C3" s="24"/>
      <c r="K3" t="s">
        <v>294</v>
      </c>
    </row>
    <row r="4" spans="1:11" ht="13.5" customHeight="1" x14ac:dyDescent="0.2">
      <c r="B4" t="s">
        <v>185</v>
      </c>
    </row>
    <row r="5" spans="1:11" x14ac:dyDescent="0.2">
      <c r="A5" t="s">
        <v>186</v>
      </c>
      <c r="B5">
        <v>5021</v>
      </c>
      <c r="K5" t="s">
        <v>187</v>
      </c>
    </row>
    <row r="9" spans="1:11" x14ac:dyDescent="0.2">
      <c r="A9" t="s">
        <v>188</v>
      </c>
    </row>
    <row r="10" spans="1:11" x14ac:dyDescent="0.2">
      <c r="B10" t="s">
        <v>189</v>
      </c>
      <c r="C10" t="s">
        <v>190</v>
      </c>
      <c r="K10" t="s">
        <v>191</v>
      </c>
    </row>
    <row r="11" spans="1:11" x14ac:dyDescent="0.2">
      <c r="A11" t="s">
        <v>192</v>
      </c>
      <c r="B11">
        <v>26</v>
      </c>
      <c r="C11">
        <v>29</v>
      </c>
      <c r="K11" s="13" t="s">
        <v>193</v>
      </c>
    </row>
    <row r="12" spans="1:11" x14ac:dyDescent="0.2">
      <c r="A12" t="s">
        <v>194</v>
      </c>
      <c r="B12">
        <v>35.5</v>
      </c>
      <c r="C12">
        <v>34.4</v>
      </c>
      <c r="K12" t="s">
        <v>195</v>
      </c>
    </row>
    <row r="14" spans="1:11" x14ac:dyDescent="0.2">
      <c r="A14" t="s">
        <v>196</v>
      </c>
    </row>
    <row r="15" spans="1:11" x14ac:dyDescent="0.2">
      <c r="A15">
        <v>1751</v>
      </c>
      <c r="B15">
        <v>36.6</v>
      </c>
      <c r="K15" t="s">
        <v>187</v>
      </c>
    </row>
    <row r="16" spans="1:11" x14ac:dyDescent="0.2">
      <c r="A16">
        <v>1816</v>
      </c>
      <c r="B16">
        <v>37.9</v>
      </c>
    </row>
    <row r="17" spans="1:11" x14ac:dyDescent="0.2">
      <c r="A17">
        <v>1851</v>
      </c>
      <c r="B17">
        <v>39.5</v>
      </c>
    </row>
    <row r="21" spans="1:11" x14ac:dyDescent="0.2">
      <c r="A21" t="s">
        <v>197</v>
      </c>
    </row>
    <row r="23" spans="1:11" x14ac:dyDescent="0.2">
      <c r="B23" t="s">
        <v>198</v>
      </c>
      <c r="E23" t="s">
        <v>199</v>
      </c>
    </row>
    <row r="24" spans="1:11" x14ac:dyDescent="0.2">
      <c r="B24">
        <v>1700</v>
      </c>
      <c r="C24">
        <v>1750</v>
      </c>
      <c r="D24">
        <v>1801</v>
      </c>
      <c r="E24">
        <v>1801</v>
      </c>
      <c r="K24" t="s">
        <v>200</v>
      </c>
    </row>
    <row r="25" spans="1:11" x14ac:dyDescent="0.2">
      <c r="A25" t="s">
        <v>128</v>
      </c>
      <c r="B25">
        <v>5109</v>
      </c>
      <c r="C25">
        <v>6018</v>
      </c>
      <c r="D25">
        <v>8609</v>
      </c>
      <c r="E25">
        <f>8728+E27</f>
        <v>8774</v>
      </c>
    </row>
    <row r="26" spans="1:11" x14ac:dyDescent="0.2">
      <c r="A26" t="s">
        <v>130</v>
      </c>
      <c r="B26">
        <v>367</v>
      </c>
      <c r="C26">
        <v>449</v>
      </c>
      <c r="D26">
        <v>559</v>
      </c>
      <c r="E26">
        <v>541</v>
      </c>
    </row>
    <row r="27" spans="1:11" x14ac:dyDescent="0.2">
      <c r="A27" t="s">
        <v>201</v>
      </c>
      <c r="B27">
        <v>40</v>
      </c>
      <c r="C27">
        <v>41</v>
      </c>
      <c r="D27">
        <v>47</v>
      </c>
      <c r="E27">
        <v>46</v>
      </c>
    </row>
    <row r="29" spans="1:11" x14ac:dyDescent="0.2">
      <c r="A29" t="s">
        <v>166</v>
      </c>
      <c r="B29" s="14">
        <f>(B25+B26)/(B25-B27)-1</f>
        <v>8.0291970802919721E-2</v>
      </c>
      <c r="C29" s="14">
        <f>(C25+C26)/(C25-C27)-1</f>
        <v>8.1980926886397798E-2</v>
      </c>
      <c r="D29" s="14">
        <f>(D25+D26)/(D25-D27)-1</f>
        <v>7.0777855641205312E-2</v>
      </c>
      <c r="E29" s="14">
        <f>(E25+E26)/(E25-E27)-1</f>
        <v>6.7254812098991756E-2</v>
      </c>
    </row>
    <row r="33" spans="1:11" x14ac:dyDescent="0.2">
      <c r="A33" t="s">
        <v>202</v>
      </c>
    </row>
    <row r="34" spans="1:11" x14ac:dyDescent="0.2">
      <c r="B34">
        <v>1801</v>
      </c>
    </row>
    <row r="35" spans="1:11" x14ac:dyDescent="0.2">
      <c r="A35" t="s">
        <v>203</v>
      </c>
      <c r="B35">
        <v>8285852</v>
      </c>
    </row>
    <row r="36" spans="1:11" x14ac:dyDescent="0.2">
      <c r="A36" t="s">
        <v>204</v>
      </c>
      <c r="B36">
        <v>8872980</v>
      </c>
    </row>
    <row r="38" spans="1:11" x14ac:dyDescent="0.2">
      <c r="A38" t="s">
        <v>166</v>
      </c>
      <c r="B38" s="14">
        <f>B36/B35-1</f>
        <v>7.0859098134989695E-2</v>
      </c>
    </row>
    <row r="42" spans="1:11" x14ac:dyDescent="0.2">
      <c r="C42">
        <v>1851</v>
      </c>
      <c r="F42">
        <v>1981</v>
      </c>
    </row>
    <row r="43" spans="1:11" x14ac:dyDescent="0.2">
      <c r="A43" s="33" t="s">
        <v>205</v>
      </c>
      <c r="B43" s="33"/>
      <c r="C43" t="s">
        <v>189</v>
      </c>
      <c r="D43" t="s">
        <v>190</v>
      </c>
      <c r="F43" t="s">
        <v>189</v>
      </c>
      <c r="G43" t="s">
        <v>190</v>
      </c>
    </row>
    <row r="44" spans="1:11" x14ac:dyDescent="0.2">
      <c r="A44">
        <v>10</v>
      </c>
      <c r="B44">
        <v>14</v>
      </c>
      <c r="C44" s="15">
        <v>964</v>
      </c>
      <c r="D44" s="15">
        <v>949.4</v>
      </c>
      <c r="E44" s="16">
        <f t="shared" ref="E44:E51" si="0">C44/D44</f>
        <v>1.0153781335580367</v>
      </c>
      <c r="F44">
        <v>1971.8</v>
      </c>
      <c r="G44">
        <v>1874.5</v>
      </c>
      <c r="H44" s="16">
        <f t="shared" ref="H44:H51" si="1">F44/G44</f>
        <v>1.0519071752467324</v>
      </c>
      <c r="I44" s="16"/>
      <c r="K44" t="s">
        <v>206</v>
      </c>
    </row>
    <row r="45" spans="1:11" x14ac:dyDescent="0.2">
      <c r="A45">
        <v>15</v>
      </c>
      <c r="B45">
        <v>19</v>
      </c>
      <c r="C45" s="15">
        <v>873.2</v>
      </c>
      <c r="D45" s="15">
        <v>884</v>
      </c>
      <c r="E45" s="16">
        <f t="shared" si="0"/>
        <v>0.9877828054298643</v>
      </c>
      <c r="F45">
        <v>2053.6</v>
      </c>
      <c r="G45">
        <v>1966.4</v>
      </c>
      <c r="H45" s="16">
        <f t="shared" si="1"/>
        <v>1.0443449959316518</v>
      </c>
      <c r="I45" s="16"/>
    </row>
    <row r="46" spans="1:11" x14ac:dyDescent="0.2">
      <c r="A46">
        <v>20</v>
      </c>
      <c r="B46">
        <v>24</v>
      </c>
      <c r="C46" s="15">
        <v>795.5</v>
      </c>
      <c r="D46" s="15">
        <v>871.2</v>
      </c>
      <c r="E46" s="16">
        <f t="shared" si="0"/>
        <v>0.91310835629017439</v>
      </c>
      <c r="F46">
        <v>1804.7</v>
      </c>
      <c r="G46">
        <v>1759.5</v>
      </c>
      <c r="H46" s="16">
        <f t="shared" si="1"/>
        <v>1.0256891162262007</v>
      </c>
      <c r="I46" s="16"/>
    </row>
    <row r="47" spans="1:11" x14ac:dyDescent="0.2">
      <c r="A47">
        <v>25</v>
      </c>
      <c r="B47">
        <v>29</v>
      </c>
      <c r="C47" s="15">
        <v>699.3</v>
      </c>
      <c r="D47" s="15">
        <v>771.1</v>
      </c>
      <c r="E47" s="16">
        <f t="shared" si="0"/>
        <v>0.90688626637271419</v>
      </c>
      <c r="F47">
        <v>1647.7</v>
      </c>
      <c r="G47">
        <v>1627.1</v>
      </c>
      <c r="H47" s="16">
        <f t="shared" si="1"/>
        <v>1.0126605617356033</v>
      </c>
      <c r="I47" s="16"/>
    </row>
    <row r="48" spans="1:11" x14ac:dyDescent="0.2">
      <c r="A48">
        <v>30</v>
      </c>
      <c r="B48">
        <v>34</v>
      </c>
      <c r="C48" s="15">
        <v>617.9</v>
      </c>
      <c r="D48" s="15">
        <v>658.2</v>
      </c>
      <c r="E48" s="16">
        <f t="shared" si="0"/>
        <v>0.93877240960194464</v>
      </c>
      <c r="F48">
        <v>1834.6</v>
      </c>
      <c r="G48">
        <v>1821.5</v>
      </c>
      <c r="H48" s="16">
        <f t="shared" si="1"/>
        <v>1.0071918748284381</v>
      </c>
      <c r="I48" s="16"/>
    </row>
    <row r="49" spans="1:11" x14ac:dyDescent="0.2">
      <c r="A49">
        <v>35</v>
      </c>
      <c r="B49">
        <v>39</v>
      </c>
      <c r="C49" s="15">
        <v>532.70000000000005</v>
      </c>
      <c r="D49" s="15">
        <v>555.9</v>
      </c>
      <c r="E49" s="16">
        <f t="shared" si="0"/>
        <v>0.95826587515740258</v>
      </c>
      <c r="F49">
        <v>1554.4</v>
      </c>
      <c r="G49">
        <v>1538</v>
      </c>
      <c r="H49" s="16">
        <f t="shared" si="1"/>
        <v>1.0106631989596879</v>
      </c>
      <c r="I49" s="16"/>
    </row>
    <row r="50" spans="1:11" x14ac:dyDescent="0.2">
      <c r="A50">
        <v>40</v>
      </c>
      <c r="B50">
        <v>44</v>
      </c>
      <c r="C50" s="15">
        <v>474.2</v>
      </c>
      <c r="D50" s="15">
        <v>494.4</v>
      </c>
      <c r="E50" s="16">
        <f t="shared" si="0"/>
        <v>0.95914239482200647</v>
      </c>
      <c r="F50">
        <v>1405.3</v>
      </c>
      <c r="G50">
        <v>1387.1</v>
      </c>
      <c r="H50" s="16">
        <f t="shared" si="1"/>
        <v>1.0131208997188379</v>
      </c>
      <c r="I50" s="16"/>
    </row>
    <row r="51" spans="1:11" x14ac:dyDescent="0.2">
      <c r="A51">
        <v>45</v>
      </c>
      <c r="B51">
        <v>49</v>
      </c>
      <c r="C51" s="15">
        <v>393.9</v>
      </c>
      <c r="D51" s="15">
        <v>406.1</v>
      </c>
      <c r="E51" s="16">
        <f t="shared" si="0"/>
        <v>0.96995813838955913</v>
      </c>
      <c r="F51">
        <v>1351.1</v>
      </c>
      <c r="G51">
        <v>1338.1</v>
      </c>
      <c r="H51" s="16">
        <f t="shared" si="1"/>
        <v>1.0097152679171961</v>
      </c>
      <c r="I51" s="16"/>
    </row>
    <row r="53" spans="1:11" x14ac:dyDescent="0.2">
      <c r="C53" s="15">
        <f>SUM(C44:C51)</f>
        <v>5350.7</v>
      </c>
    </row>
    <row r="54" spans="1:11" x14ac:dyDescent="0.2">
      <c r="C54">
        <f>SUM(C45:C48)/C53</f>
        <v>0.55803913506643998</v>
      </c>
    </row>
    <row r="58" spans="1:11" x14ac:dyDescent="0.2">
      <c r="A58" t="s">
        <v>207</v>
      </c>
    </row>
    <row r="59" spans="1:11" x14ac:dyDescent="0.2">
      <c r="B59" t="s">
        <v>205</v>
      </c>
      <c r="D59" t="s">
        <v>204</v>
      </c>
      <c r="F59" t="s">
        <v>208</v>
      </c>
    </row>
    <row r="60" spans="1:11" x14ac:dyDescent="0.2">
      <c r="B60" t="s">
        <v>209</v>
      </c>
      <c r="C60" t="s">
        <v>210</v>
      </c>
      <c r="D60" t="s">
        <v>189</v>
      </c>
      <c r="E60" t="s">
        <v>190</v>
      </c>
      <c r="F60" t="s">
        <v>189</v>
      </c>
      <c r="G60" t="s">
        <v>190</v>
      </c>
      <c r="K60" t="s">
        <v>211</v>
      </c>
    </row>
    <row r="61" spans="1:11" x14ac:dyDescent="0.2">
      <c r="B61">
        <v>0</v>
      </c>
      <c r="C61">
        <v>4</v>
      </c>
      <c r="D61" s="15">
        <v>791.6</v>
      </c>
      <c r="E61" s="15">
        <v>774.7</v>
      </c>
      <c r="F61" s="15">
        <v>138</v>
      </c>
      <c r="G61" s="15">
        <v>133.69999999999999</v>
      </c>
    </row>
    <row r="62" spans="1:11" x14ac:dyDescent="0.2">
      <c r="B62">
        <v>5</v>
      </c>
      <c r="C62">
        <v>9</v>
      </c>
      <c r="D62" s="15">
        <v>693.9</v>
      </c>
      <c r="E62" s="15">
        <v>682.5</v>
      </c>
      <c r="F62" s="15">
        <v>125.3</v>
      </c>
      <c r="G62" s="15">
        <v>121.6</v>
      </c>
    </row>
    <row r="63" spans="1:11" x14ac:dyDescent="0.2">
      <c r="B63">
        <v>10</v>
      </c>
      <c r="C63">
        <v>14</v>
      </c>
      <c r="D63" s="15">
        <v>603.6</v>
      </c>
      <c r="E63" s="15">
        <v>569.4</v>
      </c>
      <c r="F63" s="15">
        <v>115.2</v>
      </c>
      <c r="G63" s="15">
        <v>109.2</v>
      </c>
    </row>
    <row r="64" spans="1:11" x14ac:dyDescent="0.2">
      <c r="B64">
        <v>15</v>
      </c>
      <c r="C64">
        <v>19</v>
      </c>
      <c r="D64" s="15">
        <v>509.6</v>
      </c>
      <c r="E64" s="15">
        <v>535.6</v>
      </c>
      <c r="F64" s="15">
        <v>95.3</v>
      </c>
      <c r="G64" s="15">
        <v>108.3</v>
      </c>
    </row>
    <row r="65" spans="1:7" x14ac:dyDescent="0.2">
      <c r="B65">
        <v>20</v>
      </c>
      <c r="C65">
        <v>29</v>
      </c>
      <c r="D65" s="15">
        <v>755.8</v>
      </c>
      <c r="E65" s="15">
        <v>901.5</v>
      </c>
      <c r="F65" s="15">
        <v>137.6</v>
      </c>
      <c r="G65" s="15">
        <v>182.7</v>
      </c>
    </row>
    <row r="66" spans="1:7" x14ac:dyDescent="0.2">
      <c r="B66">
        <v>30</v>
      </c>
      <c r="C66">
        <v>39</v>
      </c>
      <c r="D66" s="15">
        <v>593.70000000000005</v>
      </c>
      <c r="E66" s="15">
        <v>649.5</v>
      </c>
      <c r="F66" s="15">
        <v>101.1</v>
      </c>
      <c r="G66" s="15">
        <v>124.4</v>
      </c>
    </row>
    <row r="67" spans="1:7" x14ac:dyDescent="0.2">
      <c r="B67">
        <v>40</v>
      </c>
      <c r="C67">
        <v>49</v>
      </c>
      <c r="D67" s="15">
        <v>482.3</v>
      </c>
      <c r="E67" s="15">
        <v>501</v>
      </c>
      <c r="F67" s="15">
        <v>82.7</v>
      </c>
      <c r="G67" s="15">
        <v>97</v>
      </c>
    </row>
    <row r="68" spans="1:7" x14ac:dyDescent="0.2">
      <c r="B68">
        <v>50</v>
      </c>
      <c r="C68">
        <v>59</v>
      </c>
      <c r="D68" s="15">
        <v>342.2</v>
      </c>
      <c r="E68" s="15">
        <v>352.2</v>
      </c>
      <c r="F68" s="15">
        <v>60</v>
      </c>
      <c r="G68" s="15">
        <v>73.5</v>
      </c>
    </row>
    <row r="69" spans="1:7" x14ac:dyDescent="0.2">
      <c r="B69">
        <v>60</v>
      </c>
      <c r="C69">
        <v>69</v>
      </c>
      <c r="D69" s="15">
        <v>231.5</v>
      </c>
      <c r="E69" s="15">
        <v>249.2</v>
      </c>
      <c r="F69" s="15">
        <v>42.3</v>
      </c>
      <c r="G69" s="15">
        <v>51.9</v>
      </c>
    </row>
    <row r="70" spans="1:7" x14ac:dyDescent="0.2">
      <c r="B70">
        <v>70</v>
      </c>
      <c r="C70">
        <v>79</v>
      </c>
      <c r="D70" s="15">
        <v>115</v>
      </c>
      <c r="E70" s="15">
        <v>124.6</v>
      </c>
      <c r="F70" s="15">
        <v>20</v>
      </c>
      <c r="G70" s="15">
        <v>23.3</v>
      </c>
    </row>
    <row r="71" spans="1:7" x14ac:dyDescent="0.2">
      <c r="B71">
        <v>80</v>
      </c>
      <c r="C71">
        <v>89</v>
      </c>
      <c r="D71" s="15">
        <v>29.6</v>
      </c>
      <c r="E71" s="15">
        <v>36.299999999999997</v>
      </c>
      <c r="F71" s="15">
        <v>5.4</v>
      </c>
      <c r="G71" s="15">
        <v>6.7</v>
      </c>
    </row>
    <row r="72" spans="1:7" x14ac:dyDescent="0.2">
      <c r="B72">
        <v>90</v>
      </c>
      <c r="C72">
        <v>99</v>
      </c>
      <c r="D72" s="15">
        <v>2.2999999999999998</v>
      </c>
      <c r="E72" s="15">
        <v>3.3</v>
      </c>
      <c r="F72" s="15">
        <v>0.6</v>
      </c>
      <c r="G72" s="15">
        <v>0.8</v>
      </c>
    </row>
    <row r="73" spans="1:7" x14ac:dyDescent="0.2">
      <c r="B73">
        <v>100</v>
      </c>
      <c r="C73" t="s">
        <v>212</v>
      </c>
      <c r="D73" s="15">
        <v>0.06</v>
      </c>
      <c r="E73" s="15">
        <v>0.12</v>
      </c>
      <c r="F73" s="15">
        <v>0.04</v>
      </c>
      <c r="G73" s="15">
        <v>0.06</v>
      </c>
    </row>
    <row r="74" spans="1:7" x14ac:dyDescent="0.2">
      <c r="D74" s="15"/>
      <c r="E74" s="15"/>
      <c r="F74" s="15"/>
      <c r="G74" s="15"/>
    </row>
    <row r="75" spans="1:7" x14ac:dyDescent="0.2">
      <c r="C75" t="s">
        <v>160</v>
      </c>
      <c r="D75" s="15">
        <f>SUM(D61:D73)</f>
        <v>5151.1600000000008</v>
      </c>
      <c r="E75" s="15">
        <v>5380</v>
      </c>
      <c r="F75" s="15">
        <v>924</v>
      </c>
      <c r="G75" s="15">
        <v>1033</v>
      </c>
    </row>
    <row r="78" spans="1:7" x14ac:dyDescent="0.2">
      <c r="A78" t="s">
        <v>215</v>
      </c>
    </row>
    <row r="79" spans="1:7" x14ac:dyDescent="0.2">
      <c r="A79" t="s">
        <v>213</v>
      </c>
      <c r="B79" s="17">
        <f>SUM(D64:D73)/SUM(D64:E73)</f>
        <v>0.47729986376488992</v>
      </c>
    </row>
    <row r="80" spans="1:7" x14ac:dyDescent="0.2">
      <c r="A80" t="s">
        <v>214</v>
      </c>
      <c r="B80" s="17">
        <f>SUM(D64:D66)/D75</f>
        <v>0.36090899913805818</v>
      </c>
    </row>
    <row r="83" spans="1:11" x14ac:dyDescent="0.2">
      <c r="A83" t="s">
        <v>285</v>
      </c>
    </row>
    <row r="85" spans="1:11" x14ac:dyDescent="0.2">
      <c r="B85" t="s">
        <v>168</v>
      </c>
      <c r="C85" t="s">
        <v>267</v>
      </c>
      <c r="D85" t="s">
        <v>268</v>
      </c>
      <c r="E85" t="s">
        <v>271</v>
      </c>
      <c r="F85" t="s">
        <v>275</v>
      </c>
      <c r="G85" t="s">
        <v>283</v>
      </c>
    </row>
    <row r="86" spans="1:11" x14ac:dyDescent="0.2">
      <c r="A86">
        <v>1910</v>
      </c>
      <c r="B86" s="1">
        <f>'population yearly'!E200</f>
        <v>35792</v>
      </c>
      <c r="C86">
        <v>4739</v>
      </c>
      <c r="D86">
        <v>4385</v>
      </c>
      <c r="E86" s="1">
        <f>SUM(B86:D86)</f>
        <v>44916</v>
      </c>
      <c r="F86" s="1">
        <f>F100+F125+G142</f>
        <v>25965.865063910758</v>
      </c>
      <c r="G86" s="21">
        <f>F86/E86</f>
        <v>0.57809834054481157</v>
      </c>
      <c r="K86" t="s">
        <v>269</v>
      </c>
    </row>
    <row r="87" spans="1:11" x14ac:dyDescent="0.2">
      <c r="A87">
        <v>1918</v>
      </c>
      <c r="B87" s="1">
        <f>'population yearly'!E208</f>
        <v>34024</v>
      </c>
      <c r="C87">
        <v>4812</v>
      </c>
      <c r="D87">
        <v>4280</v>
      </c>
      <c r="E87" s="1">
        <f>SUM(B87:D87)</f>
        <v>43116</v>
      </c>
      <c r="F87" s="1">
        <f>G100+G125+H142</f>
        <v>27743.175251991353</v>
      </c>
      <c r="G87" s="21">
        <f>F87/E87</f>
        <v>0.64345429195638171</v>
      </c>
      <c r="K87" t="s">
        <v>270</v>
      </c>
    </row>
    <row r="88" spans="1:11" x14ac:dyDescent="0.2">
      <c r="A88">
        <v>1929</v>
      </c>
      <c r="B88" s="1">
        <f>'population yearly'!E219</f>
        <v>39600</v>
      </c>
      <c r="C88">
        <v>4832</v>
      </c>
      <c r="D88">
        <v>1240</v>
      </c>
      <c r="E88" s="1">
        <f>SUM(B88:D88)</f>
        <v>45672</v>
      </c>
      <c r="F88" s="1">
        <f>H100+H125+I142</f>
        <v>29414.55757320144</v>
      </c>
      <c r="G88" s="21">
        <f>F88/E88</f>
        <v>0.64403918315820285</v>
      </c>
    </row>
    <row r="96" spans="1:11" x14ac:dyDescent="0.2">
      <c r="A96" t="s">
        <v>252</v>
      </c>
    </row>
    <row r="97" spans="1:11" x14ac:dyDescent="0.2">
      <c r="A97" t="s">
        <v>261</v>
      </c>
    </row>
    <row r="98" spans="1:11" x14ac:dyDescent="0.2">
      <c r="B98" t="s">
        <v>260</v>
      </c>
      <c r="F98" t="s">
        <v>278</v>
      </c>
    </row>
    <row r="99" spans="1:11" x14ac:dyDescent="0.2">
      <c r="A99" t="s">
        <v>254</v>
      </c>
      <c r="B99">
        <v>1901</v>
      </c>
      <c r="C99">
        <v>1911</v>
      </c>
      <c r="D99">
        <v>1921</v>
      </c>
      <c r="E99">
        <v>1931</v>
      </c>
      <c r="F99">
        <v>1910</v>
      </c>
      <c r="G99">
        <v>1918</v>
      </c>
      <c r="H99">
        <v>1929</v>
      </c>
      <c r="K99" t="s">
        <v>262</v>
      </c>
    </row>
    <row r="100" spans="1:11" x14ac:dyDescent="0.2">
      <c r="A100" t="s">
        <v>253</v>
      </c>
      <c r="B100" s="15">
        <v>32527.8</v>
      </c>
      <c r="C100" s="15">
        <v>36070.5</v>
      </c>
      <c r="D100" s="15">
        <v>37886.699999999997</v>
      </c>
      <c r="E100" s="15">
        <v>39952.400000000001</v>
      </c>
      <c r="F100" s="1">
        <f>B110*(C110/B110)^0.9</f>
        <v>20728.477290381205</v>
      </c>
      <c r="G100" s="1">
        <f>D110/((E110/D110)^0.3)</f>
        <v>22382.341804860898</v>
      </c>
      <c r="H100" s="1">
        <f>D110*(E110/D110)^0.8</f>
        <v>25663.579199043314</v>
      </c>
      <c r="I100" s="1"/>
      <c r="K100" t="s">
        <v>280</v>
      </c>
    </row>
    <row r="101" spans="1:11" x14ac:dyDescent="0.2">
      <c r="A101" t="s">
        <v>255</v>
      </c>
      <c r="B101" s="15">
        <v>3716.7</v>
      </c>
      <c r="C101" s="15">
        <v>3854.3</v>
      </c>
      <c r="D101" s="15">
        <v>3321.8</v>
      </c>
      <c r="E101" s="15">
        <v>2990.3</v>
      </c>
    </row>
    <row r="102" spans="1:11" x14ac:dyDescent="0.2">
      <c r="A102" s="20" t="s">
        <v>258</v>
      </c>
      <c r="B102" s="15">
        <v>3487.2</v>
      </c>
      <c r="C102" s="15">
        <v>3696.8</v>
      </c>
      <c r="D102" s="15">
        <v>3518.9</v>
      </c>
      <c r="E102" s="15">
        <v>3322.6</v>
      </c>
    </row>
    <row r="103" spans="1:11" x14ac:dyDescent="0.2">
      <c r="A103" s="20" t="s">
        <v>259</v>
      </c>
      <c r="B103" s="15">
        <v>3341.8</v>
      </c>
      <c r="C103" s="15">
        <v>3499.7</v>
      </c>
      <c r="D103" s="15">
        <v>3659.8</v>
      </c>
      <c r="E103" s="15">
        <v>3207.2</v>
      </c>
    </row>
    <row r="104" spans="1:11" x14ac:dyDescent="0.2">
      <c r="A104" t="s">
        <v>256</v>
      </c>
      <c r="B104" s="15">
        <v>3246.1</v>
      </c>
      <c r="C104" s="15">
        <v>3336.6</v>
      </c>
      <c r="D104" s="15">
        <v>3503</v>
      </c>
      <c r="E104" s="15">
        <v>3434.6</v>
      </c>
    </row>
    <row r="105" spans="1:11" x14ac:dyDescent="0.2">
      <c r="A105" t="s">
        <v>257</v>
      </c>
      <c r="B105" s="15">
        <v>3120.9</v>
      </c>
      <c r="C105" s="15">
        <v>3175.8</v>
      </c>
      <c r="D105" s="15">
        <v>3151.5</v>
      </c>
      <c r="E105" s="15">
        <v>3494.5</v>
      </c>
    </row>
    <row r="106" spans="1:11" x14ac:dyDescent="0.2">
      <c r="B106" s="15"/>
      <c r="C106" s="15"/>
      <c r="D106" s="15"/>
      <c r="E106" s="15"/>
    </row>
    <row r="107" spans="1:11" x14ac:dyDescent="0.2">
      <c r="A107" t="s">
        <v>273</v>
      </c>
      <c r="B107" s="17">
        <f>SUM(B101:B105)/B100</f>
        <v>0.51994601540835839</v>
      </c>
      <c r="C107" s="17">
        <f>SUM(C101:C105)/C100</f>
        <v>0.48691312845677215</v>
      </c>
      <c r="D107" s="17">
        <f>SUM(D101:D105)/D100</f>
        <v>0.45279741967497833</v>
      </c>
      <c r="E107" s="17">
        <f>SUM(E101:E105)/E100</f>
        <v>0.41171994673661649</v>
      </c>
    </row>
    <row r="108" spans="1:11" x14ac:dyDescent="0.2">
      <c r="A108" t="s">
        <v>284</v>
      </c>
      <c r="B108" s="17">
        <f>C108</f>
        <v>0.20176697049297199</v>
      </c>
      <c r="C108" s="17">
        <f>C113/SUM(C113:C117)</f>
        <v>0.20176697049297199</v>
      </c>
      <c r="D108" s="17">
        <f>D113/SUM(D113:D117)</f>
        <v>0.20625635421386712</v>
      </c>
      <c r="E108" s="17">
        <f>E113/SUM(E113:E117)</f>
        <v>0.19682087814320098</v>
      </c>
      <c r="K108" t="s">
        <v>266</v>
      </c>
    </row>
    <row r="109" spans="1:11" x14ac:dyDescent="0.2">
      <c r="A109" t="s">
        <v>276</v>
      </c>
      <c r="B109" s="17">
        <f>(B100-SUM(B101:B104)-B108*B105)/B100</f>
        <v>0.55664094902786188</v>
      </c>
      <c r="C109" s="17">
        <f>(C100-SUM(C101:C104)-C108*C105)/C100</f>
        <v>0.58336669730412438</v>
      </c>
      <c r="D109" s="17">
        <f>(D100-SUM(D101:D104)-D108*D105)/D100</f>
        <v>0.61322794277926018</v>
      </c>
      <c r="E109" s="17">
        <f>(E100-SUM(E101:E104)-E108*E105)/E100</f>
        <v>0.65853138838539338</v>
      </c>
    </row>
    <row r="110" spans="1:11" x14ac:dyDescent="0.2">
      <c r="A110" t="s">
        <v>279</v>
      </c>
      <c r="B110" s="1">
        <f>B100*B109</f>
        <v>18106.305461788485</v>
      </c>
      <c r="C110" s="1">
        <f>C100*C109</f>
        <v>21042.328455108418</v>
      </c>
      <c r="D110" s="1">
        <f>D100*D109</f>
        <v>23233.183099694994</v>
      </c>
      <c r="E110" s="1">
        <f>E100*E109</f>
        <v>26309.909441328593</v>
      </c>
    </row>
    <row r="112" spans="1:11" x14ac:dyDescent="0.2">
      <c r="A112" t="s">
        <v>205</v>
      </c>
    </row>
    <row r="113" spans="1:11" x14ac:dyDescent="0.2">
      <c r="A113">
        <v>20</v>
      </c>
      <c r="C113">
        <f>'1911-age-sex-marital'!C38</f>
        <v>640755</v>
      </c>
      <c r="D113">
        <v>650007</v>
      </c>
      <c r="E113">
        <v>687788</v>
      </c>
      <c r="K113" t="s">
        <v>263</v>
      </c>
    </row>
    <row r="114" spans="1:11" x14ac:dyDescent="0.2">
      <c r="A114">
        <v>21</v>
      </c>
      <c r="C114">
        <f>'1911-age-sex-marital'!C39</f>
        <v>635764</v>
      </c>
      <c r="D114">
        <v>653716</v>
      </c>
      <c r="E114">
        <v>704969</v>
      </c>
      <c r="K114" t="s">
        <v>264</v>
      </c>
    </row>
    <row r="115" spans="1:11" x14ac:dyDescent="0.2">
      <c r="A115">
        <v>22</v>
      </c>
      <c r="C115">
        <f>'1911-age-sex-marital'!C40</f>
        <v>629611</v>
      </c>
      <c r="D115">
        <v>618520</v>
      </c>
      <c r="E115">
        <v>706815</v>
      </c>
      <c r="K115" s="22" t="s">
        <v>265</v>
      </c>
    </row>
    <row r="116" spans="1:11" x14ac:dyDescent="0.2">
      <c r="A116">
        <v>23</v>
      </c>
      <c r="C116">
        <f>'1911-age-sex-marital'!C41</f>
        <v>635148</v>
      </c>
      <c r="D116">
        <v>616364</v>
      </c>
      <c r="E116">
        <v>701637</v>
      </c>
    </row>
    <row r="117" spans="1:11" x14ac:dyDescent="0.2">
      <c r="A117">
        <v>24</v>
      </c>
      <c r="C117">
        <f>'1911-age-sex-marital'!C42</f>
        <v>634440</v>
      </c>
      <c r="D117">
        <v>612845</v>
      </c>
      <c r="E117">
        <v>693278</v>
      </c>
    </row>
    <row r="119" spans="1:11" x14ac:dyDescent="0.2">
      <c r="C119">
        <f>SUM(C113:C117)</f>
        <v>3175718</v>
      </c>
      <c r="D119">
        <f>SUM(D113:D117)</f>
        <v>3151452</v>
      </c>
      <c r="E119">
        <f>SUM(E113:E117)</f>
        <v>3494487</v>
      </c>
    </row>
    <row r="122" spans="1:11" x14ac:dyDescent="0.2">
      <c r="A122" t="s">
        <v>272</v>
      </c>
    </row>
    <row r="123" spans="1:11" x14ac:dyDescent="0.2">
      <c r="B123" t="s">
        <v>260</v>
      </c>
      <c r="F123" t="s">
        <v>278</v>
      </c>
    </row>
    <row r="124" spans="1:11" x14ac:dyDescent="0.2">
      <c r="A124" t="s">
        <v>254</v>
      </c>
      <c r="B124">
        <v>1901</v>
      </c>
      <c r="C124">
        <v>1911</v>
      </c>
      <c r="D124">
        <v>1921</v>
      </c>
      <c r="E124">
        <v>1931</v>
      </c>
      <c r="F124">
        <v>1910</v>
      </c>
      <c r="G124">
        <v>1918</v>
      </c>
      <c r="H124">
        <v>1929</v>
      </c>
      <c r="K124" t="s">
        <v>262</v>
      </c>
    </row>
    <row r="125" spans="1:11" x14ac:dyDescent="0.2">
      <c r="A125" t="s">
        <v>253</v>
      </c>
      <c r="B125" s="15">
        <v>4472.1000000000004</v>
      </c>
      <c r="C125" s="15">
        <v>4760.8999999999996</v>
      </c>
      <c r="D125" s="15">
        <v>4882.5</v>
      </c>
      <c r="E125" s="15">
        <v>4843</v>
      </c>
      <c r="F125" s="1">
        <f>B135*(C135/B135)^0.9</f>
        <v>2651.574042750377</v>
      </c>
      <c r="G125" s="1">
        <f>D135/((E135/D135)^0.3)</f>
        <v>2835.6334471304558</v>
      </c>
      <c r="H125" s="1">
        <f>D135*(E135/D135)^0.8</f>
        <v>2987.4554419867354</v>
      </c>
      <c r="I125" s="1"/>
    </row>
    <row r="126" spans="1:11" x14ac:dyDescent="0.2">
      <c r="A126" t="s">
        <v>255</v>
      </c>
      <c r="B126" s="15">
        <v>533</v>
      </c>
      <c r="C126" s="15">
        <v>532.70000000000005</v>
      </c>
      <c r="D126" s="15">
        <v>472.4</v>
      </c>
      <c r="E126" s="15">
        <v>423.3</v>
      </c>
    </row>
    <row r="127" spans="1:11" x14ac:dyDescent="0.2">
      <c r="A127" s="20" t="s">
        <v>258</v>
      </c>
      <c r="B127" s="15">
        <v>492.7</v>
      </c>
      <c r="C127" s="15">
        <v>513.79999999999995</v>
      </c>
      <c r="D127" s="15">
        <v>477.3</v>
      </c>
      <c r="E127" s="15">
        <v>455.7</v>
      </c>
    </row>
    <row r="128" spans="1:11" x14ac:dyDescent="0.2">
      <c r="A128" s="20" t="s">
        <v>259</v>
      </c>
      <c r="B128" s="15">
        <v>469.3</v>
      </c>
      <c r="C128" s="15">
        <v>490.1</v>
      </c>
      <c r="D128" s="15">
        <v>490</v>
      </c>
      <c r="E128" s="15">
        <v>425.8</v>
      </c>
    </row>
    <row r="129" spans="1:11" x14ac:dyDescent="0.2">
      <c r="A129" t="s">
        <v>256</v>
      </c>
      <c r="B129" s="15">
        <v>456</v>
      </c>
      <c r="C129" s="15">
        <v>462.7</v>
      </c>
      <c r="D129" s="15">
        <v>478.1</v>
      </c>
      <c r="E129" s="15">
        <v>439.3</v>
      </c>
    </row>
    <row r="130" spans="1:11" x14ac:dyDescent="0.2">
      <c r="A130" t="s">
        <v>257</v>
      </c>
      <c r="B130" s="15">
        <v>433.3</v>
      </c>
      <c r="C130" s="15">
        <v>419.5</v>
      </c>
      <c r="D130" s="15">
        <v>428.8</v>
      </c>
      <c r="E130" s="15">
        <v>421.6</v>
      </c>
    </row>
    <row r="132" spans="1:11" x14ac:dyDescent="0.2">
      <c r="A132" t="s">
        <v>273</v>
      </c>
      <c r="B132" s="17">
        <f>SUM(B126:B130)/B125</f>
        <v>0.53314997428501154</v>
      </c>
      <c r="C132" s="17">
        <f>SUM(C126:C130)/C125</f>
        <v>0.50805519964712564</v>
      </c>
      <c r="D132" s="17">
        <f>SUM(D126:D130)/D125</f>
        <v>0.48061443932411679</v>
      </c>
      <c r="E132" s="17">
        <f>SUM(E126:E130)/E125</f>
        <v>0.44718149907082383</v>
      </c>
    </row>
    <row r="133" spans="1:11" x14ac:dyDescent="0.2">
      <c r="A133" t="s">
        <v>284</v>
      </c>
      <c r="B133" s="17">
        <f>B108</f>
        <v>0.20176697049297199</v>
      </c>
      <c r="C133" s="17">
        <f>C108</f>
        <v>0.20176697049297199</v>
      </c>
      <c r="D133" s="17">
        <f>D108</f>
        <v>0.20625635421386712</v>
      </c>
      <c r="E133" s="17">
        <f>E108</f>
        <v>0.19682087814320098</v>
      </c>
      <c r="K133" t="s">
        <v>277</v>
      </c>
    </row>
    <row r="134" spans="1:11" x14ac:dyDescent="0.2">
      <c r="A134" t="s">
        <v>276</v>
      </c>
      <c r="B134" s="17">
        <f>(B125-SUM(B126:B129)-B133*B130)/B125</f>
        <v>0.54419050819198933</v>
      </c>
      <c r="C134" s="17">
        <f>(C125-SUM(C126:C129)-C133*C130)/C125</f>
        <v>0.56227997981016153</v>
      </c>
      <c r="D134" s="17">
        <f>(D125-SUM(D126:D129)-D133*D130)/D125</f>
        <v>0.58909519207641448</v>
      </c>
      <c r="E134" s="17">
        <f>(E125-SUM(E126:E129)-E133*E130)/E125</f>
        <v>0.62273803794648486</v>
      </c>
    </row>
    <row r="135" spans="1:11" x14ac:dyDescent="0.2">
      <c r="A135" t="s">
        <v>279</v>
      </c>
      <c r="B135" s="1">
        <f>B125*B134</f>
        <v>2433.6743716853957</v>
      </c>
      <c r="C135" s="1">
        <f>C125*C134</f>
        <v>2676.9587558781977</v>
      </c>
      <c r="D135" s="1">
        <f>D125*D134</f>
        <v>2876.2572753130935</v>
      </c>
      <c r="E135" s="1">
        <f>E125*E134</f>
        <v>3015.9203177748263</v>
      </c>
    </row>
    <row r="136" spans="1:11" x14ac:dyDescent="0.2">
      <c r="B136" s="17"/>
      <c r="C136" s="17"/>
      <c r="D136" s="17"/>
      <c r="E136" s="17"/>
    </row>
    <row r="137" spans="1:11" x14ac:dyDescent="0.2">
      <c r="B137" s="17"/>
      <c r="C137" s="17"/>
      <c r="D137" s="17"/>
      <c r="E137" s="17"/>
    </row>
    <row r="138" spans="1:11" x14ac:dyDescent="0.2">
      <c r="A138" t="s">
        <v>274</v>
      </c>
    </row>
    <row r="139" spans="1:11" x14ac:dyDescent="0.2">
      <c r="B139" s="33" t="s">
        <v>260</v>
      </c>
      <c r="C139" s="33"/>
      <c r="D139" s="33"/>
      <c r="E139" s="33"/>
      <c r="F139" s="33"/>
    </row>
    <row r="140" spans="1:11" x14ac:dyDescent="0.2">
      <c r="E140" s="33" t="s">
        <v>282</v>
      </c>
      <c r="F140" s="33"/>
      <c r="G140" t="s">
        <v>278</v>
      </c>
      <c r="K140" t="s">
        <v>262</v>
      </c>
    </row>
    <row r="141" spans="1:11" x14ac:dyDescent="0.2">
      <c r="A141" t="s">
        <v>254</v>
      </c>
      <c r="B141">
        <v>1901</v>
      </c>
      <c r="C141">
        <v>1911</v>
      </c>
      <c r="D141">
        <v>1918</v>
      </c>
      <c r="E141">
        <v>1926</v>
      </c>
      <c r="F141">
        <v>1937</v>
      </c>
      <c r="G141">
        <v>1910</v>
      </c>
      <c r="H141">
        <v>1918</v>
      </c>
      <c r="I141">
        <v>1929</v>
      </c>
    </row>
    <row r="142" spans="1:11" x14ac:dyDescent="0.2">
      <c r="A142" t="s">
        <v>253</v>
      </c>
      <c r="B142" s="15">
        <v>4458.8</v>
      </c>
      <c r="C142" s="15">
        <v>4390.2</v>
      </c>
      <c r="D142" s="15">
        <v>4280</v>
      </c>
      <c r="E142" s="15">
        <v>1256.5999999999999</v>
      </c>
      <c r="F142" s="15">
        <v>1279.7</v>
      </c>
      <c r="G142" s="1">
        <f>B152*(C152/B152)^0.9</f>
        <v>2585.8137307791762</v>
      </c>
      <c r="H142" s="1">
        <f>D152</f>
        <v>2525.1999999999998</v>
      </c>
      <c r="I142" s="1">
        <f>E152*(F152/E152)^(3/11)</f>
        <v>763.52293217139311</v>
      </c>
    </row>
    <row r="143" spans="1:11" x14ac:dyDescent="0.2">
      <c r="A143" t="s">
        <v>255</v>
      </c>
      <c r="B143" s="15">
        <v>442.7</v>
      </c>
      <c r="C143" s="15">
        <v>435.7</v>
      </c>
      <c r="D143" s="15"/>
      <c r="E143" s="15">
        <v>127.8</v>
      </c>
      <c r="F143" s="15">
        <v>111.9</v>
      </c>
    </row>
    <row r="144" spans="1:11" x14ac:dyDescent="0.2">
      <c r="A144" s="20" t="s">
        <v>258</v>
      </c>
      <c r="B144" s="15">
        <v>450.9</v>
      </c>
      <c r="C144" s="15">
        <v>437.9</v>
      </c>
      <c r="D144" s="15"/>
      <c r="E144" s="15">
        <v>116.9</v>
      </c>
      <c r="F144" s="15">
        <v>114.2</v>
      </c>
    </row>
    <row r="145" spans="1:11" x14ac:dyDescent="0.2">
      <c r="A145" s="20" t="s">
        <v>259</v>
      </c>
      <c r="B145" s="15">
        <v>459.6</v>
      </c>
      <c r="C145" s="15">
        <v>427.1</v>
      </c>
      <c r="D145" s="15"/>
      <c r="E145" s="15">
        <v>119.7</v>
      </c>
      <c r="F145" s="15">
        <v>120.7</v>
      </c>
    </row>
    <row r="146" spans="1:11" x14ac:dyDescent="0.2">
      <c r="A146" t="s">
        <v>256</v>
      </c>
      <c r="B146" s="15">
        <v>472.8</v>
      </c>
      <c r="C146" s="15">
        <v>423</v>
      </c>
      <c r="D146" s="15"/>
      <c r="E146" s="15">
        <v>119.9</v>
      </c>
      <c r="F146" s="15">
        <v>113.7</v>
      </c>
    </row>
    <row r="147" spans="1:11" x14ac:dyDescent="0.2">
      <c r="A147" t="s">
        <v>257</v>
      </c>
      <c r="B147" s="15">
        <v>444.2</v>
      </c>
      <c r="C147" s="15">
        <v>376.2</v>
      </c>
      <c r="D147" s="15"/>
      <c r="E147" s="15">
        <v>109.2</v>
      </c>
      <c r="F147" s="15">
        <v>105.2</v>
      </c>
    </row>
    <row r="149" spans="1:11" x14ac:dyDescent="0.2">
      <c r="A149" t="s">
        <v>273</v>
      </c>
      <c r="B149" s="17">
        <f>SUM(B143:B147)/B142</f>
        <v>0.50915044406566778</v>
      </c>
      <c r="C149" s="17">
        <f>SUM(C143:C147)/C142</f>
        <v>0.47831533870894261</v>
      </c>
      <c r="D149" s="17"/>
      <c r="E149" s="17">
        <f>SUM(E143:E147)/E142</f>
        <v>0.47230622314181125</v>
      </c>
      <c r="F149" s="17">
        <f>SUM(F143:F147)/F142</f>
        <v>0.44205673204657342</v>
      </c>
    </row>
    <row r="150" spans="1:11" x14ac:dyDescent="0.2">
      <c r="A150" t="s">
        <v>284</v>
      </c>
      <c r="B150" s="17">
        <f>B133</f>
        <v>0.20176697049297199</v>
      </c>
      <c r="C150" s="17">
        <f>C133</f>
        <v>0.20176697049297199</v>
      </c>
      <c r="D150" s="21"/>
      <c r="E150" s="17">
        <f>E133</f>
        <v>0.19682087814320098</v>
      </c>
      <c r="F150" s="17">
        <f>E150</f>
        <v>0.19682087814320098</v>
      </c>
      <c r="K150" t="s">
        <v>277</v>
      </c>
    </row>
    <row r="151" spans="1:11" x14ac:dyDescent="0.2">
      <c r="A151" t="s">
        <v>276</v>
      </c>
      <c r="B151" s="17">
        <f>(B142-SUM(B143:B146)-B150*B147)/B142</f>
        <v>0.57037209825671076</v>
      </c>
      <c r="C151" s="17">
        <f>(C142-SUM(C143:C146)-C150*C147)/C142</f>
        <v>0.59008593360223771</v>
      </c>
      <c r="D151" s="17">
        <v>0.59</v>
      </c>
      <c r="E151" s="17">
        <f>(E142-SUM(E143:E146)-E150*E147)/E142</f>
        <v>0.59749097573353682</v>
      </c>
      <c r="F151" s="17">
        <f>(F142-SUM(F143:F146)-F150*F147)/F142</f>
        <v>0.62397002705269611</v>
      </c>
      <c r="K151" t="s">
        <v>281</v>
      </c>
    </row>
    <row r="152" spans="1:11" x14ac:dyDescent="0.2">
      <c r="A152" t="s">
        <v>279</v>
      </c>
      <c r="B152" s="1">
        <f>B142*B151</f>
        <v>2543.1751117070221</v>
      </c>
      <c r="C152" s="1">
        <f>C142*C151</f>
        <v>2590.5952657005437</v>
      </c>
      <c r="D152" s="1">
        <f>D142*D151</f>
        <v>2525.1999999999998</v>
      </c>
      <c r="E152" s="1">
        <f>E142*E151</f>
        <v>750.80716010676235</v>
      </c>
      <c r="F152" s="1">
        <f>F142*F151</f>
        <v>798.49444361933524</v>
      </c>
    </row>
  </sheetData>
  <mergeCells count="4">
    <mergeCell ref="A43:B43"/>
    <mergeCell ref="B139:F139"/>
    <mergeCell ref="E140:F140"/>
    <mergeCell ref="A1:C1"/>
  </mergeCells>
  <phoneticPr fontId="4" type="noConversion"/>
  <hyperlinks>
    <hyperlink ref="K11" r:id="rId1"/>
  </hyperlinks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 yearly</vt:lpstr>
      <vt:lpstr>by sex</vt:lpstr>
      <vt:lpstr>counties 1771-1841</vt:lpstr>
      <vt:lpstr>1911-age-sex-marital</vt:lpstr>
      <vt:lpstr>other pop 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2014-10-19T21:39:09Z</dcterms:created>
  <dcterms:modified xsi:type="dcterms:W3CDTF">2014-10-19T21:39:23Z</dcterms:modified>
</cp:coreProperties>
</file>