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975" yWindow="-150" windowWidth="12120" windowHeight="7425" tabRatio="907"/>
  </bookViews>
  <sheets>
    <sheet name="missing from returns" sheetId="27" r:id="rId1"/>
    <sheet name="debtors 1816-26" sheetId="21" r:id="rId2"/>
    <sheet name="debtors 1830-4" sheetId="1" r:id="rId3"/>
    <sheet name="prisons, 1836" sheetId="26" r:id="rId4"/>
    <sheet name="Coldbath Fields" sheetId="3" r:id="rId5"/>
    <sheet name="Clerkenwell" sheetId="19" r:id="rId6"/>
    <sheet name="Fleet" sheetId="13" r:id="rId7"/>
    <sheet name="Horsemonger" sheetId="18" r:id="rId8"/>
    <sheet name="King's &amp; Queen's Bench" sheetId="12" r:id="rId9"/>
    <sheet name="Marshalsea" sheetId="16" r:id="rId10"/>
    <sheet name="Millbank" sheetId="9" r:id="rId11"/>
    <sheet name="Newgate" sheetId="14" r:id="rId12"/>
    <sheet name="Tothill Fields" sheetId="8" r:id="rId13"/>
    <sheet name="Whitecross" sheetId="17" r:id="rId14"/>
    <sheet name="other prisons" sheetId="15" r:id="rId15"/>
    <sheet name="list 1776" sheetId="10" r:id="rId16"/>
    <sheet name="list 1725" sheetId="7" r:id="rId17"/>
  </sheets>
  <calcPr calcId="145621"/>
</workbook>
</file>

<file path=xl/calcChain.xml><?xml version="1.0" encoding="utf-8"?>
<calcChain xmlns="http://schemas.openxmlformats.org/spreadsheetml/2006/main">
  <c r="K28" i="18" l="1"/>
  <c r="D8" i="9"/>
  <c r="D9" i="9"/>
  <c r="D10" i="9"/>
  <c r="D11" i="9"/>
  <c r="D12" i="9"/>
  <c r="D13" i="9"/>
  <c r="D14" i="9"/>
  <c r="D15" i="9"/>
  <c r="D16" i="9"/>
  <c r="D17" i="9"/>
  <c r="D18" i="9"/>
  <c r="D19" i="9"/>
  <c r="D20" i="9"/>
  <c r="D21" i="9"/>
  <c r="D22" i="9"/>
  <c r="D23" i="9"/>
  <c r="D24" i="9"/>
  <c r="D7" i="9"/>
  <c r="B10" i="27"/>
  <c r="B16" i="27"/>
  <c r="B19" i="27"/>
  <c r="F37" i="27"/>
  <c r="C10" i="27"/>
  <c r="C16" i="27"/>
  <c r="C19" i="27"/>
  <c r="G37" i="27"/>
  <c r="B16" i="13"/>
  <c r="B14" i="13"/>
  <c r="D37" i="18"/>
  <c r="C37" i="18"/>
  <c r="B37" i="18"/>
  <c r="J37" i="18"/>
  <c r="B42" i="18"/>
  <c r="K37" i="18"/>
  <c r="L37" i="18"/>
  <c r="F37" i="18"/>
  <c r="B41" i="18"/>
  <c r="G37" i="18"/>
  <c r="H37" i="18"/>
  <c r="B9" i="18"/>
  <c r="C69" i="12"/>
  <c r="C68" i="12"/>
  <c r="B64" i="12"/>
  <c r="C67" i="12"/>
  <c r="C28" i="27"/>
  <c r="B38" i="27"/>
  <c r="B28" i="27"/>
  <c r="D28" i="27"/>
  <c r="B40" i="27"/>
  <c r="D31" i="27"/>
  <c r="F28" i="27"/>
  <c r="B45" i="27"/>
  <c r="E36" i="14"/>
  <c r="E32" i="9"/>
  <c r="E33" i="9"/>
  <c r="E34" i="9"/>
  <c r="E31" i="9"/>
  <c r="D34" i="9"/>
  <c r="D32" i="9"/>
  <c r="D33" i="9"/>
  <c r="D31" i="9"/>
  <c r="E12" i="16"/>
  <c r="E13" i="16"/>
  <c r="E14" i="16"/>
  <c r="E15" i="16"/>
  <c r="E16" i="16"/>
  <c r="E17" i="16"/>
  <c r="E11" i="16"/>
  <c r="D26" i="15"/>
  <c r="H70" i="15"/>
  <c r="H68" i="15"/>
  <c r="H67" i="15"/>
  <c r="H66" i="15"/>
  <c r="H65" i="15"/>
  <c r="H61" i="15"/>
  <c r="H62" i="15"/>
  <c r="H63" i="15"/>
  <c r="H60" i="15"/>
  <c r="G68" i="15"/>
  <c r="G67" i="15"/>
  <c r="G66" i="15"/>
  <c r="G65" i="15"/>
  <c r="D68" i="15"/>
  <c r="D67" i="15"/>
  <c r="D66" i="15"/>
  <c r="D65" i="15"/>
  <c r="G63" i="15"/>
  <c r="G62" i="15"/>
  <c r="G61" i="15"/>
  <c r="G60" i="15"/>
  <c r="D61" i="15"/>
  <c r="D62" i="15"/>
  <c r="D63" i="15"/>
  <c r="D60" i="15"/>
  <c r="I51" i="15"/>
  <c r="I52" i="15"/>
  <c r="I53" i="15"/>
  <c r="I50" i="15"/>
  <c r="C14" i="1"/>
  <c r="N103" i="13"/>
  <c r="N86" i="13"/>
  <c r="O86" i="13"/>
  <c r="N104" i="13"/>
  <c r="N87" i="13"/>
  <c r="O87" i="13"/>
  <c r="N105" i="13"/>
  <c r="N88" i="13"/>
  <c r="O88" i="13"/>
  <c r="N106" i="13"/>
  <c r="N89" i="13"/>
  <c r="O89" i="13"/>
  <c r="N107" i="13"/>
  <c r="N90" i="13"/>
  <c r="O90" i="13"/>
  <c r="N108" i="13"/>
  <c r="N91" i="13"/>
  <c r="O91" i="13"/>
  <c r="N109" i="13"/>
  <c r="N92" i="13"/>
  <c r="O92" i="13"/>
  <c r="N110" i="13"/>
  <c r="N93" i="13"/>
  <c r="O93" i="13"/>
  <c r="N111" i="13"/>
  <c r="N94" i="13"/>
  <c r="O94" i="13"/>
  <c r="N112" i="13"/>
  <c r="N95" i="13"/>
  <c r="O95" i="13"/>
  <c r="N113" i="13"/>
  <c r="N96" i="13"/>
  <c r="O96" i="13"/>
  <c r="N114" i="13"/>
  <c r="N97" i="13"/>
  <c r="O97" i="13"/>
  <c r="N102" i="13"/>
  <c r="N85" i="13"/>
  <c r="O85" i="13"/>
  <c r="N115" i="13"/>
  <c r="C22" i="14"/>
  <c r="D18" i="14"/>
  <c r="D22" i="14"/>
  <c r="D19" i="14"/>
  <c r="D20" i="14"/>
  <c r="B22" i="14"/>
  <c r="D10" i="14"/>
  <c r="D11" i="14"/>
  <c r="D12" i="14"/>
  <c r="D13" i="14"/>
  <c r="D14" i="14"/>
  <c r="D15" i="14"/>
  <c r="D16" i="14"/>
  <c r="D17" i="14"/>
  <c r="D9" i="14"/>
  <c r="B24" i="12"/>
  <c r="B23" i="12"/>
  <c r="B22" i="12"/>
  <c r="B75" i="12"/>
  <c r="D75" i="3"/>
  <c r="E76" i="3"/>
  <c r="E82" i="3"/>
  <c r="F38" i="21"/>
  <c r="C38" i="21"/>
  <c r="E38" i="21"/>
  <c r="B38" i="21"/>
  <c r="D38" i="21"/>
  <c r="C7" i="19"/>
  <c r="C6" i="19"/>
  <c r="E9" i="26"/>
  <c r="F9" i="26"/>
  <c r="E10" i="26"/>
  <c r="F10" i="26"/>
  <c r="E11" i="26"/>
  <c r="F11" i="26"/>
  <c r="E12" i="26"/>
  <c r="F12" i="26"/>
  <c r="E13" i="26"/>
  <c r="F13" i="26"/>
  <c r="E14" i="26"/>
  <c r="F14" i="26"/>
  <c r="E15" i="26"/>
  <c r="F15" i="26"/>
  <c r="F8" i="26"/>
  <c r="E8" i="26"/>
  <c r="H7" i="21"/>
  <c r="H8" i="21"/>
  <c r="H9" i="21"/>
  <c r="H10" i="21"/>
  <c r="H11" i="21"/>
  <c r="H12" i="21"/>
  <c r="H13" i="21"/>
  <c r="H14" i="21"/>
  <c r="H15" i="21"/>
  <c r="H16" i="21"/>
  <c r="H17" i="21"/>
  <c r="H18" i="21"/>
  <c r="N98" i="13"/>
  <c r="H19" i="21"/>
  <c r="H6" i="21"/>
  <c r="N16" i="18"/>
  <c r="F8" i="21"/>
  <c r="N17" i="18"/>
  <c r="F9" i="21"/>
  <c r="N18" i="18"/>
  <c r="F10" i="21"/>
  <c r="N19" i="18"/>
  <c r="F11" i="21"/>
  <c r="N20" i="18"/>
  <c r="F12" i="21"/>
  <c r="N21" i="18"/>
  <c r="F13" i="21"/>
  <c r="N22" i="18"/>
  <c r="F14" i="21"/>
  <c r="N23" i="18"/>
  <c r="F15" i="21"/>
  <c r="N24" i="18"/>
  <c r="F16" i="21"/>
  <c r="N25" i="18"/>
  <c r="F17" i="21"/>
  <c r="N26" i="18"/>
  <c r="F18" i="21"/>
  <c r="N15" i="18"/>
  <c r="F7" i="21"/>
  <c r="N95" i="12"/>
  <c r="D8" i="21"/>
  <c r="N96" i="12"/>
  <c r="D9" i="21"/>
  <c r="N97" i="12"/>
  <c r="D10" i="21"/>
  <c r="N98" i="12"/>
  <c r="D11" i="21"/>
  <c r="N99" i="12"/>
  <c r="D12" i="21"/>
  <c r="N100" i="12"/>
  <c r="D13" i="21"/>
  <c r="N101" i="12"/>
  <c r="D14" i="21"/>
  <c r="N102" i="12"/>
  <c r="D15" i="21"/>
  <c r="N103" i="12"/>
  <c r="D16" i="21"/>
  <c r="N104" i="12"/>
  <c r="D17" i="21"/>
  <c r="N105" i="12"/>
  <c r="D18" i="21"/>
  <c r="N106" i="12"/>
  <c r="D19" i="21"/>
  <c r="N94" i="12"/>
  <c r="D7" i="21"/>
  <c r="D24" i="14"/>
  <c r="C22" i="21"/>
  <c r="I22" i="21"/>
  <c r="C27" i="15"/>
  <c r="C10" i="17"/>
  <c r="B10" i="17"/>
  <c r="D10" i="17"/>
  <c r="D6" i="17"/>
  <c r="C63" i="16"/>
  <c r="M19" i="8"/>
  <c r="L19" i="8"/>
  <c r="K19" i="8"/>
  <c r="M13" i="3"/>
  <c r="L13" i="3"/>
  <c r="K13" i="3"/>
  <c r="M12" i="19"/>
  <c r="L12" i="19"/>
  <c r="K12" i="19"/>
  <c r="D6" i="19"/>
  <c r="E35" i="14"/>
  <c r="B44" i="14"/>
  <c r="C44" i="14"/>
  <c r="E5" i="8"/>
  <c r="F5" i="3"/>
  <c r="F4" i="3"/>
  <c r="E37" i="14"/>
  <c r="D43" i="17"/>
  <c r="D41" i="17"/>
  <c r="D42" i="17"/>
  <c r="B34" i="17"/>
  <c r="B56" i="16"/>
  <c r="B80" i="13"/>
  <c r="B39" i="16"/>
  <c r="E39" i="16"/>
  <c r="C63" i="13"/>
  <c r="C65" i="13"/>
  <c r="H65" i="13"/>
  <c r="D63" i="13"/>
  <c r="D65" i="13"/>
  <c r="E63" i="13"/>
  <c r="E65" i="13"/>
  <c r="F63" i="13"/>
  <c r="F65" i="13"/>
  <c r="G63" i="13"/>
  <c r="G65" i="13"/>
  <c r="B63" i="13"/>
  <c r="B64" i="13"/>
  <c r="D19" i="17"/>
  <c r="C11" i="17"/>
  <c r="C19" i="17"/>
  <c r="C9" i="17"/>
  <c r="B19" i="17"/>
  <c r="F29" i="16"/>
  <c r="G29" i="16"/>
  <c r="G30" i="16"/>
  <c r="D29" i="16"/>
  <c r="E29" i="16"/>
  <c r="E30" i="16"/>
  <c r="B29" i="16"/>
  <c r="C29" i="16"/>
  <c r="C30" i="16"/>
  <c r="B42" i="13"/>
  <c r="C42" i="13"/>
  <c r="D42" i="13"/>
  <c r="E43" i="13"/>
  <c r="E42" i="13"/>
  <c r="F42" i="13"/>
  <c r="G42" i="13"/>
  <c r="C43" i="13"/>
  <c r="G43" i="13"/>
  <c r="C28" i="15"/>
  <c r="D24" i="13"/>
  <c r="E24" i="13"/>
  <c r="D25" i="13"/>
  <c r="E25" i="13"/>
  <c r="D26" i="13"/>
  <c r="E26" i="13"/>
  <c r="D57" i="12"/>
  <c r="C37" i="12"/>
  <c r="C57" i="12"/>
  <c r="B57" i="12"/>
  <c r="C35" i="12"/>
  <c r="C36" i="12"/>
  <c r="D40" i="9"/>
  <c r="D37" i="9"/>
  <c r="B36" i="9"/>
  <c r="D36" i="9"/>
  <c r="C36" i="9"/>
  <c r="E8" i="9"/>
  <c r="E9" i="9"/>
  <c r="E10" i="9"/>
  <c r="E11" i="9"/>
  <c r="E12" i="9"/>
  <c r="E13" i="9"/>
  <c r="E14" i="9"/>
  <c r="E15" i="9"/>
  <c r="E16" i="9"/>
  <c r="E17" i="9"/>
  <c r="E18" i="9"/>
  <c r="E19" i="9"/>
  <c r="E20" i="9"/>
  <c r="E21" i="9"/>
  <c r="E22" i="9"/>
  <c r="E23" i="9"/>
  <c r="E24" i="9"/>
  <c r="B26" i="9"/>
  <c r="E26" i="9"/>
  <c r="C26" i="9"/>
  <c r="E7" i="9"/>
  <c r="D15" i="8"/>
  <c r="F15" i="8"/>
  <c r="E30" i="3"/>
  <c r="D32" i="3"/>
  <c r="D26" i="3"/>
  <c r="D29" i="3"/>
  <c r="E29" i="3"/>
  <c r="I37" i="3"/>
  <c r="J37" i="3"/>
  <c r="E49" i="3"/>
  <c r="E47" i="3"/>
  <c r="E45" i="3"/>
  <c r="E43" i="3"/>
  <c r="E41" i="3"/>
  <c r="E40" i="3"/>
  <c r="E37" i="3"/>
  <c r="E36" i="3"/>
  <c r="G40" i="3"/>
  <c r="B33" i="3"/>
  <c r="G47" i="3"/>
  <c r="K35" i="3"/>
  <c r="J34" i="3"/>
  <c r="F39" i="1"/>
  <c r="E14" i="1"/>
  <c r="E15" i="1"/>
  <c r="D14" i="1"/>
  <c r="D15" i="1"/>
  <c r="C15" i="1"/>
  <c r="E32" i="1"/>
  <c r="G7" i="1"/>
  <c r="G8" i="1"/>
  <c r="G9" i="1"/>
  <c r="G10" i="1"/>
  <c r="G6" i="1"/>
  <c r="B40" i="18"/>
  <c r="C45" i="27"/>
  <c r="I45" i="27"/>
  <c r="C40" i="27"/>
  <c r="I40" i="27"/>
  <c r="B41" i="27"/>
  <c r="B42" i="27"/>
  <c r="B43" i="27"/>
  <c r="B44" i="27"/>
  <c r="C38" i="27"/>
  <c r="I38" i="27"/>
  <c r="B36" i="27"/>
  <c r="B39" i="27"/>
  <c r="E37" i="27"/>
  <c r="E22" i="21"/>
  <c r="B37" i="27"/>
  <c r="D28" i="13"/>
  <c r="C39" i="27"/>
  <c r="I39" i="27"/>
  <c r="D38" i="27"/>
  <c r="J38" i="27"/>
  <c r="C44" i="27"/>
  <c r="I44" i="27"/>
  <c r="D44" i="27"/>
  <c r="J44" i="27"/>
  <c r="C42" i="27"/>
  <c r="I42" i="27"/>
  <c r="D42" i="27"/>
  <c r="J42" i="27"/>
  <c r="D40" i="27"/>
  <c r="J40" i="27"/>
  <c r="D45" i="27"/>
  <c r="J45" i="27"/>
  <c r="C37" i="27"/>
  <c r="I37" i="27"/>
  <c r="C36" i="27"/>
  <c r="I36" i="27"/>
  <c r="H38" i="27"/>
  <c r="C43" i="27"/>
  <c r="I43" i="27"/>
  <c r="D43" i="27"/>
  <c r="J43" i="27"/>
  <c r="C41" i="27"/>
  <c r="I41" i="27"/>
  <c r="D41" i="27"/>
  <c r="J41" i="27"/>
  <c r="H40" i="27"/>
  <c r="H45" i="27"/>
  <c r="H37" i="27"/>
  <c r="H42" i="27"/>
  <c r="H44" i="27"/>
  <c r="D39" i="27"/>
  <c r="J39" i="27"/>
  <c r="H41" i="27"/>
  <c r="H43" i="27"/>
  <c r="D36" i="27"/>
  <c r="J36" i="27"/>
  <c r="H36" i="27"/>
  <c r="D37" i="27"/>
  <c r="J37" i="27"/>
  <c r="H39" i="27"/>
</calcChain>
</file>

<file path=xl/sharedStrings.xml><?xml version="1.0" encoding="utf-8"?>
<sst xmlns="http://schemas.openxmlformats.org/spreadsheetml/2006/main" count="1051" uniqueCount="497">
  <si>
    <t>year</t>
  </si>
  <si>
    <t>charged in execution</t>
  </si>
  <si>
    <t>Fleet</t>
  </si>
  <si>
    <t>King's Bench</t>
  </si>
  <si>
    <t>Whitecross St.</t>
  </si>
  <si>
    <t>courts of requests</t>
  </si>
  <si>
    <t>superior courts</t>
  </si>
  <si>
    <t>29 Sept. 1831</t>
  </si>
  <si>
    <t>in custody</t>
  </si>
  <si>
    <t>committed during year</t>
  </si>
  <si>
    <t>discharged during year</t>
  </si>
  <si>
    <t>died</t>
  </si>
  <si>
    <t>29 Sept. 1832</t>
  </si>
  <si>
    <t>King's Bench (return for prisoners confined for debt)</t>
  </si>
  <si>
    <t>Marshalsea</t>
  </si>
  <si>
    <t>1 Jan. 1832</t>
  </si>
  <si>
    <t>1 Jan. 1833</t>
  </si>
  <si>
    <t>&gt; 100 pounds</t>
  </si>
  <si>
    <t>50-100</t>
  </si>
  <si>
    <t>20-50</t>
  </si>
  <si>
    <t>under 20</t>
  </si>
  <si>
    <t>mesne proces</t>
  </si>
  <si>
    <t>execution upon judgement</t>
  </si>
  <si>
    <t>Horsemonger Lane</t>
  </si>
  <si>
    <t>day rules granted</t>
  </si>
  <si>
    <t>1 Jan. 1831</t>
  </si>
  <si>
    <t>judgements, costs of suit</t>
  </si>
  <si>
    <t>courts of request</t>
  </si>
  <si>
    <t>commitments</t>
  </si>
  <si>
    <t>mesne, judgements recovered, costs of suits</t>
  </si>
  <si>
    <t>total</t>
  </si>
  <si>
    <t>19 Apr. 1826</t>
  </si>
  <si>
    <t>mesne process</t>
  </si>
  <si>
    <t>judgement recovered</t>
  </si>
  <si>
    <t>court of requests</t>
  </si>
  <si>
    <t>for costs</t>
  </si>
  <si>
    <t>number in custody, 26 Apr. 1826</t>
  </si>
  <si>
    <t>Whitecross (debtors prison for London and Middlesex)</t>
  </si>
  <si>
    <t>Total</t>
  </si>
  <si>
    <t>15 Nov. 1820</t>
  </si>
  <si>
    <t>Jan</t>
  </si>
  <si>
    <t>Feb</t>
  </si>
  <si>
    <t>Mar</t>
  </si>
  <si>
    <t>Apr</t>
  </si>
  <si>
    <t>May</t>
  </si>
  <si>
    <t>Jun</t>
  </si>
  <si>
    <t>Jul</t>
  </si>
  <si>
    <t>Aug</t>
  </si>
  <si>
    <t>Sep</t>
  </si>
  <si>
    <t>Oct</t>
  </si>
  <si>
    <t>Nov</t>
  </si>
  <si>
    <t>Dec</t>
  </si>
  <si>
    <t>total commitments</t>
  </si>
  <si>
    <t>ratio</t>
  </si>
  <si>
    <t>per diem (shillings)</t>
  </si>
  <si>
    <t>days</t>
  </si>
  <si>
    <t>received (pounds)</t>
  </si>
  <si>
    <t>shilling/pound</t>
  </si>
  <si>
    <t>ave receiving</t>
  </si>
  <si>
    <t>In Marshalsea, second half of 1824</t>
  </si>
  <si>
    <t>Cold-bath fields</t>
  </si>
  <si>
    <t>Sept. 1822- Sept. 1829</t>
  </si>
  <si>
    <t>Sept. 1829 to Sept. 1836</t>
  </si>
  <si>
    <t>ave num</t>
  </si>
  <si>
    <t>yearly rate</t>
  </si>
  <si>
    <t>daily ave</t>
  </si>
  <si>
    <t>max</t>
  </si>
  <si>
    <t>Sept.</t>
  </si>
  <si>
    <t>year ending Sept</t>
  </si>
  <si>
    <t>from Inspect, 2'nd rep.</t>
  </si>
  <si>
    <t>from Chesterton, Revelations of prison life</t>
  </si>
  <si>
    <t>29 Dec.</t>
  </si>
  <si>
    <t>in custodyfor debt</t>
  </si>
  <si>
    <t>others in custody</t>
  </si>
  <si>
    <t>11 Jun 1800 - 21 May 1810</t>
  </si>
  <si>
    <t>18th Apr. 1818</t>
  </si>
  <si>
    <t>est</t>
  </si>
  <si>
    <t>Coldbath Fields House of Correction</t>
  </si>
  <si>
    <t>Fleet Prison</t>
  </si>
  <si>
    <t>Newgate</t>
  </si>
  <si>
    <t>Clerkenwell</t>
  </si>
  <si>
    <t>male</t>
  </si>
  <si>
    <t>female</t>
  </si>
  <si>
    <t>Millbank</t>
  </si>
  <si>
    <t>ave</t>
  </si>
  <si>
    <t>Whitecross</t>
  </si>
  <si>
    <t>from inspectors reports</t>
  </si>
  <si>
    <t>ave in custody</t>
  </si>
  <si>
    <t>15 June 1819</t>
  </si>
  <si>
    <t>males</t>
  </si>
  <si>
    <t>females</t>
  </si>
  <si>
    <t>Source</t>
  </si>
  <si>
    <t>Sel Com Gaols, 1819</t>
  </si>
  <si>
    <t>Coldbath Fields</t>
  </si>
  <si>
    <t>18 June 1819</t>
  </si>
  <si>
    <t>children</t>
  </si>
  <si>
    <t>Tothill Fields</t>
  </si>
  <si>
    <t>16 June 1819</t>
  </si>
  <si>
    <t>18 Apr. 1818</t>
  </si>
  <si>
    <t>State of Policy, Metroplis, 1819 xvii</t>
  </si>
  <si>
    <t>Bridewell</t>
  </si>
  <si>
    <t>2 Mar 1818</t>
  </si>
  <si>
    <t>1 Apr. 1818</t>
  </si>
  <si>
    <t>Apr. 1817</t>
  </si>
  <si>
    <t>Coldbath</t>
  </si>
  <si>
    <t>committed</t>
  </si>
  <si>
    <t>county-s</t>
  </si>
  <si>
    <t>Middlesex</t>
  </si>
  <si>
    <t>est 1820</t>
  </si>
  <si>
    <t>stattype</t>
  </si>
  <si>
    <t>place</t>
  </si>
  <si>
    <t>institution</t>
  </si>
  <si>
    <t>type</t>
  </si>
  <si>
    <t>recmod</t>
  </si>
  <si>
    <t>cap</t>
  </si>
  <si>
    <t>commit</t>
  </si>
  <si>
    <t>tot-i</t>
  </si>
  <si>
    <t>gn</t>
  </si>
  <si>
    <t>debt</t>
  </si>
  <si>
    <t>crim-m</t>
  </si>
  <si>
    <t>crim-f</t>
  </si>
  <si>
    <t>p</t>
  </si>
  <si>
    <t>London</t>
  </si>
  <si>
    <t>house of correction</t>
  </si>
  <si>
    <t>i</t>
  </si>
  <si>
    <t>common gaol</t>
  </si>
  <si>
    <t>x</t>
  </si>
  <si>
    <t>house of corrections</t>
  </si>
  <si>
    <t>debtors</t>
  </si>
  <si>
    <t>Tothill</t>
  </si>
  <si>
    <t>ave. from Baly</t>
  </si>
  <si>
    <t>Tothill Fields Bridewell, Westminster</t>
  </si>
  <si>
    <t>greatest number</t>
  </si>
  <si>
    <t>sources and notes</t>
  </si>
  <si>
    <t>Gaol Returns of 1823</t>
  </si>
  <si>
    <t>adjusted Neild data</t>
  </si>
  <si>
    <t>felons</t>
  </si>
  <si>
    <t>June 16, 1809</t>
  </si>
  <si>
    <t>Neild data</t>
  </si>
  <si>
    <t>1810, est. for year</t>
  </si>
  <si>
    <t>Oct. 17, 1810</t>
  </si>
  <si>
    <t>Feb. 20, 1811</t>
  </si>
  <si>
    <t>in custody, 15 Nov</t>
  </si>
  <si>
    <t>day rules</t>
  </si>
  <si>
    <t>King's Bench Day Rules, P.P. 1833 XXIX</t>
  </si>
  <si>
    <t>in custody, ave.</t>
  </si>
  <si>
    <t>Nield: average in custody over past ten years, 500-700, plus 100-150 within the rules</t>
  </si>
  <si>
    <t>Debtors, London and Middlesex, PP 1826-27, XIX</t>
  </si>
  <si>
    <t>public gaols</t>
  </si>
  <si>
    <t>The Tower</t>
  </si>
  <si>
    <t>Ludgate</t>
  </si>
  <si>
    <t>Marshalseas</t>
  </si>
  <si>
    <t>The Gatehouse</t>
  </si>
  <si>
    <t>Two Counters in the City</t>
  </si>
  <si>
    <t>One Counter in the Burrough</t>
  </si>
  <si>
    <t>St. Martin's le Grand</t>
  </si>
  <si>
    <t>The Clink, formerly the prison to the Stews</t>
  </si>
  <si>
    <t>Whitechapel</t>
  </si>
  <si>
    <t>Finsbury</t>
  </si>
  <si>
    <t>The Dutchy</t>
  </si>
  <si>
    <t>St. Katherines</t>
  </si>
  <si>
    <t>Bale-Dock</t>
  </si>
  <si>
    <t>Little-Ease</t>
  </si>
  <si>
    <t>New-Prison</t>
  </si>
  <si>
    <t>New-Bridewell</t>
  </si>
  <si>
    <t>Five night prisons, called Round-houses, &amp;c.</t>
  </si>
  <si>
    <t>tolerated prisons</t>
  </si>
  <si>
    <t>Bethlem or Bedlam</t>
  </si>
  <si>
    <t>One hundred and nineteen Spunging Houses</t>
  </si>
  <si>
    <t>Fifteen private Mad-Houses</t>
  </si>
  <si>
    <t>The Serjeant at Arm's Officers Houses</t>
  </si>
  <si>
    <t>The Black Rod Officers-Houses</t>
  </si>
  <si>
    <t>Cum aliis</t>
  </si>
  <si>
    <t>Three Pest-houses</t>
  </si>
  <si>
    <t>The Admiralty Officers-Houses</t>
  </si>
  <si>
    <t>Tip-staffs Houses</t>
  </si>
  <si>
    <t>Chancery Officers Houses</t>
  </si>
  <si>
    <t>Daniel Defoe's list of prisons in London about 1725</t>
  </si>
  <si>
    <t>"There are in London, and the far extended bounds, which I now call so, notwitstanding we are a nation of liberty, more publick and private prisons, and houses of confinement, than in any city in Europe, perhaps as many as in all the capital cities of Europe put together"</t>
  </si>
  <si>
    <t>"places of advantage for the keeping prisoners at their own request, till they can get friends to deliver them, and so avoid going into publick prisons"</t>
  </si>
  <si>
    <t>Prisoners on Sept. 29 of year</t>
  </si>
  <si>
    <t>Baly, Mortality in Prisons, Table IV, p. 240</t>
  </si>
  <si>
    <t>prisoners</t>
  </si>
  <si>
    <t>Westminster Bridewell, also known as Tothill Fields City Gaol and House of Corrections</t>
  </si>
  <si>
    <t>Baly, Mortality in Prisons, Table I, p. 168</t>
  </si>
  <si>
    <t>average daily number</t>
  </si>
  <si>
    <t>sex ratio</t>
  </si>
  <si>
    <t>Tothil-Fields Bridewell</t>
  </si>
  <si>
    <t>New Gaol, Southwark</t>
  </si>
  <si>
    <t>between 90 and 100</t>
  </si>
  <si>
    <t>30 or more sometimes confined</t>
  </si>
  <si>
    <t>sometimes 340</t>
  </si>
  <si>
    <t>ten thousands writs from Marshalsea Court at Clifford's-Inn; above one thousands commitments per year</t>
  </si>
  <si>
    <t>seldom exceeds 45</t>
  </si>
  <si>
    <t>none</t>
  </si>
  <si>
    <t>Wood-Street Compter</t>
  </si>
  <si>
    <t>from 260 to 300</t>
  </si>
  <si>
    <t>Poultry Compter</t>
  </si>
  <si>
    <t>20 to 28</t>
  </si>
  <si>
    <t>debtors total is "before the late insolvency act"</t>
  </si>
  <si>
    <t>Clerkenwell Bridewell</t>
  </si>
  <si>
    <t>seldom exceeds 180</t>
  </si>
  <si>
    <t>12 wards, half for men, half for women; includes debtors from court of conscience</t>
  </si>
  <si>
    <t>New Prison</t>
  </si>
  <si>
    <t>Tothilfields</t>
  </si>
  <si>
    <t>sometimes 150</t>
  </si>
  <si>
    <t>16 wards, of which 5 are single rooms for apprentices; includes debtors, felons, fines, and disorderly persons</t>
  </si>
  <si>
    <t>Gate-House</t>
  </si>
  <si>
    <t>shut up, and nearly pulled down</t>
  </si>
  <si>
    <t>White-Chapel</t>
  </si>
  <si>
    <t>seldom exceeds 40</t>
  </si>
  <si>
    <t>one large room for men, one large room for women</t>
  </si>
  <si>
    <t>Tower Liberties</t>
  </si>
  <si>
    <t>old and ruinous</t>
  </si>
  <si>
    <t>6 wards for men; 2 large wards, and 5 small wards for women; contains mostly felons</t>
  </si>
  <si>
    <t>Bridewell, St. George's Fields</t>
  </si>
  <si>
    <t>seldom exceeds 43</t>
  </si>
  <si>
    <t>Borough Compter</t>
  </si>
  <si>
    <t>sometimes 60 or more</t>
  </si>
  <si>
    <t>"felons and debtors, men and women, are all jumbled together"</t>
  </si>
  <si>
    <t>New Prison, Newgate</t>
  </si>
  <si>
    <t>Fleet Prson</t>
  </si>
  <si>
    <t>sometimes 350 prisoners</t>
  </si>
  <si>
    <t>on average about 500 in prison, and 100 in rules</t>
  </si>
  <si>
    <t>350 on masters side</t>
  </si>
  <si>
    <t>89 convicts, full complement for each hulk is 120 convicts</t>
  </si>
  <si>
    <t>Justitia, old West-India ship, a little below Woolwich</t>
  </si>
  <si>
    <t>lid</t>
  </si>
  <si>
    <t>source and notes</t>
  </si>
  <si>
    <t>additional line notes</t>
  </si>
  <si>
    <t>source</t>
  </si>
  <si>
    <t>Smith, William (1776). State of the Gaols in London, Westminster, and the Borough of Southwark. London, Printed for and Sold by J. Bew.</t>
  </si>
  <si>
    <t>prisoners in custody</t>
  </si>
  <si>
    <t>not categorized</t>
  </si>
  <si>
    <t>prison</t>
  </si>
  <si>
    <t>Prisons and Prisoners in the London area in 1776</t>
  </si>
  <si>
    <t>Queen's Prison</t>
  </si>
  <si>
    <t>Millbank, 1820</t>
  </si>
  <si>
    <t>men</t>
  </si>
  <si>
    <t>women</t>
  </si>
  <si>
    <t>Debtors committed to King's Bench Prison</t>
  </si>
  <si>
    <t>total debtors</t>
  </si>
  <si>
    <t>P.P. 1826-27, XIX, Debtors, London and Middlesex</t>
  </si>
  <si>
    <t>Debtors committed to the Horsemonger-Lane Prison</t>
  </si>
  <si>
    <t>Debtors committed to Fleet Prison</t>
  </si>
  <si>
    <t>Debtors imprisoned in London, 1816-26</t>
  </si>
  <si>
    <t>King's Bench prison</t>
  </si>
  <si>
    <t>Horsemonger-Lane Prison</t>
  </si>
  <si>
    <t>not available</t>
  </si>
  <si>
    <t>in custody is on Nov. 15</t>
  </si>
  <si>
    <t>1822-1825</t>
  </si>
  <si>
    <t>ave. stay (days)</t>
  </si>
  <si>
    <t>29 Dec. 1834</t>
  </si>
  <si>
    <t>Borough Compter, Southwark (received petty debtors)</t>
  </si>
  <si>
    <t>Finn (2003), Character of Credit, p. 115, citing prison record books</t>
  </si>
  <si>
    <t>and Accounts &amp; Papers (1826-7) XIX, 344-5 (for 1819 to 1826)</t>
  </si>
  <si>
    <t>Duffy (1985) p. 372, citing King's Bench commitment books (for 1750-1798), PP, Accounts &amp; Papers (1819) XVII, 163 (for 1798-1818)</t>
  </si>
  <si>
    <t>committed, 5/2/1696 to 9/29/1699</t>
  </si>
  <si>
    <t>Journal of the House of Commons, v. 13, Dec. 14, 1699, p. 59</t>
  </si>
  <si>
    <t>commited, 4/281696 to 12/1/1699</t>
  </si>
  <si>
    <t>legally discharged as of  12/1/1699</t>
  </si>
  <si>
    <t>legally discharged, 9/29/1699</t>
  </si>
  <si>
    <t>April, 1814</t>
  </si>
  <si>
    <t>Finn (2003) p. 121</t>
  </si>
  <si>
    <t>in rules</t>
  </si>
  <si>
    <t>within prison</t>
  </si>
  <si>
    <t>Finn (2003) p. 121, ft. 42</t>
  </si>
  <si>
    <t>Finn (2003) p. 126</t>
  </si>
  <si>
    <t>Finn (2003) p. 134</t>
  </si>
  <si>
    <t>1810 to 1813</t>
  </si>
  <si>
    <t>"over a thousand debtors a year committed"</t>
  </si>
  <si>
    <t>Finn (2003) p. 135</t>
  </si>
  <si>
    <t>date of returns</t>
  </si>
  <si>
    <t>start of year</t>
  </si>
  <si>
    <t>course of year</t>
  </si>
  <si>
    <t>greatest number in custody</t>
  </si>
  <si>
    <t>Giltspur-Street</t>
  </si>
  <si>
    <t>Whitecross-St</t>
  </si>
  <si>
    <t>Millbank, Westminster</t>
  </si>
  <si>
    <t>description</t>
  </si>
  <si>
    <t>House of Correction</t>
  </si>
  <si>
    <t>Gaol</t>
  </si>
  <si>
    <t>City House of Correction</t>
  </si>
  <si>
    <t>Debtors' Prison</t>
  </si>
  <si>
    <t>City Bridewell</t>
  </si>
  <si>
    <t>General Penitentiary</t>
  </si>
  <si>
    <t>City Gaol and House of Corrections</t>
  </si>
  <si>
    <t>commitments, debtors</t>
  </si>
  <si>
    <t>commitments, criminals</t>
  </si>
  <si>
    <t>in custody, criminals</t>
  </si>
  <si>
    <t>in custody, debtors</t>
  </si>
  <si>
    <t>in custody, criminals &amp; debtors</t>
  </si>
  <si>
    <t>est. ave.</t>
  </si>
  <si>
    <t>average number</t>
  </si>
  <si>
    <t>total additions</t>
  </si>
  <si>
    <t>Estimate of missing Whitecross and Millbank in-custody statistics, 1837</t>
  </si>
  <si>
    <t>Clerkenwell Prison.</t>
  </si>
  <si>
    <t>This is a new prison, situated near the old prison, and not far from Spa Fields; it has been recently built, and is not yet quite finished.  There are six yards on each side of the prison, making in the whole twelve.</t>
  </si>
  <si>
    <t>When the Commons' committee visited this prison, there were 95 males and 54 females within its walls.</t>
  </si>
  <si>
    <t xml:space="preserve">It is calculated to contain 240 persons; but the keeper thinks that 340 may be confined there; the greatest number ever confined in the old building was in September, 1817, when 324 prisoners where[sic] there at one time, being an excess of nearly 100 above the average amount; </t>
  </si>
  <si>
    <t xml:space="preserve">from 200 to 230 may be considered as the ordinary number. </t>
  </si>
  <si>
    <t>Source: Leigh's New Picture of London. Printed for Samuel Leigh, 18, Strand;</t>
  </si>
  <si>
    <t>by W. Clowes, Northumberland Court. 1819</t>
  </si>
  <si>
    <t>http://en.wikipedia.org/wiki/Clerkenwell_Prison</t>
  </si>
  <si>
    <t>Mingay (1975) Georgian London, p. 124</t>
  </si>
  <si>
    <t>Queen's Bench, Fleet, and Marshalsea for July 1839, from Returns of Persons confined for Debt, P.P., 1839 XLIII</t>
  </si>
  <si>
    <t>Millbank, Annual Report of the Committee, P.P. 1821 X.</t>
  </si>
  <si>
    <t xml:space="preserve">Bridewell, estimated from Neild, in custody, 1810, and commitments, 1810 and 1817, from Committee of Prisons of the Metropolis, P.P. 1818 VIII.  </t>
  </si>
  <si>
    <t>Clerkenwell, estimated from committment 1820 (Gaol Return), and commitments and in custody, 1830 (Gaol Return).</t>
  </si>
  <si>
    <t xml:space="preserve">King's Bench, Whitecross St., and Horsemonger Lane, in custody, 15 Nov. 1820, from Debtors, London and Middlesex, P.P. 1826-27, XIX.  </t>
  </si>
  <si>
    <t xml:space="preserve">Newgate, Tothill Fields, yearly average estimate in June, 1819; </t>
  </si>
  <si>
    <t xml:space="preserve">Marshalea, estimated from commitments of 286 and 466 in 1810 and 1818, respectively (Prisoners for Debt, 1798-1818, P.P. XVII), and Marshalea pop. from Neild for 1810.  </t>
  </si>
  <si>
    <t>Coldbath Fields, 18 June 1819, P.P. Committee on Gaols, 1819 VII.</t>
  </si>
  <si>
    <t>King's Bench and Fleet, ave. of person in confinement, 1 Jan and 29 Sept., 1831, adj. by ratio of commitments in 1830 to 1831;</t>
  </si>
  <si>
    <t>Marshallsea, ave. of in custody, 1 Jan. 1831 and 1 Jan. 1832, adj. by ratio of commitments in 1830 and 1831. Prisoners for Debt in London, P.P. 1830-31 XII; Prisoners for Debt in London, P.P. 1833 XXVIII; Prisoners Confined for Debt in England and Wales, P.P. 1833 XXVIII; Executions for Debt, 1830-1834, P.P. 1835 XLIV.</t>
  </si>
  <si>
    <t xml:space="preserve">Millbank, Annual Report, 1831. </t>
  </si>
  <si>
    <t>Bridewell, ave. of 1820 and 1840 figures.</t>
  </si>
  <si>
    <t>Inserted record sources and calculations description</t>
  </si>
  <si>
    <t>Blackfriars, Bridge St</t>
  </si>
  <si>
    <t>Prisoners in the King's Bench / Queen's Bench prison, miscellaneous statistics</t>
  </si>
  <si>
    <t>prisoners committed</t>
  </si>
  <si>
    <t>month \ year</t>
  </si>
  <si>
    <t>total committed for year</t>
  </si>
  <si>
    <t>all</t>
  </si>
  <si>
    <t xml:space="preserve">Whitecross </t>
  </si>
  <si>
    <t>Blackfriars, London Bridewell</t>
  </si>
  <si>
    <t>1654, in custody</t>
  </si>
  <si>
    <t>Brooks (1998), Lawyers, Litigation and English Society, p. 59</t>
  </si>
  <si>
    <t>1792, in custody</t>
  </si>
  <si>
    <t>1780s</t>
  </si>
  <si>
    <t>usually 400-500</t>
  </si>
  <si>
    <t>Brooks (1998) p. 59</t>
  </si>
  <si>
    <t>Prisoners in Fleet prison, miscellaneous statistics</t>
  </si>
  <si>
    <t>1728, in custody</t>
  </si>
  <si>
    <t>1845, in custody</t>
  </si>
  <si>
    <t>1774, Apr. 26</t>
  </si>
  <si>
    <t>1776, Jan. 28</t>
  </si>
  <si>
    <t>Howard (1777)</t>
  </si>
  <si>
    <t>1776, May</t>
  </si>
  <si>
    <t>Howard</t>
  </si>
  <si>
    <t>about 1801-1811</t>
  </si>
  <si>
    <t>ave. 500-700</t>
  </si>
  <si>
    <t>100 to 150</t>
  </si>
  <si>
    <t>Neild (1812) p. 304</t>
  </si>
  <si>
    <t>1800, June 14</t>
  </si>
  <si>
    <t>1801 Aprl. 27</t>
  </si>
  <si>
    <t>1802, Apr. 3</t>
  </si>
  <si>
    <t>1803 July 2</t>
  </si>
  <si>
    <t>1804 Feb. 10</t>
  </si>
  <si>
    <t>1805 Apr. 22</t>
  </si>
  <si>
    <t>1806 May 24</t>
  </si>
  <si>
    <t>1809 June 16</t>
  </si>
  <si>
    <t>1810 Apr. 19</t>
  </si>
  <si>
    <t>1811 Jan. 16</t>
  </si>
  <si>
    <t>1808 Mar. 12</t>
  </si>
  <si>
    <t>1807 Mar. 16</t>
  </si>
  <si>
    <t>Neild (1812) p. 417</t>
  </si>
  <si>
    <t>debtors granted privilege of living within the rules</t>
  </si>
  <si>
    <t>% rules</t>
  </si>
  <si>
    <t>debtors in custody</t>
  </si>
  <si>
    <t>day rules:</t>
  </si>
  <si>
    <t>commitments:</t>
  </si>
  <si>
    <t>sum of day rules for each of four terms a year</t>
  </si>
  <si>
    <t>Borough Compter, Southwark</t>
  </si>
  <si>
    <t>vagrants</t>
  </si>
  <si>
    <t>on July 1 of year</t>
  </si>
  <si>
    <t>felonies, trespasses, etc.</t>
  </si>
  <si>
    <t>fines</t>
  </si>
  <si>
    <t>Prisons of the Metropolis, Committee Report with Minutes of Evidence, 1818 (275) Vol VIII</t>
  </si>
  <si>
    <t>Giltspur St.</t>
  </si>
  <si>
    <t>felonies</t>
  </si>
  <si>
    <t>assaults</t>
  </si>
  <si>
    <t>misdemeanors</t>
  </si>
  <si>
    <t>during 1816</t>
  </si>
  <si>
    <t>during 1817</t>
  </si>
  <si>
    <t>both</t>
  </si>
  <si>
    <t>overall</t>
  </si>
  <si>
    <t>est. ave. term of imprisonmen (days)</t>
  </si>
  <si>
    <t>1816, Mar. 22</t>
  </si>
  <si>
    <t>1816, July 12</t>
  </si>
  <si>
    <t>1816, Nov. 6</t>
  </si>
  <si>
    <t>1817, Mar. 21</t>
  </si>
  <si>
    <t>1817, July 25</t>
  </si>
  <si>
    <t>1817, Oct. 10</t>
  </si>
  <si>
    <t>1818, Jan 6</t>
  </si>
  <si>
    <t>admiralty prisoners</t>
  </si>
  <si>
    <t>Prisoners in the Marshalsea Prison, miscellaneous statistics</t>
  </si>
  <si>
    <t>PP. from prison records</t>
  </si>
  <si>
    <t>on Dec. 31</t>
  </si>
  <si>
    <t>PP, Debtors, c. 1826</t>
  </si>
  <si>
    <t>Debtors in London Debtor Prisons, 1830-4</t>
  </si>
  <si>
    <t>this figure probably only for part of year</t>
  </si>
  <si>
    <t>Neild (1812) p. 72</t>
  </si>
  <si>
    <t>prison \ year</t>
  </si>
  <si>
    <t>Fleet, King's Bench, Marshalsea</t>
  </si>
  <si>
    <t>est. males</t>
  </si>
  <si>
    <t>est. females</t>
  </si>
  <si>
    <t>sex ratio est</t>
  </si>
  <si>
    <t>King's Bench estimate for 1838 based on Fleet and Marshalea</t>
  </si>
  <si>
    <t>London prison population from prison returns, 1836</t>
  </si>
  <si>
    <t>prisons not listed are missing from the returns</t>
  </si>
  <si>
    <t>Coldbath fields prisoners, miscellaneous statistics</t>
  </si>
  <si>
    <t>Clerkenwell prison, miscellaneous statistics</t>
  </si>
  <si>
    <t>The name of this prison depends on the name of the sovereign.</t>
  </si>
  <si>
    <t>When Queen Victoria succeeded King William IV in 1837, the King's Bench Prison became the Queen's Bench Prison</t>
  </si>
  <si>
    <t>The King's Bench / Queen's Bench, Fleet, and Marshalsea were consolidated into the Queen's Prison on 15 Mar. 1842. PP. 1842, IV.</t>
  </si>
  <si>
    <t>debtors committed</t>
  </si>
  <si>
    <t>debtors committed in 1826</t>
  </si>
  <si>
    <t>1839, June 28</t>
  </si>
  <si>
    <t xml:space="preserve">PP1839 XLIII, Return of Persons confined for Debt, </t>
  </si>
  <si>
    <t>cimmitment process \ size of debt</t>
  </si>
  <si>
    <t>debtors committed to King's Bench</t>
  </si>
  <si>
    <t>for costs of suit</t>
  </si>
  <si>
    <t>on judgements recovered</t>
  </si>
  <si>
    <t>1832, Jan. 1</t>
  </si>
  <si>
    <t>1833, Jan. 1</t>
  </si>
  <si>
    <t>totaled commitments</t>
  </si>
  <si>
    <t>included with on judgements recovered</t>
  </si>
  <si>
    <t>PP, Debtors, Returns dated 13 June 1833</t>
  </si>
  <si>
    <t>Whitecross St. prison, Debtors Prison for London and Middlesex, miscellaneous statistics</t>
  </si>
  <si>
    <t>1827, May</t>
  </si>
  <si>
    <t>type \ year</t>
  </si>
  <si>
    <t>Horsemonger Lane Prison, miscellaneous statistics</t>
  </si>
  <si>
    <t>debt size \  commitment type</t>
  </si>
  <si>
    <t>1831, Jan. 1</t>
  </si>
  <si>
    <t>PP Debtors, Returns dated  11 Feb. 1831</t>
  </si>
  <si>
    <t>line note</t>
  </si>
  <si>
    <t>"exclusive of Crown Debtors and Prisoners committed by Courts of Chancery and Exchequer for Contempts"</t>
  </si>
  <si>
    <t>committed during (prior) year</t>
  </si>
  <si>
    <t>number of persons confined</t>
  </si>
  <si>
    <t>persons charged in execution</t>
  </si>
  <si>
    <t>PP, Executions for Debt, dated 11 March 1835</t>
  </si>
  <si>
    <t>1831, Sept. 29</t>
  </si>
  <si>
    <t>in custody for debt, PP, Prisoners Confined for Debt</t>
  </si>
  <si>
    <t>1832, Sept. 30</t>
  </si>
  <si>
    <t>1832, Sept. 29</t>
  </si>
  <si>
    <t>King's Bench custody figure is for within the Bench and within the rules</t>
  </si>
  <si>
    <t>Custody figure is for within the Bench and within the rules</t>
  </si>
  <si>
    <t>rules %</t>
  </si>
  <si>
    <t>committed per year, late 1680s &amp; early 1690s</t>
  </si>
  <si>
    <t>Mayhew (1998) Economy of Obligation, p. 404 ft. 65</t>
  </si>
  <si>
    <t>700-800</t>
  </si>
  <si>
    <t>Williams (1949) Whig Supremacy, 1714-1760, p. 135</t>
  </si>
  <si>
    <t>prisoners (debtors)</t>
  </si>
  <si>
    <t>common side currently confines "upward of 330 prisoners"</t>
  </si>
  <si>
    <t>Parl. Hist. v. 8, 2. George II, 1729, c. 734</t>
  </si>
  <si>
    <t>"at least a thousand" in Fleet and in rules</t>
  </si>
  <si>
    <t>Parl. Hist. v. 8, 2. George II, 1729, c. 729</t>
  </si>
  <si>
    <t>Brooks (1998), Litigation, Lawyers and English Society, p. 59, ft. 125, citing 2 George II, c. 275-76/</t>
  </si>
  <si>
    <t>seldom under 100</t>
  </si>
  <si>
    <t>Vox Dei &amp; Naturae: Shewing the Unreasonableness and Folly of Imprisoning the Body for Debt (1711) p. 4</t>
  </si>
  <si>
    <t>1814, Apr. 5</t>
  </si>
  <si>
    <t>criminals</t>
  </si>
  <si>
    <t>PP, Report of the Committee on the State of the Gaols of the City of London (May 9, 1814)</t>
  </si>
  <si>
    <t>commitments since "January last"</t>
  </si>
  <si>
    <t>Ludgate, Giltspur-Street Compter, Poultry Compter</t>
  </si>
  <si>
    <t>not specified</t>
  </si>
  <si>
    <t>Whitechapel Prison, a 18th-century London debtors' prison,  is not the same as Whitecross St, a debtors prison that began in 1819</t>
  </si>
  <si>
    <t>PP, 32 Geog. III, 2 Apr. 1792, pp. 646, 651; Report on Imprisonment for Debt</t>
  </si>
  <si>
    <t>day rules are permission to spend the day outside the King's Bench building</t>
  </si>
  <si>
    <t>Prisoners in the Newgate Prison, miscellaneous statistics</t>
  </si>
  <si>
    <t>PP, 32 Geog. III, 2 Apr. 1792, p. 653; Report on Imprisonment for Debt</t>
  </si>
  <si>
    <t>PP, 32 Geog. III, 2 Apr. 1792, pp. 653; Report on Imprisonment for Debt</t>
  </si>
  <si>
    <t>PP, 32 Geog. III, 2 Apr. 1792, p. 651, 663; Report on Imprisonment for Debt</t>
  </si>
  <si>
    <t>1552, in custody</t>
  </si>
  <si>
    <t>Haagen (1986) p. 44</t>
  </si>
  <si>
    <t>1576, in custody</t>
  </si>
  <si>
    <t>1729, Jan. 14</t>
  </si>
  <si>
    <t>upward of 120</t>
  </si>
  <si>
    <t>Cobbett's parliamentary history of England, v. 8 (1730) (3rd Report on Gaols) c. 806, 820</t>
  </si>
  <si>
    <t>1653, May</t>
  </si>
  <si>
    <t>"A schedule or List of Prisoners in the Fleet"</t>
  </si>
  <si>
    <t>1653, May, in custody (Upper Bench)</t>
  </si>
  <si>
    <t>Veall (1970), Popular Movement for Law Reform, p. 17</t>
  </si>
  <si>
    <t>1554, Aug.</t>
  </si>
  <si>
    <t>Stow, A Survey of the cities of London and Westminster…, p. 688</t>
  </si>
  <si>
    <t>http://books.google.com/books?id=nGVZAAAAYAAJ</t>
  </si>
  <si>
    <t>Defoe, A tour through the whole island of Great Britain (1724-7), vol. I, p. 157</t>
  </si>
  <si>
    <t>many fewer than in 1728</t>
  </si>
  <si>
    <t>"[It] is a matter of notoriety the number of prisoners of this Court are lessedned I mean there are not as many as there were in 1728 that is as notorious {well-known} as any one fact whatever that can be alleged"  -- Mr. Serjeant Grose arguing against extending the Fleet's rule, Feb. 10, 1786.  Before Lord Loughborough, Corporation of London Record Office, Misc. Mss. 173.5, cited in Haagen (1986) p. 354</t>
  </si>
  <si>
    <t>committed per year, 1733 to 1748</t>
  </si>
  <si>
    <t>Haagen (1986) p. 198, ft. 226, from prison records</t>
  </si>
  <si>
    <t>committed per year, 1778 to 1797</t>
  </si>
  <si>
    <t>Haagen (1986) p. 202</t>
  </si>
  <si>
    <t>near 300</t>
  </si>
  <si>
    <t>Petition (1622) p. 20</t>
  </si>
  <si>
    <t>Millbank and Whitecross</t>
  </si>
  <si>
    <t>Debtor prisons missing in prison returns, 1836-1844</t>
  </si>
  <si>
    <t>Fleet estimated from Debtors, London and Middlesex, P.P. 1826-27, XIX., 621 commitments in 1820 and ave. commit/custody ratio of 2.4, 1822-26.</t>
  </si>
  <si>
    <t>Total prisoner population adjustments for prisons missing from prison returns, 1836-44</t>
  </si>
  <si>
    <t>For Fleet in 1842 and general trend, see Brown (1996) History of the Fleet Prison, London, pp. 106, 109.</t>
  </si>
  <si>
    <t>see, e.g. Report on Millbank Penitentiary (1833), p. 4.</t>
  </si>
  <si>
    <t>Prisoner statistics for Millbank Pentitentary, London</t>
  </si>
  <si>
    <t>Prisoner statistics for other London prisons</t>
  </si>
  <si>
    <t>Repository:</t>
  </si>
  <si>
    <t>http://acrosswalls.org/datasets/</t>
  </si>
  <si>
    <t>Version: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</si>
</sst>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0"/>
      <name val="Arial"/>
    </font>
    <font>
      <sz val="10"/>
      <name val="Arial"/>
    </font>
    <font>
      <u/>
      <sz val="10"/>
      <color indexed="12"/>
      <name val="Arial"/>
      <family val="2"/>
    </font>
    <font>
      <b/>
      <sz val="10"/>
      <name val="Arial"/>
      <family val="2"/>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24">
    <xf numFmtId="0" fontId="0" fillId="0" borderId="0" xfId="0"/>
    <xf numFmtId="16" fontId="0" fillId="0" borderId="0" xfId="0" applyNumberFormat="1"/>
    <xf numFmtId="46" fontId="0" fillId="0" borderId="0" xfId="0" applyNumberFormat="1"/>
    <xf numFmtId="0" fontId="3" fillId="0" borderId="0" xfId="0" applyFont="1"/>
    <xf numFmtId="1" fontId="0" fillId="0" borderId="0" xfId="0" applyNumberFormat="1"/>
    <xf numFmtId="3" fontId="0" fillId="0" borderId="0" xfId="0" applyNumberFormat="1"/>
    <xf numFmtId="9" fontId="1" fillId="0" borderId="0" xfId="2"/>
    <xf numFmtId="164" fontId="0" fillId="0" borderId="0" xfId="0" applyNumberFormat="1"/>
    <xf numFmtId="0" fontId="0" fillId="0" borderId="0" xfId="0" applyAlignment="1">
      <alignment horizontal="center"/>
    </xf>
    <xf numFmtId="0" fontId="0" fillId="0" borderId="0" xfId="0" applyAlignment="1">
      <alignment horizontal="center" wrapText="1"/>
    </xf>
    <xf numFmtId="1" fontId="0" fillId="0" borderId="0" xfId="0" applyNumberFormat="1" applyAlignment="1">
      <alignment horizontal="center"/>
    </xf>
    <xf numFmtId="0" fontId="0" fillId="0" borderId="0" xfId="0" applyNumberFormat="1"/>
    <xf numFmtId="46" fontId="5" fillId="0" borderId="0" xfId="0" applyNumberFormat="1" applyFont="1"/>
    <xf numFmtId="0" fontId="0" fillId="0" borderId="0" xfId="0" applyAlignment="1">
      <alignment horizontal="right"/>
    </xf>
    <xf numFmtId="0" fontId="0" fillId="0" borderId="0" xfId="0" applyAlignment="1">
      <alignment horizontal="left"/>
    </xf>
    <xf numFmtId="9" fontId="0" fillId="0" borderId="0" xfId="2" applyFont="1"/>
    <xf numFmtId="0" fontId="3" fillId="0" borderId="0" xfId="0" applyFont="1" applyAlignment="1">
      <alignment horizontal="right"/>
    </xf>
    <xf numFmtId="0" fontId="2" fillId="0" borderId="0" xfId="1" applyAlignment="1" applyProtection="1"/>
    <xf numFmtId="0" fontId="0" fillId="0" borderId="0" xfId="0" applyNumberFormat="1" applyAlignment="1">
      <alignment wrapText="1"/>
    </xf>
    <xf numFmtId="0" fontId="5"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horizontal="center" wrapText="1"/>
    </xf>
    <xf numFmtId="0" fontId="5" fillId="0" borderId="0" xfId="0" applyFont="1"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books.google.com/books?id=nGVZAAAAYAAJ"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abSelected="1" workbookViewId="0">
      <selection sqref="A1:F1"/>
    </sheetView>
  </sheetViews>
  <sheetFormatPr defaultRowHeight="12.75" x14ac:dyDescent="0.2"/>
  <cols>
    <col min="1" max="1" width="25.28515625" customWidth="1"/>
    <col min="2" max="2" width="11.28515625" customWidth="1"/>
    <col min="3" max="4" width="11.140625" customWidth="1"/>
    <col min="11" max="11" width="2.42578125" customWidth="1"/>
    <col min="12" max="12" width="38.85546875" customWidth="1"/>
  </cols>
  <sheetData>
    <row r="1" spans="1:12" x14ac:dyDescent="0.2">
      <c r="A1" s="20" t="s">
        <v>489</v>
      </c>
      <c r="B1" s="20"/>
      <c r="C1" s="20"/>
      <c r="D1" s="20"/>
      <c r="E1" s="20"/>
      <c r="F1" s="20"/>
      <c r="L1" t="s">
        <v>494</v>
      </c>
    </row>
    <row r="2" spans="1:12" x14ac:dyDescent="0.2">
      <c r="L2" t="s">
        <v>495</v>
      </c>
    </row>
    <row r="3" spans="1:12" x14ac:dyDescent="0.2">
      <c r="A3" s="20" t="s">
        <v>295</v>
      </c>
      <c r="B3" s="20"/>
      <c r="C3" s="20"/>
      <c r="D3" s="20"/>
      <c r="E3" s="20"/>
      <c r="L3" t="s">
        <v>496</v>
      </c>
    </row>
    <row r="6" spans="1:12" x14ac:dyDescent="0.2">
      <c r="B6" s="21">
        <v>1837</v>
      </c>
      <c r="C6" s="21"/>
      <c r="D6" s="21"/>
      <c r="E6" s="21"/>
      <c r="F6" s="21">
        <v>1839</v>
      </c>
      <c r="G6" s="21"/>
      <c r="H6" s="21"/>
      <c r="I6" s="21"/>
    </row>
    <row r="7" spans="1:12" x14ac:dyDescent="0.2">
      <c r="B7" t="s">
        <v>8</v>
      </c>
      <c r="D7" t="s">
        <v>275</v>
      </c>
      <c r="F7" t="s">
        <v>8</v>
      </c>
      <c r="H7" t="s">
        <v>275</v>
      </c>
    </row>
    <row r="8" spans="1:12" x14ac:dyDescent="0.2">
      <c r="B8" t="s">
        <v>292</v>
      </c>
      <c r="D8" t="s">
        <v>274</v>
      </c>
      <c r="F8" t="s">
        <v>293</v>
      </c>
      <c r="H8" t="s">
        <v>274</v>
      </c>
    </row>
    <row r="9" spans="1:12" x14ac:dyDescent="0.2">
      <c r="B9" t="s">
        <v>89</v>
      </c>
      <c r="C9" t="s">
        <v>90</v>
      </c>
      <c r="D9" t="s">
        <v>89</v>
      </c>
      <c r="E9" t="s">
        <v>90</v>
      </c>
      <c r="F9" t="s">
        <v>89</v>
      </c>
      <c r="G9" t="s">
        <v>90</v>
      </c>
      <c r="H9" t="s">
        <v>89</v>
      </c>
      <c r="I9" t="s">
        <v>90</v>
      </c>
    </row>
    <row r="10" spans="1:12" x14ac:dyDescent="0.2">
      <c r="A10" t="s">
        <v>85</v>
      </c>
      <c r="B10" s="5">
        <f>D10*F10/H10</f>
        <v>276.24937027707807</v>
      </c>
      <c r="C10" s="5">
        <f>E10*G10/I10</f>
        <v>14.571428571428571</v>
      </c>
      <c r="D10">
        <v>417</v>
      </c>
      <c r="E10">
        <v>18</v>
      </c>
      <c r="F10">
        <v>263</v>
      </c>
      <c r="G10">
        <v>17</v>
      </c>
      <c r="H10">
        <v>397</v>
      </c>
      <c r="I10">
        <v>21</v>
      </c>
    </row>
    <row r="12" spans="1:12" x14ac:dyDescent="0.2">
      <c r="B12" s="21">
        <v>1837</v>
      </c>
      <c r="C12" s="21"/>
      <c r="D12" s="21">
        <v>1836</v>
      </c>
      <c r="E12" s="21"/>
      <c r="F12" s="21"/>
      <c r="G12" s="21"/>
      <c r="H12" s="21">
        <v>1838</v>
      </c>
      <c r="I12" s="21"/>
    </row>
    <row r="13" spans="1:12" x14ac:dyDescent="0.2">
      <c r="B13" t="s">
        <v>8</v>
      </c>
      <c r="D13" t="s">
        <v>289</v>
      </c>
      <c r="F13" t="s">
        <v>289</v>
      </c>
      <c r="H13" t="s">
        <v>293</v>
      </c>
    </row>
    <row r="14" spans="1:12" x14ac:dyDescent="0.2">
      <c r="B14" t="s">
        <v>292</v>
      </c>
      <c r="D14" t="s">
        <v>273</v>
      </c>
      <c r="F14" t="s">
        <v>272</v>
      </c>
      <c r="H14" t="s">
        <v>274</v>
      </c>
    </row>
    <row r="15" spans="1:12" x14ac:dyDescent="0.2">
      <c r="B15" t="s">
        <v>89</v>
      </c>
      <c r="C15" t="s">
        <v>90</v>
      </c>
      <c r="D15" t="s">
        <v>89</v>
      </c>
      <c r="E15" t="s">
        <v>90</v>
      </c>
      <c r="F15" t="s">
        <v>89</v>
      </c>
      <c r="G15" t="s">
        <v>90</v>
      </c>
      <c r="H15" t="s">
        <v>89</v>
      </c>
      <c r="I15" t="s">
        <v>90</v>
      </c>
    </row>
    <row r="16" spans="1:12" x14ac:dyDescent="0.2">
      <c r="A16" t="s">
        <v>83</v>
      </c>
      <c r="B16" s="4">
        <f>((D16+F16)/2+H16)/2</f>
        <v>371.25</v>
      </c>
      <c r="C16" s="4">
        <f>((E16+G16)/2+I16)/2</f>
        <v>105.25</v>
      </c>
      <c r="D16">
        <v>366</v>
      </c>
      <c r="E16">
        <v>79</v>
      </c>
      <c r="F16">
        <v>319</v>
      </c>
      <c r="G16">
        <v>74</v>
      </c>
      <c r="H16">
        <v>400</v>
      </c>
      <c r="I16">
        <v>134</v>
      </c>
    </row>
    <row r="18" spans="1:12" x14ac:dyDescent="0.2">
      <c r="B18" t="s">
        <v>89</v>
      </c>
      <c r="C18" t="s">
        <v>90</v>
      </c>
    </row>
    <row r="19" spans="1:12" x14ac:dyDescent="0.2">
      <c r="A19" t="s">
        <v>294</v>
      </c>
      <c r="B19" s="5">
        <f>B10+B16</f>
        <v>647.49937027707801</v>
      </c>
      <c r="C19" s="5">
        <f>C10+C16</f>
        <v>119.82142857142857</v>
      </c>
    </row>
    <row r="23" spans="1:12" x14ac:dyDescent="0.2">
      <c r="A23" t="s">
        <v>487</v>
      </c>
    </row>
    <row r="24" spans="1:12" x14ac:dyDescent="0.2">
      <c r="A24" t="s">
        <v>393</v>
      </c>
      <c r="B24">
        <v>1830</v>
      </c>
      <c r="C24">
        <v>1838</v>
      </c>
      <c r="D24">
        <v>1840</v>
      </c>
      <c r="E24">
        <v>1842</v>
      </c>
      <c r="F24">
        <v>1845</v>
      </c>
      <c r="L24" t="s">
        <v>230</v>
      </c>
    </row>
    <row r="25" spans="1:12" x14ac:dyDescent="0.2">
      <c r="A25" t="s">
        <v>2</v>
      </c>
      <c r="B25">
        <v>187</v>
      </c>
      <c r="C25">
        <v>230</v>
      </c>
      <c r="D25">
        <v>105</v>
      </c>
      <c r="E25">
        <v>72</v>
      </c>
    </row>
    <row r="26" spans="1:12" x14ac:dyDescent="0.2">
      <c r="A26" t="s">
        <v>3</v>
      </c>
      <c r="B26">
        <v>537</v>
      </c>
      <c r="C26">
        <v>500</v>
      </c>
      <c r="D26">
        <v>161</v>
      </c>
      <c r="L26" t="s">
        <v>398</v>
      </c>
    </row>
    <row r="27" spans="1:12" x14ac:dyDescent="0.2">
      <c r="A27" t="s">
        <v>14</v>
      </c>
      <c r="B27">
        <v>129</v>
      </c>
      <c r="C27">
        <v>130</v>
      </c>
      <c r="D27">
        <v>43</v>
      </c>
    </row>
    <row r="28" spans="1:12" x14ac:dyDescent="0.2">
      <c r="A28" t="s">
        <v>30</v>
      </c>
      <c r="B28">
        <f>SUM(B25:B27)</f>
        <v>853</v>
      </c>
      <c r="C28">
        <f>SUM(C25:C27)</f>
        <v>860</v>
      </c>
      <c r="D28">
        <f>SUM(D25:D27)</f>
        <v>309</v>
      </c>
      <c r="F28">
        <f>D31</f>
        <v>167</v>
      </c>
    </row>
    <row r="30" spans="1:12" x14ac:dyDescent="0.2">
      <c r="A30" t="s">
        <v>334</v>
      </c>
      <c r="B30" t="s">
        <v>89</v>
      </c>
      <c r="C30" t="s">
        <v>90</v>
      </c>
      <c r="D30" t="s">
        <v>30</v>
      </c>
    </row>
    <row r="31" spans="1:12" x14ac:dyDescent="0.2">
      <c r="A31" t="s">
        <v>236</v>
      </c>
      <c r="B31">
        <v>157</v>
      </c>
      <c r="C31">
        <v>10</v>
      </c>
      <c r="D31">
        <f>B31+C31</f>
        <v>167</v>
      </c>
    </row>
    <row r="34" spans="1:15" x14ac:dyDescent="0.2">
      <c r="B34" s="21" t="s">
        <v>394</v>
      </c>
      <c r="C34" s="21"/>
      <c r="D34" s="21"/>
      <c r="E34" s="21" t="s">
        <v>486</v>
      </c>
      <c r="F34" s="21"/>
      <c r="G34" s="21"/>
      <c r="H34" s="21" t="s">
        <v>294</v>
      </c>
      <c r="I34" s="21"/>
      <c r="J34" s="21"/>
    </row>
    <row r="35" spans="1:15" x14ac:dyDescent="0.2">
      <c r="B35" t="s">
        <v>30</v>
      </c>
      <c r="C35" t="s">
        <v>395</v>
      </c>
      <c r="D35" t="s">
        <v>396</v>
      </c>
      <c r="E35" t="s">
        <v>30</v>
      </c>
      <c r="F35" t="s">
        <v>89</v>
      </c>
      <c r="G35" t="s">
        <v>90</v>
      </c>
      <c r="H35" t="s">
        <v>30</v>
      </c>
      <c r="I35" t="s">
        <v>89</v>
      </c>
      <c r="J35" t="s">
        <v>90</v>
      </c>
    </row>
    <row r="36" spans="1:15" x14ac:dyDescent="0.2">
      <c r="A36">
        <v>1836</v>
      </c>
      <c r="B36" s="4">
        <f>B28*(B38/B28)^(6/8)</f>
        <v>858.24463292533142</v>
      </c>
      <c r="C36" s="4">
        <f>B36*(C$47/(C$47+1))</f>
        <v>810.56437554059073</v>
      </c>
      <c r="D36" s="4">
        <f>B36-C36</f>
        <v>47.680257384740685</v>
      </c>
      <c r="E36" s="4"/>
      <c r="H36" s="4">
        <f t="shared" ref="H36:H45" si="0">I36+J36</f>
        <v>858.24463292533142</v>
      </c>
      <c r="I36" s="4">
        <f t="shared" ref="I36:I45" si="1">C36+F36</f>
        <v>810.56437554059073</v>
      </c>
      <c r="J36" s="4">
        <f t="shared" ref="J36:J45" si="2">D36+G36</f>
        <v>47.680257384740685</v>
      </c>
      <c r="M36" s="5"/>
      <c r="N36" s="5"/>
      <c r="O36" s="5"/>
    </row>
    <row r="37" spans="1:15" x14ac:dyDescent="0.2">
      <c r="A37">
        <v>1837</v>
      </c>
      <c r="B37" s="4">
        <f>B28*(B38/B28)^(7/8)</f>
        <v>859.12186813966332</v>
      </c>
      <c r="C37" s="4">
        <f t="shared" ref="C37:C45" si="3">B37*(C$47/(C$47+1))</f>
        <v>811.39287546523758</v>
      </c>
      <c r="D37" s="4">
        <f t="shared" ref="D37:D45" si="4">B37-C37</f>
        <v>47.72899267442574</v>
      </c>
      <c r="E37" s="4">
        <f>F37+G37</f>
        <v>767.32079884850657</v>
      </c>
      <c r="F37" s="5">
        <f>B19</f>
        <v>647.49937027707801</v>
      </c>
      <c r="G37" s="5">
        <f>C19</f>
        <v>119.82142857142857</v>
      </c>
      <c r="H37" s="4">
        <f t="shared" si="0"/>
        <v>1626.4426669881698</v>
      </c>
      <c r="I37" s="4">
        <f t="shared" si="1"/>
        <v>1458.8922457423155</v>
      </c>
      <c r="J37" s="4">
        <f t="shared" si="2"/>
        <v>167.5504212458543</v>
      </c>
      <c r="M37" s="5"/>
      <c r="N37" s="5"/>
      <c r="O37" s="5"/>
    </row>
    <row r="38" spans="1:15" x14ac:dyDescent="0.2">
      <c r="A38">
        <v>1838</v>
      </c>
      <c r="B38" s="4">
        <f>C28</f>
        <v>860</v>
      </c>
      <c r="C38" s="4">
        <f t="shared" si="3"/>
        <v>812.22222222222217</v>
      </c>
      <c r="D38" s="4">
        <f t="shared" si="4"/>
        <v>47.777777777777828</v>
      </c>
      <c r="E38" s="4"/>
      <c r="H38" s="4">
        <f t="shared" si="0"/>
        <v>860</v>
      </c>
      <c r="I38" s="4">
        <f t="shared" si="1"/>
        <v>812.22222222222217</v>
      </c>
      <c r="J38" s="4">
        <f t="shared" si="2"/>
        <v>47.777777777777828</v>
      </c>
      <c r="M38" s="5"/>
      <c r="N38" s="5"/>
      <c r="O38" s="5"/>
    </row>
    <row r="39" spans="1:15" x14ac:dyDescent="0.2">
      <c r="A39">
        <v>1839</v>
      </c>
      <c r="B39" s="4">
        <f>(B38*B40)^0.5</f>
        <v>515.49975751691682</v>
      </c>
      <c r="C39" s="4">
        <f t="shared" si="3"/>
        <v>486.86088209931029</v>
      </c>
      <c r="D39" s="4">
        <f t="shared" si="4"/>
        <v>28.638875417606528</v>
      </c>
      <c r="E39" s="4"/>
      <c r="H39" s="4">
        <f t="shared" si="0"/>
        <v>515.49975751691682</v>
      </c>
      <c r="I39" s="4">
        <f t="shared" si="1"/>
        <v>486.86088209931029</v>
      </c>
      <c r="J39" s="4">
        <f t="shared" si="2"/>
        <v>28.638875417606528</v>
      </c>
      <c r="M39" s="5"/>
      <c r="N39" s="5"/>
      <c r="O39" s="5"/>
    </row>
    <row r="40" spans="1:15" x14ac:dyDescent="0.2">
      <c r="A40">
        <v>1840</v>
      </c>
      <c r="B40" s="4">
        <f>D28</f>
        <v>309</v>
      </c>
      <c r="C40" s="4">
        <f t="shared" si="3"/>
        <v>291.83333333333331</v>
      </c>
      <c r="D40" s="4">
        <f t="shared" si="4"/>
        <v>17.166666666666686</v>
      </c>
      <c r="E40" s="4"/>
      <c r="H40" s="4">
        <f t="shared" si="0"/>
        <v>309</v>
      </c>
      <c r="I40" s="4">
        <f t="shared" si="1"/>
        <v>291.83333333333331</v>
      </c>
      <c r="J40" s="4">
        <f t="shared" si="2"/>
        <v>17.166666666666686</v>
      </c>
      <c r="M40" s="5"/>
      <c r="N40" s="5"/>
      <c r="O40" s="5"/>
    </row>
    <row r="41" spans="1:15" x14ac:dyDescent="0.2">
      <c r="A41">
        <v>1841</v>
      </c>
      <c r="B41" s="4">
        <f>B$40*(B$45/B$40)^((A41-A$40)/5)</f>
        <v>273.21848432778569</v>
      </c>
      <c r="C41" s="4">
        <f t="shared" si="3"/>
        <v>258.03967964290871</v>
      </c>
      <c r="D41" s="4">
        <f t="shared" si="4"/>
        <v>15.17880468487698</v>
      </c>
      <c r="E41" s="4"/>
      <c r="H41" s="4">
        <f t="shared" si="0"/>
        <v>273.21848432778569</v>
      </c>
      <c r="I41" s="4">
        <f t="shared" si="1"/>
        <v>258.03967964290871</v>
      </c>
      <c r="J41" s="4">
        <f t="shared" si="2"/>
        <v>15.17880468487698</v>
      </c>
      <c r="M41" s="5"/>
      <c r="N41" s="5"/>
      <c r="O41" s="5"/>
    </row>
    <row r="42" spans="1:15" x14ac:dyDescent="0.2">
      <c r="A42">
        <v>1842</v>
      </c>
      <c r="B42" s="4">
        <f>B$40*(B$45/B$40)^((A42-A$40)/5)</f>
        <v>241.58038892677175</v>
      </c>
      <c r="C42" s="4">
        <f t="shared" si="3"/>
        <v>228.15925620861776</v>
      </c>
      <c r="D42" s="4">
        <f t="shared" si="4"/>
        <v>13.421132718153984</v>
      </c>
      <c r="E42" s="4"/>
      <c r="H42" s="4">
        <f t="shared" si="0"/>
        <v>241.58038892677175</v>
      </c>
      <c r="I42" s="4">
        <f t="shared" si="1"/>
        <v>228.15925620861776</v>
      </c>
      <c r="J42" s="4">
        <f t="shared" si="2"/>
        <v>13.421132718153984</v>
      </c>
      <c r="M42" s="5"/>
      <c r="N42" s="5"/>
      <c r="O42" s="5"/>
    </row>
    <row r="43" spans="1:15" x14ac:dyDescent="0.2">
      <c r="A43">
        <v>1843</v>
      </c>
      <c r="B43" s="4">
        <f>B$40*(B$45/B$40)^((A43-A$40)/5)</f>
        <v>213.60591490579142</v>
      </c>
      <c r="C43" s="4">
        <f t="shared" si="3"/>
        <v>201.73891963324746</v>
      </c>
      <c r="D43" s="4">
        <f t="shared" si="4"/>
        <v>11.86699527254396</v>
      </c>
      <c r="E43" s="4"/>
      <c r="H43" s="4">
        <f t="shared" si="0"/>
        <v>213.60591490579142</v>
      </c>
      <c r="I43" s="4">
        <f t="shared" si="1"/>
        <v>201.73891963324746</v>
      </c>
      <c r="J43" s="4">
        <f t="shared" si="2"/>
        <v>11.86699527254396</v>
      </c>
      <c r="M43" s="5"/>
      <c r="N43" s="5"/>
      <c r="O43" s="5"/>
    </row>
    <row r="44" spans="1:15" x14ac:dyDescent="0.2">
      <c r="A44">
        <v>1844</v>
      </c>
      <c r="B44" s="4">
        <f>B$40*(B$45/B$40)^((A44-A$40)/5)</f>
        <v>188.87082302268706</v>
      </c>
      <c r="C44" s="4">
        <f t="shared" si="3"/>
        <v>178.37799952142666</v>
      </c>
      <c r="D44" s="4">
        <f t="shared" si="4"/>
        <v>10.492823501260403</v>
      </c>
      <c r="E44" s="4"/>
      <c r="H44" s="4">
        <f t="shared" si="0"/>
        <v>188.87082302268706</v>
      </c>
      <c r="I44" s="4">
        <f t="shared" si="1"/>
        <v>178.37799952142666</v>
      </c>
      <c r="J44" s="4">
        <f t="shared" si="2"/>
        <v>10.492823501260403</v>
      </c>
      <c r="M44" s="5"/>
      <c r="N44" s="5"/>
      <c r="O44" s="5"/>
    </row>
    <row r="45" spans="1:15" x14ac:dyDescent="0.2">
      <c r="A45">
        <v>1845</v>
      </c>
      <c r="B45" s="4">
        <f>F28</f>
        <v>167</v>
      </c>
      <c r="C45" s="4">
        <f t="shared" si="3"/>
        <v>157.72222222222223</v>
      </c>
      <c r="D45" s="4">
        <f t="shared" si="4"/>
        <v>9.2777777777777715</v>
      </c>
      <c r="E45" s="4"/>
      <c r="H45" s="4">
        <f t="shared" si="0"/>
        <v>167</v>
      </c>
      <c r="I45" s="4">
        <f t="shared" si="1"/>
        <v>157.72222222222223</v>
      </c>
      <c r="J45" s="4">
        <f t="shared" si="2"/>
        <v>9.2777777777777715</v>
      </c>
    </row>
    <row r="47" spans="1:15" x14ac:dyDescent="0.2">
      <c r="B47" t="s">
        <v>397</v>
      </c>
      <c r="C47">
        <v>17</v>
      </c>
    </row>
    <row r="50" spans="1:1" x14ac:dyDescent="0.2">
      <c r="A50" t="s">
        <v>317</v>
      </c>
    </row>
    <row r="52" spans="1:1" x14ac:dyDescent="0.2">
      <c r="A52">
        <v>1820</v>
      </c>
    </row>
    <row r="53" spans="1:1" x14ac:dyDescent="0.2">
      <c r="A53" t="s">
        <v>309</v>
      </c>
    </row>
    <row r="54" spans="1:1" x14ac:dyDescent="0.2">
      <c r="A54" s="11" t="s">
        <v>311</v>
      </c>
    </row>
    <row r="55" spans="1:1" x14ac:dyDescent="0.2">
      <c r="A55" s="11" t="s">
        <v>307</v>
      </c>
    </row>
    <row r="56" spans="1:1" x14ac:dyDescent="0.2">
      <c r="A56" t="s">
        <v>306</v>
      </c>
    </row>
    <row r="57" spans="1:1" x14ac:dyDescent="0.2">
      <c r="A57" t="s">
        <v>308</v>
      </c>
    </row>
    <row r="58" spans="1:1" x14ac:dyDescent="0.2">
      <c r="A58" t="s">
        <v>488</v>
      </c>
    </row>
    <row r="59" spans="1:1" x14ac:dyDescent="0.2">
      <c r="A59" t="s">
        <v>310</v>
      </c>
    </row>
    <row r="60" spans="1:1" x14ac:dyDescent="0.2">
      <c r="A60" t="s">
        <v>312</v>
      </c>
    </row>
    <row r="62" spans="1:1" x14ac:dyDescent="0.2">
      <c r="A62" s="11">
        <v>1830</v>
      </c>
    </row>
    <row r="63" spans="1:1" x14ac:dyDescent="0.2">
      <c r="A63" s="2" t="s">
        <v>315</v>
      </c>
    </row>
    <row r="64" spans="1:1" x14ac:dyDescent="0.2">
      <c r="A64" s="2" t="s">
        <v>313</v>
      </c>
    </row>
    <row r="65" spans="1:1" x14ac:dyDescent="0.2">
      <c r="A65" s="2" t="s">
        <v>314</v>
      </c>
    </row>
    <row r="66" spans="1:1" x14ac:dyDescent="0.2">
      <c r="A66" s="12" t="s">
        <v>316</v>
      </c>
    </row>
    <row r="67" spans="1:1" x14ac:dyDescent="0.2">
      <c r="A67" s="2"/>
    </row>
    <row r="68" spans="1:1" x14ac:dyDescent="0.2">
      <c r="A68">
        <v>1840</v>
      </c>
    </row>
    <row r="69" spans="1:1" x14ac:dyDescent="0.2">
      <c r="A69" t="s">
        <v>305</v>
      </c>
    </row>
  </sheetData>
  <mergeCells count="10">
    <mergeCell ref="A1:F1"/>
    <mergeCell ref="A3:E3"/>
    <mergeCell ref="H34:J34"/>
    <mergeCell ref="E34:G34"/>
    <mergeCell ref="B34:D34"/>
    <mergeCell ref="B6:E6"/>
    <mergeCell ref="F6:I6"/>
    <mergeCell ref="B12:C12"/>
    <mergeCell ref="D12:G12"/>
    <mergeCell ref="H12:I12"/>
  </mergeCells>
  <phoneticPr fontId="4"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J1" sqref="J1:J3"/>
    </sheetView>
  </sheetViews>
  <sheetFormatPr defaultRowHeight="12.75" x14ac:dyDescent="0.2"/>
  <cols>
    <col min="1" max="1" width="15.28515625" customWidth="1"/>
    <col min="9" max="9" width="2" customWidth="1"/>
    <col min="10" max="10" width="44.5703125" customWidth="1"/>
  </cols>
  <sheetData>
    <row r="1" spans="1:10" x14ac:dyDescent="0.2">
      <c r="A1" s="20" t="s">
        <v>386</v>
      </c>
      <c r="B1" s="20"/>
      <c r="C1" s="20"/>
      <c r="D1" s="20"/>
      <c r="E1" s="20"/>
      <c r="J1" t="s">
        <v>494</v>
      </c>
    </row>
    <row r="2" spans="1:10" x14ac:dyDescent="0.2">
      <c r="J2" t="s">
        <v>495</v>
      </c>
    </row>
    <row r="3" spans="1:10" x14ac:dyDescent="0.2">
      <c r="B3" t="s">
        <v>443</v>
      </c>
      <c r="J3" t="s">
        <v>496</v>
      </c>
    </row>
    <row r="4" spans="1:10" x14ac:dyDescent="0.2">
      <c r="A4">
        <v>1552</v>
      </c>
      <c r="B4">
        <v>1</v>
      </c>
      <c r="D4" t="s">
        <v>465</v>
      </c>
    </row>
    <row r="5" spans="1:10" x14ac:dyDescent="0.2">
      <c r="A5">
        <v>1711</v>
      </c>
      <c r="B5" t="s">
        <v>449</v>
      </c>
      <c r="D5" t="s">
        <v>450</v>
      </c>
    </row>
    <row r="6" spans="1:10" x14ac:dyDescent="0.2">
      <c r="A6">
        <v>1719</v>
      </c>
      <c r="B6" t="s">
        <v>441</v>
      </c>
      <c r="D6" t="s">
        <v>442</v>
      </c>
    </row>
    <row r="7" spans="1:10" x14ac:dyDescent="0.2">
      <c r="A7">
        <v>1729</v>
      </c>
      <c r="B7">
        <v>300</v>
      </c>
      <c r="D7" t="s">
        <v>304</v>
      </c>
    </row>
    <row r="8" spans="1:10" x14ac:dyDescent="0.2">
      <c r="A8">
        <v>1729</v>
      </c>
      <c r="B8">
        <v>330</v>
      </c>
      <c r="C8" t="s">
        <v>444</v>
      </c>
      <c r="D8" t="s">
        <v>445</v>
      </c>
    </row>
    <row r="10" spans="1:10" x14ac:dyDescent="0.2">
      <c r="B10" t="s">
        <v>89</v>
      </c>
      <c r="C10" t="s">
        <v>90</v>
      </c>
      <c r="D10" t="s">
        <v>385</v>
      </c>
      <c r="E10" t="s">
        <v>30</v>
      </c>
    </row>
    <row r="11" spans="1:10" x14ac:dyDescent="0.2">
      <c r="A11" t="s">
        <v>378</v>
      </c>
      <c r="B11">
        <v>85</v>
      </c>
      <c r="C11">
        <v>5</v>
      </c>
      <c r="D11">
        <v>10</v>
      </c>
      <c r="E11">
        <f>SUM(B11:D11)</f>
        <v>100</v>
      </c>
    </row>
    <row r="12" spans="1:10" x14ac:dyDescent="0.2">
      <c r="A12" t="s">
        <v>379</v>
      </c>
      <c r="B12">
        <v>93</v>
      </c>
      <c r="C12">
        <v>6</v>
      </c>
      <c r="D12">
        <v>5</v>
      </c>
      <c r="E12">
        <f t="shared" ref="E12:E17" si="0">SUM(B12:D12)</f>
        <v>104</v>
      </c>
    </row>
    <row r="13" spans="1:10" x14ac:dyDescent="0.2">
      <c r="A13" t="s">
        <v>380</v>
      </c>
      <c r="B13">
        <v>111</v>
      </c>
      <c r="C13">
        <v>12</v>
      </c>
      <c r="D13">
        <v>2</v>
      </c>
      <c r="E13">
        <f t="shared" si="0"/>
        <v>125</v>
      </c>
    </row>
    <row r="14" spans="1:10" x14ac:dyDescent="0.2">
      <c r="A14" t="s">
        <v>381</v>
      </c>
      <c r="B14">
        <v>93</v>
      </c>
      <c r="C14">
        <v>8</v>
      </c>
      <c r="D14">
        <v>0</v>
      </c>
      <c r="E14">
        <f t="shared" si="0"/>
        <v>101</v>
      </c>
    </row>
    <row r="15" spans="1:10" x14ac:dyDescent="0.2">
      <c r="A15" t="s">
        <v>382</v>
      </c>
      <c r="B15">
        <v>88</v>
      </c>
      <c r="C15">
        <v>5</v>
      </c>
      <c r="D15">
        <v>3</v>
      </c>
      <c r="E15">
        <f t="shared" si="0"/>
        <v>96</v>
      </c>
    </row>
    <row r="16" spans="1:10" x14ac:dyDescent="0.2">
      <c r="A16" t="s">
        <v>383</v>
      </c>
      <c r="B16">
        <v>110</v>
      </c>
      <c r="C16">
        <v>12</v>
      </c>
      <c r="D16">
        <v>4</v>
      </c>
      <c r="E16">
        <f t="shared" si="0"/>
        <v>126</v>
      </c>
    </row>
    <row r="17" spans="1:7" x14ac:dyDescent="0.2">
      <c r="A17" t="s">
        <v>384</v>
      </c>
      <c r="B17">
        <v>90</v>
      </c>
      <c r="C17">
        <v>13</v>
      </c>
      <c r="D17">
        <v>3</v>
      </c>
      <c r="E17">
        <f t="shared" si="0"/>
        <v>106</v>
      </c>
    </row>
    <row r="18" spans="1:7" x14ac:dyDescent="0.2">
      <c r="A18" t="s">
        <v>368</v>
      </c>
    </row>
    <row r="21" spans="1:7" x14ac:dyDescent="0.2">
      <c r="A21" t="s">
        <v>14</v>
      </c>
    </row>
    <row r="22" spans="1:7" x14ac:dyDescent="0.2">
      <c r="B22" t="s">
        <v>21</v>
      </c>
      <c r="C22" t="s">
        <v>26</v>
      </c>
      <c r="D22" t="s">
        <v>21</v>
      </c>
      <c r="E22" t="s">
        <v>22</v>
      </c>
      <c r="F22" t="s">
        <v>21</v>
      </c>
      <c r="G22" t="s">
        <v>22</v>
      </c>
    </row>
    <row r="23" spans="1:7" x14ac:dyDescent="0.2">
      <c r="B23">
        <v>1830</v>
      </c>
      <c r="C23">
        <v>1830</v>
      </c>
      <c r="D23">
        <v>1831</v>
      </c>
      <c r="E23">
        <v>1831</v>
      </c>
      <c r="F23">
        <v>1832</v>
      </c>
      <c r="G23">
        <v>1832</v>
      </c>
    </row>
    <row r="24" spans="1:7" x14ac:dyDescent="0.2">
      <c r="A24" t="s">
        <v>17</v>
      </c>
      <c r="B24">
        <v>25</v>
      </c>
      <c r="C24">
        <v>1</v>
      </c>
      <c r="D24">
        <v>29</v>
      </c>
      <c r="E24">
        <v>1</v>
      </c>
      <c r="F24">
        <v>27</v>
      </c>
      <c r="G24">
        <v>2</v>
      </c>
    </row>
    <row r="25" spans="1:7" x14ac:dyDescent="0.2">
      <c r="A25" t="s">
        <v>18</v>
      </c>
      <c r="B25">
        <v>40</v>
      </c>
      <c r="C25">
        <v>4</v>
      </c>
      <c r="D25">
        <v>50</v>
      </c>
      <c r="E25">
        <v>9</v>
      </c>
      <c r="F25">
        <v>62</v>
      </c>
      <c r="G25">
        <v>7</v>
      </c>
    </row>
    <row r="26" spans="1:7" x14ac:dyDescent="0.2">
      <c r="A26" t="s">
        <v>19</v>
      </c>
      <c r="B26">
        <v>194</v>
      </c>
      <c r="C26">
        <v>90</v>
      </c>
      <c r="D26">
        <v>216</v>
      </c>
      <c r="E26">
        <v>82</v>
      </c>
      <c r="F26">
        <v>220</v>
      </c>
      <c r="G26">
        <v>79</v>
      </c>
    </row>
    <row r="27" spans="1:7" x14ac:dyDescent="0.2">
      <c r="A27" t="s">
        <v>20</v>
      </c>
      <c r="B27">
        <v>0</v>
      </c>
      <c r="C27">
        <v>242</v>
      </c>
      <c r="D27">
        <v>0</v>
      </c>
      <c r="E27">
        <v>198</v>
      </c>
      <c r="F27">
        <v>0</v>
      </c>
      <c r="G27">
        <v>238</v>
      </c>
    </row>
    <row r="29" spans="1:7" x14ac:dyDescent="0.2">
      <c r="B29">
        <f t="shared" ref="B29:G29" si="1">SUM(B24:B27)</f>
        <v>259</v>
      </c>
      <c r="C29">
        <f t="shared" si="1"/>
        <v>337</v>
      </c>
      <c r="D29">
        <f t="shared" si="1"/>
        <v>295</v>
      </c>
      <c r="E29">
        <f t="shared" si="1"/>
        <v>290</v>
      </c>
      <c r="F29">
        <f t="shared" si="1"/>
        <v>309</v>
      </c>
      <c r="G29">
        <f t="shared" si="1"/>
        <v>326</v>
      </c>
    </row>
    <row r="30" spans="1:7" x14ac:dyDescent="0.2">
      <c r="C30">
        <f>B29+C29</f>
        <v>596</v>
      </c>
      <c r="E30">
        <f>D29+E29</f>
        <v>585</v>
      </c>
      <c r="G30">
        <f>F29+G29</f>
        <v>635</v>
      </c>
    </row>
    <row r="37" spans="1:5" x14ac:dyDescent="0.2">
      <c r="A37" t="s">
        <v>59</v>
      </c>
    </row>
    <row r="38" spans="1:5" x14ac:dyDescent="0.2">
      <c r="A38" t="s">
        <v>54</v>
      </c>
      <c r="B38" t="s">
        <v>55</v>
      </c>
      <c r="C38" t="s">
        <v>56</v>
      </c>
      <c r="D38" t="s">
        <v>57</v>
      </c>
      <c r="E38" t="s">
        <v>58</v>
      </c>
    </row>
    <row r="39" spans="1:5" x14ac:dyDescent="0.2">
      <c r="A39">
        <v>0.5</v>
      </c>
      <c r="B39">
        <f>365/2</f>
        <v>182.5</v>
      </c>
      <c r="C39">
        <v>151</v>
      </c>
      <c r="D39">
        <v>20</v>
      </c>
      <c r="E39">
        <f>C39*D39/A39/B39</f>
        <v>33.095890410958901</v>
      </c>
    </row>
    <row r="45" spans="1:5" x14ac:dyDescent="0.2">
      <c r="A45" t="s">
        <v>36</v>
      </c>
    </row>
    <row r="46" spans="1:5" x14ac:dyDescent="0.2">
      <c r="B46" t="s">
        <v>14</v>
      </c>
    </row>
    <row r="47" spans="1:5" x14ac:dyDescent="0.2">
      <c r="A47" t="s">
        <v>32</v>
      </c>
      <c r="B47">
        <v>75</v>
      </c>
    </row>
    <row r="48" spans="1:5" x14ac:dyDescent="0.2">
      <c r="A48" t="s">
        <v>33</v>
      </c>
      <c r="B48">
        <v>29</v>
      </c>
    </row>
    <row r="53" spans="1:4" x14ac:dyDescent="0.2">
      <c r="A53" t="s">
        <v>34</v>
      </c>
    </row>
    <row r="54" spans="1:4" x14ac:dyDescent="0.2">
      <c r="A54" t="s">
        <v>35</v>
      </c>
      <c r="B54">
        <v>1</v>
      </c>
    </row>
    <row r="56" spans="1:4" x14ac:dyDescent="0.2">
      <c r="A56" t="s">
        <v>38</v>
      </c>
      <c r="B56">
        <f>SUM(B47:B54)</f>
        <v>105</v>
      </c>
    </row>
    <row r="60" spans="1:4" x14ac:dyDescent="0.2">
      <c r="A60" t="s">
        <v>14</v>
      </c>
    </row>
    <row r="61" spans="1:4" x14ac:dyDescent="0.2">
      <c r="B61" t="s">
        <v>28</v>
      </c>
      <c r="C61" t="s">
        <v>72</v>
      </c>
      <c r="D61" t="s">
        <v>73</v>
      </c>
    </row>
    <row r="62" spans="1:4" x14ac:dyDescent="0.2">
      <c r="A62">
        <v>1810</v>
      </c>
      <c r="B62">
        <v>286</v>
      </c>
      <c r="C62">
        <v>67</v>
      </c>
      <c r="D62">
        <v>17</v>
      </c>
    </row>
    <row r="63" spans="1:4" x14ac:dyDescent="0.2">
      <c r="A63">
        <v>1818</v>
      </c>
      <c r="B63">
        <v>466</v>
      </c>
      <c r="C63">
        <f>C62*B63/B62</f>
        <v>109.16783216783217</v>
      </c>
    </row>
    <row r="64" spans="1:4" x14ac:dyDescent="0.2">
      <c r="A64" s="13" t="s">
        <v>424</v>
      </c>
      <c r="C64">
        <v>123</v>
      </c>
      <c r="D64" t="s">
        <v>425</v>
      </c>
    </row>
    <row r="65" spans="1:6" x14ac:dyDescent="0.2">
      <c r="A65" s="13" t="s">
        <v>414</v>
      </c>
      <c r="C65">
        <v>131</v>
      </c>
      <c r="D65" t="s">
        <v>418</v>
      </c>
    </row>
    <row r="66" spans="1:6" x14ac:dyDescent="0.2">
      <c r="A66" s="13" t="s">
        <v>415</v>
      </c>
      <c r="C66">
        <v>133</v>
      </c>
      <c r="D66" t="s">
        <v>418</v>
      </c>
    </row>
    <row r="67" spans="1:6" x14ac:dyDescent="0.2">
      <c r="A67" s="13" t="s">
        <v>408</v>
      </c>
      <c r="C67">
        <v>43</v>
      </c>
      <c r="F67" t="s">
        <v>409</v>
      </c>
    </row>
  </sheetData>
  <mergeCells count="1">
    <mergeCell ref="A1:E1"/>
  </mergeCells>
  <phoneticPr fontId="4"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G1" sqref="G1:G3"/>
    </sheetView>
  </sheetViews>
  <sheetFormatPr defaultRowHeight="12.75" x14ac:dyDescent="0.2"/>
  <cols>
    <col min="1" max="1" width="20.28515625" customWidth="1"/>
    <col min="6" max="6" width="2.85546875" customWidth="1"/>
    <col min="7" max="7" width="40.85546875" customWidth="1"/>
  </cols>
  <sheetData>
    <row r="1" spans="1:7" x14ac:dyDescent="0.2">
      <c r="A1" s="14" t="s">
        <v>492</v>
      </c>
      <c r="B1" s="14"/>
      <c r="C1" s="14"/>
      <c r="D1" s="14"/>
      <c r="G1" t="s">
        <v>494</v>
      </c>
    </row>
    <row r="2" spans="1:7" x14ac:dyDescent="0.2">
      <c r="G2" t="s">
        <v>495</v>
      </c>
    </row>
    <row r="3" spans="1:7" x14ac:dyDescent="0.2">
      <c r="G3" t="s">
        <v>496</v>
      </c>
    </row>
    <row r="5" spans="1:7" x14ac:dyDescent="0.2">
      <c r="B5" t="s">
        <v>182</v>
      </c>
    </row>
    <row r="6" spans="1:7" x14ac:dyDescent="0.2">
      <c r="A6" t="s">
        <v>0</v>
      </c>
      <c r="B6" t="s">
        <v>89</v>
      </c>
      <c r="C6" t="s">
        <v>90</v>
      </c>
      <c r="D6" t="s">
        <v>30</v>
      </c>
      <c r="E6" t="s">
        <v>186</v>
      </c>
      <c r="G6" t="s">
        <v>228</v>
      </c>
    </row>
    <row r="7" spans="1:7" x14ac:dyDescent="0.2">
      <c r="A7">
        <v>1825</v>
      </c>
      <c r="B7">
        <v>167</v>
      </c>
      <c r="C7">
        <v>61</v>
      </c>
      <c r="D7">
        <f>B7+C7</f>
        <v>228</v>
      </c>
      <c r="E7" s="7">
        <f t="shared" ref="E7:E24" si="0">B7/C7</f>
        <v>2.737704918032787</v>
      </c>
      <c r="F7" s="7"/>
      <c r="G7" t="s">
        <v>184</v>
      </c>
    </row>
    <row r="8" spans="1:7" x14ac:dyDescent="0.2">
      <c r="A8">
        <v>1826</v>
      </c>
      <c r="B8">
        <v>339</v>
      </c>
      <c r="C8">
        <v>92</v>
      </c>
      <c r="D8">
        <f t="shared" ref="D8:D24" si="1">B8+C8</f>
        <v>431</v>
      </c>
      <c r="E8" s="7">
        <f t="shared" si="0"/>
        <v>3.6847826086956523</v>
      </c>
      <c r="F8" s="7"/>
      <c r="G8" t="s">
        <v>185</v>
      </c>
    </row>
    <row r="9" spans="1:7" x14ac:dyDescent="0.2">
      <c r="A9">
        <v>1827</v>
      </c>
      <c r="B9">
        <v>474</v>
      </c>
      <c r="C9">
        <v>105</v>
      </c>
      <c r="D9">
        <f t="shared" si="1"/>
        <v>579</v>
      </c>
      <c r="E9" s="7">
        <f t="shared" si="0"/>
        <v>4.5142857142857142</v>
      </c>
      <c r="F9" s="7"/>
    </row>
    <row r="10" spans="1:7" x14ac:dyDescent="0.2">
      <c r="A10">
        <v>1828</v>
      </c>
      <c r="B10">
        <v>503</v>
      </c>
      <c r="C10">
        <v>120</v>
      </c>
      <c r="D10">
        <f t="shared" si="1"/>
        <v>623</v>
      </c>
      <c r="E10" s="7">
        <f t="shared" si="0"/>
        <v>4.1916666666666664</v>
      </c>
      <c r="F10" s="7"/>
    </row>
    <row r="11" spans="1:7" x14ac:dyDescent="0.2">
      <c r="A11">
        <v>1829</v>
      </c>
      <c r="B11">
        <v>533</v>
      </c>
      <c r="C11">
        <v>136</v>
      </c>
      <c r="D11">
        <f t="shared" si="1"/>
        <v>669</v>
      </c>
      <c r="E11" s="7">
        <f t="shared" si="0"/>
        <v>3.9191176470588234</v>
      </c>
      <c r="F11" s="7"/>
    </row>
    <row r="12" spans="1:7" x14ac:dyDescent="0.2">
      <c r="A12">
        <v>1830</v>
      </c>
      <c r="B12">
        <v>459</v>
      </c>
      <c r="C12">
        <v>146</v>
      </c>
      <c r="D12">
        <f t="shared" si="1"/>
        <v>605</v>
      </c>
      <c r="E12" s="7">
        <f t="shared" si="0"/>
        <v>3.1438356164383561</v>
      </c>
      <c r="F12" s="7"/>
    </row>
    <row r="13" spans="1:7" x14ac:dyDescent="0.2">
      <c r="A13">
        <v>1831</v>
      </c>
      <c r="B13">
        <v>394</v>
      </c>
      <c r="C13">
        <v>149</v>
      </c>
      <c r="D13">
        <f t="shared" si="1"/>
        <v>543</v>
      </c>
      <c r="E13" s="7">
        <f t="shared" si="0"/>
        <v>2.6442953020134228</v>
      </c>
      <c r="F13" s="7"/>
    </row>
    <row r="14" spans="1:7" x14ac:dyDescent="0.2">
      <c r="A14">
        <v>1832</v>
      </c>
      <c r="B14">
        <v>384</v>
      </c>
      <c r="C14">
        <v>135</v>
      </c>
      <c r="D14">
        <f t="shared" si="1"/>
        <v>519</v>
      </c>
      <c r="E14" s="7">
        <f t="shared" si="0"/>
        <v>2.8444444444444446</v>
      </c>
      <c r="F14" s="7"/>
    </row>
    <row r="15" spans="1:7" x14ac:dyDescent="0.2">
      <c r="A15">
        <v>1833</v>
      </c>
      <c r="B15">
        <v>440</v>
      </c>
      <c r="C15">
        <v>141</v>
      </c>
      <c r="D15">
        <f t="shared" si="1"/>
        <v>581</v>
      </c>
      <c r="E15" s="7">
        <f t="shared" si="0"/>
        <v>3.1205673758865249</v>
      </c>
      <c r="F15" s="7"/>
    </row>
    <row r="16" spans="1:7" x14ac:dyDescent="0.2">
      <c r="A16">
        <v>1834</v>
      </c>
      <c r="B16">
        <v>520</v>
      </c>
      <c r="C16">
        <v>117</v>
      </c>
      <c r="D16">
        <f t="shared" si="1"/>
        <v>637</v>
      </c>
      <c r="E16" s="7">
        <f t="shared" si="0"/>
        <v>4.4444444444444446</v>
      </c>
      <c r="F16" s="7"/>
    </row>
    <row r="17" spans="1:7" x14ac:dyDescent="0.2">
      <c r="A17">
        <v>1835</v>
      </c>
      <c r="B17">
        <v>467</v>
      </c>
      <c r="C17">
        <v>97</v>
      </c>
      <c r="D17">
        <f t="shared" si="1"/>
        <v>564</v>
      </c>
      <c r="E17" s="7">
        <f t="shared" si="0"/>
        <v>4.8144329896907214</v>
      </c>
      <c r="F17" s="7"/>
    </row>
    <row r="18" spans="1:7" x14ac:dyDescent="0.2">
      <c r="A18">
        <v>1836</v>
      </c>
      <c r="B18">
        <v>326</v>
      </c>
      <c r="C18">
        <v>70</v>
      </c>
      <c r="D18">
        <f t="shared" si="1"/>
        <v>396</v>
      </c>
      <c r="E18" s="7">
        <f t="shared" si="0"/>
        <v>4.6571428571428575</v>
      </c>
      <c r="F18" s="7"/>
    </row>
    <row r="19" spans="1:7" x14ac:dyDescent="0.2">
      <c r="A19">
        <v>1837</v>
      </c>
      <c r="B19">
        <v>353</v>
      </c>
      <c r="C19">
        <v>93</v>
      </c>
      <c r="D19">
        <f t="shared" si="1"/>
        <v>446</v>
      </c>
      <c r="E19" s="7">
        <f t="shared" si="0"/>
        <v>3.795698924731183</v>
      </c>
      <c r="F19" s="7"/>
    </row>
    <row r="20" spans="1:7" x14ac:dyDescent="0.2">
      <c r="A20">
        <v>1838</v>
      </c>
      <c r="B20">
        <v>311</v>
      </c>
      <c r="C20">
        <v>134</v>
      </c>
      <c r="D20">
        <f t="shared" si="1"/>
        <v>445</v>
      </c>
      <c r="E20" s="7">
        <f t="shared" si="0"/>
        <v>2.3208955223880596</v>
      </c>
      <c r="F20" s="7"/>
    </row>
    <row r="21" spans="1:7" x14ac:dyDescent="0.2">
      <c r="A21">
        <v>1839</v>
      </c>
      <c r="B21">
        <v>254</v>
      </c>
      <c r="C21">
        <v>138</v>
      </c>
      <c r="D21">
        <f t="shared" si="1"/>
        <v>392</v>
      </c>
      <c r="E21" s="7">
        <f t="shared" si="0"/>
        <v>1.8405797101449275</v>
      </c>
      <c r="F21" s="7"/>
    </row>
    <row r="22" spans="1:7" x14ac:dyDescent="0.2">
      <c r="A22">
        <v>1840</v>
      </c>
      <c r="B22">
        <v>385</v>
      </c>
      <c r="C22">
        <v>237</v>
      </c>
      <c r="D22">
        <f t="shared" si="1"/>
        <v>622</v>
      </c>
      <c r="E22" s="7">
        <f t="shared" si="0"/>
        <v>1.6244725738396624</v>
      </c>
      <c r="F22" s="7"/>
    </row>
    <row r="23" spans="1:7" x14ac:dyDescent="0.2">
      <c r="A23">
        <v>1841</v>
      </c>
      <c r="B23">
        <v>498</v>
      </c>
      <c r="C23">
        <v>194</v>
      </c>
      <c r="D23">
        <f t="shared" si="1"/>
        <v>692</v>
      </c>
      <c r="E23" s="7">
        <f t="shared" si="0"/>
        <v>2.5670103092783507</v>
      </c>
      <c r="F23" s="7"/>
    </row>
    <row r="24" spans="1:7" x14ac:dyDescent="0.2">
      <c r="A24">
        <v>1842</v>
      </c>
      <c r="B24">
        <v>456</v>
      </c>
      <c r="C24">
        <v>160</v>
      </c>
      <c r="D24">
        <f t="shared" si="1"/>
        <v>616</v>
      </c>
      <c r="E24" s="7">
        <f t="shared" si="0"/>
        <v>2.85</v>
      </c>
      <c r="F24" s="7"/>
    </row>
    <row r="25" spans="1:7" x14ac:dyDescent="0.2">
      <c r="E25" s="7"/>
      <c r="F25" s="7"/>
    </row>
    <row r="26" spans="1:7" x14ac:dyDescent="0.2">
      <c r="A26" t="s">
        <v>30</v>
      </c>
      <c r="B26">
        <f>SUM(B7:B24)</f>
        <v>7263</v>
      </c>
      <c r="C26">
        <f>SUM(C7:C24)</f>
        <v>2325</v>
      </c>
      <c r="E26" s="7">
        <f>B26/C26</f>
        <v>3.1238709677419356</v>
      </c>
      <c r="F26" s="7"/>
    </row>
    <row r="29" spans="1:7" x14ac:dyDescent="0.2">
      <c r="A29" t="s">
        <v>83</v>
      </c>
    </row>
    <row r="30" spans="1:7" x14ac:dyDescent="0.2">
      <c r="B30" t="s">
        <v>81</v>
      </c>
      <c r="C30" t="s">
        <v>82</v>
      </c>
      <c r="D30" t="s">
        <v>30</v>
      </c>
      <c r="E30" t="s">
        <v>186</v>
      </c>
    </row>
    <row r="31" spans="1:7" x14ac:dyDescent="0.2">
      <c r="A31">
        <v>1829</v>
      </c>
      <c r="B31">
        <v>495</v>
      </c>
      <c r="C31">
        <v>132</v>
      </c>
      <c r="D31">
        <f>B31+C31</f>
        <v>627</v>
      </c>
      <c r="E31" s="7">
        <f>B31/C31</f>
        <v>3.75</v>
      </c>
      <c r="F31" s="7"/>
      <c r="G31" t="s">
        <v>387</v>
      </c>
    </row>
    <row r="32" spans="1:7" x14ac:dyDescent="0.2">
      <c r="A32">
        <v>1830</v>
      </c>
      <c r="B32">
        <v>405</v>
      </c>
      <c r="C32">
        <v>161</v>
      </c>
      <c r="D32">
        <f>B32+C32</f>
        <v>566</v>
      </c>
      <c r="E32" s="7">
        <f>B32/C32</f>
        <v>2.5155279503105592</v>
      </c>
      <c r="F32" s="7"/>
      <c r="G32" t="s">
        <v>388</v>
      </c>
    </row>
    <row r="33" spans="1:7" x14ac:dyDescent="0.2">
      <c r="A33">
        <v>1831</v>
      </c>
      <c r="B33">
        <v>394</v>
      </c>
      <c r="C33">
        <v>144</v>
      </c>
      <c r="D33">
        <f>B33+C33</f>
        <v>538</v>
      </c>
      <c r="E33" s="7">
        <f>B33/C33</f>
        <v>2.7361111111111112</v>
      </c>
      <c r="F33" s="7"/>
    </row>
    <row r="34" spans="1:7" x14ac:dyDescent="0.2">
      <c r="A34">
        <v>1832</v>
      </c>
      <c r="B34">
        <v>383</v>
      </c>
      <c r="C34">
        <v>136</v>
      </c>
      <c r="D34">
        <f>B34+C34</f>
        <v>519</v>
      </c>
      <c r="E34" s="7">
        <f>B34/C34</f>
        <v>2.8161764705882355</v>
      </c>
      <c r="F34" s="7"/>
      <c r="G34" t="s">
        <v>491</v>
      </c>
    </row>
    <row r="35" spans="1:7" x14ac:dyDescent="0.2">
      <c r="D35" t="s">
        <v>30</v>
      </c>
    </row>
    <row r="36" spans="1:7" x14ac:dyDescent="0.2">
      <c r="A36" t="s">
        <v>84</v>
      </c>
      <c r="B36">
        <f>AVERAGE(B31:B32)</f>
        <v>450</v>
      </c>
      <c r="C36">
        <f>AVERAGE(C31:C32)</f>
        <v>146.5</v>
      </c>
      <c r="D36">
        <f>B36+C36</f>
        <v>596.5</v>
      </c>
    </row>
    <row r="37" spans="1:7" x14ac:dyDescent="0.2">
      <c r="A37" t="s">
        <v>130</v>
      </c>
      <c r="B37">
        <v>459</v>
      </c>
      <c r="C37">
        <v>146</v>
      </c>
      <c r="D37">
        <f>B37+C37</f>
        <v>605</v>
      </c>
    </row>
    <row r="39" spans="1:7" x14ac:dyDescent="0.2">
      <c r="B39" t="s">
        <v>89</v>
      </c>
      <c r="C39" t="s">
        <v>90</v>
      </c>
      <c r="D39" t="s">
        <v>30</v>
      </c>
    </row>
    <row r="40" spans="1:7" x14ac:dyDescent="0.2">
      <c r="A40" t="s">
        <v>237</v>
      </c>
      <c r="B40">
        <v>274</v>
      </c>
      <c r="C40">
        <v>277</v>
      </c>
      <c r="D40">
        <f>B40+C40</f>
        <v>551</v>
      </c>
    </row>
  </sheetData>
  <phoneticPr fontId="4" type="noConversion"/>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G1" sqref="G1:G3"/>
    </sheetView>
  </sheetViews>
  <sheetFormatPr defaultRowHeight="12.75" x14ac:dyDescent="0.2"/>
  <cols>
    <col min="1" max="1" width="18.5703125" customWidth="1"/>
    <col min="7" max="7" width="84.28515625" customWidth="1"/>
  </cols>
  <sheetData>
    <row r="1" spans="1:7" x14ac:dyDescent="0.2">
      <c r="A1" s="20" t="s">
        <v>460</v>
      </c>
      <c r="B1" s="20"/>
      <c r="C1" s="20"/>
      <c r="D1" s="20"/>
      <c r="E1" s="20"/>
      <c r="G1" t="s">
        <v>494</v>
      </c>
    </row>
    <row r="2" spans="1:7" x14ac:dyDescent="0.2">
      <c r="A2" s="14"/>
      <c r="B2" s="14"/>
      <c r="C2" s="14"/>
      <c r="D2" s="14"/>
      <c r="E2" s="14"/>
      <c r="G2" t="s">
        <v>495</v>
      </c>
    </row>
    <row r="3" spans="1:7" x14ac:dyDescent="0.2">
      <c r="A3" s="14"/>
      <c r="B3" s="14"/>
      <c r="C3" s="14"/>
      <c r="D3" s="14"/>
      <c r="E3" s="14"/>
      <c r="G3" t="s">
        <v>496</v>
      </c>
    </row>
    <row r="4" spans="1:7" x14ac:dyDescent="0.2">
      <c r="A4" s="14"/>
      <c r="B4" s="14"/>
      <c r="C4" s="14"/>
      <c r="D4" s="14"/>
      <c r="E4" s="14"/>
    </row>
    <row r="5" spans="1:7" x14ac:dyDescent="0.2">
      <c r="B5" t="s">
        <v>128</v>
      </c>
      <c r="G5" t="s">
        <v>230</v>
      </c>
    </row>
    <row r="6" spans="1:7" x14ac:dyDescent="0.2">
      <c r="A6">
        <v>1792</v>
      </c>
      <c r="B6">
        <v>199</v>
      </c>
      <c r="G6" t="s">
        <v>461</v>
      </c>
    </row>
    <row r="8" spans="1:7" x14ac:dyDescent="0.2">
      <c r="B8" t="s">
        <v>128</v>
      </c>
      <c r="C8" t="s">
        <v>136</v>
      </c>
      <c r="D8" t="s">
        <v>30</v>
      </c>
    </row>
    <row r="9" spans="1:7" x14ac:dyDescent="0.2">
      <c r="A9" t="s">
        <v>344</v>
      </c>
      <c r="B9">
        <v>199</v>
      </c>
      <c r="C9">
        <v>289</v>
      </c>
      <c r="D9">
        <f>B9+C9</f>
        <v>488</v>
      </c>
      <c r="G9" t="s">
        <v>356</v>
      </c>
    </row>
    <row r="10" spans="1:7" x14ac:dyDescent="0.2">
      <c r="A10" t="s">
        <v>345</v>
      </c>
      <c r="B10">
        <v>275</v>
      </c>
      <c r="C10">
        <v>375</v>
      </c>
      <c r="D10">
        <f t="shared" ref="D10:D20" si="0">B10+C10</f>
        <v>650</v>
      </c>
    </row>
    <row r="11" spans="1:7" x14ac:dyDescent="0.2">
      <c r="A11" t="s">
        <v>346</v>
      </c>
      <c r="B11">
        <v>221</v>
      </c>
      <c r="C11">
        <v>418</v>
      </c>
      <c r="D11">
        <f t="shared" si="0"/>
        <v>639</v>
      </c>
    </row>
    <row r="12" spans="1:7" x14ac:dyDescent="0.2">
      <c r="A12" t="s">
        <v>347</v>
      </c>
      <c r="B12">
        <v>191</v>
      </c>
      <c r="C12">
        <v>519</v>
      </c>
      <c r="D12">
        <f t="shared" si="0"/>
        <v>710</v>
      </c>
    </row>
    <row r="13" spans="1:7" x14ac:dyDescent="0.2">
      <c r="A13" t="s">
        <v>348</v>
      </c>
      <c r="B13">
        <v>204</v>
      </c>
      <c r="C13">
        <v>317</v>
      </c>
      <c r="D13">
        <f t="shared" si="0"/>
        <v>521</v>
      </c>
    </row>
    <row r="14" spans="1:7" x14ac:dyDescent="0.2">
      <c r="A14" t="s">
        <v>349</v>
      </c>
      <c r="B14">
        <v>149</v>
      </c>
      <c r="C14">
        <v>287</v>
      </c>
      <c r="D14">
        <f t="shared" si="0"/>
        <v>436</v>
      </c>
    </row>
    <row r="15" spans="1:7" x14ac:dyDescent="0.2">
      <c r="A15" t="s">
        <v>350</v>
      </c>
      <c r="B15">
        <v>198</v>
      </c>
      <c r="C15">
        <v>205</v>
      </c>
      <c r="D15">
        <f t="shared" si="0"/>
        <v>403</v>
      </c>
    </row>
    <row r="16" spans="1:7" x14ac:dyDescent="0.2">
      <c r="A16" t="s">
        <v>355</v>
      </c>
      <c r="B16">
        <v>175</v>
      </c>
      <c r="C16">
        <v>204</v>
      </c>
      <c r="D16">
        <f t="shared" si="0"/>
        <v>379</v>
      </c>
    </row>
    <row r="17" spans="1:7" x14ac:dyDescent="0.2">
      <c r="A17" t="s">
        <v>354</v>
      </c>
      <c r="B17">
        <v>197</v>
      </c>
      <c r="C17">
        <v>182</v>
      </c>
      <c r="D17">
        <f t="shared" si="0"/>
        <v>379</v>
      </c>
    </row>
    <row r="18" spans="1:7" x14ac:dyDescent="0.2">
      <c r="A18" t="s">
        <v>351</v>
      </c>
      <c r="B18">
        <v>252</v>
      </c>
      <c r="C18">
        <v>234</v>
      </c>
      <c r="D18">
        <f t="shared" si="0"/>
        <v>486</v>
      </c>
    </row>
    <row r="19" spans="1:7" x14ac:dyDescent="0.2">
      <c r="A19" t="s">
        <v>352</v>
      </c>
      <c r="B19">
        <v>184</v>
      </c>
      <c r="C19">
        <v>347</v>
      </c>
      <c r="D19">
        <f t="shared" si="0"/>
        <v>531</v>
      </c>
    </row>
    <row r="20" spans="1:7" x14ac:dyDescent="0.2">
      <c r="A20" t="s">
        <v>353</v>
      </c>
      <c r="B20">
        <v>233</v>
      </c>
      <c r="C20">
        <v>396</v>
      </c>
      <c r="D20">
        <f t="shared" si="0"/>
        <v>629</v>
      </c>
    </row>
    <row r="22" spans="1:7" x14ac:dyDescent="0.2">
      <c r="A22" t="s">
        <v>139</v>
      </c>
      <c r="B22" s="4">
        <f>AVERAGE(B18:B20)</f>
        <v>223</v>
      </c>
      <c r="C22" s="4">
        <f>AVERAGE(C18:C20)</f>
        <v>325.66666666666669</v>
      </c>
      <c r="D22" s="4">
        <f>AVERAGE(D18:D20)</f>
        <v>548.66666666666663</v>
      </c>
    </row>
    <row r="23" spans="1:7" x14ac:dyDescent="0.2">
      <c r="B23" s="4"/>
      <c r="C23" s="4"/>
      <c r="D23" s="4"/>
    </row>
    <row r="24" spans="1:7" x14ac:dyDescent="0.2">
      <c r="A24" t="s">
        <v>262</v>
      </c>
      <c r="B24">
        <v>160</v>
      </c>
      <c r="C24">
        <v>326</v>
      </c>
      <c r="D24">
        <f>B24+C24</f>
        <v>486</v>
      </c>
      <c r="G24" t="s">
        <v>263</v>
      </c>
    </row>
    <row r="28" spans="1:7" x14ac:dyDescent="0.2">
      <c r="A28" t="s">
        <v>269</v>
      </c>
      <c r="B28" t="s">
        <v>270</v>
      </c>
      <c r="G28" t="s">
        <v>271</v>
      </c>
    </row>
    <row r="30" spans="1:7" x14ac:dyDescent="0.2">
      <c r="B30" t="s">
        <v>128</v>
      </c>
      <c r="C30" t="s">
        <v>452</v>
      </c>
    </row>
    <row r="31" spans="1:7" x14ac:dyDescent="0.2">
      <c r="A31" t="s">
        <v>451</v>
      </c>
      <c r="B31">
        <v>160</v>
      </c>
      <c r="C31">
        <v>326</v>
      </c>
      <c r="G31" t="s">
        <v>453</v>
      </c>
    </row>
    <row r="32" spans="1:7" x14ac:dyDescent="0.2">
      <c r="A32" t="s">
        <v>454</v>
      </c>
      <c r="D32">
        <v>822</v>
      </c>
    </row>
    <row r="34" spans="1:7" x14ac:dyDescent="0.2">
      <c r="B34" t="s">
        <v>89</v>
      </c>
      <c r="C34" t="s">
        <v>90</v>
      </c>
      <c r="D34" t="s">
        <v>95</v>
      </c>
      <c r="E34" t="s">
        <v>30</v>
      </c>
      <c r="G34" t="s">
        <v>91</v>
      </c>
    </row>
    <row r="35" spans="1:7" x14ac:dyDescent="0.2">
      <c r="A35" t="s">
        <v>88</v>
      </c>
      <c r="B35">
        <v>279</v>
      </c>
      <c r="C35">
        <v>123</v>
      </c>
      <c r="E35">
        <f>B35+C35</f>
        <v>402</v>
      </c>
      <c r="G35" t="s">
        <v>92</v>
      </c>
    </row>
    <row r="36" spans="1:7" x14ac:dyDescent="0.2">
      <c r="A36" t="s">
        <v>101</v>
      </c>
      <c r="B36">
        <v>294</v>
      </c>
      <c r="C36">
        <v>99</v>
      </c>
      <c r="E36">
        <f>B36+C36</f>
        <v>393</v>
      </c>
      <c r="G36" t="s">
        <v>368</v>
      </c>
    </row>
    <row r="37" spans="1:7" x14ac:dyDescent="0.2">
      <c r="A37" t="s">
        <v>102</v>
      </c>
      <c r="B37">
        <v>365</v>
      </c>
      <c r="C37">
        <v>108</v>
      </c>
      <c r="E37">
        <f>B37+C37</f>
        <v>473</v>
      </c>
    </row>
    <row r="38" spans="1:7" x14ac:dyDescent="0.2">
      <c r="A38" t="s">
        <v>103</v>
      </c>
      <c r="E38">
        <v>571</v>
      </c>
    </row>
    <row r="42" spans="1:7" x14ac:dyDescent="0.2">
      <c r="A42" t="s">
        <v>108</v>
      </c>
    </row>
    <row r="43" spans="1:7" x14ac:dyDescent="0.2">
      <c r="B43" t="s">
        <v>81</v>
      </c>
      <c r="C43" t="s">
        <v>82</v>
      </c>
      <c r="E43" t="s">
        <v>30</v>
      </c>
    </row>
    <row r="44" spans="1:7" x14ac:dyDescent="0.2">
      <c r="B44">
        <f>E44*Newgate!B35/Newgate!E35</f>
        <v>294.96268656716416</v>
      </c>
      <c r="C44">
        <f>E44*Newgate!C35/Newgate!E35</f>
        <v>130.03731343283582</v>
      </c>
      <c r="E44">
        <v>425</v>
      </c>
    </row>
  </sheetData>
  <mergeCells count="1">
    <mergeCell ref="A1:E1"/>
  </mergeCells>
  <phoneticPr fontId="4"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sqref="A1:H1"/>
    </sheetView>
  </sheetViews>
  <sheetFormatPr defaultRowHeight="12.75" x14ac:dyDescent="0.2"/>
  <cols>
    <col min="14" max="14" width="1.7109375" customWidth="1"/>
    <col min="15" max="15" width="33" customWidth="1"/>
  </cols>
  <sheetData>
    <row r="1" spans="1:15" x14ac:dyDescent="0.2">
      <c r="A1" s="20" t="s">
        <v>183</v>
      </c>
      <c r="B1" s="20"/>
      <c r="C1" s="20"/>
      <c r="D1" s="20"/>
      <c r="E1" s="20"/>
      <c r="F1" s="20"/>
      <c r="G1" s="20"/>
      <c r="H1" s="20"/>
      <c r="O1" t="s">
        <v>494</v>
      </c>
    </row>
    <row r="2" spans="1:15" x14ac:dyDescent="0.2">
      <c r="O2" t="s">
        <v>495</v>
      </c>
    </row>
    <row r="3" spans="1:15" x14ac:dyDescent="0.2">
      <c r="O3" t="s">
        <v>496</v>
      </c>
    </row>
    <row r="4" spans="1:15" x14ac:dyDescent="0.2">
      <c r="C4" t="s">
        <v>238</v>
      </c>
      <c r="D4" t="s">
        <v>239</v>
      </c>
      <c r="E4" t="s">
        <v>30</v>
      </c>
    </row>
    <row r="5" spans="1:15" x14ac:dyDescent="0.2">
      <c r="A5" t="s">
        <v>96</v>
      </c>
      <c r="B5" t="s">
        <v>97</v>
      </c>
      <c r="C5">
        <v>99</v>
      </c>
      <c r="D5">
        <v>26</v>
      </c>
      <c r="E5">
        <f>SUM(C5:D5)</f>
        <v>125</v>
      </c>
      <c r="F5" t="s">
        <v>92</v>
      </c>
    </row>
    <row r="7" spans="1:15" x14ac:dyDescent="0.2">
      <c r="A7" s="3" t="s">
        <v>131</v>
      </c>
    </row>
    <row r="8" spans="1:15" x14ac:dyDescent="0.2">
      <c r="B8" t="s">
        <v>28</v>
      </c>
      <c r="D8" t="s">
        <v>8</v>
      </c>
    </row>
    <row r="9" spans="1:15" x14ac:dyDescent="0.2">
      <c r="B9" t="s">
        <v>30</v>
      </c>
      <c r="C9" t="s">
        <v>128</v>
      </c>
      <c r="D9" t="s">
        <v>30</v>
      </c>
      <c r="E9" t="s">
        <v>132</v>
      </c>
      <c r="F9" t="s">
        <v>128</v>
      </c>
      <c r="H9" t="s">
        <v>133</v>
      </c>
    </row>
    <row r="10" spans="1:15" x14ac:dyDescent="0.2">
      <c r="A10">
        <v>1815</v>
      </c>
      <c r="B10">
        <v>1503</v>
      </c>
    </row>
    <row r="11" spans="1:15" x14ac:dyDescent="0.2">
      <c r="A11">
        <v>1817</v>
      </c>
      <c r="B11">
        <v>2653</v>
      </c>
    </row>
    <row r="12" spans="1:15" x14ac:dyDescent="0.2">
      <c r="A12">
        <v>1820</v>
      </c>
      <c r="B12">
        <v>2404</v>
      </c>
      <c r="E12">
        <v>192</v>
      </c>
    </row>
    <row r="13" spans="1:15" x14ac:dyDescent="0.2">
      <c r="A13">
        <v>1823</v>
      </c>
      <c r="B13">
        <v>2308</v>
      </c>
      <c r="D13">
        <v>143</v>
      </c>
      <c r="H13" t="s">
        <v>134</v>
      </c>
    </row>
    <row r="15" spans="1:15" x14ac:dyDescent="0.2">
      <c r="A15">
        <v>1810</v>
      </c>
      <c r="B15">
        <v>979</v>
      </c>
      <c r="C15">
        <v>110</v>
      </c>
      <c r="D15" s="4">
        <f>D13*B15/B13</f>
        <v>60.657279029462735</v>
      </c>
      <c r="E15" s="4"/>
      <c r="F15" s="4">
        <f>D15*C15/B15</f>
        <v>6.8154246100519922</v>
      </c>
      <c r="H15" t="s">
        <v>135</v>
      </c>
    </row>
    <row r="16" spans="1:15" x14ac:dyDescent="0.2">
      <c r="D16" s="4"/>
      <c r="E16" s="4"/>
      <c r="F16" s="4"/>
    </row>
    <row r="17" spans="1:13" x14ac:dyDescent="0.2">
      <c r="A17">
        <v>1820</v>
      </c>
    </row>
    <row r="18" spans="1:13" x14ac:dyDescent="0.2">
      <c r="A18" t="s">
        <v>109</v>
      </c>
      <c r="B18" t="s">
        <v>106</v>
      </c>
      <c r="C18" t="s">
        <v>110</v>
      </c>
      <c r="D18" t="s">
        <v>111</v>
      </c>
      <c r="E18" t="s">
        <v>112</v>
      </c>
      <c r="F18" t="s">
        <v>113</v>
      </c>
      <c r="G18" t="s">
        <v>114</v>
      </c>
      <c r="H18" t="s">
        <v>115</v>
      </c>
      <c r="I18" t="s">
        <v>116</v>
      </c>
      <c r="J18" t="s">
        <v>117</v>
      </c>
      <c r="K18" t="s">
        <v>118</v>
      </c>
      <c r="L18" t="s">
        <v>119</v>
      </c>
      <c r="M18" t="s">
        <v>120</v>
      </c>
    </row>
    <row r="19" spans="1:13" x14ac:dyDescent="0.2">
      <c r="A19" t="s">
        <v>121</v>
      </c>
      <c r="B19" t="s">
        <v>107</v>
      </c>
      <c r="C19" t="s">
        <v>122</v>
      </c>
      <c r="D19" t="s">
        <v>96</v>
      </c>
      <c r="E19" t="s">
        <v>123</v>
      </c>
      <c r="F19" t="s">
        <v>124</v>
      </c>
      <c r="I19">
        <v>125</v>
      </c>
      <c r="K19">
        <f>$I19*K20/$J20</f>
        <v>14.322916666666666</v>
      </c>
      <c r="L19">
        <f>$I19*L20/$J20</f>
        <v>69.661458333333329</v>
      </c>
      <c r="M19">
        <f>$I19*M20/$J20</f>
        <v>41.015625</v>
      </c>
    </row>
    <row r="20" spans="1:13" x14ac:dyDescent="0.2">
      <c r="A20" t="s">
        <v>121</v>
      </c>
      <c r="B20" t="s">
        <v>107</v>
      </c>
      <c r="C20" t="s">
        <v>122</v>
      </c>
      <c r="D20" t="s">
        <v>129</v>
      </c>
      <c r="E20" t="s">
        <v>123</v>
      </c>
      <c r="F20" t="s">
        <v>126</v>
      </c>
      <c r="G20">
        <v>54</v>
      </c>
      <c r="H20">
        <v>2404</v>
      </c>
      <c r="J20">
        <v>192</v>
      </c>
      <c r="K20">
        <v>22</v>
      </c>
      <c r="L20">
        <v>107</v>
      </c>
      <c r="M20">
        <v>63</v>
      </c>
    </row>
    <row r="22" spans="1:13" x14ac:dyDescent="0.2">
      <c r="A22" t="s">
        <v>0</v>
      </c>
      <c r="B22" t="s">
        <v>182</v>
      </c>
    </row>
    <row r="23" spans="1:13" x14ac:dyDescent="0.2">
      <c r="A23">
        <v>1825</v>
      </c>
      <c r="B23">
        <v>149</v>
      </c>
      <c r="D23" t="s">
        <v>181</v>
      </c>
    </row>
    <row r="24" spans="1:13" x14ac:dyDescent="0.2">
      <c r="A24">
        <v>1826</v>
      </c>
      <c r="B24">
        <v>180</v>
      </c>
      <c r="D24" t="s">
        <v>180</v>
      </c>
    </row>
    <row r="25" spans="1:13" x14ac:dyDescent="0.2">
      <c r="A25">
        <v>1827</v>
      </c>
      <c r="B25">
        <v>147</v>
      </c>
    </row>
    <row r="26" spans="1:13" x14ac:dyDescent="0.2">
      <c r="A26">
        <v>1828</v>
      </c>
      <c r="B26">
        <v>131</v>
      </c>
    </row>
    <row r="27" spans="1:13" x14ac:dyDescent="0.2">
      <c r="A27">
        <v>1829</v>
      </c>
      <c r="B27">
        <v>154</v>
      </c>
    </row>
    <row r="28" spans="1:13" x14ac:dyDescent="0.2">
      <c r="A28">
        <v>1830</v>
      </c>
      <c r="B28">
        <v>160</v>
      </c>
    </row>
    <row r="29" spans="1:13" x14ac:dyDescent="0.2">
      <c r="A29">
        <v>1831</v>
      </c>
      <c r="B29">
        <v>181</v>
      </c>
    </row>
    <row r="30" spans="1:13" x14ac:dyDescent="0.2">
      <c r="A30">
        <v>1832</v>
      </c>
      <c r="B30">
        <v>108</v>
      </c>
    </row>
    <row r="31" spans="1:13" x14ac:dyDescent="0.2">
      <c r="A31">
        <v>1833</v>
      </c>
      <c r="B31">
        <v>121</v>
      </c>
    </row>
    <row r="32" spans="1:13" x14ac:dyDescent="0.2">
      <c r="A32">
        <v>1834</v>
      </c>
      <c r="B32">
        <v>250</v>
      </c>
    </row>
    <row r="33" spans="1:2" x14ac:dyDescent="0.2">
      <c r="A33">
        <v>1835</v>
      </c>
      <c r="B33">
        <v>295</v>
      </c>
    </row>
    <row r="34" spans="1:2" x14ac:dyDescent="0.2">
      <c r="A34">
        <v>1836</v>
      </c>
      <c r="B34">
        <v>354</v>
      </c>
    </row>
    <row r="35" spans="1:2" x14ac:dyDescent="0.2">
      <c r="A35">
        <v>1837</v>
      </c>
      <c r="B35">
        <v>435</v>
      </c>
    </row>
    <row r="36" spans="1:2" x14ac:dyDescent="0.2">
      <c r="A36">
        <v>1838</v>
      </c>
      <c r="B36">
        <v>395</v>
      </c>
    </row>
    <row r="37" spans="1:2" x14ac:dyDescent="0.2">
      <c r="A37">
        <v>1838</v>
      </c>
      <c r="B37">
        <v>340</v>
      </c>
    </row>
  </sheetData>
  <mergeCells count="1">
    <mergeCell ref="A1:H1"/>
  </mergeCells>
  <phoneticPr fontId="4" type="noConversion"/>
  <pageMargins left="0.75" right="0.75" top="1" bottom="1"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sqref="A1:E1"/>
    </sheetView>
  </sheetViews>
  <sheetFormatPr defaultRowHeight="12.75" x14ac:dyDescent="0.2"/>
  <cols>
    <col min="1" max="1" width="17" customWidth="1"/>
    <col min="5" max="5" width="39.7109375" customWidth="1"/>
    <col min="6" max="6" width="2" customWidth="1"/>
    <col min="7" max="7" width="47.140625" customWidth="1"/>
  </cols>
  <sheetData>
    <row r="1" spans="1:7" x14ac:dyDescent="0.2">
      <c r="A1" s="20" t="s">
        <v>419</v>
      </c>
      <c r="B1" s="20"/>
      <c r="C1" s="20"/>
      <c r="D1" s="20"/>
      <c r="E1" s="20"/>
      <c r="G1" t="s">
        <v>494</v>
      </c>
    </row>
    <row r="2" spans="1:7" x14ac:dyDescent="0.2">
      <c r="G2" t="s">
        <v>495</v>
      </c>
    </row>
    <row r="3" spans="1:7" x14ac:dyDescent="0.2">
      <c r="G3" t="s">
        <v>496</v>
      </c>
    </row>
    <row r="5" spans="1:7" x14ac:dyDescent="0.2">
      <c r="B5" t="s">
        <v>8</v>
      </c>
      <c r="C5" t="s">
        <v>428</v>
      </c>
      <c r="D5" t="s">
        <v>53</v>
      </c>
    </row>
    <row r="6" spans="1:7" x14ac:dyDescent="0.2">
      <c r="A6">
        <v>1823</v>
      </c>
      <c r="B6">
        <v>260</v>
      </c>
      <c r="C6">
        <v>2156</v>
      </c>
      <c r="D6">
        <f>C6/B6</f>
        <v>8.292307692307693</v>
      </c>
    </row>
    <row r="7" spans="1:7" x14ac:dyDescent="0.2">
      <c r="A7" s="13" t="s">
        <v>420</v>
      </c>
      <c r="B7">
        <v>400</v>
      </c>
      <c r="E7" t="s">
        <v>267</v>
      </c>
    </row>
    <row r="8" spans="1:7" x14ac:dyDescent="0.2">
      <c r="A8" s="13" t="s">
        <v>424</v>
      </c>
      <c r="B8">
        <v>408</v>
      </c>
      <c r="C8">
        <v>3414</v>
      </c>
      <c r="E8" t="s">
        <v>425</v>
      </c>
    </row>
    <row r="9" spans="1:7" x14ac:dyDescent="0.2">
      <c r="A9" s="13" t="s">
        <v>414</v>
      </c>
      <c r="B9">
        <v>486</v>
      </c>
      <c r="C9">
        <f>C19</f>
        <v>3271</v>
      </c>
      <c r="E9" t="s">
        <v>418</v>
      </c>
    </row>
    <row r="10" spans="1:7" x14ac:dyDescent="0.2">
      <c r="A10">
        <v>1832</v>
      </c>
      <c r="B10">
        <f>('debtors 1830-4'!F36+'debtors 1830-4'!F37)/2</f>
        <v>482</v>
      </c>
      <c r="C10">
        <f>'debtors 1830-4'!F30</f>
        <v>3383</v>
      </c>
      <c r="D10">
        <f>C10/B10</f>
        <v>7.0186721991701244</v>
      </c>
    </row>
    <row r="11" spans="1:7" x14ac:dyDescent="0.2">
      <c r="A11" s="13" t="s">
        <v>415</v>
      </c>
      <c r="B11">
        <v>393</v>
      </c>
      <c r="C11">
        <f>D19</f>
        <v>3383</v>
      </c>
      <c r="E11" t="s">
        <v>418</v>
      </c>
    </row>
    <row r="15" spans="1:7" x14ac:dyDescent="0.2">
      <c r="A15" t="s">
        <v>28</v>
      </c>
    </row>
    <row r="16" spans="1:7" x14ac:dyDescent="0.2">
      <c r="A16" t="s">
        <v>421</v>
      </c>
      <c r="B16">
        <v>1830</v>
      </c>
      <c r="C16">
        <v>1831</v>
      </c>
      <c r="D16">
        <v>1832</v>
      </c>
    </row>
    <row r="17" spans="1:5" x14ac:dyDescent="0.2">
      <c r="A17" t="s">
        <v>29</v>
      </c>
      <c r="B17">
        <v>1725</v>
      </c>
      <c r="C17">
        <v>1901</v>
      </c>
      <c r="D17">
        <v>1940</v>
      </c>
      <c r="E17" t="s">
        <v>425</v>
      </c>
    </row>
    <row r="18" spans="1:5" x14ac:dyDescent="0.2">
      <c r="A18" t="s">
        <v>27</v>
      </c>
      <c r="B18">
        <v>1509</v>
      </c>
      <c r="C18">
        <v>1370</v>
      </c>
      <c r="D18">
        <v>1443</v>
      </c>
      <c r="E18" t="s">
        <v>418</v>
      </c>
    </row>
    <row r="19" spans="1:5" x14ac:dyDescent="0.2">
      <c r="A19" t="s">
        <v>30</v>
      </c>
      <c r="B19">
        <f>B17+B18</f>
        <v>3234</v>
      </c>
      <c r="C19">
        <f>C17+C18</f>
        <v>3271</v>
      </c>
      <c r="D19">
        <f>D17+D18</f>
        <v>3383</v>
      </c>
    </row>
    <row r="23" spans="1:5" x14ac:dyDescent="0.2">
      <c r="A23" t="s">
        <v>36</v>
      </c>
    </row>
    <row r="24" spans="1:5" x14ac:dyDescent="0.2">
      <c r="B24" t="s">
        <v>37</v>
      </c>
    </row>
    <row r="25" spans="1:5" x14ac:dyDescent="0.2">
      <c r="A25" t="s">
        <v>32</v>
      </c>
      <c r="B25">
        <v>379</v>
      </c>
    </row>
    <row r="26" spans="1:5" x14ac:dyDescent="0.2">
      <c r="A26" t="s">
        <v>33</v>
      </c>
      <c r="B26">
        <v>62</v>
      </c>
    </row>
    <row r="27" spans="1:5" x14ac:dyDescent="0.2">
      <c r="B27">
        <v>22</v>
      </c>
    </row>
    <row r="28" spans="1:5" x14ac:dyDescent="0.2">
      <c r="B28">
        <v>7</v>
      </c>
    </row>
    <row r="29" spans="1:5" x14ac:dyDescent="0.2">
      <c r="B29">
        <v>4</v>
      </c>
    </row>
    <row r="30" spans="1:5" x14ac:dyDescent="0.2">
      <c r="B30">
        <v>1</v>
      </c>
    </row>
    <row r="31" spans="1:5" x14ac:dyDescent="0.2">
      <c r="A31" t="s">
        <v>34</v>
      </c>
      <c r="B31">
        <v>44</v>
      </c>
    </row>
    <row r="32" spans="1:5" x14ac:dyDescent="0.2">
      <c r="A32" t="s">
        <v>35</v>
      </c>
      <c r="B32">
        <v>0</v>
      </c>
    </row>
    <row r="34" spans="1:4" x14ac:dyDescent="0.2">
      <c r="A34" t="s">
        <v>38</v>
      </c>
      <c r="B34">
        <f>SUM(B25:B32)</f>
        <v>519</v>
      </c>
    </row>
    <row r="39" spans="1:4" x14ac:dyDescent="0.2">
      <c r="A39" t="s">
        <v>85</v>
      </c>
    </row>
    <row r="40" spans="1:4" x14ac:dyDescent="0.2">
      <c r="A40" t="s">
        <v>86</v>
      </c>
      <c r="B40" t="s">
        <v>81</v>
      </c>
      <c r="C40" t="s">
        <v>82</v>
      </c>
      <c r="D40" t="s">
        <v>30</v>
      </c>
    </row>
    <row r="41" spans="1:4" x14ac:dyDescent="0.2">
      <c r="A41">
        <v>1836</v>
      </c>
      <c r="B41">
        <v>350</v>
      </c>
      <c r="C41">
        <v>12</v>
      </c>
      <c r="D41">
        <f>B41+C41</f>
        <v>362</v>
      </c>
    </row>
    <row r="42" spans="1:4" x14ac:dyDescent="0.2">
      <c r="A42">
        <v>1838</v>
      </c>
      <c r="D42">
        <f>D43*(D41/D43)^(1/3)</f>
        <v>305.02929038778763</v>
      </c>
    </row>
    <row r="43" spans="1:4" x14ac:dyDescent="0.2">
      <c r="A43">
        <v>1839</v>
      </c>
      <c r="B43">
        <v>263</v>
      </c>
      <c r="C43">
        <v>17</v>
      </c>
      <c r="D43">
        <f>B43+C43</f>
        <v>280</v>
      </c>
    </row>
  </sheetData>
  <mergeCells count="1">
    <mergeCell ref="A1:E1"/>
  </mergeCells>
  <phoneticPr fontId="4" type="noConversion"/>
  <pageMargins left="0.75" right="0.75" top="1" bottom="1"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
  <sheetViews>
    <sheetView workbookViewId="0">
      <selection sqref="A1:D1"/>
    </sheetView>
  </sheetViews>
  <sheetFormatPr defaultRowHeight="12.75" x14ac:dyDescent="0.2"/>
  <cols>
    <col min="1" max="1" width="13.7109375" customWidth="1"/>
    <col min="10" max="10" width="3.140625" customWidth="1"/>
    <col min="11" max="11" width="84" customWidth="1"/>
  </cols>
  <sheetData>
    <row r="1" spans="1:11" x14ac:dyDescent="0.2">
      <c r="A1" s="23" t="s">
        <v>493</v>
      </c>
      <c r="B1" s="23"/>
      <c r="C1" s="23"/>
      <c r="D1" s="23"/>
      <c r="K1" t="s">
        <v>494</v>
      </c>
    </row>
    <row r="2" spans="1:11" x14ac:dyDescent="0.2">
      <c r="K2" t="s">
        <v>495</v>
      </c>
    </row>
    <row r="3" spans="1:11" x14ac:dyDescent="0.2">
      <c r="K3" t="s">
        <v>496</v>
      </c>
    </row>
    <row r="4" spans="1:11" x14ac:dyDescent="0.2">
      <c r="A4" t="s">
        <v>325</v>
      </c>
    </row>
    <row r="5" spans="1:11" x14ac:dyDescent="0.2">
      <c r="B5" t="s">
        <v>28</v>
      </c>
    </row>
    <row r="6" spans="1:11" x14ac:dyDescent="0.2">
      <c r="A6">
        <v>1794</v>
      </c>
      <c r="B6">
        <v>1224</v>
      </c>
      <c r="K6" t="s">
        <v>392</v>
      </c>
    </row>
    <row r="7" spans="1:11" x14ac:dyDescent="0.2">
      <c r="A7">
        <v>1795</v>
      </c>
      <c r="B7">
        <v>1318</v>
      </c>
    </row>
    <row r="8" spans="1:11" x14ac:dyDescent="0.2">
      <c r="A8">
        <v>1796</v>
      </c>
      <c r="B8">
        <v>1490</v>
      </c>
    </row>
    <row r="9" spans="1:11" x14ac:dyDescent="0.2">
      <c r="A9">
        <v>1797</v>
      </c>
      <c r="B9">
        <v>1371</v>
      </c>
    </row>
    <row r="10" spans="1:11" x14ac:dyDescent="0.2">
      <c r="A10">
        <v>1798</v>
      </c>
      <c r="B10">
        <v>1439</v>
      </c>
    </row>
    <row r="11" spans="1:11" x14ac:dyDescent="0.2">
      <c r="A11">
        <v>1799</v>
      </c>
      <c r="B11">
        <v>1548</v>
      </c>
    </row>
    <row r="12" spans="1:11" x14ac:dyDescent="0.2">
      <c r="A12">
        <v>1800</v>
      </c>
      <c r="B12">
        <v>1989</v>
      </c>
    </row>
    <row r="13" spans="1:11" x14ac:dyDescent="0.2">
      <c r="A13">
        <v>1801</v>
      </c>
      <c r="B13">
        <v>1935</v>
      </c>
    </row>
    <row r="14" spans="1:11" x14ac:dyDescent="0.2">
      <c r="A14">
        <v>1802</v>
      </c>
      <c r="B14">
        <v>1751</v>
      </c>
    </row>
    <row r="15" spans="1:11" x14ac:dyDescent="0.2">
      <c r="A15">
        <v>1803</v>
      </c>
      <c r="B15">
        <v>1480</v>
      </c>
    </row>
    <row r="16" spans="1:11" x14ac:dyDescent="0.2">
      <c r="A16">
        <v>1804</v>
      </c>
      <c r="B16">
        <v>1296</v>
      </c>
    </row>
    <row r="17" spans="1:11" x14ac:dyDescent="0.2">
      <c r="A17">
        <v>1805</v>
      </c>
      <c r="B17">
        <v>1328</v>
      </c>
    </row>
    <row r="18" spans="1:11" x14ac:dyDescent="0.2">
      <c r="A18">
        <v>1806</v>
      </c>
      <c r="B18">
        <v>1239</v>
      </c>
    </row>
    <row r="19" spans="1:11" x14ac:dyDescent="0.2">
      <c r="A19">
        <v>1807</v>
      </c>
      <c r="B19">
        <v>1300</v>
      </c>
    </row>
    <row r="20" spans="1:11" x14ac:dyDescent="0.2">
      <c r="A20">
        <v>1808</v>
      </c>
      <c r="B20">
        <v>1226</v>
      </c>
    </row>
    <row r="21" spans="1:11" x14ac:dyDescent="0.2">
      <c r="A21">
        <v>1809</v>
      </c>
      <c r="B21">
        <v>553</v>
      </c>
      <c r="C21" t="s">
        <v>391</v>
      </c>
    </row>
    <row r="26" spans="1:11" x14ac:dyDescent="0.2">
      <c r="B26" t="s">
        <v>28</v>
      </c>
      <c r="D26">
        <f>21/365</f>
        <v>5.7534246575342465E-2</v>
      </c>
    </row>
    <row r="27" spans="1:11" x14ac:dyDescent="0.2">
      <c r="A27">
        <v>1810</v>
      </c>
      <c r="B27">
        <v>615</v>
      </c>
      <c r="C27">
        <f>B27*D26</f>
        <v>35.383561643835613</v>
      </c>
    </row>
    <row r="28" spans="1:11" x14ac:dyDescent="0.2">
      <c r="A28">
        <v>1817</v>
      </c>
      <c r="B28">
        <v>2293</v>
      </c>
      <c r="C28">
        <f>B28*D26</f>
        <v>131.92602739726027</v>
      </c>
    </row>
    <row r="30" spans="1:11" x14ac:dyDescent="0.2">
      <c r="B30" t="s">
        <v>28</v>
      </c>
      <c r="E30">
        <v>21</v>
      </c>
      <c r="F30" t="s">
        <v>377</v>
      </c>
      <c r="K30" t="s">
        <v>368</v>
      </c>
    </row>
    <row r="31" spans="1:11" x14ac:dyDescent="0.2">
      <c r="B31" t="s">
        <v>81</v>
      </c>
      <c r="C31" t="s">
        <v>82</v>
      </c>
    </row>
    <row r="32" spans="1:11" x14ac:dyDescent="0.2">
      <c r="A32">
        <v>1815</v>
      </c>
      <c r="B32">
        <v>55</v>
      </c>
      <c r="C32">
        <v>191</v>
      </c>
    </row>
    <row r="33" spans="1:11" x14ac:dyDescent="0.2">
      <c r="A33">
        <v>1816</v>
      </c>
      <c r="B33">
        <v>42</v>
      </c>
      <c r="C33">
        <v>295</v>
      </c>
    </row>
    <row r="34" spans="1:11" x14ac:dyDescent="0.2">
      <c r="A34">
        <v>1817</v>
      </c>
      <c r="B34">
        <v>82</v>
      </c>
      <c r="C34">
        <v>181</v>
      </c>
    </row>
    <row r="40" spans="1:11" x14ac:dyDescent="0.2">
      <c r="A40" t="s">
        <v>253</v>
      </c>
    </row>
    <row r="41" spans="1:11" x14ac:dyDescent="0.2">
      <c r="A41" t="s">
        <v>0</v>
      </c>
      <c r="B41" t="s">
        <v>28</v>
      </c>
    </row>
    <row r="42" spans="1:11" x14ac:dyDescent="0.2">
      <c r="A42">
        <v>1809</v>
      </c>
      <c r="B42">
        <v>53</v>
      </c>
      <c r="K42" t="s">
        <v>254</v>
      </c>
    </row>
    <row r="43" spans="1:11" x14ac:dyDescent="0.2">
      <c r="A43">
        <v>1814</v>
      </c>
      <c r="B43">
        <v>381</v>
      </c>
    </row>
    <row r="44" spans="1:11" x14ac:dyDescent="0.2">
      <c r="A44">
        <v>1818</v>
      </c>
      <c r="B44">
        <v>730</v>
      </c>
    </row>
    <row r="47" spans="1:11" x14ac:dyDescent="0.2">
      <c r="A47" t="s">
        <v>363</v>
      </c>
    </row>
    <row r="48" spans="1:11" x14ac:dyDescent="0.2">
      <c r="B48" t="s">
        <v>128</v>
      </c>
      <c r="D48" t="s">
        <v>366</v>
      </c>
      <c r="F48" t="s">
        <v>367</v>
      </c>
      <c r="H48" t="s">
        <v>364</v>
      </c>
    </row>
    <row r="49" spans="1:11" x14ac:dyDescent="0.2">
      <c r="B49" t="s">
        <v>89</v>
      </c>
      <c r="C49" t="s">
        <v>90</v>
      </c>
      <c r="D49" t="s">
        <v>89</v>
      </c>
      <c r="E49" t="s">
        <v>90</v>
      </c>
      <c r="F49" t="s">
        <v>89</v>
      </c>
      <c r="G49" t="s">
        <v>90</v>
      </c>
      <c r="H49" t="s">
        <v>323</v>
      </c>
      <c r="I49" t="s">
        <v>30</v>
      </c>
    </row>
    <row r="50" spans="1:11" x14ac:dyDescent="0.2">
      <c r="A50">
        <v>1814</v>
      </c>
      <c r="B50">
        <v>18</v>
      </c>
      <c r="C50">
        <v>2</v>
      </c>
      <c r="D50">
        <v>1</v>
      </c>
      <c r="E50">
        <v>0</v>
      </c>
      <c r="F50">
        <v>0</v>
      </c>
      <c r="G50">
        <v>0</v>
      </c>
      <c r="H50">
        <v>1</v>
      </c>
      <c r="I50">
        <f>SUM(B50:H50)</f>
        <v>22</v>
      </c>
      <c r="K50" t="s">
        <v>368</v>
      </c>
    </row>
    <row r="51" spans="1:11" x14ac:dyDescent="0.2">
      <c r="A51">
        <v>1815</v>
      </c>
      <c r="B51">
        <v>15</v>
      </c>
      <c r="C51">
        <v>0</v>
      </c>
      <c r="D51">
        <v>4</v>
      </c>
      <c r="E51">
        <v>4</v>
      </c>
      <c r="F51">
        <v>0</v>
      </c>
      <c r="G51">
        <v>0</v>
      </c>
      <c r="H51">
        <v>0</v>
      </c>
      <c r="I51">
        <f>SUM(B51:H51)</f>
        <v>23</v>
      </c>
      <c r="K51" t="s">
        <v>365</v>
      </c>
    </row>
    <row r="52" spans="1:11" x14ac:dyDescent="0.2">
      <c r="A52">
        <v>1816</v>
      </c>
      <c r="B52">
        <v>32</v>
      </c>
      <c r="C52">
        <v>2</v>
      </c>
      <c r="D52">
        <v>1</v>
      </c>
      <c r="E52">
        <v>2</v>
      </c>
      <c r="F52">
        <v>6</v>
      </c>
      <c r="G52">
        <v>3</v>
      </c>
      <c r="H52">
        <v>0</v>
      </c>
      <c r="I52">
        <f>SUM(B52:H52)</f>
        <v>46</v>
      </c>
    </row>
    <row r="53" spans="1:11" x14ac:dyDescent="0.2">
      <c r="A53">
        <v>1817</v>
      </c>
      <c r="B53">
        <v>25</v>
      </c>
      <c r="C53">
        <v>4</v>
      </c>
      <c r="D53">
        <v>5</v>
      </c>
      <c r="E53">
        <v>5</v>
      </c>
      <c r="F53">
        <v>9</v>
      </c>
      <c r="G53">
        <v>2</v>
      </c>
      <c r="H53">
        <v>0</v>
      </c>
      <c r="I53">
        <f>SUM(B53:H53)</f>
        <v>50</v>
      </c>
    </row>
    <row r="56" spans="1:11" x14ac:dyDescent="0.2">
      <c r="A56" t="s">
        <v>369</v>
      </c>
      <c r="B56" t="s">
        <v>28</v>
      </c>
    </row>
    <row r="57" spans="1:11" x14ac:dyDescent="0.2">
      <c r="B57" t="s">
        <v>234</v>
      </c>
      <c r="E57" t="s">
        <v>123</v>
      </c>
      <c r="H57" t="s">
        <v>375</v>
      </c>
    </row>
    <row r="58" spans="1:11" x14ac:dyDescent="0.2">
      <c r="B58" t="s">
        <v>89</v>
      </c>
      <c r="C58" t="s">
        <v>90</v>
      </c>
      <c r="D58" t="s">
        <v>30</v>
      </c>
      <c r="E58" t="s">
        <v>89</v>
      </c>
      <c r="F58" t="s">
        <v>90</v>
      </c>
      <c r="G58" t="s">
        <v>30</v>
      </c>
      <c r="H58" t="s">
        <v>186</v>
      </c>
    </row>
    <row r="59" spans="1:11" x14ac:dyDescent="0.2">
      <c r="A59" t="s">
        <v>373</v>
      </c>
    </row>
    <row r="60" spans="1:11" x14ac:dyDescent="0.2">
      <c r="A60" t="s">
        <v>370</v>
      </c>
      <c r="B60">
        <v>794</v>
      </c>
      <c r="C60">
        <v>216</v>
      </c>
      <c r="D60">
        <f>B60+C60</f>
        <v>1010</v>
      </c>
      <c r="E60">
        <v>64</v>
      </c>
      <c r="F60">
        <v>12</v>
      </c>
      <c r="G60">
        <f>E60+F60</f>
        <v>76</v>
      </c>
      <c r="H60" s="7">
        <f>(B60+E60)/(C60+F60)</f>
        <v>3.763157894736842</v>
      </c>
      <c r="K60" t="s">
        <v>368</v>
      </c>
    </row>
    <row r="61" spans="1:11" x14ac:dyDescent="0.2">
      <c r="A61" t="s">
        <v>371</v>
      </c>
      <c r="B61">
        <v>490</v>
      </c>
      <c r="C61">
        <v>64</v>
      </c>
      <c r="D61">
        <f>B61+C61</f>
        <v>554</v>
      </c>
      <c r="E61">
        <v>2</v>
      </c>
      <c r="F61">
        <v>1</v>
      </c>
      <c r="G61">
        <f>E61+F61</f>
        <v>3</v>
      </c>
      <c r="H61" s="7">
        <f>(B61+E61)/(C61+F61)</f>
        <v>7.569230769230769</v>
      </c>
    </row>
    <row r="62" spans="1:11" x14ac:dyDescent="0.2">
      <c r="A62" t="s">
        <v>372</v>
      </c>
      <c r="B62">
        <v>1090</v>
      </c>
      <c r="C62">
        <v>1007</v>
      </c>
      <c r="D62">
        <f>B62+C62</f>
        <v>2097</v>
      </c>
      <c r="E62">
        <v>21</v>
      </c>
      <c r="F62">
        <v>7</v>
      </c>
      <c r="G62">
        <f>E62+F62</f>
        <v>28</v>
      </c>
      <c r="H62" s="7">
        <f>(B62+E62)/(C62+F62)</f>
        <v>1.0956607495069033</v>
      </c>
    </row>
    <row r="63" spans="1:11" x14ac:dyDescent="0.2">
      <c r="A63" t="s">
        <v>364</v>
      </c>
      <c r="B63">
        <v>648</v>
      </c>
      <c r="C63">
        <v>324</v>
      </c>
      <c r="D63">
        <f>B63+C63</f>
        <v>972</v>
      </c>
      <c r="E63">
        <v>0</v>
      </c>
      <c r="F63">
        <v>0</v>
      </c>
      <c r="G63">
        <f>E63+F63</f>
        <v>0</v>
      </c>
      <c r="H63" s="7">
        <f>(B63+E63)/(C63+F63)</f>
        <v>2</v>
      </c>
    </row>
    <row r="64" spans="1:11" x14ac:dyDescent="0.2">
      <c r="A64" t="s">
        <v>374</v>
      </c>
    </row>
    <row r="65" spans="1:12" x14ac:dyDescent="0.2">
      <c r="A65" t="s">
        <v>370</v>
      </c>
      <c r="B65">
        <v>881</v>
      </c>
      <c r="C65">
        <v>278</v>
      </c>
      <c r="D65">
        <f>B65+C65</f>
        <v>1159</v>
      </c>
      <c r="E65">
        <v>64</v>
      </c>
      <c r="F65">
        <v>17</v>
      </c>
      <c r="G65">
        <f>E65+F65</f>
        <v>81</v>
      </c>
      <c r="H65" s="7">
        <f>(B65+E65)/(C65+F65)</f>
        <v>3.2033898305084745</v>
      </c>
    </row>
    <row r="66" spans="1:12" x14ac:dyDescent="0.2">
      <c r="A66" t="s">
        <v>371</v>
      </c>
      <c r="B66">
        <v>717</v>
      </c>
      <c r="C66">
        <v>283</v>
      </c>
      <c r="D66">
        <f>B66+C66</f>
        <v>1000</v>
      </c>
      <c r="E66">
        <v>5</v>
      </c>
      <c r="F66">
        <v>1</v>
      </c>
      <c r="G66">
        <f>E66+F66</f>
        <v>6</v>
      </c>
      <c r="H66" s="7">
        <f>(B66+E66)/(C66+F66)</f>
        <v>2.5422535211267605</v>
      </c>
    </row>
    <row r="67" spans="1:12" x14ac:dyDescent="0.2">
      <c r="A67" t="s">
        <v>372</v>
      </c>
      <c r="B67">
        <v>837</v>
      </c>
      <c r="C67">
        <v>692</v>
      </c>
      <c r="D67">
        <f>B67+C67</f>
        <v>1529</v>
      </c>
      <c r="E67">
        <v>21</v>
      </c>
      <c r="F67">
        <v>6</v>
      </c>
      <c r="G67">
        <f>E67+F67</f>
        <v>27</v>
      </c>
      <c r="H67" s="7">
        <f>(B67+E67)/(C67+F67)</f>
        <v>1.2292263610315186</v>
      </c>
    </row>
    <row r="68" spans="1:12" x14ac:dyDescent="0.2">
      <c r="A68" t="s">
        <v>364</v>
      </c>
      <c r="B68">
        <v>1568</v>
      </c>
      <c r="C68">
        <v>717</v>
      </c>
      <c r="D68">
        <f>B68+C68</f>
        <v>2285</v>
      </c>
      <c r="E68">
        <v>1</v>
      </c>
      <c r="F68">
        <v>4</v>
      </c>
      <c r="G68">
        <f>E68+F68</f>
        <v>5</v>
      </c>
      <c r="H68" s="7">
        <f>(B68+E68)/(C68+F68)</f>
        <v>2.1761442441054091</v>
      </c>
    </row>
    <row r="70" spans="1:12" x14ac:dyDescent="0.2">
      <c r="A70" t="s">
        <v>376</v>
      </c>
      <c r="H70" s="7">
        <f>(SUM(B60:B68)+SUM(E60:E68))/(SUM(C60:C68)+SUM(F60:F68))</f>
        <v>1.9848443097271975</v>
      </c>
    </row>
    <row r="74" spans="1:12" x14ac:dyDescent="0.2">
      <c r="A74" t="s">
        <v>455</v>
      </c>
    </row>
    <row r="75" spans="1:12" x14ac:dyDescent="0.2">
      <c r="B75" t="s">
        <v>128</v>
      </c>
      <c r="C75" t="s">
        <v>452</v>
      </c>
    </row>
    <row r="77" spans="1:12" x14ac:dyDescent="0.2">
      <c r="A77" t="s">
        <v>451</v>
      </c>
      <c r="B77">
        <v>68</v>
      </c>
      <c r="C77">
        <v>55</v>
      </c>
      <c r="K77" t="s">
        <v>453</v>
      </c>
    </row>
    <row r="79" spans="1:12" x14ac:dyDescent="0.2">
      <c r="A79" t="s">
        <v>150</v>
      </c>
      <c r="B79" t="s">
        <v>128</v>
      </c>
    </row>
    <row r="80" spans="1:12" x14ac:dyDescent="0.2">
      <c r="A80" t="s">
        <v>474</v>
      </c>
      <c r="B80">
        <v>30</v>
      </c>
      <c r="K80" t="s">
        <v>475</v>
      </c>
      <c r="L80" s="17" t="s">
        <v>476</v>
      </c>
    </row>
  </sheetData>
  <mergeCells count="1">
    <mergeCell ref="A1:D1"/>
  </mergeCells>
  <phoneticPr fontId="4" type="noConversion"/>
  <hyperlinks>
    <hyperlink ref="L80" r:id="rId1"/>
  </hyperlinks>
  <pageMargins left="0.75" right="0.75" top="1" bottom="1" header="0.5" footer="0.5"/>
  <pageSetup orientation="portrait"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H1" workbookViewId="0">
      <selection activeCell="H6" sqref="H6"/>
    </sheetView>
  </sheetViews>
  <sheetFormatPr defaultRowHeight="12.75" x14ac:dyDescent="0.2"/>
  <cols>
    <col min="1" max="1" width="5.42578125" customWidth="1"/>
    <col min="2" max="2" width="24.5703125" customWidth="1"/>
    <col min="3" max="3" width="19.5703125" customWidth="1"/>
    <col min="4" max="5" width="19.28515625" customWidth="1"/>
    <col min="6" max="6" width="61.7109375" customWidth="1"/>
    <col min="7" max="7" width="3" customWidth="1"/>
    <col min="8" max="8" width="63" customWidth="1"/>
  </cols>
  <sheetData>
    <row r="1" spans="1:8" x14ac:dyDescent="0.2">
      <c r="A1" s="23" t="s">
        <v>235</v>
      </c>
      <c r="B1" s="20"/>
      <c r="C1" s="20"/>
      <c r="H1" t="s">
        <v>494</v>
      </c>
    </row>
    <row r="2" spans="1:8" x14ac:dyDescent="0.2">
      <c r="H2" t="s">
        <v>495</v>
      </c>
    </row>
    <row r="3" spans="1:8" x14ac:dyDescent="0.2">
      <c r="H3" t="s">
        <v>496</v>
      </c>
    </row>
    <row r="4" spans="1:8" x14ac:dyDescent="0.2">
      <c r="C4" s="21" t="s">
        <v>232</v>
      </c>
      <c r="D4" s="21"/>
      <c r="E4" s="21"/>
    </row>
    <row r="5" spans="1:8" x14ac:dyDescent="0.2">
      <c r="A5" t="s">
        <v>227</v>
      </c>
      <c r="B5" t="s">
        <v>234</v>
      </c>
      <c r="C5" t="s">
        <v>233</v>
      </c>
      <c r="D5" t="s">
        <v>136</v>
      </c>
      <c r="E5" t="s">
        <v>128</v>
      </c>
      <c r="F5" t="s">
        <v>229</v>
      </c>
      <c r="H5" t="s">
        <v>230</v>
      </c>
    </row>
    <row r="6" spans="1:8" x14ac:dyDescent="0.2">
      <c r="A6">
        <v>1</v>
      </c>
      <c r="B6" t="s">
        <v>204</v>
      </c>
      <c r="C6" t="s">
        <v>205</v>
      </c>
      <c r="F6" t="s">
        <v>206</v>
      </c>
      <c r="H6" s="19" t="s">
        <v>231</v>
      </c>
    </row>
    <row r="7" spans="1:8" x14ac:dyDescent="0.2">
      <c r="A7">
        <v>2</v>
      </c>
      <c r="B7" t="s">
        <v>207</v>
      </c>
      <c r="F7" t="s">
        <v>208</v>
      </c>
    </row>
    <row r="8" spans="1:8" x14ac:dyDescent="0.2">
      <c r="A8">
        <v>3</v>
      </c>
      <c r="B8" t="s">
        <v>188</v>
      </c>
      <c r="D8" t="s">
        <v>189</v>
      </c>
      <c r="E8" t="s">
        <v>190</v>
      </c>
    </row>
    <row r="9" spans="1:8" x14ac:dyDescent="0.2">
      <c r="A9">
        <v>4</v>
      </c>
      <c r="B9" t="s">
        <v>14</v>
      </c>
      <c r="D9" t="s">
        <v>194</v>
      </c>
      <c r="E9" t="s">
        <v>191</v>
      </c>
      <c r="F9" t="s">
        <v>192</v>
      </c>
    </row>
    <row r="10" spans="1:8" x14ac:dyDescent="0.2">
      <c r="A10">
        <v>5</v>
      </c>
      <c r="B10" t="s">
        <v>209</v>
      </c>
      <c r="C10" t="s">
        <v>210</v>
      </c>
      <c r="F10" t="s">
        <v>211</v>
      </c>
    </row>
    <row r="11" spans="1:8" x14ac:dyDescent="0.2">
      <c r="A11">
        <v>6</v>
      </c>
      <c r="B11" t="s">
        <v>212</v>
      </c>
      <c r="F11" t="s">
        <v>213</v>
      </c>
    </row>
    <row r="12" spans="1:8" x14ac:dyDescent="0.2">
      <c r="A12">
        <v>7</v>
      </c>
      <c r="B12" t="s">
        <v>150</v>
      </c>
      <c r="D12" t="s">
        <v>194</v>
      </c>
      <c r="E12" t="s">
        <v>193</v>
      </c>
    </row>
    <row r="13" spans="1:8" x14ac:dyDescent="0.2">
      <c r="A13">
        <v>8</v>
      </c>
      <c r="B13" t="s">
        <v>195</v>
      </c>
      <c r="C13" t="s">
        <v>196</v>
      </c>
    </row>
    <row r="14" spans="1:8" x14ac:dyDescent="0.2">
      <c r="A14">
        <v>9</v>
      </c>
      <c r="B14" t="s">
        <v>197</v>
      </c>
      <c r="D14" t="s">
        <v>198</v>
      </c>
      <c r="E14">
        <v>70</v>
      </c>
      <c r="F14" t="s">
        <v>199</v>
      </c>
    </row>
    <row r="15" spans="1:8" x14ac:dyDescent="0.2">
      <c r="A15">
        <v>10</v>
      </c>
      <c r="B15" t="s">
        <v>200</v>
      </c>
      <c r="C15" t="s">
        <v>201</v>
      </c>
      <c r="F15" t="s">
        <v>202</v>
      </c>
    </row>
    <row r="16" spans="1:8" x14ac:dyDescent="0.2">
      <c r="A16">
        <v>11</v>
      </c>
      <c r="B16" t="s">
        <v>203</v>
      </c>
      <c r="F16" t="s">
        <v>214</v>
      </c>
    </row>
    <row r="17" spans="1:6" x14ac:dyDescent="0.2">
      <c r="A17">
        <v>12</v>
      </c>
      <c r="B17" t="s">
        <v>215</v>
      </c>
      <c r="C17" t="s">
        <v>216</v>
      </c>
    </row>
    <row r="18" spans="1:6" x14ac:dyDescent="0.2">
      <c r="A18">
        <v>13</v>
      </c>
      <c r="B18" t="s">
        <v>217</v>
      </c>
      <c r="C18" t="s">
        <v>218</v>
      </c>
      <c r="F18" t="s">
        <v>219</v>
      </c>
    </row>
    <row r="19" spans="1:6" x14ac:dyDescent="0.2">
      <c r="A19">
        <v>14</v>
      </c>
      <c r="B19" t="s">
        <v>220</v>
      </c>
    </row>
    <row r="20" spans="1:6" x14ac:dyDescent="0.2">
      <c r="A20">
        <v>15</v>
      </c>
      <c r="B20" t="s">
        <v>221</v>
      </c>
      <c r="C20" t="s">
        <v>222</v>
      </c>
    </row>
    <row r="21" spans="1:6" x14ac:dyDescent="0.2">
      <c r="A21">
        <v>16</v>
      </c>
      <c r="B21" t="s">
        <v>3</v>
      </c>
      <c r="C21" t="s">
        <v>223</v>
      </c>
      <c r="E21" t="s">
        <v>224</v>
      </c>
    </row>
    <row r="22" spans="1:6" x14ac:dyDescent="0.2">
      <c r="A22">
        <v>17</v>
      </c>
      <c r="B22" t="s">
        <v>226</v>
      </c>
      <c r="C22" t="s">
        <v>225</v>
      </c>
    </row>
  </sheetData>
  <mergeCells count="2">
    <mergeCell ref="C4:E4"/>
    <mergeCell ref="A1:C1"/>
  </mergeCells>
  <phoneticPr fontId="4"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sqref="A1:B1"/>
    </sheetView>
  </sheetViews>
  <sheetFormatPr defaultRowHeight="12.75" x14ac:dyDescent="0.2"/>
  <cols>
    <col min="2" max="2" width="40.7109375" customWidth="1"/>
    <col min="3" max="3" width="95.85546875" customWidth="1"/>
  </cols>
  <sheetData>
    <row r="1" spans="1:3" x14ac:dyDescent="0.2">
      <c r="A1" s="23" t="s">
        <v>177</v>
      </c>
      <c r="B1" s="20"/>
      <c r="C1" t="s">
        <v>494</v>
      </c>
    </row>
    <row r="2" spans="1:3" x14ac:dyDescent="0.2">
      <c r="C2" t="s">
        <v>495</v>
      </c>
    </row>
    <row r="3" spans="1:3" x14ac:dyDescent="0.2">
      <c r="C3" t="s">
        <v>496</v>
      </c>
    </row>
    <row r="4" spans="1:3" x14ac:dyDescent="0.2">
      <c r="A4" t="s">
        <v>227</v>
      </c>
      <c r="B4" t="s">
        <v>148</v>
      </c>
      <c r="C4" t="s">
        <v>228</v>
      </c>
    </row>
    <row r="5" spans="1:3" x14ac:dyDescent="0.2">
      <c r="A5">
        <v>1</v>
      </c>
      <c r="B5" t="s">
        <v>149</v>
      </c>
      <c r="C5" t="s">
        <v>477</v>
      </c>
    </row>
    <row r="6" spans="1:3" x14ac:dyDescent="0.2">
      <c r="A6">
        <v>2</v>
      </c>
      <c r="B6" t="s">
        <v>79</v>
      </c>
      <c r="C6" t="s">
        <v>178</v>
      </c>
    </row>
    <row r="7" spans="1:3" x14ac:dyDescent="0.2">
      <c r="A7">
        <v>3</v>
      </c>
      <c r="B7" t="s">
        <v>150</v>
      </c>
    </row>
    <row r="8" spans="1:3" x14ac:dyDescent="0.2">
      <c r="A8">
        <v>4</v>
      </c>
      <c r="B8" t="s">
        <v>3</v>
      </c>
      <c r="C8" t="s">
        <v>457</v>
      </c>
    </row>
    <row r="9" spans="1:3" x14ac:dyDescent="0.2">
      <c r="A9">
        <v>5</v>
      </c>
      <c r="B9" t="s">
        <v>100</v>
      </c>
    </row>
    <row r="10" spans="1:3" x14ac:dyDescent="0.2">
      <c r="A10">
        <v>6</v>
      </c>
      <c r="B10" t="s">
        <v>151</v>
      </c>
    </row>
    <row r="11" spans="1:3" x14ac:dyDescent="0.2">
      <c r="A11">
        <v>7</v>
      </c>
      <c r="B11" t="s">
        <v>152</v>
      </c>
    </row>
    <row r="12" spans="1:3" x14ac:dyDescent="0.2">
      <c r="A12">
        <v>8</v>
      </c>
      <c r="B12" t="s">
        <v>153</v>
      </c>
    </row>
    <row r="13" spans="1:3" x14ac:dyDescent="0.2">
      <c r="A13">
        <v>9</v>
      </c>
      <c r="B13" t="s">
        <v>154</v>
      </c>
    </row>
    <row r="14" spans="1:3" x14ac:dyDescent="0.2">
      <c r="A14">
        <v>10</v>
      </c>
      <c r="B14" t="s">
        <v>155</v>
      </c>
    </row>
    <row r="15" spans="1:3" x14ac:dyDescent="0.2">
      <c r="A15">
        <v>11</v>
      </c>
      <c r="B15" t="s">
        <v>156</v>
      </c>
    </row>
    <row r="16" spans="1:3" x14ac:dyDescent="0.2">
      <c r="A16">
        <v>12</v>
      </c>
      <c r="B16" t="s">
        <v>157</v>
      </c>
    </row>
    <row r="17" spans="1:3" x14ac:dyDescent="0.2">
      <c r="A17">
        <v>13</v>
      </c>
      <c r="B17" t="s">
        <v>158</v>
      </c>
    </row>
    <row r="18" spans="1:3" x14ac:dyDescent="0.2">
      <c r="A18">
        <v>14</v>
      </c>
      <c r="B18" t="s">
        <v>159</v>
      </c>
    </row>
    <row r="19" spans="1:3" x14ac:dyDescent="0.2">
      <c r="A19">
        <v>15</v>
      </c>
      <c r="B19" t="s">
        <v>160</v>
      </c>
    </row>
    <row r="20" spans="1:3" x14ac:dyDescent="0.2">
      <c r="A20">
        <v>16</v>
      </c>
      <c r="B20" t="s">
        <v>161</v>
      </c>
    </row>
    <row r="21" spans="1:3" x14ac:dyDescent="0.2">
      <c r="A21">
        <v>17</v>
      </c>
      <c r="B21" t="s">
        <v>162</v>
      </c>
    </row>
    <row r="22" spans="1:3" x14ac:dyDescent="0.2">
      <c r="A22">
        <v>18</v>
      </c>
      <c r="B22" t="s">
        <v>163</v>
      </c>
    </row>
    <row r="23" spans="1:3" x14ac:dyDescent="0.2">
      <c r="A23">
        <v>19</v>
      </c>
      <c r="B23" t="s">
        <v>164</v>
      </c>
    </row>
    <row r="24" spans="1:3" x14ac:dyDescent="0.2">
      <c r="A24">
        <v>20</v>
      </c>
      <c r="B24" t="s">
        <v>187</v>
      </c>
    </row>
    <row r="25" spans="1:3" x14ac:dyDescent="0.2">
      <c r="A25">
        <v>21</v>
      </c>
      <c r="B25" t="s">
        <v>165</v>
      </c>
    </row>
    <row r="27" spans="1:3" x14ac:dyDescent="0.2">
      <c r="B27" t="s">
        <v>166</v>
      </c>
    </row>
    <row r="28" spans="1:3" x14ac:dyDescent="0.2">
      <c r="A28">
        <v>21</v>
      </c>
      <c r="B28" t="s">
        <v>167</v>
      </c>
      <c r="C28" t="s">
        <v>179</v>
      </c>
    </row>
    <row r="29" spans="1:3" x14ac:dyDescent="0.2">
      <c r="A29">
        <v>22</v>
      </c>
      <c r="B29" t="s">
        <v>168</v>
      </c>
    </row>
    <row r="30" spans="1:3" x14ac:dyDescent="0.2">
      <c r="A30">
        <v>23</v>
      </c>
      <c r="B30" t="s">
        <v>169</v>
      </c>
    </row>
    <row r="31" spans="1:3" x14ac:dyDescent="0.2">
      <c r="A31">
        <v>24</v>
      </c>
      <c r="B31" t="s">
        <v>170</v>
      </c>
    </row>
    <row r="32" spans="1:3" x14ac:dyDescent="0.2">
      <c r="A32">
        <v>25</v>
      </c>
      <c r="B32" t="s">
        <v>171</v>
      </c>
    </row>
    <row r="33" spans="1:2" x14ac:dyDescent="0.2">
      <c r="A33">
        <v>26</v>
      </c>
      <c r="B33" t="s">
        <v>172</v>
      </c>
    </row>
    <row r="34" spans="1:2" x14ac:dyDescent="0.2">
      <c r="A34">
        <v>27</v>
      </c>
      <c r="B34" t="s">
        <v>173</v>
      </c>
    </row>
    <row r="35" spans="1:2" x14ac:dyDescent="0.2">
      <c r="A35">
        <v>28</v>
      </c>
      <c r="B35" t="s">
        <v>174</v>
      </c>
    </row>
    <row r="36" spans="1:2" x14ac:dyDescent="0.2">
      <c r="A36">
        <v>29</v>
      </c>
      <c r="B36" t="s">
        <v>175</v>
      </c>
    </row>
    <row r="37" spans="1:2" x14ac:dyDescent="0.2">
      <c r="A37">
        <v>30</v>
      </c>
      <c r="B37" t="s">
        <v>176</v>
      </c>
    </row>
  </sheetData>
  <mergeCells count="1">
    <mergeCell ref="A1:B1"/>
  </mergeCells>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workbookViewId="0">
      <selection activeCell="K1" sqref="K1:K3"/>
    </sheetView>
  </sheetViews>
  <sheetFormatPr defaultRowHeight="12.75" x14ac:dyDescent="0.2"/>
  <cols>
    <col min="1" max="1" width="20" customWidth="1"/>
    <col min="2" max="9" width="11.140625" style="8" customWidth="1"/>
    <col min="10" max="10" width="3.7109375" customWidth="1"/>
    <col min="11" max="11" width="62" customWidth="1"/>
  </cols>
  <sheetData>
    <row r="1" spans="1:11" x14ac:dyDescent="0.2">
      <c r="A1" s="20" t="s">
        <v>245</v>
      </c>
      <c r="B1" s="20"/>
      <c r="C1" s="20"/>
      <c r="K1" t="s">
        <v>494</v>
      </c>
    </row>
    <row r="2" spans="1:11" x14ac:dyDescent="0.2">
      <c r="A2" s="14"/>
      <c r="B2" s="14"/>
      <c r="C2" s="14"/>
      <c r="K2" t="s">
        <v>495</v>
      </c>
    </row>
    <row r="3" spans="1:11" x14ac:dyDescent="0.2">
      <c r="K3" t="s">
        <v>496</v>
      </c>
    </row>
    <row r="4" spans="1:11" x14ac:dyDescent="0.2">
      <c r="B4" s="22" t="s">
        <v>4</v>
      </c>
      <c r="C4" s="22"/>
      <c r="D4" s="22" t="s">
        <v>246</v>
      </c>
      <c r="E4" s="22"/>
      <c r="F4" s="22" t="s">
        <v>247</v>
      </c>
      <c r="G4" s="22"/>
      <c r="H4" s="22" t="s">
        <v>78</v>
      </c>
      <c r="I4" s="22"/>
    </row>
    <row r="5" spans="1:11" x14ac:dyDescent="0.2">
      <c r="A5" t="s">
        <v>0</v>
      </c>
      <c r="B5" s="9" t="s">
        <v>105</v>
      </c>
      <c r="C5" s="9" t="s">
        <v>8</v>
      </c>
      <c r="D5" s="9" t="s">
        <v>105</v>
      </c>
      <c r="E5" s="9" t="s">
        <v>8</v>
      </c>
      <c r="F5" s="9" t="s">
        <v>105</v>
      </c>
      <c r="G5" s="9" t="s">
        <v>8</v>
      </c>
      <c r="H5" s="9" t="s">
        <v>105</v>
      </c>
      <c r="I5" s="9" t="s">
        <v>8</v>
      </c>
      <c r="K5" t="s">
        <v>228</v>
      </c>
    </row>
    <row r="6" spans="1:11" x14ac:dyDescent="0.2">
      <c r="A6">
        <v>1813</v>
      </c>
      <c r="H6" s="8">
        <f>Fleet!N85</f>
        <v>695</v>
      </c>
      <c r="K6" t="s">
        <v>242</v>
      </c>
    </row>
    <row r="7" spans="1:11" x14ac:dyDescent="0.2">
      <c r="A7">
        <v>1814</v>
      </c>
      <c r="D7" s="8">
        <f>'King''s &amp; Queen''s Bench'!N94</f>
        <v>1294</v>
      </c>
      <c r="E7" s="8">
        <v>563</v>
      </c>
      <c r="F7" s="8">
        <f>Horsemonger!N15</f>
        <v>153</v>
      </c>
      <c r="G7" s="8" t="s">
        <v>248</v>
      </c>
      <c r="H7" s="8">
        <f>Fleet!N86</f>
        <v>620</v>
      </c>
      <c r="K7" t="s">
        <v>249</v>
      </c>
    </row>
    <row r="8" spans="1:11" x14ac:dyDescent="0.2">
      <c r="A8">
        <v>1815</v>
      </c>
      <c r="D8" s="8">
        <f>'King''s &amp; Queen''s Bench'!N95</f>
        <v>1425</v>
      </c>
      <c r="E8" s="8">
        <v>617</v>
      </c>
      <c r="F8" s="8">
        <f>Horsemonger!N16</f>
        <v>203</v>
      </c>
      <c r="H8" s="8">
        <f>Fleet!N87</f>
        <v>565</v>
      </c>
      <c r="K8" t="s">
        <v>436</v>
      </c>
    </row>
    <row r="9" spans="1:11" x14ac:dyDescent="0.2">
      <c r="A9">
        <v>1816</v>
      </c>
      <c r="C9" s="8">
        <v>358</v>
      </c>
      <c r="D9" s="8">
        <f>'King''s &amp; Queen''s Bench'!N96</f>
        <v>1523</v>
      </c>
      <c r="E9" s="8">
        <v>712</v>
      </c>
      <c r="F9" s="8">
        <f>Horsemonger!N17</f>
        <v>197</v>
      </c>
      <c r="H9" s="8">
        <f>Fleet!N88</f>
        <v>675</v>
      </c>
    </row>
    <row r="10" spans="1:11" x14ac:dyDescent="0.2">
      <c r="A10">
        <v>1817</v>
      </c>
      <c r="B10" s="8">
        <v>1747</v>
      </c>
      <c r="C10" s="8">
        <v>320</v>
      </c>
      <c r="D10" s="8">
        <f>'King''s &amp; Queen''s Bench'!N97</f>
        <v>1652</v>
      </c>
      <c r="E10" s="8">
        <v>769</v>
      </c>
      <c r="F10" s="8">
        <f>Horsemonger!N18</f>
        <v>209</v>
      </c>
      <c r="H10" s="8">
        <f>Fleet!N89</f>
        <v>733</v>
      </c>
    </row>
    <row r="11" spans="1:11" x14ac:dyDescent="0.2">
      <c r="A11">
        <v>1818</v>
      </c>
      <c r="B11" s="8">
        <v>1738</v>
      </c>
      <c r="C11" s="8">
        <v>371</v>
      </c>
      <c r="D11" s="8">
        <f>'King''s &amp; Queen''s Bench'!N98</f>
        <v>1651</v>
      </c>
      <c r="E11" s="8">
        <v>796</v>
      </c>
      <c r="F11" s="8">
        <f>Horsemonger!N19</f>
        <v>216</v>
      </c>
      <c r="H11" s="8">
        <f>Fleet!N90</f>
        <v>714</v>
      </c>
    </row>
    <row r="12" spans="1:11" x14ac:dyDescent="0.2">
      <c r="A12">
        <v>1819</v>
      </c>
      <c r="B12" s="8">
        <v>1882</v>
      </c>
      <c r="C12" s="8">
        <v>381</v>
      </c>
      <c r="D12" s="8">
        <f>'King''s &amp; Queen''s Bench'!N99</f>
        <v>1866</v>
      </c>
      <c r="E12" s="8">
        <v>879</v>
      </c>
      <c r="F12" s="8">
        <f>Horsemonger!N20</f>
        <v>243</v>
      </c>
      <c r="H12" s="8">
        <f>Fleet!N91</f>
        <v>657</v>
      </c>
    </row>
    <row r="13" spans="1:11" x14ac:dyDescent="0.2">
      <c r="A13">
        <v>1820</v>
      </c>
      <c r="B13" s="8">
        <v>1842</v>
      </c>
      <c r="C13" s="8">
        <v>353</v>
      </c>
      <c r="D13" s="8">
        <f>'King''s &amp; Queen''s Bench'!N100</f>
        <v>1780</v>
      </c>
      <c r="E13" s="8">
        <v>937</v>
      </c>
      <c r="F13" s="8">
        <f>Horsemonger!N21</f>
        <v>281</v>
      </c>
      <c r="H13" s="8">
        <f>Fleet!N92</f>
        <v>621</v>
      </c>
    </row>
    <row r="14" spans="1:11" x14ac:dyDescent="0.2">
      <c r="A14">
        <v>1821</v>
      </c>
      <c r="B14" s="8">
        <v>2084</v>
      </c>
      <c r="C14" s="8">
        <v>291</v>
      </c>
      <c r="D14" s="8">
        <f>'King''s &amp; Queen''s Bench'!N101</f>
        <v>1701</v>
      </c>
      <c r="E14" s="8">
        <v>774</v>
      </c>
      <c r="F14" s="8">
        <f>Horsemonger!N22</f>
        <v>294</v>
      </c>
      <c r="H14" s="8">
        <f>Fleet!N93</f>
        <v>690</v>
      </c>
    </row>
    <row r="15" spans="1:11" x14ac:dyDescent="0.2">
      <c r="A15">
        <v>1822</v>
      </c>
      <c r="B15" s="8">
        <v>2135</v>
      </c>
      <c r="C15" s="8">
        <v>320</v>
      </c>
      <c r="D15" s="8">
        <f>'King''s &amp; Queen''s Bench'!N102</f>
        <v>1802</v>
      </c>
      <c r="E15" s="8">
        <v>780</v>
      </c>
      <c r="F15" s="8">
        <f>Horsemonger!N23</f>
        <v>258</v>
      </c>
      <c r="H15" s="8">
        <f>Fleet!N94</f>
        <v>596</v>
      </c>
      <c r="I15" s="8">
        <v>260</v>
      </c>
    </row>
    <row r="16" spans="1:11" x14ac:dyDescent="0.2">
      <c r="A16">
        <v>1823</v>
      </c>
      <c r="B16" s="8">
        <v>2163</v>
      </c>
      <c r="C16" s="8">
        <v>366</v>
      </c>
      <c r="D16" s="8">
        <f>'King''s &amp; Queen''s Bench'!N103</f>
        <v>1519</v>
      </c>
      <c r="E16" s="8">
        <v>803</v>
      </c>
      <c r="F16" s="8">
        <f>Horsemonger!N24</f>
        <v>469</v>
      </c>
      <c r="H16" s="8">
        <f>Fleet!N95</f>
        <v>539</v>
      </c>
      <c r="I16" s="8">
        <v>217</v>
      </c>
    </row>
    <row r="17" spans="1:11" x14ac:dyDescent="0.2">
      <c r="A17">
        <v>1824</v>
      </c>
      <c r="B17" s="8">
        <v>2464</v>
      </c>
      <c r="C17" s="8">
        <v>403</v>
      </c>
      <c r="D17" s="8">
        <f>'King''s &amp; Queen''s Bench'!N104</f>
        <v>1486</v>
      </c>
      <c r="E17" s="8">
        <v>764</v>
      </c>
      <c r="F17" s="8">
        <f>Horsemonger!N25</f>
        <v>705</v>
      </c>
      <c r="H17" s="8">
        <f>Fleet!N96</f>
        <v>632</v>
      </c>
      <c r="I17" s="8">
        <v>199</v>
      </c>
    </row>
    <row r="18" spans="1:11" x14ac:dyDescent="0.2">
      <c r="A18">
        <v>1825</v>
      </c>
      <c r="B18" s="8">
        <v>2841</v>
      </c>
      <c r="C18" s="8">
        <v>458</v>
      </c>
      <c r="D18" s="8">
        <f>'King''s &amp; Queen''s Bench'!N105</f>
        <v>1608</v>
      </c>
      <c r="E18" s="8">
        <v>868</v>
      </c>
      <c r="F18" s="8">
        <f>Horsemonger!N26</f>
        <v>812</v>
      </c>
      <c r="H18" s="8">
        <f>Fleet!N97</f>
        <v>566</v>
      </c>
      <c r="I18" s="8">
        <v>245</v>
      </c>
    </row>
    <row r="19" spans="1:11" x14ac:dyDescent="0.2">
      <c r="A19">
        <v>1826</v>
      </c>
      <c r="B19" s="8">
        <v>3439</v>
      </c>
      <c r="C19" s="8">
        <v>526</v>
      </c>
      <c r="D19" s="8">
        <f>'King''s &amp; Queen''s Bench'!N106</f>
        <v>1893</v>
      </c>
      <c r="E19" s="8">
        <v>852</v>
      </c>
      <c r="H19" s="8">
        <f>Fleet!N98</f>
        <v>892</v>
      </c>
      <c r="I19" s="8">
        <v>360</v>
      </c>
    </row>
    <row r="21" spans="1:11" x14ac:dyDescent="0.2">
      <c r="A21" t="s">
        <v>250</v>
      </c>
    </row>
    <row r="22" spans="1:11" x14ac:dyDescent="0.2">
      <c r="A22" t="s">
        <v>251</v>
      </c>
      <c r="C22" s="10">
        <f>AVERAGE(C15:C18)*4*365/SUM(B15:B18)</f>
        <v>58.799854212225348</v>
      </c>
      <c r="E22" s="10">
        <f>AVERAGE(E15:E18)*4*365/SUM(D15:D18)</f>
        <v>182.92673421667965</v>
      </c>
      <c r="I22" s="10">
        <f>AVERAGE(I15:I18)*4*365/SUM(H15:H18)</f>
        <v>144.09129875696527</v>
      </c>
    </row>
    <row r="27" spans="1:11" x14ac:dyDescent="0.2">
      <c r="A27" t="s">
        <v>36</v>
      </c>
      <c r="B27"/>
      <c r="C27"/>
      <c r="D27"/>
      <c r="E27"/>
      <c r="F27"/>
      <c r="G27"/>
    </row>
    <row r="28" spans="1:11" x14ac:dyDescent="0.2">
      <c r="B28" t="s">
        <v>324</v>
      </c>
      <c r="C28" t="s">
        <v>3</v>
      </c>
      <c r="D28" t="s">
        <v>23</v>
      </c>
      <c r="E28" t="s">
        <v>14</v>
      </c>
      <c r="F28" t="s">
        <v>2</v>
      </c>
      <c r="K28" t="s">
        <v>389</v>
      </c>
    </row>
    <row r="29" spans="1:11" x14ac:dyDescent="0.2">
      <c r="A29" t="s">
        <v>32</v>
      </c>
      <c r="B29">
        <v>379</v>
      </c>
      <c r="C29">
        <v>487</v>
      </c>
      <c r="D29">
        <v>47</v>
      </c>
      <c r="E29">
        <v>75</v>
      </c>
      <c r="F29">
        <v>153</v>
      </c>
    </row>
    <row r="30" spans="1:11" x14ac:dyDescent="0.2">
      <c r="A30" t="s">
        <v>33</v>
      </c>
      <c r="B30">
        <v>62</v>
      </c>
      <c r="C30">
        <v>368</v>
      </c>
      <c r="D30">
        <v>40</v>
      </c>
      <c r="E30">
        <v>29</v>
      </c>
      <c r="F30">
        <v>103</v>
      </c>
    </row>
    <row r="31" spans="1:11" x14ac:dyDescent="0.2">
      <c r="A31" t="s">
        <v>33</v>
      </c>
      <c r="B31">
        <v>22</v>
      </c>
      <c r="C31"/>
      <c r="D31"/>
      <c r="E31"/>
      <c r="F31"/>
    </row>
    <row r="32" spans="1:11" x14ac:dyDescent="0.2">
      <c r="A32" t="s">
        <v>33</v>
      </c>
      <c r="B32">
        <v>7</v>
      </c>
      <c r="C32"/>
      <c r="D32"/>
      <c r="E32"/>
      <c r="F32"/>
    </row>
    <row r="33" spans="1:6" x14ac:dyDescent="0.2">
      <c r="A33" t="s">
        <v>33</v>
      </c>
      <c r="B33">
        <v>4</v>
      </c>
      <c r="C33"/>
      <c r="D33"/>
      <c r="E33"/>
      <c r="F33"/>
    </row>
    <row r="34" spans="1:6" x14ac:dyDescent="0.2">
      <c r="A34" t="s">
        <v>33</v>
      </c>
      <c r="B34">
        <v>1</v>
      </c>
      <c r="C34"/>
      <c r="D34"/>
      <c r="E34"/>
      <c r="F34"/>
    </row>
    <row r="35" spans="1:6" x14ac:dyDescent="0.2">
      <c r="A35" t="s">
        <v>34</v>
      </c>
      <c r="B35">
        <v>44</v>
      </c>
      <c r="C35"/>
      <c r="D35"/>
      <c r="E35"/>
      <c r="F35">
        <v>0</v>
      </c>
    </row>
    <row r="36" spans="1:6" x14ac:dyDescent="0.2">
      <c r="A36" t="s">
        <v>35</v>
      </c>
      <c r="B36">
        <v>0</v>
      </c>
      <c r="C36"/>
      <c r="D36">
        <v>1</v>
      </c>
      <c r="E36">
        <v>1</v>
      </c>
      <c r="F36">
        <v>0</v>
      </c>
    </row>
    <row r="37" spans="1:6" x14ac:dyDescent="0.2">
      <c r="B37"/>
      <c r="C37"/>
      <c r="D37"/>
      <c r="E37"/>
      <c r="F37"/>
    </row>
    <row r="38" spans="1:6" x14ac:dyDescent="0.2">
      <c r="A38" t="s">
        <v>38</v>
      </c>
      <c r="B38">
        <f>SUM(B29:B36)</f>
        <v>519</v>
      </c>
      <c r="C38">
        <f>SUM(C29:C36)</f>
        <v>855</v>
      </c>
      <c r="D38">
        <f>SUM(D29:D36)</f>
        <v>88</v>
      </c>
      <c r="E38">
        <f>SUM(E29:E36)</f>
        <v>105</v>
      </c>
      <c r="F38">
        <f>SUM(F29:F36)</f>
        <v>256</v>
      </c>
    </row>
  </sheetData>
  <mergeCells count="5">
    <mergeCell ref="D4:E4"/>
    <mergeCell ref="F4:G4"/>
    <mergeCell ref="H4:I4"/>
    <mergeCell ref="B4:C4"/>
    <mergeCell ref="A1:C1"/>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L1" sqref="L1:L3"/>
    </sheetView>
  </sheetViews>
  <sheetFormatPr defaultRowHeight="12.75" x14ac:dyDescent="0.2"/>
  <cols>
    <col min="1" max="1" width="14.5703125" customWidth="1"/>
    <col min="11" max="11" width="2.42578125" customWidth="1"/>
    <col min="12" max="12" width="50.42578125" customWidth="1"/>
  </cols>
  <sheetData>
    <row r="1" spans="1:12" x14ac:dyDescent="0.2">
      <c r="A1" s="20" t="s">
        <v>390</v>
      </c>
      <c r="B1" s="20"/>
      <c r="C1" s="20"/>
      <c r="D1" s="20"/>
      <c r="L1" t="s">
        <v>494</v>
      </c>
    </row>
    <row r="2" spans="1:12" x14ac:dyDescent="0.2">
      <c r="L2" t="s">
        <v>495</v>
      </c>
    </row>
    <row r="3" spans="1:12" x14ac:dyDescent="0.2">
      <c r="L3" t="s">
        <v>496</v>
      </c>
    </row>
    <row r="4" spans="1:12" x14ac:dyDescent="0.2">
      <c r="B4" t="s">
        <v>2</v>
      </c>
      <c r="D4" t="s">
        <v>3</v>
      </c>
      <c r="F4" t="s">
        <v>4</v>
      </c>
      <c r="J4" t="s">
        <v>14</v>
      </c>
    </row>
    <row r="5" spans="1:12" x14ac:dyDescent="0.2">
      <c r="A5" t="s">
        <v>0</v>
      </c>
      <c r="B5" t="s">
        <v>105</v>
      </c>
      <c r="C5" t="s">
        <v>1</v>
      </c>
      <c r="D5" t="s">
        <v>105</v>
      </c>
      <c r="E5" t="s">
        <v>1</v>
      </c>
      <c r="F5" t="s">
        <v>105</v>
      </c>
      <c r="G5" t="s">
        <v>1</v>
      </c>
      <c r="H5" t="s">
        <v>5</v>
      </c>
      <c r="I5" t="s">
        <v>6</v>
      </c>
      <c r="J5" t="s">
        <v>105</v>
      </c>
    </row>
    <row r="6" spans="1:12" x14ac:dyDescent="0.2">
      <c r="A6">
        <v>1830</v>
      </c>
      <c r="B6">
        <v>742</v>
      </c>
      <c r="C6">
        <v>105</v>
      </c>
      <c r="D6">
        <v>1909</v>
      </c>
      <c r="E6">
        <v>444</v>
      </c>
      <c r="F6">
        <v>3214</v>
      </c>
      <c r="G6">
        <f>H6+I6</f>
        <v>2125</v>
      </c>
      <c r="H6">
        <v>1599</v>
      </c>
      <c r="I6">
        <v>526</v>
      </c>
      <c r="J6">
        <v>596</v>
      </c>
    </row>
    <row r="7" spans="1:12" x14ac:dyDescent="0.2">
      <c r="A7">
        <v>1831</v>
      </c>
      <c r="B7">
        <v>700</v>
      </c>
      <c r="C7">
        <v>136</v>
      </c>
      <c r="D7">
        <v>1580</v>
      </c>
      <c r="E7">
        <v>429</v>
      </c>
      <c r="F7">
        <v>3495</v>
      </c>
      <c r="G7">
        <f>H7+I7</f>
        <v>2200</v>
      </c>
      <c r="H7">
        <v>1575</v>
      </c>
      <c r="I7">
        <v>625</v>
      </c>
      <c r="J7">
        <v>585</v>
      </c>
    </row>
    <row r="8" spans="1:12" x14ac:dyDescent="0.2">
      <c r="A8">
        <v>1832</v>
      </c>
      <c r="B8">
        <v>884</v>
      </c>
      <c r="C8">
        <v>134</v>
      </c>
      <c r="D8">
        <v>1318</v>
      </c>
      <c r="E8">
        <v>414</v>
      </c>
      <c r="F8">
        <v>2990</v>
      </c>
      <c r="G8">
        <f>H8+I8</f>
        <v>1657</v>
      </c>
      <c r="H8">
        <v>986</v>
      </c>
      <c r="I8">
        <v>671</v>
      </c>
    </row>
    <row r="9" spans="1:12" x14ac:dyDescent="0.2">
      <c r="A9">
        <v>1833</v>
      </c>
      <c r="B9">
        <v>746</v>
      </c>
      <c r="C9">
        <v>126</v>
      </c>
      <c r="D9">
        <v>931</v>
      </c>
      <c r="E9">
        <v>331</v>
      </c>
      <c r="F9">
        <v>3036</v>
      </c>
      <c r="G9">
        <f>H9+I9</f>
        <v>1919</v>
      </c>
      <c r="H9">
        <v>1248</v>
      </c>
      <c r="I9">
        <v>671</v>
      </c>
    </row>
    <row r="10" spans="1:12" x14ac:dyDescent="0.2">
      <c r="A10">
        <v>1834</v>
      </c>
      <c r="B10">
        <v>679</v>
      </c>
      <c r="C10">
        <v>156</v>
      </c>
      <c r="D10">
        <v>858</v>
      </c>
      <c r="E10">
        <v>346</v>
      </c>
      <c r="F10">
        <v>3016</v>
      </c>
      <c r="G10">
        <f>H10+I10</f>
        <v>1903</v>
      </c>
      <c r="H10">
        <v>1033</v>
      </c>
      <c r="I10">
        <v>870</v>
      </c>
    </row>
    <row r="12" spans="1:12" x14ac:dyDescent="0.2">
      <c r="B12" t="s">
        <v>87</v>
      </c>
    </row>
    <row r="13" spans="1:12" x14ac:dyDescent="0.2">
      <c r="C13" t="s">
        <v>2</v>
      </c>
      <c r="D13" t="s">
        <v>3</v>
      </c>
      <c r="E13" t="s">
        <v>14</v>
      </c>
    </row>
    <row r="14" spans="1:12" x14ac:dyDescent="0.2">
      <c r="B14">
        <v>1831</v>
      </c>
      <c r="C14">
        <f>(C20+C35)/2</f>
        <v>176.5</v>
      </c>
      <c r="D14">
        <f>(D20+D35)/2</f>
        <v>444.5</v>
      </c>
      <c r="E14">
        <f>(E35+E36)/2</f>
        <v>127</v>
      </c>
    </row>
    <row r="15" spans="1:12" x14ac:dyDescent="0.2">
      <c r="B15">
        <v>1830</v>
      </c>
      <c r="C15">
        <f>C14*B6/B7</f>
        <v>187.09</v>
      </c>
      <c r="D15">
        <f>D14*D6/D7</f>
        <v>537.05727848101264</v>
      </c>
      <c r="E15">
        <f>E14*J6/J7</f>
        <v>129.3880341880342</v>
      </c>
    </row>
    <row r="19" spans="1:7" x14ac:dyDescent="0.2">
      <c r="C19" t="s">
        <v>2</v>
      </c>
      <c r="D19" t="s">
        <v>13</v>
      </c>
      <c r="E19" t="s">
        <v>14</v>
      </c>
      <c r="F19" t="s">
        <v>4</v>
      </c>
    </row>
    <row r="20" spans="1:7" x14ac:dyDescent="0.2">
      <c r="A20" t="s">
        <v>7</v>
      </c>
      <c r="B20" t="s">
        <v>8</v>
      </c>
      <c r="C20">
        <v>151</v>
      </c>
      <c r="D20">
        <v>353</v>
      </c>
    </row>
    <row r="21" spans="1:7" x14ac:dyDescent="0.2">
      <c r="B21" t="s">
        <v>9</v>
      </c>
      <c r="C21">
        <v>645</v>
      </c>
      <c r="D21">
        <v>909</v>
      </c>
      <c r="E21">
        <v>633</v>
      </c>
      <c r="F21">
        <v>3064</v>
      </c>
    </row>
    <row r="22" spans="1:7" x14ac:dyDescent="0.2">
      <c r="B22" t="s">
        <v>10</v>
      </c>
      <c r="C22">
        <v>622</v>
      </c>
      <c r="D22">
        <v>947</v>
      </c>
    </row>
    <row r="23" spans="1:7" x14ac:dyDescent="0.2">
      <c r="B23" t="s">
        <v>11</v>
      </c>
      <c r="C23">
        <v>5</v>
      </c>
    </row>
    <row r="24" spans="1:7" x14ac:dyDescent="0.2">
      <c r="A24" t="s">
        <v>12</v>
      </c>
      <c r="B24" t="s">
        <v>8</v>
      </c>
      <c r="C24">
        <v>169</v>
      </c>
      <c r="D24">
        <v>314</v>
      </c>
    </row>
    <row r="27" spans="1:7" x14ac:dyDescent="0.2">
      <c r="C27" t="s">
        <v>2</v>
      </c>
      <c r="D27" t="s">
        <v>13</v>
      </c>
      <c r="E27" t="s">
        <v>14</v>
      </c>
      <c r="F27" t="s">
        <v>4</v>
      </c>
      <c r="G27" t="s">
        <v>23</v>
      </c>
    </row>
    <row r="28" spans="1:7" x14ac:dyDescent="0.2">
      <c r="A28">
        <v>1830</v>
      </c>
      <c r="B28" t="s">
        <v>9</v>
      </c>
      <c r="C28">
        <v>515</v>
      </c>
      <c r="D28">
        <v>1233</v>
      </c>
      <c r="E28">
        <v>596</v>
      </c>
      <c r="F28">
        <v>3414</v>
      </c>
      <c r="G28">
        <v>317</v>
      </c>
    </row>
    <row r="29" spans="1:7" x14ac:dyDescent="0.2">
      <c r="A29">
        <v>1831</v>
      </c>
      <c r="B29" t="s">
        <v>9</v>
      </c>
      <c r="C29">
        <v>503</v>
      </c>
      <c r="D29">
        <v>1054</v>
      </c>
      <c r="E29">
        <v>585</v>
      </c>
      <c r="F29">
        <v>3271</v>
      </c>
      <c r="G29">
        <v>339</v>
      </c>
    </row>
    <row r="30" spans="1:7" x14ac:dyDescent="0.2">
      <c r="A30">
        <v>1832</v>
      </c>
      <c r="B30" t="s">
        <v>9</v>
      </c>
      <c r="C30">
        <v>681</v>
      </c>
      <c r="D30">
        <v>842</v>
      </c>
      <c r="E30">
        <v>635</v>
      </c>
      <c r="F30">
        <v>3383</v>
      </c>
      <c r="G30">
        <v>332</v>
      </c>
    </row>
    <row r="32" spans="1:7" x14ac:dyDescent="0.2">
      <c r="A32" t="s">
        <v>39</v>
      </c>
      <c r="B32" t="s">
        <v>8</v>
      </c>
      <c r="C32">
        <v>244</v>
      </c>
      <c r="D32">
        <v>937</v>
      </c>
      <c r="E32">
        <f>Marshalsea!C63</f>
        <v>109.16783216783217</v>
      </c>
      <c r="F32">
        <v>353</v>
      </c>
      <c r="G32">
        <v>333</v>
      </c>
    </row>
    <row r="33" spans="1:7" x14ac:dyDescent="0.2">
      <c r="A33" t="s">
        <v>31</v>
      </c>
      <c r="B33" t="s">
        <v>8</v>
      </c>
      <c r="C33">
        <v>256</v>
      </c>
      <c r="D33">
        <v>855</v>
      </c>
      <c r="E33">
        <v>105</v>
      </c>
      <c r="F33">
        <v>519</v>
      </c>
      <c r="G33">
        <v>88</v>
      </c>
    </row>
    <row r="35" spans="1:7" x14ac:dyDescent="0.2">
      <c r="A35" t="s">
        <v>25</v>
      </c>
      <c r="B35" t="s">
        <v>8</v>
      </c>
      <c r="C35">
        <v>202</v>
      </c>
      <c r="D35">
        <v>536</v>
      </c>
      <c r="E35">
        <v>123</v>
      </c>
      <c r="F35">
        <v>408</v>
      </c>
      <c r="G35">
        <v>59</v>
      </c>
    </row>
    <row r="36" spans="1:7" x14ac:dyDescent="0.2">
      <c r="A36" t="s">
        <v>15</v>
      </c>
      <c r="B36" t="s">
        <v>8</v>
      </c>
      <c r="C36">
        <v>220</v>
      </c>
      <c r="D36">
        <v>486</v>
      </c>
      <c r="E36">
        <v>131</v>
      </c>
      <c r="F36">
        <v>471</v>
      </c>
      <c r="G36">
        <v>80</v>
      </c>
    </row>
    <row r="37" spans="1:7" x14ac:dyDescent="0.2">
      <c r="A37" t="s">
        <v>16</v>
      </c>
      <c r="B37" t="s">
        <v>8</v>
      </c>
      <c r="C37">
        <v>255</v>
      </c>
      <c r="D37">
        <v>393</v>
      </c>
      <c r="E37">
        <v>133</v>
      </c>
      <c r="F37">
        <v>493</v>
      </c>
      <c r="G37">
        <v>69</v>
      </c>
    </row>
    <row r="39" spans="1:7" x14ac:dyDescent="0.2">
      <c r="F39">
        <f>F29/AVERAGE(F35:F36)</f>
        <v>7.4425483503981802</v>
      </c>
    </row>
  </sheetData>
  <mergeCells count="1">
    <mergeCell ref="A1:D1"/>
  </mergeCells>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workbookViewId="0">
      <selection sqref="A1:B1"/>
    </sheetView>
  </sheetViews>
  <sheetFormatPr defaultRowHeight="12.75" x14ac:dyDescent="0.2"/>
  <cols>
    <col min="1" max="1" width="20.85546875" customWidth="1"/>
    <col min="2" max="2" width="23.28515625" customWidth="1"/>
    <col min="3" max="4" width="6.85546875" customWidth="1"/>
    <col min="7" max="16" width="6.85546875" customWidth="1"/>
    <col min="17" max="17" width="2.140625" customWidth="1"/>
    <col min="18" max="18" width="46.28515625" customWidth="1"/>
  </cols>
  <sheetData>
    <row r="1" spans="1:18" x14ac:dyDescent="0.2">
      <c r="A1" s="23" t="s">
        <v>399</v>
      </c>
      <c r="B1" s="20"/>
      <c r="R1" t="s">
        <v>494</v>
      </c>
    </row>
    <row r="2" spans="1:18" x14ac:dyDescent="0.2">
      <c r="A2" s="20" t="s">
        <v>400</v>
      </c>
      <c r="B2" s="20"/>
      <c r="R2" t="s">
        <v>495</v>
      </c>
    </row>
    <row r="3" spans="1:18" x14ac:dyDescent="0.2">
      <c r="R3" t="s">
        <v>496</v>
      </c>
    </row>
    <row r="4" spans="1:18" x14ac:dyDescent="0.2">
      <c r="C4">
        <v>1836</v>
      </c>
    </row>
    <row r="5" spans="1:18" x14ac:dyDescent="0.2">
      <c r="C5" t="s">
        <v>289</v>
      </c>
      <c r="E5" t="s">
        <v>289</v>
      </c>
      <c r="G5" t="s">
        <v>290</v>
      </c>
      <c r="I5" t="s">
        <v>291</v>
      </c>
      <c r="K5" t="s">
        <v>288</v>
      </c>
      <c r="M5" t="s">
        <v>287</v>
      </c>
      <c r="O5" t="s">
        <v>275</v>
      </c>
    </row>
    <row r="6" spans="1:18" x14ac:dyDescent="0.2">
      <c r="C6" t="s">
        <v>273</v>
      </c>
      <c r="E6" t="s">
        <v>272</v>
      </c>
      <c r="G6" t="s">
        <v>272</v>
      </c>
      <c r="I6" t="s">
        <v>272</v>
      </c>
      <c r="K6" t="s">
        <v>274</v>
      </c>
      <c r="M6" t="s">
        <v>274</v>
      </c>
      <c r="O6" t="s">
        <v>274</v>
      </c>
    </row>
    <row r="7" spans="1:18" x14ac:dyDescent="0.2">
      <c r="A7" t="s">
        <v>234</v>
      </c>
      <c r="B7" t="s">
        <v>279</v>
      </c>
      <c r="C7" t="s">
        <v>89</v>
      </c>
      <c r="D7" t="s">
        <v>90</v>
      </c>
      <c r="E7" t="s">
        <v>89</v>
      </c>
      <c r="F7" t="s">
        <v>90</v>
      </c>
      <c r="G7" t="s">
        <v>89</v>
      </c>
      <c r="H7" t="s">
        <v>90</v>
      </c>
      <c r="I7" t="s">
        <v>89</v>
      </c>
      <c r="J7" t="s">
        <v>90</v>
      </c>
      <c r="K7" t="s">
        <v>89</v>
      </c>
      <c r="L7" t="s">
        <v>90</v>
      </c>
      <c r="M7" t="s">
        <v>89</v>
      </c>
      <c r="N7" t="s">
        <v>90</v>
      </c>
      <c r="O7" t="s">
        <v>89</v>
      </c>
      <c r="P7" t="s">
        <v>90</v>
      </c>
    </row>
    <row r="8" spans="1:18" x14ac:dyDescent="0.2">
      <c r="A8" t="s">
        <v>80</v>
      </c>
      <c r="B8" t="s">
        <v>203</v>
      </c>
      <c r="C8">
        <v>68</v>
      </c>
      <c r="D8">
        <v>47</v>
      </c>
      <c r="E8">
        <f>I8-G8</f>
        <v>12</v>
      </c>
      <c r="F8">
        <f>J8-H8</f>
        <v>2</v>
      </c>
      <c r="G8">
        <v>0</v>
      </c>
      <c r="H8">
        <v>0</v>
      </c>
      <c r="I8">
        <v>12</v>
      </c>
      <c r="J8">
        <v>2</v>
      </c>
      <c r="K8">
        <v>3902</v>
      </c>
      <c r="L8">
        <v>2020</v>
      </c>
      <c r="M8">
        <v>10</v>
      </c>
      <c r="N8">
        <v>1</v>
      </c>
      <c r="O8">
        <v>219</v>
      </c>
      <c r="P8">
        <v>120</v>
      </c>
    </row>
    <row r="9" spans="1:18" x14ac:dyDescent="0.2">
      <c r="A9" t="s">
        <v>93</v>
      </c>
      <c r="B9" t="s">
        <v>280</v>
      </c>
      <c r="C9">
        <v>590</v>
      </c>
      <c r="D9">
        <v>235</v>
      </c>
      <c r="E9">
        <f t="shared" ref="E9:E15" si="0">I9-G9</f>
        <v>689</v>
      </c>
      <c r="F9">
        <f t="shared" ref="F9:F15" si="1">J9-H9</f>
        <v>236</v>
      </c>
      <c r="G9">
        <v>0</v>
      </c>
      <c r="H9">
        <v>0</v>
      </c>
      <c r="I9">
        <v>689</v>
      </c>
      <c r="J9">
        <v>236</v>
      </c>
      <c r="O9">
        <v>798</v>
      </c>
      <c r="P9">
        <v>307</v>
      </c>
    </row>
    <row r="10" spans="1:18" x14ac:dyDescent="0.2">
      <c r="A10" t="s">
        <v>79</v>
      </c>
      <c r="B10" t="s">
        <v>281</v>
      </c>
      <c r="C10">
        <v>190</v>
      </c>
      <c r="D10">
        <v>72</v>
      </c>
      <c r="E10">
        <f t="shared" si="0"/>
        <v>107</v>
      </c>
      <c r="F10">
        <f t="shared" si="1"/>
        <v>15</v>
      </c>
      <c r="G10">
        <v>0</v>
      </c>
      <c r="H10">
        <v>0</v>
      </c>
      <c r="I10">
        <v>107</v>
      </c>
      <c r="J10">
        <v>15</v>
      </c>
      <c r="O10">
        <v>234</v>
      </c>
      <c r="P10">
        <v>168</v>
      </c>
    </row>
    <row r="11" spans="1:18" x14ac:dyDescent="0.2">
      <c r="A11" t="s">
        <v>276</v>
      </c>
      <c r="B11" t="s">
        <v>282</v>
      </c>
      <c r="C11">
        <v>107</v>
      </c>
      <c r="D11">
        <v>26</v>
      </c>
      <c r="E11">
        <f t="shared" si="0"/>
        <v>126</v>
      </c>
      <c r="F11">
        <f t="shared" si="1"/>
        <v>34</v>
      </c>
      <c r="G11">
        <v>0</v>
      </c>
      <c r="H11">
        <v>0</v>
      </c>
      <c r="I11">
        <v>126</v>
      </c>
      <c r="J11">
        <v>34</v>
      </c>
      <c r="K11">
        <v>3743</v>
      </c>
      <c r="L11">
        <v>1274</v>
      </c>
      <c r="O11">
        <v>164</v>
      </c>
      <c r="P11">
        <v>23</v>
      </c>
    </row>
    <row r="12" spans="1:18" x14ac:dyDescent="0.2">
      <c r="A12" t="s">
        <v>277</v>
      </c>
      <c r="B12" t="s">
        <v>283</v>
      </c>
      <c r="C12">
        <v>0</v>
      </c>
      <c r="D12">
        <v>0</v>
      </c>
      <c r="E12">
        <f t="shared" si="0"/>
        <v>0</v>
      </c>
      <c r="F12">
        <f t="shared" si="1"/>
        <v>0</v>
      </c>
      <c r="G12">
        <v>350</v>
      </c>
      <c r="H12">
        <v>12</v>
      </c>
      <c r="I12">
        <v>350</v>
      </c>
      <c r="J12">
        <v>12</v>
      </c>
      <c r="M12">
        <v>2372</v>
      </c>
      <c r="N12">
        <v>148</v>
      </c>
      <c r="O12">
        <v>386</v>
      </c>
      <c r="P12">
        <v>30</v>
      </c>
    </row>
    <row r="13" spans="1:18" x14ac:dyDescent="0.2">
      <c r="A13" t="s">
        <v>318</v>
      </c>
      <c r="B13" t="s">
        <v>284</v>
      </c>
      <c r="C13">
        <v>85</v>
      </c>
      <c r="D13">
        <v>23</v>
      </c>
      <c r="E13">
        <f t="shared" si="0"/>
        <v>60</v>
      </c>
      <c r="F13">
        <f t="shared" si="1"/>
        <v>23</v>
      </c>
      <c r="G13">
        <v>0</v>
      </c>
      <c r="H13">
        <v>0</v>
      </c>
      <c r="I13">
        <v>60</v>
      </c>
      <c r="J13">
        <v>23</v>
      </c>
      <c r="K13">
        <v>39</v>
      </c>
      <c r="L13">
        <v>0</v>
      </c>
      <c r="O13">
        <v>85</v>
      </c>
      <c r="P13">
        <v>53</v>
      </c>
    </row>
    <row r="14" spans="1:18" x14ac:dyDescent="0.2">
      <c r="A14" t="s">
        <v>278</v>
      </c>
      <c r="B14" t="s">
        <v>285</v>
      </c>
      <c r="C14">
        <v>366</v>
      </c>
      <c r="D14">
        <v>79</v>
      </c>
      <c r="E14">
        <f t="shared" si="0"/>
        <v>319</v>
      </c>
      <c r="F14">
        <f t="shared" si="1"/>
        <v>74</v>
      </c>
      <c r="G14">
        <v>0</v>
      </c>
      <c r="H14">
        <v>0</v>
      </c>
      <c r="I14">
        <v>319</v>
      </c>
      <c r="J14">
        <v>74</v>
      </c>
      <c r="K14">
        <v>0</v>
      </c>
      <c r="L14">
        <v>0</v>
      </c>
      <c r="O14">
        <v>367</v>
      </c>
      <c r="P14">
        <v>80</v>
      </c>
    </row>
    <row r="15" spans="1:18" x14ac:dyDescent="0.2">
      <c r="A15" t="s">
        <v>96</v>
      </c>
      <c r="B15" t="s">
        <v>286</v>
      </c>
      <c r="C15">
        <v>182</v>
      </c>
      <c r="D15">
        <v>122</v>
      </c>
      <c r="E15">
        <f t="shared" si="0"/>
        <v>155</v>
      </c>
      <c r="F15">
        <f t="shared" si="1"/>
        <v>75</v>
      </c>
      <c r="G15">
        <v>7</v>
      </c>
      <c r="H15">
        <v>0</v>
      </c>
      <c r="I15">
        <v>162</v>
      </c>
      <c r="J15">
        <v>75</v>
      </c>
      <c r="K15">
        <v>3066</v>
      </c>
      <c r="L15">
        <v>2496</v>
      </c>
      <c r="M15">
        <v>305</v>
      </c>
      <c r="N15">
        <v>32</v>
      </c>
      <c r="O15">
        <v>256</v>
      </c>
      <c r="P15">
        <v>212</v>
      </c>
    </row>
    <row r="39" spans="3:16" x14ac:dyDescent="0.2">
      <c r="C39" s="5"/>
      <c r="D39" s="5"/>
      <c r="G39" s="5"/>
      <c r="H39" s="5"/>
      <c r="I39" s="5"/>
      <c r="J39" s="5"/>
      <c r="K39" s="5"/>
      <c r="L39" s="5"/>
      <c r="M39" s="5"/>
      <c r="N39" s="5"/>
      <c r="O39" s="5"/>
      <c r="P39" s="5"/>
    </row>
    <row r="43" spans="3:16" x14ac:dyDescent="0.2">
      <c r="D43" s="5"/>
      <c r="G43" s="5"/>
      <c r="H43" s="5"/>
      <c r="I43" s="5"/>
      <c r="J43" s="5"/>
      <c r="K43" s="5"/>
      <c r="L43" s="5"/>
      <c r="M43" s="5"/>
      <c r="N43" s="5"/>
      <c r="O43" s="5"/>
      <c r="P43" s="5"/>
    </row>
    <row r="46" spans="3:16" x14ac:dyDescent="0.2">
      <c r="D46" s="5"/>
      <c r="G46" s="5"/>
      <c r="H46" s="5"/>
      <c r="I46" s="5"/>
      <c r="J46" s="5"/>
      <c r="K46" s="5"/>
      <c r="L46" s="5"/>
      <c r="M46" s="5"/>
      <c r="N46" s="5"/>
      <c r="O46" s="5"/>
      <c r="P46" s="5"/>
    </row>
    <row r="47" spans="3:16" x14ac:dyDescent="0.2">
      <c r="D47" s="5"/>
      <c r="G47" s="5"/>
      <c r="H47" s="5"/>
      <c r="I47" s="5"/>
      <c r="J47" s="5"/>
      <c r="K47" s="5"/>
      <c r="L47" s="5"/>
      <c r="M47" s="5"/>
      <c r="N47" s="5"/>
      <c r="O47" s="5"/>
      <c r="P47" s="5"/>
    </row>
    <row r="48" spans="3:16" x14ac:dyDescent="0.2">
      <c r="D48" s="5"/>
    </row>
    <row r="49" spans="4:16" x14ac:dyDescent="0.2">
      <c r="D49" s="5"/>
    </row>
    <row r="50" spans="4:16" x14ac:dyDescent="0.2">
      <c r="D50" s="5"/>
    </row>
    <row r="51" spans="4:16" x14ac:dyDescent="0.2">
      <c r="D51" s="5"/>
    </row>
    <row r="55" spans="4:16" x14ac:dyDescent="0.2">
      <c r="G55" s="5"/>
      <c r="H55" s="5"/>
      <c r="I55" s="5"/>
      <c r="J55" s="5"/>
      <c r="M55" s="5"/>
      <c r="N55" s="5"/>
      <c r="O55" s="5"/>
      <c r="P55" s="5"/>
    </row>
    <row r="56" spans="4:16" x14ac:dyDescent="0.2">
      <c r="G56" s="5"/>
      <c r="H56" s="5"/>
      <c r="I56" s="5"/>
      <c r="J56" s="5"/>
      <c r="M56" s="5"/>
      <c r="N56" s="5"/>
      <c r="O56" s="5"/>
      <c r="P56" s="5"/>
    </row>
    <row r="57" spans="4:16" x14ac:dyDescent="0.2">
      <c r="G57" s="5"/>
      <c r="H57" s="5"/>
      <c r="I57" s="5"/>
      <c r="J57" s="5"/>
      <c r="M57" s="5"/>
      <c r="N57" s="5"/>
      <c r="O57" s="5"/>
      <c r="P57" s="5"/>
    </row>
    <row r="58" spans="4:16" x14ac:dyDescent="0.2">
      <c r="G58" s="5"/>
      <c r="H58" s="5"/>
      <c r="I58" s="5"/>
      <c r="J58" s="5"/>
      <c r="M58" s="5"/>
      <c r="N58" s="5"/>
      <c r="O58" s="5"/>
      <c r="P58" s="5"/>
    </row>
    <row r="59" spans="4:16" x14ac:dyDescent="0.2">
      <c r="G59" s="5"/>
      <c r="H59" s="5"/>
      <c r="I59" s="5"/>
      <c r="J59" s="5"/>
      <c r="M59" s="5"/>
      <c r="N59" s="5"/>
      <c r="O59" s="5"/>
      <c r="P59" s="5"/>
    </row>
    <row r="60" spans="4:16" x14ac:dyDescent="0.2">
      <c r="G60" s="5"/>
      <c r="H60" s="5"/>
      <c r="I60" s="5"/>
      <c r="J60" s="5"/>
      <c r="M60" s="5"/>
      <c r="N60" s="5"/>
      <c r="O60" s="5"/>
      <c r="P60" s="5"/>
    </row>
    <row r="61" spans="4:16" x14ac:dyDescent="0.2">
      <c r="G61" s="5"/>
      <c r="H61" s="5"/>
      <c r="I61" s="5"/>
      <c r="J61" s="5"/>
      <c r="M61" s="5"/>
      <c r="N61" s="5"/>
      <c r="O61" s="5"/>
      <c r="P61" s="5"/>
    </row>
    <row r="62" spans="4:16" x14ac:dyDescent="0.2">
      <c r="G62" s="5"/>
      <c r="H62" s="5"/>
      <c r="I62" s="5"/>
      <c r="J62" s="5"/>
      <c r="M62" s="5"/>
      <c r="N62" s="5"/>
      <c r="O62" s="5"/>
      <c r="P62" s="5"/>
    </row>
    <row r="63" spans="4:16" x14ac:dyDescent="0.2">
      <c r="G63" s="5"/>
      <c r="H63" s="5"/>
      <c r="I63" s="5"/>
      <c r="J63" s="5"/>
      <c r="M63" s="5"/>
      <c r="N63" s="5"/>
      <c r="O63" s="5"/>
      <c r="P63" s="5"/>
    </row>
  </sheetData>
  <mergeCells count="2">
    <mergeCell ref="A1:B1"/>
    <mergeCell ref="A2:B2"/>
  </mergeCells>
  <phoneticPr fontId="0" type="noConversion"/>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workbookViewId="0">
      <selection sqref="A1:E1"/>
    </sheetView>
  </sheetViews>
  <sheetFormatPr defaultRowHeight="12.75" x14ac:dyDescent="0.2"/>
  <cols>
    <col min="8" max="8" width="14" customWidth="1"/>
    <col min="14" max="14" width="2.28515625" customWidth="1"/>
    <col min="15" max="15" width="29.85546875" customWidth="1"/>
  </cols>
  <sheetData>
    <row r="1" spans="1:15" x14ac:dyDescent="0.2">
      <c r="A1" s="20" t="s">
        <v>401</v>
      </c>
      <c r="B1" s="20"/>
      <c r="C1" s="20"/>
      <c r="D1" s="20"/>
      <c r="E1" s="20"/>
      <c r="O1" t="s">
        <v>494</v>
      </c>
    </row>
    <row r="2" spans="1:15" x14ac:dyDescent="0.2">
      <c r="O2" t="s">
        <v>495</v>
      </c>
    </row>
    <row r="3" spans="1:15" x14ac:dyDescent="0.2">
      <c r="C3" t="s">
        <v>238</v>
      </c>
      <c r="D3" t="s">
        <v>239</v>
      </c>
      <c r="E3" t="s">
        <v>95</v>
      </c>
      <c r="O3" t="s">
        <v>496</v>
      </c>
    </row>
    <row r="4" spans="1:15" x14ac:dyDescent="0.2">
      <c r="A4" t="s">
        <v>93</v>
      </c>
      <c r="B4" t="s">
        <v>94</v>
      </c>
      <c r="C4">
        <v>300</v>
      </c>
      <c r="D4">
        <v>101</v>
      </c>
      <c r="E4">
        <v>13</v>
      </c>
      <c r="F4">
        <f>SUM(C4:E4)</f>
        <v>414</v>
      </c>
      <c r="G4" t="s">
        <v>92</v>
      </c>
    </row>
    <row r="5" spans="1:15" x14ac:dyDescent="0.2">
      <c r="A5" t="s">
        <v>93</v>
      </c>
      <c r="B5" t="s">
        <v>98</v>
      </c>
      <c r="C5">
        <v>272</v>
      </c>
      <c r="D5">
        <v>84</v>
      </c>
      <c r="F5">
        <f>SUM(C5:E5)</f>
        <v>356</v>
      </c>
      <c r="G5" t="s">
        <v>99</v>
      </c>
    </row>
    <row r="7" spans="1:15" x14ac:dyDescent="0.2">
      <c r="B7" t="s">
        <v>108</v>
      </c>
    </row>
    <row r="8" spans="1:15" x14ac:dyDescent="0.2">
      <c r="B8" t="s">
        <v>30</v>
      </c>
    </row>
    <row r="9" spans="1:15" x14ac:dyDescent="0.2">
      <c r="A9" t="s">
        <v>104</v>
      </c>
      <c r="B9">
        <v>414</v>
      </c>
    </row>
    <row r="12" spans="1:15" x14ac:dyDescent="0.2">
      <c r="A12" t="s">
        <v>109</v>
      </c>
      <c r="B12" t="s">
        <v>106</v>
      </c>
      <c r="C12" t="s">
        <v>110</v>
      </c>
      <c r="D12" t="s">
        <v>111</v>
      </c>
      <c r="E12" t="s">
        <v>112</v>
      </c>
      <c r="F12" t="s">
        <v>113</v>
      </c>
      <c r="G12" t="s">
        <v>114</v>
      </c>
      <c r="H12" t="s">
        <v>115</v>
      </c>
      <c r="I12" t="s">
        <v>116</v>
      </c>
      <c r="J12" t="s">
        <v>117</v>
      </c>
      <c r="K12" t="s">
        <v>118</v>
      </c>
      <c r="L12" t="s">
        <v>119</v>
      </c>
      <c r="M12" t="s">
        <v>120</v>
      </c>
    </row>
    <row r="13" spans="1:15" x14ac:dyDescent="0.2">
      <c r="A13" t="s">
        <v>121</v>
      </c>
      <c r="B13" t="s">
        <v>107</v>
      </c>
      <c r="C13" t="s">
        <v>122</v>
      </c>
      <c r="D13" t="s">
        <v>93</v>
      </c>
      <c r="E13" t="s">
        <v>127</v>
      </c>
      <c r="F13" t="s">
        <v>124</v>
      </c>
      <c r="I13">
        <v>414</v>
      </c>
      <c r="K13">
        <f>$I13*K14/$J14</f>
        <v>10.030837004405287</v>
      </c>
      <c r="L13">
        <f>$I13*L14/$J14</f>
        <v>304.57268722466961</v>
      </c>
      <c r="M13">
        <f>$I13*M14/$J14</f>
        <v>99.396475770925107</v>
      </c>
    </row>
    <row r="14" spans="1:15" x14ac:dyDescent="0.2">
      <c r="A14" t="s">
        <v>121</v>
      </c>
      <c r="B14" t="s">
        <v>107</v>
      </c>
      <c r="C14" t="s">
        <v>122</v>
      </c>
      <c r="D14" t="s">
        <v>93</v>
      </c>
      <c r="E14" t="s">
        <v>123</v>
      </c>
      <c r="F14" t="s">
        <v>126</v>
      </c>
      <c r="G14">
        <v>400</v>
      </c>
      <c r="H14">
        <v>3322</v>
      </c>
      <c r="J14">
        <v>454</v>
      </c>
      <c r="K14">
        <v>11</v>
      </c>
      <c r="L14">
        <v>334</v>
      </c>
      <c r="M14">
        <v>109</v>
      </c>
    </row>
    <row r="24" spans="1:7" x14ac:dyDescent="0.2">
      <c r="B24" t="s">
        <v>69</v>
      </c>
    </row>
    <row r="25" spans="1:7" x14ac:dyDescent="0.2">
      <c r="A25" t="s">
        <v>68</v>
      </c>
      <c r="B25" t="s">
        <v>28</v>
      </c>
      <c r="C25" t="s">
        <v>8</v>
      </c>
      <c r="E25" t="s">
        <v>53</v>
      </c>
      <c r="G25" t="s">
        <v>70</v>
      </c>
    </row>
    <row r="26" spans="1:7" x14ac:dyDescent="0.2">
      <c r="A26">
        <v>1815</v>
      </c>
      <c r="B26">
        <v>2105</v>
      </c>
      <c r="C26" t="s">
        <v>76</v>
      </c>
      <c r="D26">
        <f>B26/E26</f>
        <v>233.88888888888889</v>
      </c>
      <c r="E26">
        <v>9</v>
      </c>
    </row>
    <row r="27" spans="1:7" x14ac:dyDescent="0.2">
      <c r="A27">
        <v>1816</v>
      </c>
      <c r="B27">
        <v>2875</v>
      </c>
    </row>
    <row r="28" spans="1:7" x14ac:dyDescent="0.2">
      <c r="A28">
        <v>1817</v>
      </c>
      <c r="B28">
        <v>3667</v>
      </c>
    </row>
    <row r="29" spans="1:7" x14ac:dyDescent="0.2">
      <c r="A29">
        <v>1818</v>
      </c>
      <c r="C29" t="s">
        <v>75</v>
      </c>
      <c r="D29">
        <f>272+84</f>
        <v>356</v>
      </c>
      <c r="E29">
        <f>B30/D29</f>
        <v>10.960674157303371</v>
      </c>
    </row>
    <row r="30" spans="1:7" x14ac:dyDescent="0.2">
      <c r="A30">
        <v>1818</v>
      </c>
      <c r="B30">
        <v>3902</v>
      </c>
      <c r="D30">
        <v>472</v>
      </c>
      <c r="E30">
        <f>B30/D30</f>
        <v>8.2669491525423737</v>
      </c>
    </row>
    <row r="32" spans="1:7" x14ac:dyDescent="0.2">
      <c r="A32">
        <v>1820</v>
      </c>
      <c r="B32">
        <v>3322</v>
      </c>
      <c r="D32">
        <f>B32/E30</f>
        <v>401.84110712455146</v>
      </c>
    </row>
    <row r="33" spans="1:11" x14ac:dyDescent="0.2">
      <c r="A33">
        <v>1823</v>
      </c>
      <c r="B33">
        <f>I34-G40</f>
        <v>5053</v>
      </c>
      <c r="I33" t="s">
        <v>28</v>
      </c>
      <c r="J33" t="s">
        <v>63</v>
      </c>
      <c r="K33" t="s">
        <v>64</v>
      </c>
    </row>
    <row r="34" spans="1:11" x14ac:dyDescent="0.2">
      <c r="G34" t="s">
        <v>61</v>
      </c>
      <c r="I34">
        <v>35550</v>
      </c>
      <c r="J34">
        <f>J35*I34/I35</f>
        <v>479.17509098261223</v>
      </c>
    </row>
    <row r="35" spans="1:11" x14ac:dyDescent="0.2">
      <c r="A35">
        <v>1824</v>
      </c>
      <c r="B35">
        <v>3821</v>
      </c>
      <c r="G35" t="s">
        <v>62</v>
      </c>
      <c r="I35">
        <v>66771</v>
      </c>
      <c r="J35">
        <v>900</v>
      </c>
      <c r="K35">
        <f>I35/J35/7</f>
        <v>10.598571428571429</v>
      </c>
    </row>
    <row r="36" spans="1:11" x14ac:dyDescent="0.2">
      <c r="A36">
        <v>1825</v>
      </c>
      <c r="B36">
        <v>3987</v>
      </c>
      <c r="C36" t="s">
        <v>67</v>
      </c>
      <c r="D36">
        <v>582</v>
      </c>
      <c r="E36">
        <f>B36/D36</f>
        <v>6.8505154639175254</v>
      </c>
    </row>
    <row r="37" spans="1:11" x14ac:dyDescent="0.2">
      <c r="A37">
        <v>1826</v>
      </c>
      <c r="B37">
        <v>4922</v>
      </c>
      <c r="C37" t="s">
        <v>67</v>
      </c>
      <c r="D37">
        <v>642</v>
      </c>
      <c r="E37">
        <f>B37/D37</f>
        <v>7.666666666666667</v>
      </c>
      <c r="G37" t="s">
        <v>74</v>
      </c>
      <c r="I37">
        <f>11558+750</f>
        <v>12308</v>
      </c>
      <c r="J37">
        <f>I37/10/E30</f>
        <v>148.88200922603792</v>
      </c>
    </row>
    <row r="38" spans="1:11" x14ac:dyDescent="0.2">
      <c r="A38">
        <v>1827</v>
      </c>
      <c r="B38">
        <v>5261</v>
      </c>
    </row>
    <row r="39" spans="1:11" x14ac:dyDescent="0.2">
      <c r="A39">
        <v>1828</v>
      </c>
      <c r="B39">
        <v>5881</v>
      </c>
    </row>
    <row r="40" spans="1:11" x14ac:dyDescent="0.2">
      <c r="A40">
        <v>1829</v>
      </c>
      <c r="B40">
        <v>6625</v>
      </c>
      <c r="C40" s="1">
        <v>38560</v>
      </c>
      <c r="D40">
        <v>790</v>
      </c>
      <c r="E40">
        <f>B40/D40</f>
        <v>8.386075949367088</v>
      </c>
      <c r="G40">
        <f>SUM(B35:B40)</f>
        <v>30497</v>
      </c>
    </row>
    <row r="41" spans="1:11" x14ac:dyDescent="0.2">
      <c r="A41">
        <v>1830</v>
      </c>
      <c r="B41">
        <v>7485</v>
      </c>
      <c r="C41" t="s">
        <v>67</v>
      </c>
      <c r="D41">
        <v>859</v>
      </c>
      <c r="E41">
        <f>B41/D41</f>
        <v>8.713620488940629</v>
      </c>
    </row>
    <row r="42" spans="1:11" x14ac:dyDescent="0.2">
      <c r="A42">
        <v>1831</v>
      </c>
      <c r="B42">
        <v>10162</v>
      </c>
    </row>
    <row r="43" spans="1:11" x14ac:dyDescent="0.2">
      <c r="A43">
        <v>1832</v>
      </c>
      <c r="B43">
        <v>12543</v>
      </c>
      <c r="C43" t="s">
        <v>66</v>
      </c>
      <c r="D43">
        <v>1325</v>
      </c>
      <c r="E43">
        <f>B43/D43</f>
        <v>9.4664150943396219</v>
      </c>
    </row>
    <row r="44" spans="1:11" x14ac:dyDescent="0.2">
      <c r="A44">
        <v>1833</v>
      </c>
      <c r="B44">
        <v>10456</v>
      </c>
    </row>
    <row r="45" spans="1:11" x14ac:dyDescent="0.2">
      <c r="A45">
        <v>1834</v>
      </c>
      <c r="B45">
        <v>10596</v>
      </c>
      <c r="C45" t="s">
        <v>71</v>
      </c>
      <c r="D45">
        <v>914</v>
      </c>
      <c r="E45">
        <f>B45/D45</f>
        <v>11.592997811816193</v>
      </c>
    </row>
    <row r="46" spans="1:11" x14ac:dyDescent="0.2">
      <c r="A46">
        <v>1835</v>
      </c>
      <c r="B46">
        <v>7598</v>
      </c>
    </row>
    <row r="47" spans="1:11" x14ac:dyDescent="0.2">
      <c r="A47">
        <v>1836</v>
      </c>
      <c r="B47">
        <v>7931</v>
      </c>
      <c r="C47" t="s">
        <v>67</v>
      </c>
      <c r="D47">
        <v>825</v>
      </c>
      <c r="E47">
        <f>B47/D47</f>
        <v>9.6133333333333333</v>
      </c>
      <c r="G47">
        <f>SUM(B41:B47)</f>
        <v>66771</v>
      </c>
    </row>
    <row r="48" spans="1:11" x14ac:dyDescent="0.2">
      <c r="A48">
        <v>1837</v>
      </c>
    </row>
    <row r="49" spans="1:5" x14ac:dyDescent="0.2">
      <c r="A49">
        <v>1838</v>
      </c>
      <c r="C49" t="s">
        <v>65</v>
      </c>
      <c r="D49">
        <v>1023</v>
      </c>
      <c r="E49">
        <f>B49/D49</f>
        <v>0</v>
      </c>
    </row>
    <row r="52" spans="1:5" x14ac:dyDescent="0.2">
      <c r="A52" t="s">
        <v>77</v>
      </c>
    </row>
    <row r="53" spans="1:5" x14ac:dyDescent="0.2">
      <c r="A53" t="s">
        <v>180</v>
      </c>
    </row>
    <row r="54" spans="1:5" x14ac:dyDescent="0.2">
      <c r="A54" t="s">
        <v>0</v>
      </c>
      <c r="B54" t="s">
        <v>182</v>
      </c>
    </row>
    <row r="55" spans="1:5" x14ac:dyDescent="0.2">
      <c r="A55">
        <v>1825</v>
      </c>
      <c r="B55">
        <v>582</v>
      </c>
      <c r="D55" t="s">
        <v>181</v>
      </c>
    </row>
    <row r="56" spans="1:5" x14ac:dyDescent="0.2">
      <c r="A56">
        <v>1826</v>
      </c>
      <c r="B56">
        <v>642</v>
      </c>
    </row>
    <row r="57" spans="1:5" x14ac:dyDescent="0.2">
      <c r="A57">
        <v>1827</v>
      </c>
      <c r="B57">
        <v>732</v>
      </c>
    </row>
    <row r="58" spans="1:5" x14ac:dyDescent="0.2">
      <c r="A58">
        <v>1828</v>
      </c>
      <c r="B58">
        <v>860</v>
      </c>
    </row>
    <row r="59" spans="1:5" x14ac:dyDescent="0.2">
      <c r="A59">
        <v>1829</v>
      </c>
      <c r="B59">
        <v>815</v>
      </c>
    </row>
    <row r="60" spans="1:5" x14ac:dyDescent="0.2">
      <c r="A60">
        <v>1830</v>
      </c>
      <c r="B60">
        <v>859</v>
      </c>
    </row>
    <row r="61" spans="1:5" x14ac:dyDescent="0.2">
      <c r="A61">
        <v>1831</v>
      </c>
      <c r="B61">
        <v>1133</v>
      </c>
    </row>
    <row r="62" spans="1:5" x14ac:dyDescent="0.2">
      <c r="A62">
        <v>1832</v>
      </c>
      <c r="B62">
        <v>1184</v>
      </c>
    </row>
    <row r="63" spans="1:5" x14ac:dyDescent="0.2">
      <c r="A63">
        <v>1833</v>
      </c>
      <c r="B63">
        <v>965</v>
      </c>
    </row>
    <row r="64" spans="1:5" x14ac:dyDescent="0.2">
      <c r="A64">
        <v>1834</v>
      </c>
      <c r="B64">
        <v>967</v>
      </c>
    </row>
    <row r="65" spans="1:5" x14ac:dyDescent="0.2">
      <c r="A65">
        <v>1835</v>
      </c>
      <c r="B65">
        <v>825</v>
      </c>
    </row>
    <row r="66" spans="1:5" x14ac:dyDescent="0.2">
      <c r="A66">
        <v>1836</v>
      </c>
      <c r="B66">
        <v>953</v>
      </c>
    </row>
    <row r="67" spans="1:5" x14ac:dyDescent="0.2">
      <c r="A67">
        <v>1837</v>
      </c>
      <c r="B67">
        <v>1238</v>
      </c>
    </row>
    <row r="68" spans="1:5" x14ac:dyDescent="0.2">
      <c r="A68">
        <v>1838</v>
      </c>
      <c r="B68">
        <v>1136</v>
      </c>
    </row>
    <row r="69" spans="1:5" x14ac:dyDescent="0.2">
      <c r="A69">
        <v>1838</v>
      </c>
      <c r="B69">
        <v>1142</v>
      </c>
    </row>
    <row r="73" spans="1:5" x14ac:dyDescent="0.2">
      <c r="A73" t="s">
        <v>60</v>
      </c>
    </row>
    <row r="74" spans="1:5" x14ac:dyDescent="0.2">
      <c r="C74" t="s">
        <v>28</v>
      </c>
      <c r="D74" t="s">
        <v>63</v>
      </c>
      <c r="E74" t="s">
        <v>64</v>
      </c>
    </row>
    <row r="75" spans="1:5" x14ac:dyDescent="0.2">
      <c r="A75" t="s">
        <v>61</v>
      </c>
      <c r="C75">
        <v>35550</v>
      </c>
      <c r="D75">
        <f>D76*C75/C76</f>
        <v>479.17509098261223</v>
      </c>
    </row>
    <row r="76" spans="1:5" x14ac:dyDescent="0.2">
      <c r="A76" t="s">
        <v>62</v>
      </c>
      <c r="C76">
        <v>66771</v>
      </c>
      <c r="D76">
        <v>900</v>
      </c>
      <c r="E76">
        <f>C76/D76/7</f>
        <v>10.598571428571429</v>
      </c>
    </row>
    <row r="79" spans="1:5" x14ac:dyDescent="0.2">
      <c r="A79">
        <v>1825</v>
      </c>
      <c r="B79" t="s">
        <v>67</v>
      </c>
      <c r="D79">
        <v>582</v>
      </c>
    </row>
    <row r="80" spans="1:5" x14ac:dyDescent="0.2">
      <c r="A80">
        <v>1826</v>
      </c>
      <c r="B80" t="s">
        <v>67</v>
      </c>
      <c r="D80">
        <v>642</v>
      </c>
    </row>
    <row r="81" spans="1:5" x14ac:dyDescent="0.2">
      <c r="A81">
        <v>1830</v>
      </c>
      <c r="B81" t="s">
        <v>67</v>
      </c>
      <c r="D81">
        <v>859</v>
      </c>
    </row>
    <row r="82" spans="1:5" x14ac:dyDescent="0.2">
      <c r="A82">
        <v>1832</v>
      </c>
      <c r="B82" t="s">
        <v>66</v>
      </c>
      <c r="C82">
        <v>12543</v>
      </c>
      <c r="D82">
        <v>1325</v>
      </c>
      <c r="E82">
        <f>C82/D82</f>
        <v>9.4664150943396219</v>
      </c>
    </row>
    <row r="83" spans="1:5" x14ac:dyDescent="0.2">
      <c r="A83" t="s">
        <v>252</v>
      </c>
      <c r="D83">
        <v>914</v>
      </c>
    </row>
    <row r="84" spans="1:5" x14ac:dyDescent="0.2">
      <c r="A84">
        <v>1836</v>
      </c>
      <c r="B84" t="s">
        <v>67</v>
      </c>
      <c r="D84">
        <v>825</v>
      </c>
    </row>
    <row r="85" spans="1:5" x14ac:dyDescent="0.2">
      <c r="A85">
        <v>1838</v>
      </c>
      <c r="B85" t="s">
        <v>65</v>
      </c>
      <c r="D85">
        <v>1023</v>
      </c>
    </row>
  </sheetData>
  <mergeCells count="1">
    <mergeCell ref="A1:E1"/>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O1" sqref="O1:O3"/>
    </sheetView>
  </sheetViews>
  <sheetFormatPr defaultRowHeight="12.75" x14ac:dyDescent="0.2"/>
  <cols>
    <col min="14" max="14" width="2.28515625" customWidth="1"/>
    <col min="15" max="15" width="33.140625" customWidth="1"/>
  </cols>
  <sheetData>
    <row r="1" spans="1:15" x14ac:dyDescent="0.2">
      <c r="A1" s="20" t="s">
        <v>402</v>
      </c>
      <c r="B1" s="20"/>
      <c r="C1" s="20"/>
      <c r="D1" s="20"/>
      <c r="E1" s="20"/>
      <c r="O1" t="s">
        <v>494</v>
      </c>
    </row>
    <row r="2" spans="1:15" x14ac:dyDescent="0.2">
      <c r="O2" t="s">
        <v>495</v>
      </c>
    </row>
    <row r="3" spans="1:15" x14ac:dyDescent="0.2">
      <c r="O3" t="s">
        <v>496</v>
      </c>
    </row>
    <row r="5" spans="1:15" x14ac:dyDescent="0.2">
      <c r="A5" t="s">
        <v>80</v>
      </c>
      <c r="B5" t="s">
        <v>28</v>
      </c>
      <c r="C5" t="s">
        <v>8</v>
      </c>
    </row>
    <row r="6" spans="1:15" x14ac:dyDescent="0.2">
      <c r="A6">
        <v>1818</v>
      </c>
      <c r="B6">
        <v>4012</v>
      </c>
      <c r="C6">
        <f>C8*B6/B8</f>
        <v>105.47100920110998</v>
      </c>
      <c r="D6">
        <f>C6*(C8/C6)^(1/6)</f>
        <v>115.29832607704667</v>
      </c>
    </row>
    <row r="7" spans="1:15" x14ac:dyDescent="0.2">
      <c r="A7">
        <v>1820</v>
      </c>
      <c r="B7">
        <v>3610</v>
      </c>
      <c r="C7">
        <f>C8*B7/B8</f>
        <v>94.902877172484295</v>
      </c>
    </row>
    <row r="8" spans="1:15" x14ac:dyDescent="0.2">
      <c r="A8">
        <v>1830</v>
      </c>
      <c r="B8">
        <v>6847</v>
      </c>
      <c r="C8">
        <v>180</v>
      </c>
    </row>
    <row r="11" spans="1:15" x14ac:dyDescent="0.2">
      <c r="A11" t="s">
        <v>109</v>
      </c>
      <c r="B11" t="s">
        <v>106</v>
      </c>
      <c r="C11" t="s">
        <v>110</v>
      </c>
      <c r="D11" t="s">
        <v>111</v>
      </c>
      <c r="E11" t="s">
        <v>112</v>
      </c>
      <c r="F11" t="s">
        <v>113</v>
      </c>
      <c r="G11" t="s">
        <v>114</v>
      </c>
      <c r="H11" t="s">
        <v>115</v>
      </c>
      <c r="I11" t="s">
        <v>116</v>
      </c>
      <c r="J11" t="s">
        <v>117</v>
      </c>
      <c r="K11" t="s">
        <v>118</v>
      </c>
      <c r="L11" t="s">
        <v>119</v>
      </c>
      <c r="M11" t="s">
        <v>120</v>
      </c>
    </row>
    <row r="12" spans="1:15" x14ac:dyDescent="0.2">
      <c r="A12" t="s">
        <v>121</v>
      </c>
      <c r="B12" t="s">
        <v>107</v>
      </c>
      <c r="C12" t="s">
        <v>122</v>
      </c>
      <c r="D12" t="s">
        <v>80</v>
      </c>
      <c r="E12" t="s">
        <v>123</v>
      </c>
      <c r="F12" t="s">
        <v>124</v>
      </c>
      <c r="I12">
        <v>95</v>
      </c>
      <c r="K12">
        <f>$I12*K13/$J13</f>
        <v>0</v>
      </c>
      <c r="L12">
        <f>$I12*L13/$J13</f>
        <v>67.627118644067792</v>
      </c>
      <c r="M12">
        <f>$I12*M13/$J13</f>
        <v>27.372881355932204</v>
      </c>
    </row>
    <row r="13" spans="1:15" x14ac:dyDescent="0.2">
      <c r="A13" t="s">
        <v>121</v>
      </c>
      <c r="B13" t="s">
        <v>107</v>
      </c>
      <c r="C13" t="s">
        <v>122</v>
      </c>
      <c r="D13" t="s">
        <v>80</v>
      </c>
      <c r="E13" t="s">
        <v>125</v>
      </c>
      <c r="F13" t="s">
        <v>126</v>
      </c>
      <c r="G13">
        <v>340</v>
      </c>
      <c r="H13">
        <v>3610</v>
      </c>
      <c r="J13">
        <v>236</v>
      </c>
      <c r="K13">
        <v>0</v>
      </c>
      <c r="L13">
        <v>168</v>
      </c>
      <c r="M13">
        <v>68</v>
      </c>
    </row>
    <row r="17" spans="1:2" x14ac:dyDescent="0.2">
      <c r="A17" t="s">
        <v>296</v>
      </c>
      <c r="B17">
        <v>1819</v>
      </c>
    </row>
    <row r="20" spans="1:2" x14ac:dyDescent="0.2">
      <c r="A20" s="11" t="s">
        <v>297</v>
      </c>
    </row>
    <row r="21" spans="1:2" x14ac:dyDescent="0.2">
      <c r="A21" s="11" t="s">
        <v>299</v>
      </c>
    </row>
    <row r="22" spans="1:2" x14ac:dyDescent="0.2">
      <c r="A22" t="s">
        <v>300</v>
      </c>
    </row>
    <row r="23" spans="1:2" x14ac:dyDescent="0.2">
      <c r="A23" t="s">
        <v>298</v>
      </c>
    </row>
    <row r="25" spans="1:2" x14ac:dyDescent="0.2">
      <c r="A25" t="s">
        <v>301</v>
      </c>
    </row>
    <row r="26" spans="1:2" x14ac:dyDescent="0.2">
      <c r="A26" t="s">
        <v>302</v>
      </c>
    </row>
    <row r="28" spans="1:2" x14ac:dyDescent="0.2">
      <c r="A28" t="s">
        <v>303</v>
      </c>
    </row>
  </sheetData>
  <mergeCells count="1">
    <mergeCell ref="A1:E1"/>
  </mergeCells>
  <phoneticPr fontId="4"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6"/>
  <sheetViews>
    <sheetView topLeftCell="B1" workbookViewId="0">
      <selection activeCell="H1" sqref="H1:H3"/>
    </sheetView>
  </sheetViews>
  <sheetFormatPr defaultRowHeight="12.75" x14ac:dyDescent="0.2"/>
  <cols>
    <col min="1" max="1" width="33.7109375" style="13" customWidth="1"/>
    <col min="8" max="8" width="90.42578125" customWidth="1"/>
    <col min="15" max="15" width="7" customWidth="1"/>
    <col min="16" max="16" width="43.28515625" customWidth="1"/>
  </cols>
  <sheetData>
    <row r="1" spans="1:8" x14ac:dyDescent="0.2">
      <c r="A1" s="20" t="s">
        <v>332</v>
      </c>
      <c r="B1" s="20"/>
      <c r="C1" s="20"/>
      <c r="H1" t="s">
        <v>494</v>
      </c>
    </row>
    <row r="2" spans="1:8" x14ac:dyDescent="0.2">
      <c r="A2" s="14"/>
      <c r="B2" s="14"/>
      <c r="C2" s="14"/>
      <c r="H2" t="s">
        <v>495</v>
      </c>
    </row>
    <row r="3" spans="1:8" x14ac:dyDescent="0.2">
      <c r="A3" s="14"/>
      <c r="B3" s="14"/>
      <c r="C3" s="14"/>
      <c r="H3" t="s">
        <v>496</v>
      </c>
    </row>
    <row r="5" spans="1:8" x14ac:dyDescent="0.2">
      <c r="B5" t="s">
        <v>182</v>
      </c>
      <c r="C5" t="s">
        <v>128</v>
      </c>
      <c r="H5" t="s">
        <v>230</v>
      </c>
    </row>
    <row r="6" spans="1:8" x14ac:dyDescent="0.2">
      <c r="A6" s="13" t="s">
        <v>464</v>
      </c>
      <c r="C6">
        <v>8</v>
      </c>
      <c r="H6" t="s">
        <v>465</v>
      </c>
    </row>
    <row r="7" spans="1:8" x14ac:dyDescent="0.2">
      <c r="A7" s="13" t="s">
        <v>470</v>
      </c>
      <c r="H7" t="s">
        <v>471</v>
      </c>
    </row>
    <row r="8" spans="1:8" x14ac:dyDescent="0.2">
      <c r="A8" s="13" t="s">
        <v>439</v>
      </c>
      <c r="B8">
        <v>140</v>
      </c>
      <c r="H8" t="s">
        <v>440</v>
      </c>
    </row>
    <row r="9" spans="1:8" x14ac:dyDescent="0.2">
      <c r="A9" s="13" t="s">
        <v>259</v>
      </c>
      <c r="B9">
        <v>1651</v>
      </c>
      <c r="H9" t="s">
        <v>258</v>
      </c>
    </row>
    <row r="10" spans="1:8" x14ac:dyDescent="0.2">
      <c r="A10" s="13" t="s">
        <v>260</v>
      </c>
      <c r="B10">
        <v>285</v>
      </c>
    </row>
    <row r="12" spans="1:8" x14ac:dyDescent="0.2">
      <c r="A12" s="13" t="s">
        <v>333</v>
      </c>
      <c r="B12">
        <v>520</v>
      </c>
      <c r="H12" t="s">
        <v>448</v>
      </c>
    </row>
    <row r="13" spans="1:8" x14ac:dyDescent="0.2">
      <c r="A13" s="13">
        <v>1729</v>
      </c>
      <c r="B13">
        <v>1000</v>
      </c>
      <c r="C13" t="s">
        <v>446</v>
      </c>
      <c r="H13" t="s">
        <v>447</v>
      </c>
    </row>
    <row r="14" spans="1:8" x14ac:dyDescent="0.2">
      <c r="A14" s="13" t="s">
        <v>480</v>
      </c>
      <c r="B14" s="4">
        <f>4273/(15+7/12)</f>
        <v>274.20320855614972</v>
      </c>
      <c r="H14" t="s">
        <v>481</v>
      </c>
    </row>
    <row r="15" spans="1:8" ht="51" x14ac:dyDescent="0.2">
      <c r="A15" s="13">
        <v>1786</v>
      </c>
      <c r="B15" t="s">
        <v>478</v>
      </c>
      <c r="H15" s="18" t="s">
        <v>479</v>
      </c>
    </row>
    <row r="16" spans="1:8" x14ac:dyDescent="0.2">
      <c r="A16" s="13" t="s">
        <v>482</v>
      </c>
      <c r="B16" s="4">
        <f>3903/(19+7/12)</f>
        <v>199.30212765957447</v>
      </c>
      <c r="H16" s="18" t="s">
        <v>483</v>
      </c>
    </row>
    <row r="18" spans="1:8" x14ac:dyDescent="0.2">
      <c r="B18" t="s">
        <v>265</v>
      </c>
      <c r="C18" t="s">
        <v>264</v>
      </c>
    </row>
    <row r="19" spans="1:8" x14ac:dyDescent="0.2">
      <c r="A19" s="13" t="s">
        <v>328</v>
      </c>
      <c r="B19">
        <v>200</v>
      </c>
      <c r="C19">
        <v>80</v>
      </c>
      <c r="H19" t="s">
        <v>266</v>
      </c>
    </row>
    <row r="20" spans="1:8" x14ac:dyDescent="0.2">
      <c r="A20" s="13" t="s">
        <v>328</v>
      </c>
      <c r="B20">
        <v>180</v>
      </c>
      <c r="C20">
        <v>80</v>
      </c>
      <c r="H20" t="s">
        <v>458</v>
      </c>
    </row>
    <row r="21" spans="1:8" x14ac:dyDescent="0.2">
      <c r="A21" s="13" t="s">
        <v>328</v>
      </c>
      <c r="B21">
        <v>190</v>
      </c>
      <c r="C21">
        <v>70</v>
      </c>
      <c r="H21" t="s">
        <v>462</v>
      </c>
    </row>
    <row r="22" spans="1:8" x14ac:dyDescent="0.2">
      <c r="A22" s="16"/>
    </row>
    <row r="23" spans="1:8" x14ac:dyDescent="0.2">
      <c r="B23" t="s">
        <v>265</v>
      </c>
      <c r="C23" t="s">
        <v>264</v>
      </c>
      <c r="D23" t="s">
        <v>30</v>
      </c>
      <c r="E23" t="s">
        <v>438</v>
      </c>
    </row>
    <row r="24" spans="1:8" x14ac:dyDescent="0.2">
      <c r="A24" s="13" t="s">
        <v>137</v>
      </c>
      <c r="B24">
        <v>309</v>
      </c>
      <c r="C24">
        <v>83</v>
      </c>
      <c r="D24">
        <f>B24+C24</f>
        <v>392</v>
      </c>
      <c r="E24" s="15">
        <f>C24/D24</f>
        <v>0.21173469387755103</v>
      </c>
      <c r="H24" t="s">
        <v>138</v>
      </c>
    </row>
    <row r="25" spans="1:8" x14ac:dyDescent="0.2">
      <c r="A25" s="13" t="s">
        <v>140</v>
      </c>
      <c r="B25">
        <v>221</v>
      </c>
      <c r="C25">
        <v>48</v>
      </c>
      <c r="D25">
        <f>B25+C25</f>
        <v>269</v>
      </c>
      <c r="E25" s="15">
        <f>C25/D25</f>
        <v>0.17843866171003717</v>
      </c>
    </row>
    <row r="26" spans="1:8" x14ac:dyDescent="0.2">
      <c r="A26" s="13" t="s">
        <v>141</v>
      </c>
      <c r="B26">
        <v>305</v>
      </c>
      <c r="C26">
        <v>100</v>
      </c>
      <c r="D26">
        <f>B26+C26</f>
        <v>405</v>
      </c>
      <c r="E26" s="15">
        <f>C26/D26</f>
        <v>0.24691358024691357</v>
      </c>
      <c r="H26" t="s">
        <v>490</v>
      </c>
    </row>
    <row r="28" spans="1:8" x14ac:dyDescent="0.2">
      <c r="A28" s="13" t="s">
        <v>139</v>
      </c>
      <c r="D28" s="4">
        <f>AVERAGE(D24:D26)</f>
        <v>355.33333333333331</v>
      </c>
    </row>
    <row r="34" spans="1:7" x14ac:dyDescent="0.2">
      <c r="A34" s="13" t="s">
        <v>2</v>
      </c>
    </row>
    <row r="35" spans="1:7" x14ac:dyDescent="0.2">
      <c r="A35" s="13" t="s">
        <v>2</v>
      </c>
      <c r="B35" t="s">
        <v>21</v>
      </c>
      <c r="C35" t="s">
        <v>26</v>
      </c>
      <c r="D35" t="s">
        <v>21</v>
      </c>
      <c r="E35" t="s">
        <v>22</v>
      </c>
      <c r="F35" t="s">
        <v>21</v>
      </c>
      <c r="G35" t="s">
        <v>22</v>
      </c>
    </row>
    <row r="36" spans="1:7" x14ac:dyDescent="0.2">
      <c r="B36">
        <v>1830</v>
      </c>
      <c r="C36">
        <v>1830</v>
      </c>
      <c r="D36">
        <v>1831</v>
      </c>
      <c r="E36">
        <v>1831</v>
      </c>
      <c r="F36">
        <v>1832</v>
      </c>
      <c r="G36">
        <v>1832</v>
      </c>
    </row>
    <row r="37" spans="1:7" x14ac:dyDescent="0.2">
      <c r="A37" s="13" t="s">
        <v>17</v>
      </c>
      <c r="B37">
        <v>183</v>
      </c>
      <c r="C37">
        <v>27</v>
      </c>
      <c r="D37">
        <v>137</v>
      </c>
      <c r="E37">
        <v>39</v>
      </c>
      <c r="F37">
        <v>144</v>
      </c>
      <c r="G37">
        <v>48</v>
      </c>
    </row>
    <row r="38" spans="1:7" x14ac:dyDescent="0.2">
      <c r="A38" s="13" t="s">
        <v>18</v>
      </c>
      <c r="B38">
        <v>132</v>
      </c>
      <c r="C38">
        <v>17</v>
      </c>
      <c r="D38">
        <v>91</v>
      </c>
      <c r="E38">
        <v>33</v>
      </c>
      <c r="F38">
        <v>119</v>
      </c>
      <c r="G38">
        <v>32</v>
      </c>
    </row>
    <row r="39" spans="1:7" x14ac:dyDescent="0.2">
      <c r="A39" s="13" t="s">
        <v>19</v>
      </c>
      <c r="B39">
        <v>151</v>
      </c>
      <c r="C39">
        <v>5</v>
      </c>
      <c r="D39">
        <v>179</v>
      </c>
      <c r="E39">
        <v>16</v>
      </c>
      <c r="F39">
        <v>300</v>
      </c>
      <c r="G39">
        <v>24</v>
      </c>
    </row>
    <row r="40" spans="1:7" x14ac:dyDescent="0.2">
      <c r="A40" s="13" t="s">
        <v>20</v>
      </c>
      <c r="B40">
        <v>0</v>
      </c>
      <c r="C40">
        <v>0</v>
      </c>
      <c r="D40">
        <v>0</v>
      </c>
      <c r="E40">
        <v>8</v>
      </c>
      <c r="F40">
        <v>0</v>
      </c>
      <c r="G40">
        <v>14</v>
      </c>
    </row>
    <row r="42" spans="1:7" x14ac:dyDescent="0.2">
      <c r="B42">
        <f t="shared" ref="B42:G42" si="0">SUM(B37:B40)</f>
        <v>466</v>
      </c>
      <c r="C42">
        <f t="shared" si="0"/>
        <v>49</v>
      </c>
      <c r="D42">
        <f t="shared" si="0"/>
        <v>407</v>
      </c>
      <c r="E42">
        <f t="shared" si="0"/>
        <v>96</v>
      </c>
      <c r="F42">
        <f t="shared" si="0"/>
        <v>563</v>
      </c>
      <c r="G42">
        <f t="shared" si="0"/>
        <v>118</v>
      </c>
    </row>
    <row r="43" spans="1:7" x14ac:dyDescent="0.2">
      <c r="C43">
        <f>B42+C42</f>
        <v>515</v>
      </c>
      <c r="E43">
        <f>D42+E42</f>
        <v>503</v>
      </c>
      <c r="G43">
        <f>F42+G42</f>
        <v>681</v>
      </c>
    </row>
    <row r="48" spans="1:7" x14ac:dyDescent="0.2">
      <c r="A48" s="13" t="s">
        <v>2</v>
      </c>
      <c r="B48" t="s">
        <v>28</v>
      </c>
    </row>
    <row r="49" spans="1:7" x14ac:dyDescent="0.2">
      <c r="B49">
        <v>1820</v>
      </c>
      <c r="C49">
        <v>1822</v>
      </c>
      <c r="D49">
        <v>1823</v>
      </c>
      <c r="E49">
        <v>1824</v>
      </c>
      <c r="F49">
        <v>1825</v>
      </c>
      <c r="G49">
        <v>1826</v>
      </c>
    </row>
    <row r="50" spans="1:7" x14ac:dyDescent="0.2">
      <c r="A50" s="13" t="s">
        <v>40</v>
      </c>
      <c r="B50">
        <v>76</v>
      </c>
      <c r="C50">
        <v>79</v>
      </c>
      <c r="D50">
        <v>65</v>
      </c>
      <c r="E50">
        <v>71</v>
      </c>
      <c r="F50">
        <v>49</v>
      </c>
      <c r="G50">
        <v>72</v>
      </c>
    </row>
    <row r="51" spans="1:7" x14ac:dyDescent="0.2">
      <c r="A51" s="13" t="s">
        <v>41</v>
      </c>
      <c r="B51">
        <v>65</v>
      </c>
      <c r="C51">
        <v>57</v>
      </c>
      <c r="D51">
        <v>50</v>
      </c>
      <c r="E51">
        <v>46</v>
      </c>
      <c r="F51">
        <v>65</v>
      </c>
      <c r="G51">
        <v>81</v>
      </c>
    </row>
    <row r="52" spans="1:7" x14ac:dyDescent="0.2">
      <c r="A52" s="13" t="s">
        <v>42</v>
      </c>
      <c r="B52">
        <v>18</v>
      </c>
      <c r="C52">
        <v>19</v>
      </c>
      <c r="D52">
        <v>28</v>
      </c>
      <c r="E52">
        <v>21</v>
      </c>
      <c r="F52">
        <v>18</v>
      </c>
      <c r="G52">
        <v>24</v>
      </c>
    </row>
    <row r="53" spans="1:7" x14ac:dyDescent="0.2">
      <c r="A53" s="13" t="s">
        <v>43</v>
      </c>
      <c r="B53">
        <v>82</v>
      </c>
      <c r="C53">
        <v>75</v>
      </c>
      <c r="D53">
        <v>102</v>
      </c>
      <c r="E53">
        <v>117</v>
      </c>
      <c r="F53">
        <v>74</v>
      </c>
      <c r="G53">
        <v>190</v>
      </c>
    </row>
    <row r="54" spans="1:7" x14ac:dyDescent="0.2">
      <c r="A54" s="13" t="s">
        <v>44</v>
      </c>
      <c r="B54">
        <v>81</v>
      </c>
      <c r="C54">
        <v>67</v>
      </c>
      <c r="D54">
        <v>45</v>
      </c>
      <c r="E54">
        <v>97</v>
      </c>
      <c r="F54">
        <v>55</v>
      </c>
      <c r="G54">
        <v>74</v>
      </c>
    </row>
    <row r="55" spans="1:7" x14ac:dyDescent="0.2">
      <c r="A55" s="13" t="s">
        <v>45</v>
      </c>
      <c r="B55">
        <v>55</v>
      </c>
      <c r="C55">
        <v>37</v>
      </c>
      <c r="D55">
        <v>46</v>
      </c>
      <c r="E55">
        <v>47</v>
      </c>
      <c r="F55">
        <v>32</v>
      </c>
      <c r="G55">
        <v>73</v>
      </c>
    </row>
    <row r="56" spans="1:7" x14ac:dyDescent="0.2">
      <c r="A56" s="13" t="s">
        <v>46</v>
      </c>
      <c r="B56">
        <v>7</v>
      </c>
      <c r="C56">
        <v>14</v>
      </c>
      <c r="D56">
        <v>11</v>
      </c>
      <c r="E56">
        <v>35</v>
      </c>
      <c r="F56">
        <v>5</v>
      </c>
      <c r="G56">
        <v>6</v>
      </c>
    </row>
    <row r="57" spans="1:7" x14ac:dyDescent="0.2">
      <c r="A57" s="13" t="s">
        <v>47</v>
      </c>
      <c r="B57">
        <v>8</v>
      </c>
      <c r="C57">
        <v>15</v>
      </c>
      <c r="D57">
        <v>3</v>
      </c>
      <c r="E57">
        <v>12</v>
      </c>
      <c r="F57">
        <v>10</v>
      </c>
      <c r="G57">
        <v>14</v>
      </c>
    </row>
    <row r="58" spans="1:7" x14ac:dyDescent="0.2">
      <c r="A58" s="13" t="s">
        <v>48</v>
      </c>
      <c r="B58">
        <v>11</v>
      </c>
      <c r="C58">
        <v>11</v>
      </c>
      <c r="D58">
        <v>6</v>
      </c>
      <c r="E58">
        <v>7</v>
      </c>
      <c r="F58">
        <v>11</v>
      </c>
      <c r="G58">
        <v>24</v>
      </c>
    </row>
    <row r="59" spans="1:7" x14ac:dyDescent="0.2">
      <c r="A59" s="13" t="s">
        <v>49</v>
      </c>
      <c r="B59">
        <v>24</v>
      </c>
      <c r="C59">
        <v>33</v>
      </c>
      <c r="D59">
        <v>18</v>
      </c>
      <c r="E59">
        <v>19</v>
      </c>
      <c r="F59">
        <v>32</v>
      </c>
      <c r="G59">
        <v>40</v>
      </c>
    </row>
    <row r="60" spans="1:7" x14ac:dyDescent="0.2">
      <c r="A60" s="13" t="s">
        <v>50</v>
      </c>
      <c r="B60">
        <v>174</v>
      </c>
      <c r="C60">
        <v>165</v>
      </c>
      <c r="D60">
        <v>146</v>
      </c>
      <c r="E60">
        <v>133</v>
      </c>
      <c r="F60">
        <v>196</v>
      </c>
      <c r="G60">
        <v>264</v>
      </c>
    </row>
    <row r="61" spans="1:7" x14ac:dyDescent="0.2">
      <c r="A61" s="13" t="s">
        <v>51</v>
      </c>
      <c r="B61">
        <v>20</v>
      </c>
      <c r="C61">
        <v>24</v>
      </c>
      <c r="D61">
        <v>19</v>
      </c>
      <c r="E61">
        <v>27</v>
      </c>
      <c r="F61">
        <v>19</v>
      </c>
      <c r="G61">
        <v>30</v>
      </c>
    </row>
    <row r="63" spans="1:7" x14ac:dyDescent="0.2">
      <c r="A63" s="13" t="s">
        <v>52</v>
      </c>
      <c r="B63">
        <f t="shared" ref="B63:G63" si="1">SUM(B50:B61)</f>
        <v>621</v>
      </c>
      <c r="C63">
        <f t="shared" si="1"/>
        <v>596</v>
      </c>
      <c r="D63">
        <f t="shared" si="1"/>
        <v>539</v>
      </c>
      <c r="E63">
        <f t="shared" si="1"/>
        <v>632</v>
      </c>
      <c r="F63">
        <f t="shared" si="1"/>
        <v>566</v>
      </c>
      <c r="G63">
        <f t="shared" si="1"/>
        <v>892</v>
      </c>
    </row>
    <row r="64" spans="1:7" x14ac:dyDescent="0.2">
      <c r="A64" s="13" t="s">
        <v>8</v>
      </c>
      <c r="B64">
        <f>B63/H65</f>
        <v>243.71980153625987</v>
      </c>
      <c r="C64">
        <v>260</v>
      </c>
      <c r="D64">
        <v>217</v>
      </c>
      <c r="E64">
        <v>199</v>
      </c>
      <c r="F64">
        <v>245</v>
      </c>
      <c r="G64">
        <v>360</v>
      </c>
    </row>
    <row r="65" spans="1:8" x14ac:dyDescent="0.2">
      <c r="A65" s="13" t="s">
        <v>53</v>
      </c>
      <c r="C65">
        <f>C63/C64</f>
        <v>2.2923076923076922</v>
      </c>
      <c r="D65">
        <f>D63/D64</f>
        <v>2.4838709677419355</v>
      </c>
      <c r="E65">
        <f>E63/E64</f>
        <v>3.1758793969849246</v>
      </c>
      <c r="F65">
        <f>F63/F64</f>
        <v>2.3102040816326532</v>
      </c>
      <c r="G65">
        <f>G63/G64</f>
        <v>2.4777777777777779</v>
      </c>
      <c r="H65">
        <f>AVERAGE(C65:G65)</f>
        <v>2.5480079832889966</v>
      </c>
    </row>
    <row r="69" spans="1:8" x14ac:dyDescent="0.2">
      <c r="A69" s="13" t="s">
        <v>36</v>
      </c>
    </row>
    <row r="70" spans="1:8" x14ac:dyDescent="0.2">
      <c r="B70" t="s">
        <v>2</v>
      </c>
    </row>
    <row r="71" spans="1:8" x14ac:dyDescent="0.2">
      <c r="A71" s="13" t="s">
        <v>32</v>
      </c>
      <c r="B71">
        <v>153</v>
      </c>
    </row>
    <row r="72" spans="1:8" x14ac:dyDescent="0.2">
      <c r="A72" s="13" t="s">
        <v>33</v>
      </c>
      <c r="B72">
        <v>103</v>
      </c>
    </row>
    <row r="77" spans="1:8" x14ac:dyDescent="0.2">
      <c r="A77" s="13" t="s">
        <v>34</v>
      </c>
      <c r="B77">
        <v>0</v>
      </c>
    </row>
    <row r="78" spans="1:8" x14ac:dyDescent="0.2">
      <c r="A78" s="13" t="s">
        <v>35</v>
      </c>
      <c r="B78">
        <v>0</v>
      </c>
    </row>
    <row r="80" spans="1:8" x14ac:dyDescent="0.2">
      <c r="A80" s="13" t="s">
        <v>38</v>
      </c>
      <c r="B80">
        <f>SUM(B71:B78)</f>
        <v>256</v>
      </c>
    </row>
    <row r="83" spans="1:16" x14ac:dyDescent="0.2">
      <c r="A83" s="13" t="s">
        <v>244</v>
      </c>
    </row>
    <row r="84" spans="1:16" x14ac:dyDescent="0.2">
      <c r="B84" t="s">
        <v>40</v>
      </c>
      <c r="C84" t="s">
        <v>41</v>
      </c>
      <c r="D84" t="s">
        <v>42</v>
      </c>
      <c r="E84" t="s">
        <v>43</v>
      </c>
      <c r="F84" t="s">
        <v>44</v>
      </c>
      <c r="G84" t="s">
        <v>45</v>
      </c>
      <c r="H84" t="s">
        <v>46</v>
      </c>
      <c r="I84" t="s">
        <v>47</v>
      </c>
      <c r="J84" t="s">
        <v>48</v>
      </c>
      <c r="K84" t="s">
        <v>49</v>
      </c>
      <c r="L84" t="s">
        <v>50</v>
      </c>
      <c r="M84" t="s">
        <v>51</v>
      </c>
      <c r="N84" t="s">
        <v>241</v>
      </c>
      <c r="O84" t="s">
        <v>358</v>
      </c>
      <c r="P84" t="s">
        <v>228</v>
      </c>
    </row>
    <row r="85" spans="1:16" x14ac:dyDescent="0.2">
      <c r="A85" s="13">
        <v>1813</v>
      </c>
      <c r="B85">
        <v>60</v>
      </c>
      <c r="C85">
        <v>57</v>
      </c>
      <c r="D85">
        <v>17</v>
      </c>
      <c r="E85">
        <v>37</v>
      </c>
      <c r="F85">
        <v>164</v>
      </c>
      <c r="G85">
        <v>59</v>
      </c>
      <c r="H85">
        <v>38</v>
      </c>
      <c r="I85">
        <v>8</v>
      </c>
      <c r="J85">
        <v>11</v>
      </c>
      <c r="K85">
        <v>21</v>
      </c>
      <c r="L85">
        <v>205</v>
      </c>
      <c r="M85">
        <v>18</v>
      </c>
      <c r="N85">
        <f t="shared" ref="N85:N98" si="2">SUM(B85:M85)</f>
        <v>695</v>
      </c>
      <c r="O85" s="15">
        <f>N102/N85</f>
        <v>0.22014388489208633</v>
      </c>
      <c r="P85" t="s">
        <v>242</v>
      </c>
    </row>
    <row r="86" spans="1:16" x14ac:dyDescent="0.2">
      <c r="A86" s="13">
        <v>1814</v>
      </c>
      <c r="B86">
        <v>65</v>
      </c>
      <c r="C86">
        <v>63</v>
      </c>
      <c r="D86">
        <v>18</v>
      </c>
      <c r="E86">
        <v>61</v>
      </c>
      <c r="F86">
        <v>109</v>
      </c>
      <c r="G86">
        <v>58</v>
      </c>
      <c r="H86">
        <v>20</v>
      </c>
      <c r="I86">
        <v>13</v>
      </c>
      <c r="J86">
        <v>10</v>
      </c>
      <c r="K86">
        <v>20</v>
      </c>
      <c r="L86">
        <v>158</v>
      </c>
      <c r="M86">
        <v>25</v>
      </c>
      <c r="N86">
        <f t="shared" si="2"/>
        <v>620</v>
      </c>
      <c r="O86" s="15">
        <f t="shared" ref="O86:O97" si="3">N103/N86</f>
        <v>0.15</v>
      </c>
      <c r="P86" t="s">
        <v>249</v>
      </c>
    </row>
    <row r="87" spans="1:16" x14ac:dyDescent="0.2">
      <c r="A87" s="13">
        <v>1815</v>
      </c>
      <c r="B87">
        <v>70</v>
      </c>
      <c r="C87">
        <v>44</v>
      </c>
      <c r="D87">
        <v>15</v>
      </c>
      <c r="E87">
        <v>88</v>
      </c>
      <c r="F87">
        <v>48</v>
      </c>
      <c r="G87">
        <v>35</v>
      </c>
      <c r="H87">
        <v>6</v>
      </c>
      <c r="I87">
        <v>20</v>
      </c>
      <c r="J87">
        <v>15</v>
      </c>
      <c r="K87">
        <v>11</v>
      </c>
      <c r="L87">
        <v>194</v>
      </c>
      <c r="M87">
        <v>19</v>
      </c>
      <c r="N87">
        <f t="shared" si="2"/>
        <v>565</v>
      </c>
      <c r="O87" s="15">
        <f t="shared" si="3"/>
        <v>0.15221238938053097</v>
      </c>
    </row>
    <row r="88" spans="1:16" x14ac:dyDescent="0.2">
      <c r="A88" s="13">
        <v>1816</v>
      </c>
      <c r="B88">
        <v>72</v>
      </c>
      <c r="C88">
        <v>70</v>
      </c>
      <c r="D88">
        <v>18</v>
      </c>
      <c r="E88">
        <v>45</v>
      </c>
      <c r="F88">
        <v>142</v>
      </c>
      <c r="G88">
        <v>59</v>
      </c>
      <c r="H88">
        <v>23</v>
      </c>
      <c r="I88">
        <v>14</v>
      </c>
      <c r="J88">
        <v>24</v>
      </c>
      <c r="K88">
        <v>15</v>
      </c>
      <c r="L88">
        <v>177</v>
      </c>
      <c r="M88">
        <v>16</v>
      </c>
      <c r="N88">
        <f t="shared" si="2"/>
        <v>675</v>
      </c>
      <c r="O88" s="15">
        <f t="shared" si="3"/>
        <v>0.15111111111111111</v>
      </c>
    </row>
    <row r="89" spans="1:16" x14ac:dyDescent="0.2">
      <c r="A89" s="13">
        <v>1817</v>
      </c>
      <c r="B89">
        <v>110</v>
      </c>
      <c r="C89">
        <v>65</v>
      </c>
      <c r="D89">
        <v>20</v>
      </c>
      <c r="E89">
        <v>102</v>
      </c>
      <c r="F89">
        <v>88</v>
      </c>
      <c r="G89">
        <v>64</v>
      </c>
      <c r="H89">
        <v>21</v>
      </c>
      <c r="I89">
        <v>12</v>
      </c>
      <c r="J89">
        <v>19</v>
      </c>
      <c r="K89">
        <v>29</v>
      </c>
      <c r="L89">
        <v>174</v>
      </c>
      <c r="M89">
        <v>29</v>
      </c>
      <c r="N89">
        <f t="shared" si="2"/>
        <v>733</v>
      </c>
      <c r="O89" s="15">
        <f t="shared" si="3"/>
        <v>0.11732605729877217</v>
      </c>
    </row>
    <row r="90" spans="1:16" x14ac:dyDescent="0.2">
      <c r="A90" s="13">
        <v>1818</v>
      </c>
      <c r="B90">
        <v>82</v>
      </c>
      <c r="C90">
        <v>59</v>
      </c>
      <c r="D90">
        <v>20</v>
      </c>
      <c r="E90">
        <v>125</v>
      </c>
      <c r="F90">
        <v>61</v>
      </c>
      <c r="G90">
        <v>31</v>
      </c>
      <c r="H90">
        <v>19</v>
      </c>
      <c r="I90">
        <v>22</v>
      </c>
      <c r="J90">
        <v>46</v>
      </c>
      <c r="K90">
        <v>33</v>
      </c>
      <c r="L90">
        <v>182</v>
      </c>
      <c r="M90">
        <v>34</v>
      </c>
      <c r="N90">
        <f t="shared" si="2"/>
        <v>714</v>
      </c>
      <c r="O90" s="15">
        <f t="shared" si="3"/>
        <v>0.21988795518207283</v>
      </c>
    </row>
    <row r="91" spans="1:16" x14ac:dyDescent="0.2">
      <c r="A91" s="13">
        <v>1819</v>
      </c>
      <c r="B91">
        <v>63</v>
      </c>
      <c r="C91">
        <v>61</v>
      </c>
      <c r="D91">
        <v>33</v>
      </c>
      <c r="E91">
        <v>55</v>
      </c>
      <c r="F91">
        <v>93</v>
      </c>
      <c r="G91">
        <v>59</v>
      </c>
      <c r="H91">
        <v>12</v>
      </c>
      <c r="I91">
        <v>19</v>
      </c>
      <c r="J91">
        <v>18</v>
      </c>
      <c r="K91">
        <v>25</v>
      </c>
      <c r="L91">
        <v>199</v>
      </c>
      <c r="M91">
        <v>20</v>
      </c>
      <c r="N91">
        <f t="shared" si="2"/>
        <v>657</v>
      </c>
      <c r="O91" s="15">
        <f t="shared" si="3"/>
        <v>0.16133942161339421</v>
      </c>
    </row>
    <row r="92" spans="1:16" x14ac:dyDescent="0.2">
      <c r="A92" s="13">
        <v>1820</v>
      </c>
      <c r="B92">
        <v>76</v>
      </c>
      <c r="C92">
        <v>65</v>
      </c>
      <c r="D92">
        <v>18</v>
      </c>
      <c r="E92">
        <v>82</v>
      </c>
      <c r="F92">
        <v>81</v>
      </c>
      <c r="G92">
        <v>55</v>
      </c>
      <c r="H92">
        <v>7</v>
      </c>
      <c r="I92">
        <v>8</v>
      </c>
      <c r="J92">
        <v>11</v>
      </c>
      <c r="K92">
        <v>24</v>
      </c>
      <c r="L92">
        <v>174</v>
      </c>
      <c r="M92">
        <v>20</v>
      </c>
      <c r="N92">
        <f t="shared" si="2"/>
        <v>621</v>
      </c>
      <c r="O92" s="15">
        <f t="shared" si="3"/>
        <v>0.16425120772946861</v>
      </c>
    </row>
    <row r="93" spans="1:16" x14ac:dyDescent="0.2">
      <c r="A93" s="13">
        <v>1821</v>
      </c>
      <c r="B93">
        <v>69</v>
      </c>
      <c r="C93">
        <v>80</v>
      </c>
      <c r="D93">
        <v>24</v>
      </c>
      <c r="E93">
        <v>23</v>
      </c>
      <c r="F93">
        <v>149</v>
      </c>
      <c r="G93">
        <v>53</v>
      </c>
      <c r="H93">
        <v>42</v>
      </c>
      <c r="I93">
        <v>15</v>
      </c>
      <c r="J93">
        <v>12</v>
      </c>
      <c r="K93">
        <v>22</v>
      </c>
      <c r="L93">
        <v>181</v>
      </c>
      <c r="M93">
        <v>20</v>
      </c>
      <c r="N93">
        <f t="shared" si="2"/>
        <v>690</v>
      </c>
      <c r="O93" s="15">
        <f t="shared" si="3"/>
        <v>0.16376811594202897</v>
      </c>
    </row>
    <row r="94" spans="1:16" x14ac:dyDescent="0.2">
      <c r="A94" s="13">
        <v>1822</v>
      </c>
      <c r="B94">
        <v>79</v>
      </c>
      <c r="C94">
        <v>57</v>
      </c>
      <c r="D94">
        <v>19</v>
      </c>
      <c r="E94">
        <v>75</v>
      </c>
      <c r="F94">
        <v>67</v>
      </c>
      <c r="G94">
        <v>37</v>
      </c>
      <c r="H94">
        <v>14</v>
      </c>
      <c r="I94">
        <v>15</v>
      </c>
      <c r="J94">
        <v>11</v>
      </c>
      <c r="K94">
        <v>33</v>
      </c>
      <c r="L94">
        <v>165</v>
      </c>
      <c r="M94">
        <v>24</v>
      </c>
      <c r="N94">
        <f t="shared" si="2"/>
        <v>596</v>
      </c>
      <c r="O94" s="15">
        <f t="shared" si="3"/>
        <v>0.12751677852348994</v>
      </c>
    </row>
    <row r="95" spans="1:16" x14ac:dyDescent="0.2">
      <c r="A95" s="13">
        <v>1823</v>
      </c>
      <c r="B95">
        <v>65</v>
      </c>
      <c r="C95">
        <v>50</v>
      </c>
      <c r="D95">
        <v>28</v>
      </c>
      <c r="E95">
        <v>102</v>
      </c>
      <c r="F95">
        <v>45</v>
      </c>
      <c r="G95">
        <v>46</v>
      </c>
      <c r="H95">
        <v>11</v>
      </c>
      <c r="I95">
        <v>3</v>
      </c>
      <c r="J95">
        <v>6</v>
      </c>
      <c r="K95">
        <v>18</v>
      </c>
      <c r="L95">
        <v>146</v>
      </c>
      <c r="M95">
        <v>19</v>
      </c>
      <c r="N95">
        <f t="shared" si="2"/>
        <v>539</v>
      </c>
      <c r="O95" s="15">
        <f t="shared" si="3"/>
        <v>0.11873840445269017</v>
      </c>
    </row>
    <row r="96" spans="1:16" x14ac:dyDescent="0.2">
      <c r="A96" s="13">
        <v>1824</v>
      </c>
      <c r="B96">
        <v>71</v>
      </c>
      <c r="C96">
        <v>46</v>
      </c>
      <c r="D96">
        <v>21</v>
      </c>
      <c r="E96">
        <v>117</v>
      </c>
      <c r="F96">
        <v>97</v>
      </c>
      <c r="G96">
        <v>47</v>
      </c>
      <c r="H96">
        <v>35</v>
      </c>
      <c r="I96">
        <v>12</v>
      </c>
      <c r="J96">
        <v>7</v>
      </c>
      <c r="K96">
        <v>19</v>
      </c>
      <c r="L96">
        <v>133</v>
      </c>
      <c r="M96">
        <v>27</v>
      </c>
      <c r="N96">
        <f t="shared" si="2"/>
        <v>632</v>
      </c>
      <c r="O96" s="15">
        <f t="shared" si="3"/>
        <v>8.5443037974683542E-2</v>
      </c>
    </row>
    <row r="97" spans="1:15" x14ac:dyDescent="0.2">
      <c r="A97" s="13">
        <v>1825</v>
      </c>
      <c r="B97">
        <v>49</v>
      </c>
      <c r="C97">
        <v>65</v>
      </c>
      <c r="D97">
        <v>18</v>
      </c>
      <c r="E97">
        <v>74</v>
      </c>
      <c r="F97">
        <v>55</v>
      </c>
      <c r="G97">
        <v>32</v>
      </c>
      <c r="H97">
        <v>5</v>
      </c>
      <c r="I97">
        <v>10</v>
      </c>
      <c r="J97">
        <v>11</v>
      </c>
      <c r="K97">
        <v>32</v>
      </c>
      <c r="L97">
        <v>196</v>
      </c>
      <c r="M97">
        <v>19</v>
      </c>
      <c r="N97">
        <f t="shared" si="2"/>
        <v>566</v>
      </c>
      <c r="O97" s="15">
        <f t="shared" si="3"/>
        <v>3.5335689045936397E-2</v>
      </c>
    </row>
    <row r="98" spans="1:15" x14ac:dyDescent="0.2">
      <c r="A98" s="13">
        <v>1826</v>
      </c>
      <c r="B98">
        <v>72</v>
      </c>
      <c r="C98">
        <v>81</v>
      </c>
      <c r="D98">
        <v>24</v>
      </c>
      <c r="E98">
        <v>190</v>
      </c>
      <c r="F98">
        <v>74</v>
      </c>
      <c r="G98">
        <v>73</v>
      </c>
      <c r="H98">
        <v>6</v>
      </c>
      <c r="I98">
        <v>14</v>
      </c>
      <c r="J98">
        <v>24</v>
      </c>
      <c r="K98">
        <v>40</v>
      </c>
      <c r="L98">
        <v>264</v>
      </c>
      <c r="M98">
        <v>30</v>
      </c>
      <c r="N98">
        <f t="shared" si="2"/>
        <v>892</v>
      </c>
    </row>
    <row r="99" spans="1:15" x14ac:dyDescent="0.2">
      <c r="A99" s="13">
        <v>1827</v>
      </c>
      <c r="B99">
        <v>87</v>
      </c>
      <c r="C99">
        <v>75</v>
      </c>
      <c r="D99">
        <v>17</v>
      </c>
      <c r="E99">
        <v>41</v>
      </c>
    </row>
    <row r="101" spans="1:15" x14ac:dyDescent="0.2">
      <c r="A101" s="13" t="s">
        <v>357</v>
      </c>
    </row>
    <row r="102" spans="1:15" x14ac:dyDescent="0.2">
      <c r="A102" s="13">
        <v>1813</v>
      </c>
      <c r="B102">
        <v>16</v>
      </c>
      <c r="C102">
        <v>13</v>
      </c>
      <c r="D102">
        <v>8</v>
      </c>
      <c r="E102">
        <v>6</v>
      </c>
      <c r="F102">
        <v>34</v>
      </c>
      <c r="G102">
        <v>13</v>
      </c>
      <c r="H102">
        <v>11</v>
      </c>
      <c r="I102">
        <v>4</v>
      </c>
      <c r="J102">
        <v>4</v>
      </c>
      <c r="K102">
        <v>8</v>
      </c>
      <c r="L102">
        <v>29</v>
      </c>
      <c r="M102">
        <v>7</v>
      </c>
      <c r="N102">
        <f>SUM(B102:M102)</f>
        <v>153</v>
      </c>
    </row>
    <row r="103" spans="1:15" x14ac:dyDescent="0.2">
      <c r="A103" s="13">
        <v>1814</v>
      </c>
      <c r="B103">
        <v>9</v>
      </c>
      <c r="C103">
        <v>7</v>
      </c>
      <c r="D103">
        <v>6</v>
      </c>
      <c r="E103">
        <v>7</v>
      </c>
      <c r="F103">
        <v>20</v>
      </c>
      <c r="G103">
        <v>12</v>
      </c>
      <c r="H103">
        <v>4</v>
      </c>
      <c r="I103">
        <v>2</v>
      </c>
      <c r="J103">
        <v>6</v>
      </c>
      <c r="K103">
        <v>2</v>
      </c>
      <c r="L103">
        <v>15</v>
      </c>
      <c r="M103">
        <v>3</v>
      </c>
      <c r="N103">
        <f t="shared" ref="N103:N115" si="4">SUM(B103:M103)</f>
        <v>93</v>
      </c>
    </row>
    <row r="104" spans="1:15" x14ac:dyDescent="0.2">
      <c r="A104" s="13">
        <v>1815</v>
      </c>
      <c r="B104">
        <v>8</v>
      </c>
      <c r="C104">
        <v>10</v>
      </c>
      <c r="D104">
        <v>7</v>
      </c>
      <c r="E104">
        <v>10</v>
      </c>
      <c r="F104">
        <v>13</v>
      </c>
      <c r="G104">
        <v>5</v>
      </c>
      <c r="H104">
        <v>3</v>
      </c>
      <c r="I104">
        <v>6</v>
      </c>
      <c r="J104">
        <v>1</v>
      </c>
      <c r="K104">
        <v>1</v>
      </c>
      <c r="L104">
        <v>21</v>
      </c>
      <c r="M104">
        <v>1</v>
      </c>
      <c r="N104">
        <f t="shared" si="4"/>
        <v>86</v>
      </c>
    </row>
    <row r="105" spans="1:15" x14ac:dyDescent="0.2">
      <c r="A105" s="13">
        <v>1816</v>
      </c>
      <c r="B105">
        <v>11</v>
      </c>
      <c r="C105">
        <v>15</v>
      </c>
      <c r="D105">
        <v>7</v>
      </c>
      <c r="E105">
        <v>10</v>
      </c>
      <c r="F105">
        <v>14</v>
      </c>
      <c r="G105">
        <v>3</v>
      </c>
      <c r="H105">
        <v>7</v>
      </c>
      <c r="I105">
        <v>5</v>
      </c>
      <c r="J105">
        <v>3</v>
      </c>
      <c r="K105">
        <v>2</v>
      </c>
      <c r="L105">
        <v>20</v>
      </c>
      <c r="M105">
        <v>5</v>
      </c>
      <c r="N105">
        <f t="shared" si="4"/>
        <v>102</v>
      </c>
    </row>
    <row r="106" spans="1:15" x14ac:dyDescent="0.2">
      <c r="A106" s="13">
        <v>1817</v>
      </c>
      <c r="B106">
        <v>16</v>
      </c>
      <c r="C106">
        <v>11</v>
      </c>
      <c r="D106">
        <v>4</v>
      </c>
      <c r="E106">
        <v>10</v>
      </c>
      <c r="F106">
        <v>9</v>
      </c>
      <c r="G106">
        <v>2</v>
      </c>
      <c r="H106">
        <v>6</v>
      </c>
      <c r="I106">
        <v>1</v>
      </c>
      <c r="J106">
        <v>4</v>
      </c>
      <c r="K106">
        <v>3</v>
      </c>
      <c r="L106">
        <v>18</v>
      </c>
      <c r="M106">
        <v>2</v>
      </c>
      <c r="N106">
        <f t="shared" si="4"/>
        <v>86</v>
      </c>
    </row>
    <row r="107" spans="1:15" x14ac:dyDescent="0.2">
      <c r="A107" s="13">
        <v>1818</v>
      </c>
      <c r="B107">
        <v>20</v>
      </c>
      <c r="C107">
        <v>12</v>
      </c>
      <c r="D107">
        <v>6</v>
      </c>
      <c r="E107">
        <v>25</v>
      </c>
      <c r="F107">
        <v>17</v>
      </c>
      <c r="G107">
        <v>7</v>
      </c>
      <c r="H107">
        <v>7</v>
      </c>
      <c r="I107">
        <v>7</v>
      </c>
      <c r="J107">
        <v>12</v>
      </c>
      <c r="K107">
        <v>5</v>
      </c>
      <c r="L107">
        <v>26</v>
      </c>
      <c r="M107">
        <v>13</v>
      </c>
      <c r="N107">
        <f t="shared" si="4"/>
        <v>157</v>
      </c>
    </row>
    <row r="108" spans="1:15" x14ac:dyDescent="0.2">
      <c r="A108" s="13">
        <v>1819</v>
      </c>
      <c r="B108">
        <v>15</v>
      </c>
      <c r="C108">
        <v>10</v>
      </c>
      <c r="D108">
        <v>10</v>
      </c>
      <c r="E108">
        <v>9</v>
      </c>
      <c r="F108">
        <v>7</v>
      </c>
      <c r="G108">
        <v>8</v>
      </c>
      <c r="H108">
        <v>6</v>
      </c>
      <c r="I108">
        <v>4</v>
      </c>
      <c r="J108">
        <v>5</v>
      </c>
      <c r="K108">
        <v>5</v>
      </c>
      <c r="L108">
        <v>23</v>
      </c>
      <c r="M108">
        <v>4</v>
      </c>
      <c r="N108">
        <f t="shared" si="4"/>
        <v>106</v>
      </c>
    </row>
    <row r="109" spans="1:15" x14ac:dyDescent="0.2">
      <c r="A109" s="13">
        <v>1820</v>
      </c>
      <c r="B109">
        <v>6</v>
      </c>
      <c r="C109">
        <v>12</v>
      </c>
      <c r="D109">
        <v>7</v>
      </c>
      <c r="E109">
        <v>13</v>
      </c>
      <c r="F109">
        <v>16</v>
      </c>
      <c r="G109">
        <v>5</v>
      </c>
      <c r="H109">
        <v>6</v>
      </c>
      <c r="I109">
        <v>4</v>
      </c>
      <c r="J109">
        <v>8</v>
      </c>
      <c r="K109">
        <v>4</v>
      </c>
      <c r="L109">
        <v>15</v>
      </c>
      <c r="M109">
        <v>6</v>
      </c>
      <c r="N109">
        <f t="shared" si="4"/>
        <v>102</v>
      </c>
    </row>
    <row r="110" spans="1:15" x14ac:dyDescent="0.2">
      <c r="A110" s="13">
        <v>1821</v>
      </c>
      <c r="B110">
        <v>33</v>
      </c>
      <c r="C110">
        <v>9</v>
      </c>
      <c r="D110">
        <v>5</v>
      </c>
      <c r="E110">
        <v>5</v>
      </c>
      <c r="F110">
        <v>13</v>
      </c>
      <c r="G110">
        <v>5</v>
      </c>
      <c r="H110">
        <v>6</v>
      </c>
      <c r="I110">
        <v>4</v>
      </c>
      <c r="J110">
        <v>8</v>
      </c>
      <c r="K110">
        <v>4</v>
      </c>
      <c r="L110">
        <v>15</v>
      </c>
      <c r="M110">
        <v>6</v>
      </c>
      <c r="N110">
        <f t="shared" si="4"/>
        <v>113</v>
      </c>
    </row>
    <row r="111" spans="1:15" x14ac:dyDescent="0.2">
      <c r="A111" s="13">
        <v>1822</v>
      </c>
      <c r="B111">
        <v>11</v>
      </c>
      <c r="C111">
        <v>7</v>
      </c>
      <c r="D111">
        <v>2</v>
      </c>
      <c r="E111">
        <v>0</v>
      </c>
      <c r="F111">
        <v>10</v>
      </c>
      <c r="G111">
        <v>9</v>
      </c>
      <c r="H111">
        <v>1</v>
      </c>
      <c r="I111">
        <v>2</v>
      </c>
      <c r="J111">
        <v>5</v>
      </c>
      <c r="K111">
        <v>5</v>
      </c>
      <c r="L111">
        <v>19</v>
      </c>
      <c r="M111">
        <v>5</v>
      </c>
      <c r="N111">
        <f t="shared" si="4"/>
        <v>76</v>
      </c>
    </row>
    <row r="112" spans="1:15" x14ac:dyDescent="0.2">
      <c r="A112" s="13">
        <v>1823</v>
      </c>
      <c r="B112">
        <v>5</v>
      </c>
      <c r="C112">
        <v>7</v>
      </c>
      <c r="D112">
        <v>5</v>
      </c>
      <c r="E112">
        <v>19</v>
      </c>
      <c r="F112">
        <v>7</v>
      </c>
      <c r="G112">
        <v>3</v>
      </c>
      <c r="H112">
        <v>5</v>
      </c>
      <c r="I112">
        <v>0</v>
      </c>
      <c r="J112">
        <v>0</v>
      </c>
      <c r="K112">
        <v>2</v>
      </c>
      <c r="L112">
        <v>8</v>
      </c>
      <c r="M112">
        <v>3</v>
      </c>
      <c r="N112">
        <f t="shared" si="4"/>
        <v>64</v>
      </c>
    </row>
    <row r="113" spans="1:14" x14ac:dyDescent="0.2">
      <c r="A113" s="13">
        <v>1824</v>
      </c>
      <c r="B113">
        <v>4</v>
      </c>
      <c r="C113">
        <v>1</v>
      </c>
      <c r="D113">
        <v>2</v>
      </c>
      <c r="E113">
        <v>1</v>
      </c>
      <c r="F113">
        <v>9</v>
      </c>
      <c r="G113">
        <v>7</v>
      </c>
      <c r="H113">
        <v>10</v>
      </c>
      <c r="I113">
        <v>2</v>
      </c>
      <c r="J113">
        <v>3</v>
      </c>
      <c r="K113">
        <v>3</v>
      </c>
      <c r="L113">
        <v>7</v>
      </c>
      <c r="M113">
        <v>5</v>
      </c>
      <c r="N113">
        <f t="shared" si="4"/>
        <v>54</v>
      </c>
    </row>
    <row r="114" spans="1:14" x14ac:dyDescent="0.2">
      <c r="A114" s="13">
        <v>1825</v>
      </c>
      <c r="B114">
        <v>1</v>
      </c>
      <c r="C114">
        <v>3</v>
      </c>
      <c r="D114">
        <v>1</v>
      </c>
      <c r="E114">
        <v>2</v>
      </c>
      <c r="F114">
        <v>3</v>
      </c>
      <c r="G114">
        <v>1</v>
      </c>
      <c r="H114">
        <v>1</v>
      </c>
      <c r="I114">
        <v>1</v>
      </c>
      <c r="J114">
        <v>0</v>
      </c>
      <c r="K114">
        <v>3</v>
      </c>
      <c r="L114">
        <v>3</v>
      </c>
      <c r="M114">
        <v>1</v>
      </c>
      <c r="N114">
        <f t="shared" si="4"/>
        <v>20</v>
      </c>
    </row>
    <row r="115" spans="1:14" x14ac:dyDescent="0.2">
      <c r="A115" s="13">
        <v>1826</v>
      </c>
      <c r="B115">
        <v>2</v>
      </c>
      <c r="C115">
        <v>8</v>
      </c>
      <c r="D115">
        <v>3</v>
      </c>
      <c r="E115">
        <v>20</v>
      </c>
      <c r="F115">
        <v>16</v>
      </c>
      <c r="G115">
        <v>6</v>
      </c>
      <c r="H115">
        <v>1</v>
      </c>
      <c r="I115">
        <v>1</v>
      </c>
      <c r="J115">
        <v>1</v>
      </c>
      <c r="K115">
        <v>2</v>
      </c>
      <c r="L115">
        <v>16</v>
      </c>
      <c r="M115">
        <v>2</v>
      </c>
      <c r="N115">
        <f t="shared" si="4"/>
        <v>78</v>
      </c>
    </row>
    <row r="119" spans="1:14" x14ac:dyDescent="0.2">
      <c r="B119" t="s">
        <v>359</v>
      </c>
      <c r="C119" t="s">
        <v>426</v>
      </c>
    </row>
    <row r="120" spans="1:14" x14ac:dyDescent="0.2">
      <c r="A120" s="13" t="s">
        <v>424</v>
      </c>
      <c r="B120">
        <v>202</v>
      </c>
      <c r="C120" t="s">
        <v>427</v>
      </c>
      <c r="D120" t="s">
        <v>425</v>
      </c>
    </row>
    <row r="121" spans="1:14" x14ac:dyDescent="0.2">
      <c r="A121" s="13" t="s">
        <v>432</v>
      </c>
      <c r="B121">
        <v>151</v>
      </c>
      <c r="D121" t="s">
        <v>433</v>
      </c>
    </row>
    <row r="122" spans="1:14" x14ac:dyDescent="0.2">
      <c r="A122" s="13" t="s">
        <v>414</v>
      </c>
      <c r="B122">
        <v>220</v>
      </c>
      <c r="D122" t="s">
        <v>418</v>
      </c>
    </row>
    <row r="123" spans="1:14" x14ac:dyDescent="0.2">
      <c r="A123" s="13" t="s">
        <v>435</v>
      </c>
      <c r="B123">
        <v>169</v>
      </c>
      <c r="D123" t="s">
        <v>433</v>
      </c>
    </row>
    <row r="124" spans="1:14" x14ac:dyDescent="0.2">
      <c r="A124" s="13" t="s">
        <v>415</v>
      </c>
      <c r="B124">
        <v>255</v>
      </c>
      <c r="D124" t="s">
        <v>418</v>
      </c>
    </row>
    <row r="125" spans="1:14" x14ac:dyDescent="0.2">
      <c r="A125" s="13">
        <v>1834</v>
      </c>
      <c r="B125">
        <v>200</v>
      </c>
      <c r="D125" t="s">
        <v>268</v>
      </c>
    </row>
    <row r="126" spans="1:14" x14ac:dyDescent="0.2">
      <c r="A126" s="13" t="s">
        <v>408</v>
      </c>
      <c r="B126">
        <v>105</v>
      </c>
      <c r="D126" t="s">
        <v>409</v>
      </c>
    </row>
  </sheetData>
  <mergeCells count="1">
    <mergeCell ref="A1:C1"/>
  </mergeCells>
  <phoneticPr fontId="4"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P12" sqref="P12"/>
    </sheetView>
  </sheetViews>
  <sheetFormatPr defaultRowHeight="12.75" x14ac:dyDescent="0.2"/>
  <cols>
    <col min="1" max="1" width="28.5703125" customWidth="1"/>
    <col min="14" max="14" width="12.42578125" customWidth="1"/>
    <col min="15" max="15" width="2.42578125" customWidth="1"/>
    <col min="16" max="16" width="45.5703125" customWidth="1"/>
  </cols>
  <sheetData>
    <row r="1" spans="1:16" x14ac:dyDescent="0.2">
      <c r="A1" s="20" t="s">
        <v>422</v>
      </c>
      <c r="B1" s="20"/>
      <c r="C1" s="20"/>
      <c r="P1" t="s">
        <v>494</v>
      </c>
    </row>
    <row r="2" spans="1:16" x14ac:dyDescent="0.2">
      <c r="P2" t="s">
        <v>495</v>
      </c>
    </row>
    <row r="3" spans="1:16" x14ac:dyDescent="0.2">
      <c r="A3" t="s">
        <v>36</v>
      </c>
      <c r="P3" t="s">
        <v>496</v>
      </c>
    </row>
    <row r="4" spans="1:16" x14ac:dyDescent="0.2">
      <c r="B4" t="s">
        <v>23</v>
      </c>
    </row>
    <row r="5" spans="1:16" x14ac:dyDescent="0.2">
      <c r="A5" t="s">
        <v>32</v>
      </c>
      <c r="B5">
        <v>47</v>
      </c>
    </row>
    <row r="6" spans="1:16" x14ac:dyDescent="0.2">
      <c r="A6" t="s">
        <v>33</v>
      </c>
      <c r="B6">
        <v>40</v>
      </c>
    </row>
    <row r="7" spans="1:16" x14ac:dyDescent="0.2">
      <c r="A7" t="s">
        <v>35</v>
      </c>
      <c r="B7">
        <v>1</v>
      </c>
    </row>
    <row r="9" spans="1:16" x14ac:dyDescent="0.2">
      <c r="A9" t="s">
        <v>38</v>
      </c>
      <c r="B9">
        <f>SUM(B5:B7)</f>
        <v>88</v>
      </c>
    </row>
    <row r="13" spans="1:16" x14ac:dyDescent="0.2">
      <c r="A13" t="s">
        <v>243</v>
      </c>
    </row>
    <row r="14" spans="1:16" x14ac:dyDescent="0.2">
      <c r="B14" t="s">
        <v>40</v>
      </c>
      <c r="C14" t="s">
        <v>41</v>
      </c>
      <c r="D14" t="s">
        <v>42</v>
      </c>
      <c r="E14" t="s">
        <v>43</v>
      </c>
      <c r="F14" t="s">
        <v>44</v>
      </c>
      <c r="G14" t="s">
        <v>45</v>
      </c>
      <c r="H14" t="s">
        <v>46</v>
      </c>
      <c r="I14" t="s">
        <v>47</v>
      </c>
      <c r="J14" t="s">
        <v>48</v>
      </c>
      <c r="K14" t="s">
        <v>49</v>
      </c>
      <c r="L14" t="s">
        <v>50</v>
      </c>
      <c r="M14" t="s">
        <v>51</v>
      </c>
      <c r="N14" t="s">
        <v>241</v>
      </c>
      <c r="P14" t="s">
        <v>230</v>
      </c>
    </row>
    <row r="15" spans="1:16" x14ac:dyDescent="0.2">
      <c r="A15">
        <v>1814</v>
      </c>
      <c r="B15">
        <v>15</v>
      </c>
      <c r="C15">
        <v>9</v>
      </c>
      <c r="D15">
        <v>12</v>
      </c>
      <c r="E15">
        <v>16</v>
      </c>
      <c r="F15">
        <v>13</v>
      </c>
      <c r="G15">
        <v>13</v>
      </c>
      <c r="H15">
        <v>13</v>
      </c>
      <c r="I15">
        <v>5</v>
      </c>
      <c r="J15">
        <v>14</v>
      </c>
      <c r="K15">
        <v>17</v>
      </c>
      <c r="L15">
        <v>12</v>
      </c>
      <c r="M15">
        <v>14</v>
      </c>
      <c r="N15">
        <f t="shared" ref="N15:N26" si="0">SUM(B15:M15)</f>
        <v>153</v>
      </c>
      <c r="P15" t="s">
        <v>242</v>
      </c>
    </row>
    <row r="16" spans="1:16" x14ac:dyDescent="0.2">
      <c r="A16">
        <v>1815</v>
      </c>
      <c r="B16">
        <v>14</v>
      </c>
      <c r="C16">
        <v>19</v>
      </c>
      <c r="D16">
        <v>15</v>
      </c>
      <c r="E16">
        <v>28</v>
      </c>
      <c r="F16">
        <v>15</v>
      </c>
      <c r="G16">
        <v>16</v>
      </c>
      <c r="H16">
        <v>7</v>
      </c>
      <c r="I16">
        <v>15</v>
      </c>
      <c r="J16">
        <v>15</v>
      </c>
      <c r="K16">
        <v>14</v>
      </c>
      <c r="L16">
        <v>29</v>
      </c>
      <c r="M16">
        <v>16</v>
      </c>
      <c r="N16">
        <f t="shared" si="0"/>
        <v>203</v>
      </c>
    </row>
    <row r="17" spans="1:16" x14ac:dyDescent="0.2">
      <c r="A17">
        <v>1816</v>
      </c>
      <c r="B17">
        <v>20</v>
      </c>
      <c r="C17">
        <v>7</v>
      </c>
      <c r="D17">
        <v>18</v>
      </c>
      <c r="E17">
        <v>22</v>
      </c>
      <c r="F17">
        <v>21</v>
      </c>
      <c r="G17">
        <v>17</v>
      </c>
      <c r="H17">
        <v>15</v>
      </c>
      <c r="I17">
        <v>11</v>
      </c>
      <c r="J17">
        <v>9</v>
      </c>
      <c r="K17">
        <v>13</v>
      </c>
      <c r="L17">
        <v>28</v>
      </c>
      <c r="M17">
        <v>16</v>
      </c>
      <c r="N17">
        <f t="shared" si="0"/>
        <v>197</v>
      </c>
    </row>
    <row r="18" spans="1:16" x14ac:dyDescent="0.2">
      <c r="A18">
        <v>1817</v>
      </c>
      <c r="B18">
        <v>28</v>
      </c>
      <c r="C18">
        <v>20</v>
      </c>
      <c r="D18">
        <v>7</v>
      </c>
      <c r="E18">
        <v>26</v>
      </c>
      <c r="F18">
        <v>26</v>
      </c>
      <c r="G18">
        <v>22</v>
      </c>
      <c r="H18">
        <v>16</v>
      </c>
      <c r="I18">
        <v>10</v>
      </c>
      <c r="J18">
        <v>6</v>
      </c>
      <c r="K18">
        <v>9</v>
      </c>
      <c r="L18">
        <v>25</v>
      </c>
      <c r="M18">
        <v>14</v>
      </c>
      <c r="N18">
        <f t="shared" si="0"/>
        <v>209</v>
      </c>
    </row>
    <row r="19" spans="1:16" x14ac:dyDescent="0.2">
      <c r="A19">
        <v>1818</v>
      </c>
      <c r="B19">
        <v>17</v>
      </c>
      <c r="C19">
        <v>17</v>
      </c>
      <c r="D19">
        <v>14</v>
      </c>
      <c r="E19">
        <v>31</v>
      </c>
      <c r="F19">
        <v>14</v>
      </c>
      <c r="G19">
        <v>11</v>
      </c>
      <c r="H19">
        <v>17</v>
      </c>
      <c r="I19">
        <v>17</v>
      </c>
      <c r="J19">
        <v>10</v>
      </c>
      <c r="K19">
        <v>14</v>
      </c>
      <c r="L19">
        <v>29</v>
      </c>
      <c r="M19">
        <v>25</v>
      </c>
      <c r="N19">
        <f t="shared" si="0"/>
        <v>216</v>
      </c>
    </row>
    <row r="20" spans="1:16" x14ac:dyDescent="0.2">
      <c r="A20">
        <v>1819</v>
      </c>
      <c r="B20">
        <v>27</v>
      </c>
      <c r="C20">
        <v>16</v>
      </c>
      <c r="D20">
        <v>15</v>
      </c>
      <c r="E20">
        <v>15</v>
      </c>
      <c r="F20">
        <v>25</v>
      </c>
      <c r="G20">
        <v>28</v>
      </c>
      <c r="H20">
        <v>19</v>
      </c>
      <c r="I20">
        <v>18</v>
      </c>
      <c r="J20">
        <v>17</v>
      </c>
      <c r="K20">
        <v>23</v>
      </c>
      <c r="L20">
        <v>22</v>
      </c>
      <c r="M20">
        <v>18</v>
      </c>
      <c r="N20">
        <f t="shared" si="0"/>
        <v>243</v>
      </c>
    </row>
    <row r="21" spans="1:16" x14ac:dyDescent="0.2">
      <c r="A21">
        <v>1820</v>
      </c>
      <c r="B21">
        <v>27</v>
      </c>
      <c r="C21">
        <v>25</v>
      </c>
      <c r="D21">
        <v>33</v>
      </c>
      <c r="E21">
        <v>27</v>
      </c>
      <c r="F21">
        <v>21</v>
      </c>
      <c r="G21">
        <v>22</v>
      </c>
      <c r="H21">
        <v>13</v>
      </c>
      <c r="I21">
        <v>17</v>
      </c>
      <c r="J21">
        <v>14</v>
      </c>
      <c r="K21">
        <v>15</v>
      </c>
      <c r="L21">
        <v>42</v>
      </c>
      <c r="M21">
        <v>25</v>
      </c>
      <c r="N21">
        <f t="shared" si="0"/>
        <v>281</v>
      </c>
    </row>
    <row r="22" spans="1:16" x14ac:dyDescent="0.2">
      <c r="A22">
        <v>1821</v>
      </c>
      <c r="B22">
        <v>27</v>
      </c>
      <c r="C22">
        <v>22</v>
      </c>
      <c r="D22">
        <v>8</v>
      </c>
      <c r="E22">
        <v>19</v>
      </c>
      <c r="F22">
        <v>33</v>
      </c>
      <c r="G22">
        <v>42</v>
      </c>
      <c r="H22">
        <v>25</v>
      </c>
      <c r="I22">
        <v>12</v>
      </c>
      <c r="J22">
        <v>25</v>
      </c>
      <c r="K22">
        <v>25</v>
      </c>
      <c r="L22">
        <v>37</v>
      </c>
      <c r="M22">
        <v>19</v>
      </c>
      <c r="N22">
        <f t="shared" si="0"/>
        <v>294</v>
      </c>
    </row>
    <row r="23" spans="1:16" x14ac:dyDescent="0.2">
      <c r="A23">
        <v>1822</v>
      </c>
      <c r="B23">
        <v>27</v>
      </c>
      <c r="C23">
        <v>18</v>
      </c>
      <c r="D23">
        <v>24</v>
      </c>
      <c r="E23">
        <v>33</v>
      </c>
      <c r="F23">
        <v>26</v>
      </c>
      <c r="G23">
        <v>22</v>
      </c>
      <c r="H23">
        <v>20</v>
      </c>
      <c r="I23">
        <v>9</v>
      </c>
      <c r="J23">
        <v>10</v>
      </c>
      <c r="K23">
        <v>15</v>
      </c>
      <c r="L23">
        <v>30</v>
      </c>
      <c r="M23">
        <v>24</v>
      </c>
      <c r="N23">
        <f t="shared" si="0"/>
        <v>258</v>
      </c>
    </row>
    <row r="24" spans="1:16" x14ac:dyDescent="0.2">
      <c r="A24">
        <v>1823</v>
      </c>
      <c r="B24">
        <v>21</v>
      </c>
      <c r="C24">
        <v>20</v>
      </c>
      <c r="D24">
        <v>17</v>
      </c>
      <c r="E24">
        <v>21</v>
      </c>
      <c r="F24">
        <v>24</v>
      </c>
      <c r="G24">
        <v>22</v>
      </c>
      <c r="H24">
        <v>15</v>
      </c>
      <c r="I24">
        <v>67</v>
      </c>
      <c r="J24">
        <v>54</v>
      </c>
      <c r="K24">
        <v>64</v>
      </c>
      <c r="L24">
        <v>95</v>
      </c>
      <c r="M24">
        <v>49</v>
      </c>
      <c r="N24">
        <f t="shared" si="0"/>
        <v>469</v>
      </c>
    </row>
    <row r="25" spans="1:16" x14ac:dyDescent="0.2">
      <c r="A25">
        <v>1824</v>
      </c>
      <c r="B25">
        <v>60</v>
      </c>
      <c r="C25">
        <v>55</v>
      </c>
      <c r="D25">
        <v>57</v>
      </c>
      <c r="E25">
        <v>45</v>
      </c>
      <c r="F25">
        <v>80</v>
      </c>
      <c r="G25">
        <v>62</v>
      </c>
      <c r="H25">
        <v>51</v>
      </c>
      <c r="I25">
        <v>48</v>
      </c>
      <c r="J25">
        <v>48</v>
      </c>
      <c r="K25">
        <v>51</v>
      </c>
      <c r="L25">
        <v>83</v>
      </c>
      <c r="M25">
        <v>65</v>
      </c>
      <c r="N25">
        <f t="shared" si="0"/>
        <v>705</v>
      </c>
    </row>
    <row r="26" spans="1:16" x14ac:dyDescent="0.2">
      <c r="A26">
        <v>1825</v>
      </c>
      <c r="B26">
        <v>76</v>
      </c>
      <c r="C26">
        <v>49</v>
      </c>
      <c r="D26">
        <v>58</v>
      </c>
      <c r="E26">
        <v>75</v>
      </c>
      <c r="F26">
        <v>65</v>
      </c>
      <c r="G26">
        <v>67</v>
      </c>
      <c r="H26">
        <v>60</v>
      </c>
      <c r="I26">
        <v>71</v>
      </c>
      <c r="J26">
        <v>80</v>
      </c>
      <c r="K26">
        <v>63</v>
      </c>
      <c r="L26">
        <v>95</v>
      </c>
      <c r="M26">
        <v>53</v>
      </c>
      <c r="N26">
        <f t="shared" si="0"/>
        <v>812</v>
      </c>
    </row>
    <row r="27" spans="1:16" x14ac:dyDescent="0.2">
      <c r="A27">
        <v>1826</v>
      </c>
      <c r="B27">
        <v>79</v>
      </c>
      <c r="C27">
        <v>78</v>
      </c>
      <c r="D27">
        <v>68</v>
      </c>
      <c r="E27">
        <v>87</v>
      </c>
      <c r="F27">
        <v>105</v>
      </c>
      <c r="G27">
        <v>87</v>
      </c>
      <c r="H27">
        <v>92</v>
      </c>
      <c r="I27">
        <v>101</v>
      </c>
      <c r="J27">
        <v>108</v>
      </c>
      <c r="K27">
        <v>126</v>
      </c>
    </row>
    <row r="28" spans="1:16" x14ac:dyDescent="0.2">
      <c r="K28">
        <f>SUM(B27:K27)</f>
        <v>931</v>
      </c>
    </row>
    <row r="30" spans="1:16" x14ac:dyDescent="0.2">
      <c r="B30">
        <v>1830</v>
      </c>
      <c r="F30">
        <v>1831</v>
      </c>
      <c r="J30">
        <v>1832</v>
      </c>
    </row>
    <row r="31" spans="1:16" x14ac:dyDescent="0.2">
      <c r="A31" t="s">
        <v>423</v>
      </c>
      <c r="B31" t="s">
        <v>21</v>
      </c>
      <c r="C31" t="s">
        <v>413</v>
      </c>
      <c r="D31" t="s">
        <v>412</v>
      </c>
      <c r="E31" t="s">
        <v>27</v>
      </c>
      <c r="F31" t="s">
        <v>21</v>
      </c>
      <c r="G31" t="s">
        <v>413</v>
      </c>
      <c r="H31" t="s">
        <v>412</v>
      </c>
      <c r="I31" t="s">
        <v>27</v>
      </c>
      <c r="J31" t="s">
        <v>21</v>
      </c>
      <c r="K31" t="s">
        <v>413</v>
      </c>
      <c r="L31" t="s">
        <v>412</v>
      </c>
      <c r="M31" t="s">
        <v>27</v>
      </c>
    </row>
    <row r="32" spans="1:16" x14ac:dyDescent="0.2">
      <c r="A32" t="s">
        <v>17</v>
      </c>
      <c r="B32">
        <v>41</v>
      </c>
      <c r="C32">
        <v>10</v>
      </c>
      <c r="D32">
        <v>0</v>
      </c>
      <c r="F32">
        <v>40</v>
      </c>
      <c r="G32">
        <v>13</v>
      </c>
      <c r="H32">
        <v>0</v>
      </c>
      <c r="J32">
        <v>37</v>
      </c>
      <c r="K32">
        <v>7</v>
      </c>
      <c r="L32">
        <v>0</v>
      </c>
      <c r="P32" t="s">
        <v>425</v>
      </c>
    </row>
    <row r="33" spans="1:16" x14ac:dyDescent="0.2">
      <c r="A33" t="s">
        <v>18</v>
      </c>
      <c r="B33">
        <v>53</v>
      </c>
      <c r="C33">
        <v>16</v>
      </c>
      <c r="D33">
        <v>1</v>
      </c>
      <c r="F33">
        <v>47</v>
      </c>
      <c r="G33">
        <v>20</v>
      </c>
      <c r="H33">
        <v>1</v>
      </c>
      <c r="J33">
        <v>52</v>
      </c>
      <c r="K33">
        <v>20</v>
      </c>
      <c r="L33">
        <v>0</v>
      </c>
      <c r="P33" t="s">
        <v>418</v>
      </c>
    </row>
    <row r="34" spans="1:16" x14ac:dyDescent="0.2">
      <c r="A34" t="s">
        <v>19</v>
      </c>
      <c r="B34">
        <v>111</v>
      </c>
      <c r="C34">
        <v>58</v>
      </c>
      <c r="D34">
        <v>0</v>
      </c>
      <c r="F34">
        <v>135</v>
      </c>
      <c r="G34">
        <v>49</v>
      </c>
      <c r="H34">
        <v>2</v>
      </c>
      <c r="J34">
        <v>149</v>
      </c>
      <c r="K34">
        <v>35</v>
      </c>
      <c r="L34">
        <v>1</v>
      </c>
    </row>
    <row r="35" spans="1:16" x14ac:dyDescent="0.2">
      <c r="A35" t="s">
        <v>20</v>
      </c>
      <c r="B35">
        <v>0</v>
      </c>
      <c r="C35">
        <v>27</v>
      </c>
      <c r="D35">
        <v>0</v>
      </c>
      <c r="F35">
        <v>0</v>
      </c>
      <c r="G35">
        <v>31</v>
      </c>
      <c r="H35">
        <v>1</v>
      </c>
      <c r="J35">
        <v>0</v>
      </c>
      <c r="K35">
        <v>30</v>
      </c>
      <c r="L35">
        <v>1</v>
      </c>
    </row>
    <row r="37" spans="1:16" x14ac:dyDescent="0.2">
      <c r="B37">
        <f>SUM(B32:B35)</f>
        <v>205</v>
      </c>
      <c r="C37">
        <f>SUM(C32:C35)</f>
        <v>111</v>
      </c>
      <c r="D37">
        <f>SUM(D32:D35)</f>
        <v>1</v>
      </c>
      <c r="E37">
        <v>1076</v>
      </c>
      <c r="F37">
        <f>SUM(F32:F35)</f>
        <v>222</v>
      </c>
      <c r="G37">
        <f>SUM(G32:G35)</f>
        <v>113</v>
      </c>
      <c r="H37">
        <f>SUM(H32:H35)</f>
        <v>4</v>
      </c>
      <c r="I37">
        <v>1120</v>
      </c>
      <c r="J37">
        <f>SUM(J32:J35)</f>
        <v>238</v>
      </c>
      <c r="K37">
        <f>SUM(K32:K35)</f>
        <v>92</v>
      </c>
      <c r="L37">
        <f>SUM(L32:L35)</f>
        <v>2</v>
      </c>
      <c r="M37">
        <v>945</v>
      </c>
    </row>
    <row r="39" spans="1:16" x14ac:dyDescent="0.2">
      <c r="A39" t="s">
        <v>52</v>
      </c>
    </row>
    <row r="40" spans="1:16" x14ac:dyDescent="0.2">
      <c r="A40">
        <v>1830</v>
      </c>
      <c r="B40">
        <f>SUM(B37:E37)</f>
        <v>1393</v>
      </c>
    </row>
    <row r="41" spans="1:16" x14ac:dyDescent="0.2">
      <c r="A41">
        <v>1831</v>
      </c>
      <c r="B41">
        <f>SUM(F37:I37)</f>
        <v>1459</v>
      </c>
    </row>
    <row r="42" spans="1:16" x14ac:dyDescent="0.2">
      <c r="A42">
        <v>1832</v>
      </c>
      <c r="B42">
        <f>SUM(J37:M37)</f>
        <v>1277</v>
      </c>
    </row>
    <row r="45" spans="1:16" x14ac:dyDescent="0.2">
      <c r="A45" t="s">
        <v>8</v>
      </c>
      <c r="B45" t="s">
        <v>128</v>
      </c>
    </row>
    <row r="46" spans="1:16" x14ac:dyDescent="0.2">
      <c r="A46" s="13" t="s">
        <v>424</v>
      </c>
      <c r="B46">
        <v>59</v>
      </c>
      <c r="C46" t="s">
        <v>425</v>
      </c>
    </row>
    <row r="47" spans="1:16" x14ac:dyDescent="0.2">
      <c r="A47" s="13" t="s">
        <v>414</v>
      </c>
      <c r="B47">
        <v>80</v>
      </c>
      <c r="C47" t="s">
        <v>418</v>
      </c>
    </row>
    <row r="48" spans="1:16" x14ac:dyDescent="0.2">
      <c r="A48" s="13" t="s">
        <v>415</v>
      </c>
      <c r="B48">
        <v>69</v>
      </c>
      <c r="C48" t="s">
        <v>418</v>
      </c>
    </row>
  </sheetData>
  <mergeCells count="1">
    <mergeCell ref="A1:C1"/>
  </mergeCells>
  <phoneticPr fontId="4"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5"/>
  <sheetViews>
    <sheetView workbookViewId="0">
      <selection activeCell="J3" sqref="J3"/>
    </sheetView>
  </sheetViews>
  <sheetFormatPr defaultRowHeight="12.75" x14ac:dyDescent="0.2"/>
  <cols>
    <col min="1" max="1" width="31.28515625" customWidth="1"/>
    <col min="2" max="2" width="13.85546875" customWidth="1"/>
    <col min="8" max="8" width="14.42578125" customWidth="1"/>
    <col min="14" max="14" width="10.28515625" customWidth="1"/>
  </cols>
  <sheetData>
    <row r="1" spans="1:10" x14ac:dyDescent="0.2">
      <c r="A1" s="20" t="s">
        <v>319</v>
      </c>
      <c r="B1" s="20"/>
      <c r="C1" s="20"/>
      <c r="D1" s="20"/>
      <c r="E1" s="20"/>
      <c r="I1" t="s">
        <v>494</v>
      </c>
    </row>
    <row r="2" spans="1:10" x14ac:dyDescent="0.2">
      <c r="A2" s="20" t="s">
        <v>403</v>
      </c>
      <c r="B2" s="20"/>
      <c r="C2" s="20"/>
      <c r="I2" t="s">
        <v>495</v>
      </c>
    </row>
    <row r="3" spans="1:10" x14ac:dyDescent="0.2">
      <c r="A3" s="20" t="s">
        <v>404</v>
      </c>
      <c r="B3" s="20"/>
      <c r="C3" s="20"/>
      <c r="D3" s="20"/>
      <c r="E3" s="20"/>
      <c r="F3" s="20"/>
      <c r="G3" s="20"/>
      <c r="H3" s="20"/>
      <c r="I3" t="s">
        <v>496</v>
      </c>
    </row>
    <row r="4" spans="1:10" x14ac:dyDescent="0.2">
      <c r="A4" s="20" t="s">
        <v>405</v>
      </c>
      <c r="B4" s="20"/>
      <c r="C4" s="20"/>
      <c r="D4" s="20"/>
      <c r="E4" s="20"/>
      <c r="F4" s="20"/>
      <c r="G4" s="20"/>
      <c r="H4" s="20"/>
      <c r="I4" s="20"/>
      <c r="J4" s="20"/>
    </row>
    <row r="7" spans="1:10" x14ac:dyDescent="0.2">
      <c r="B7" t="s">
        <v>182</v>
      </c>
      <c r="C7" t="s">
        <v>128</v>
      </c>
      <c r="D7" t="s">
        <v>264</v>
      </c>
      <c r="H7" t="s">
        <v>230</v>
      </c>
    </row>
    <row r="8" spans="1:10" x14ac:dyDescent="0.2">
      <c r="A8" t="s">
        <v>464</v>
      </c>
      <c r="B8" s="8"/>
      <c r="C8" s="8">
        <v>13</v>
      </c>
      <c r="D8" s="8"/>
      <c r="E8" s="8"/>
      <c r="F8" s="8"/>
      <c r="H8" t="s">
        <v>465</v>
      </c>
    </row>
    <row r="9" spans="1:10" x14ac:dyDescent="0.2">
      <c r="A9" t="s">
        <v>466</v>
      </c>
      <c r="B9" s="8"/>
      <c r="C9" s="8">
        <v>160</v>
      </c>
      <c r="D9" s="8"/>
      <c r="E9" s="8"/>
      <c r="F9" s="8"/>
      <c r="H9" t="s">
        <v>465</v>
      </c>
    </row>
    <row r="10" spans="1:10" x14ac:dyDescent="0.2">
      <c r="A10" s="14">
        <v>1622</v>
      </c>
      <c r="B10" s="8" t="s">
        <v>484</v>
      </c>
      <c r="C10" s="8"/>
      <c r="D10" s="8"/>
      <c r="E10" s="8"/>
      <c r="F10" s="8"/>
      <c r="H10" t="s">
        <v>485</v>
      </c>
    </row>
    <row r="11" spans="1:10" x14ac:dyDescent="0.2">
      <c r="A11" t="s">
        <v>472</v>
      </c>
      <c r="B11" s="8">
        <v>393</v>
      </c>
      <c r="C11" s="8"/>
      <c r="D11" s="8"/>
      <c r="E11" s="8"/>
      <c r="F11" s="8"/>
      <c r="H11" t="s">
        <v>473</v>
      </c>
    </row>
    <row r="12" spans="1:10" x14ac:dyDescent="0.2">
      <c r="A12" t="s">
        <v>326</v>
      </c>
      <c r="B12" s="8">
        <v>354</v>
      </c>
      <c r="C12" s="8"/>
      <c r="D12" s="8"/>
      <c r="E12" s="8"/>
      <c r="F12" s="8"/>
      <c r="H12" t="s">
        <v>327</v>
      </c>
    </row>
    <row r="13" spans="1:10" x14ac:dyDescent="0.2">
      <c r="A13" t="s">
        <v>257</v>
      </c>
      <c r="B13" s="8">
        <v>1498</v>
      </c>
      <c r="C13" s="8"/>
      <c r="D13" s="8"/>
      <c r="E13" s="8"/>
      <c r="F13" s="8"/>
      <c r="H13" t="s">
        <v>258</v>
      </c>
    </row>
    <row r="14" spans="1:10" x14ac:dyDescent="0.2">
      <c r="A14" t="s">
        <v>261</v>
      </c>
      <c r="B14" s="8">
        <v>137</v>
      </c>
      <c r="C14" s="8"/>
      <c r="D14" s="8"/>
      <c r="E14" s="8"/>
      <c r="F14" s="8"/>
    </row>
    <row r="15" spans="1:10" x14ac:dyDescent="0.2">
      <c r="A15" t="s">
        <v>467</v>
      </c>
      <c r="B15" s="8">
        <v>657</v>
      </c>
      <c r="C15" s="8"/>
      <c r="D15" s="8" t="s">
        <v>468</v>
      </c>
      <c r="E15" s="8"/>
      <c r="F15" s="8"/>
      <c r="H15" t="s">
        <v>469</v>
      </c>
    </row>
    <row r="16" spans="1:10" x14ac:dyDescent="0.2">
      <c r="B16" s="8"/>
      <c r="C16" s="8"/>
      <c r="D16" s="8"/>
      <c r="E16" s="8"/>
      <c r="F16" s="8"/>
    </row>
    <row r="17" spans="1:8" x14ac:dyDescent="0.2">
      <c r="A17" t="s">
        <v>329</v>
      </c>
      <c r="B17" s="8" t="s">
        <v>330</v>
      </c>
      <c r="C17" s="8"/>
      <c r="D17" s="8"/>
      <c r="E17" s="8"/>
      <c r="F17" s="8"/>
      <c r="H17" t="s">
        <v>331</v>
      </c>
    </row>
    <row r="18" spans="1:8" x14ac:dyDescent="0.2">
      <c r="B18" s="8" t="s">
        <v>265</v>
      </c>
      <c r="C18" s="8" t="s">
        <v>264</v>
      </c>
      <c r="D18" s="8" t="s">
        <v>456</v>
      </c>
      <c r="E18" s="8" t="s">
        <v>89</v>
      </c>
      <c r="F18" s="8" t="s">
        <v>90</v>
      </c>
    </row>
    <row r="19" spans="1:8" x14ac:dyDescent="0.2">
      <c r="A19" t="s">
        <v>335</v>
      </c>
      <c r="B19" s="8">
        <v>324</v>
      </c>
      <c r="C19" s="8">
        <v>100</v>
      </c>
      <c r="D19" s="8"/>
      <c r="E19" s="8"/>
      <c r="F19" s="8"/>
      <c r="H19" t="s">
        <v>337</v>
      </c>
    </row>
    <row r="20" spans="1:8" x14ac:dyDescent="0.2">
      <c r="A20" t="s">
        <v>336</v>
      </c>
      <c r="B20" s="8">
        <v>364</v>
      </c>
      <c r="C20" s="8">
        <v>80</v>
      </c>
      <c r="D20" s="8"/>
      <c r="E20" s="8"/>
      <c r="F20" s="8"/>
      <c r="H20" t="s">
        <v>337</v>
      </c>
    </row>
    <row r="21" spans="1:8" x14ac:dyDescent="0.2">
      <c r="A21" t="s">
        <v>338</v>
      </c>
      <c r="B21" s="8">
        <v>395</v>
      </c>
      <c r="C21" s="8"/>
      <c r="D21" s="8"/>
      <c r="E21" s="8"/>
      <c r="F21" s="8"/>
      <c r="H21" t="s">
        <v>337</v>
      </c>
    </row>
    <row r="22" spans="1:8" x14ac:dyDescent="0.2">
      <c r="A22" s="14">
        <v>1779</v>
      </c>
      <c r="B22" s="8">
        <f>473+25</f>
        <v>498</v>
      </c>
      <c r="C22" s="8"/>
      <c r="D22" s="8"/>
      <c r="E22" s="8"/>
      <c r="F22" s="8"/>
      <c r="H22" t="s">
        <v>339</v>
      </c>
    </row>
    <row r="23" spans="1:8" x14ac:dyDescent="0.2">
      <c r="A23" s="14">
        <v>1782</v>
      </c>
      <c r="B23" s="8">
        <f>494+21</f>
        <v>515</v>
      </c>
      <c r="C23" s="8"/>
      <c r="D23" s="8"/>
      <c r="E23" s="8"/>
      <c r="F23" s="8"/>
      <c r="H23" t="s">
        <v>339</v>
      </c>
    </row>
    <row r="24" spans="1:8" x14ac:dyDescent="0.2">
      <c r="A24" s="14">
        <v>1783</v>
      </c>
      <c r="B24" s="8">
        <f>557+25</f>
        <v>582</v>
      </c>
      <c r="C24" s="8"/>
      <c r="D24" s="8"/>
      <c r="E24" s="8"/>
      <c r="F24" s="8"/>
      <c r="H24" t="s">
        <v>339</v>
      </c>
    </row>
    <row r="25" spans="1:8" x14ac:dyDescent="0.2">
      <c r="A25" s="14">
        <v>1788</v>
      </c>
      <c r="B25" s="8">
        <v>444</v>
      </c>
      <c r="C25" s="8"/>
      <c r="D25" s="8"/>
      <c r="E25" s="8"/>
      <c r="F25" s="8"/>
      <c r="H25" t="s">
        <v>339</v>
      </c>
    </row>
    <row r="26" spans="1:8" x14ac:dyDescent="0.2">
      <c r="A26" t="s">
        <v>328</v>
      </c>
      <c r="B26" s="8">
        <v>500</v>
      </c>
      <c r="C26" s="8">
        <v>70</v>
      </c>
      <c r="D26" s="8"/>
      <c r="E26" s="8"/>
      <c r="F26" s="8"/>
      <c r="H26" t="s">
        <v>263</v>
      </c>
    </row>
    <row r="27" spans="1:8" x14ac:dyDescent="0.2">
      <c r="A27" s="14">
        <v>1792</v>
      </c>
      <c r="B27" s="8">
        <v>500</v>
      </c>
      <c r="C27" s="8">
        <v>70</v>
      </c>
      <c r="D27" s="8"/>
      <c r="E27" s="8">
        <v>540</v>
      </c>
      <c r="F27" s="8">
        <v>30</v>
      </c>
      <c r="H27" t="s">
        <v>463</v>
      </c>
    </row>
    <row r="28" spans="1:8" x14ac:dyDescent="0.2">
      <c r="A28" t="s">
        <v>340</v>
      </c>
      <c r="B28" s="8" t="s">
        <v>341</v>
      </c>
      <c r="C28" s="8" t="s">
        <v>342</v>
      </c>
      <c r="D28" s="8"/>
      <c r="E28" s="8"/>
      <c r="F28" s="8"/>
      <c r="H28" t="s">
        <v>343</v>
      </c>
    </row>
    <row r="31" spans="1:8" x14ac:dyDescent="0.2">
      <c r="A31" s="13" t="s">
        <v>0</v>
      </c>
      <c r="B31" t="s">
        <v>142</v>
      </c>
      <c r="C31" t="s">
        <v>105</v>
      </c>
      <c r="D31" t="s">
        <v>143</v>
      </c>
    </row>
    <row r="32" spans="1:8" x14ac:dyDescent="0.2">
      <c r="A32">
        <v>1804</v>
      </c>
      <c r="B32">
        <v>520</v>
      </c>
      <c r="H32" t="s">
        <v>144</v>
      </c>
    </row>
    <row r="33" spans="1:8" x14ac:dyDescent="0.2">
      <c r="A33">
        <v>1805</v>
      </c>
      <c r="D33">
        <v>2220</v>
      </c>
    </row>
    <row r="34" spans="1:8" x14ac:dyDescent="0.2">
      <c r="A34">
        <v>1810</v>
      </c>
      <c r="D34">
        <v>4466</v>
      </c>
    </row>
    <row r="35" spans="1:8" x14ac:dyDescent="0.2">
      <c r="A35">
        <v>1814</v>
      </c>
      <c r="B35">
        <v>563</v>
      </c>
      <c r="C35">
        <f>B57</f>
        <v>1294</v>
      </c>
      <c r="D35">
        <v>5792</v>
      </c>
    </row>
    <row r="36" spans="1:8" x14ac:dyDescent="0.2">
      <c r="A36">
        <v>1815</v>
      </c>
      <c r="B36">
        <v>617</v>
      </c>
      <c r="C36">
        <f>C57</f>
        <v>1425</v>
      </c>
      <c r="D36">
        <v>7798</v>
      </c>
    </row>
    <row r="37" spans="1:8" x14ac:dyDescent="0.2">
      <c r="A37">
        <v>1816</v>
      </c>
      <c r="B37">
        <v>712</v>
      </c>
      <c r="C37">
        <f>D57</f>
        <v>1523</v>
      </c>
      <c r="D37">
        <v>7392</v>
      </c>
    </row>
    <row r="39" spans="1:8" x14ac:dyDescent="0.2">
      <c r="B39" t="s">
        <v>145</v>
      </c>
    </row>
    <row r="40" spans="1:8" x14ac:dyDescent="0.2">
      <c r="A40" t="s">
        <v>139</v>
      </c>
      <c r="B40" s="5">
        <v>550</v>
      </c>
      <c r="C40" s="6"/>
      <c r="D40" s="6"/>
      <c r="H40" t="s">
        <v>146</v>
      </c>
    </row>
    <row r="41" spans="1:8" x14ac:dyDescent="0.2">
      <c r="B41" s="6"/>
    </row>
    <row r="42" spans="1:8" x14ac:dyDescent="0.2">
      <c r="B42" t="s">
        <v>320</v>
      </c>
    </row>
    <row r="43" spans="1:8" x14ac:dyDescent="0.2">
      <c r="A43" t="s">
        <v>321</v>
      </c>
      <c r="B43">
        <v>1814</v>
      </c>
      <c r="C43">
        <v>1815</v>
      </c>
      <c r="D43">
        <v>1816</v>
      </c>
      <c r="H43" t="s">
        <v>147</v>
      </c>
    </row>
    <row r="44" spans="1:8" x14ac:dyDescent="0.2">
      <c r="A44" t="s">
        <v>40</v>
      </c>
      <c r="B44">
        <v>102</v>
      </c>
      <c r="C44">
        <v>138</v>
      </c>
      <c r="D44">
        <v>171</v>
      </c>
    </row>
    <row r="45" spans="1:8" x14ac:dyDescent="0.2">
      <c r="A45" t="s">
        <v>41</v>
      </c>
      <c r="B45">
        <v>112</v>
      </c>
      <c r="C45">
        <v>113</v>
      </c>
      <c r="D45">
        <v>136</v>
      </c>
    </row>
    <row r="46" spans="1:8" x14ac:dyDescent="0.2">
      <c r="A46" t="s">
        <v>42</v>
      </c>
      <c r="B46">
        <v>47</v>
      </c>
      <c r="C46">
        <v>48</v>
      </c>
      <c r="D46">
        <v>67</v>
      </c>
    </row>
    <row r="47" spans="1:8" x14ac:dyDescent="0.2">
      <c r="A47" t="s">
        <v>43</v>
      </c>
      <c r="B47">
        <v>149</v>
      </c>
      <c r="C47">
        <v>212</v>
      </c>
      <c r="D47">
        <v>101</v>
      </c>
    </row>
    <row r="48" spans="1:8" x14ac:dyDescent="0.2">
      <c r="A48" t="s">
        <v>44</v>
      </c>
      <c r="B48">
        <v>205</v>
      </c>
      <c r="C48">
        <v>142</v>
      </c>
      <c r="D48">
        <v>284</v>
      </c>
    </row>
    <row r="49" spans="1:15" x14ac:dyDescent="0.2">
      <c r="A49" t="s">
        <v>45</v>
      </c>
      <c r="B49">
        <v>127</v>
      </c>
      <c r="C49">
        <v>83</v>
      </c>
      <c r="D49">
        <v>132</v>
      </c>
    </row>
    <row r="50" spans="1:15" x14ac:dyDescent="0.2">
      <c r="A50" t="s">
        <v>46</v>
      </c>
      <c r="B50">
        <v>44</v>
      </c>
      <c r="C50">
        <v>45</v>
      </c>
      <c r="D50">
        <v>54</v>
      </c>
    </row>
    <row r="51" spans="1:15" x14ac:dyDescent="0.2">
      <c r="A51" t="s">
        <v>47</v>
      </c>
      <c r="B51">
        <v>38</v>
      </c>
      <c r="C51">
        <v>57</v>
      </c>
      <c r="D51">
        <v>31</v>
      </c>
    </row>
    <row r="52" spans="1:15" x14ac:dyDescent="0.2">
      <c r="A52" t="s">
        <v>48</v>
      </c>
      <c r="B52">
        <v>36</v>
      </c>
      <c r="C52">
        <v>52</v>
      </c>
      <c r="D52">
        <v>44</v>
      </c>
    </row>
    <row r="53" spans="1:15" x14ac:dyDescent="0.2">
      <c r="A53" t="s">
        <v>49</v>
      </c>
      <c r="B53">
        <v>70</v>
      </c>
      <c r="C53">
        <v>80</v>
      </c>
      <c r="D53">
        <v>74</v>
      </c>
    </row>
    <row r="54" spans="1:15" x14ac:dyDescent="0.2">
      <c r="A54" t="s">
        <v>50</v>
      </c>
      <c r="B54">
        <v>322</v>
      </c>
      <c r="C54">
        <v>392</v>
      </c>
      <c r="D54">
        <v>362</v>
      </c>
    </row>
    <row r="55" spans="1:15" x14ac:dyDescent="0.2">
      <c r="A55" t="s">
        <v>51</v>
      </c>
      <c r="B55">
        <v>42</v>
      </c>
      <c r="C55">
        <v>63</v>
      </c>
      <c r="D55">
        <v>67</v>
      </c>
    </row>
    <row r="57" spans="1:15" x14ac:dyDescent="0.2">
      <c r="A57" t="s">
        <v>322</v>
      </c>
      <c r="B57">
        <f>SUM(B44:B55)</f>
        <v>1294</v>
      </c>
      <c r="C57">
        <f>SUM(C44:C55)</f>
        <v>1425</v>
      </c>
      <c r="D57">
        <f>SUM(D44:D55)</f>
        <v>1523</v>
      </c>
    </row>
    <row r="61" spans="1:15" x14ac:dyDescent="0.2">
      <c r="A61" t="s">
        <v>411</v>
      </c>
      <c r="B61">
        <v>1830</v>
      </c>
      <c r="F61">
        <v>1831</v>
      </c>
      <c r="J61">
        <v>1832</v>
      </c>
    </row>
    <row r="62" spans="1:15" x14ac:dyDescent="0.2">
      <c r="A62" t="s">
        <v>410</v>
      </c>
      <c r="B62" t="s">
        <v>17</v>
      </c>
      <c r="C62" t="s">
        <v>18</v>
      </c>
      <c r="D62" t="s">
        <v>19</v>
      </c>
      <c r="E62" t="s">
        <v>20</v>
      </c>
      <c r="F62" t="s">
        <v>17</v>
      </c>
      <c r="G62" t="s">
        <v>18</v>
      </c>
      <c r="H62" t="s">
        <v>19</v>
      </c>
      <c r="I62" t="s">
        <v>20</v>
      </c>
      <c r="J62" t="s">
        <v>17</v>
      </c>
      <c r="K62" t="s">
        <v>18</v>
      </c>
      <c r="L62" t="s">
        <v>19</v>
      </c>
      <c r="M62" t="s">
        <v>20</v>
      </c>
    </row>
    <row r="63" spans="1:15" x14ac:dyDescent="0.2">
      <c r="A63" t="s">
        <v>21</v>
      </c>
      <c r="B63">
        <v>321</v>
      </c>
      <c r="C63">
        <v>244</v>
      </c>
      <c r="D63">
        <v>432</v>
      </c>
      <c r="E63">
        <v>0</v>
      </c>
      <c r="F63">
        <v>291</v>
      </c>
      <c r="G63">
        <v>181</v>
      </c>
      <c r="H63">
        <v>349</v>
      </c>
      <c r="I63">
        <v>0</v>
      </c>
      <c r="J63">
        <v>243</v>
      </c>
      <c r="K63">
        <v>153</v>
      </c>
      <c r="L63">
        <v>244</v>
      </c>
      <c r="M63">
        <v>0</v>
      </c>
      <c r="O63" t="s">
        <v>418</v>
      </c>
    </row>
    <row r="64" spans="1:15" x14ac:dyDescent="0.2">
      <c r="A64" t="s">
        <v>413</v>
      </c>
      <c r="B64">
        <f>108+2</f>
        <v>110</v>
      </c>
      <c r="C64">
        <v>70</v>
      </c>
      <c r="D64">
        <v>46</v>
      </c>
      <c r="E64">
        <v>10</v>
      </c>
      <c r="F64">
        <v>134</v>
      </c>
      <c r="G64">
        <v>46</v>
      </c>
      <c r="H64">
        <v>39</v>
      </c>
      <c r="I64">
        <v>11</v>
      </c>
      <c r="J64">
        <v>106</v>
      </c>
      <c r="K64">
        <v>50</v>
      </c>
      <c r="L64">
        <v>34</v>
      </c>
      <c r="M64">
        <v>6</v>
      </c>
    </row>
    <row r="65" spans="1:13" x14ac:dyDescent="0.2">
      <c r="A65" t="s">
        <v>412</v>
      </c>
      <c r="B65" t="s">
        <v>417</v>
      </c>
      <c r="F65">
        <v>2</v>
      </c>
      <c r="G65">
        <v>0</v>
      </c>
      <c r="H65">
        <v>0</v>
      </c>
      <c r="I65">
        <v>1</v>
      </c>
      <c r="J65">
        <v>0</v>
      </c>
      <c r="K65">
        <v>2</v>
      </c>
      <c r="L65">
        <v>1</v>
      </c>
      <c r="M65">
        <v>3</v>
      </c>
    </row>
    <row r="67" spans="1:13" x14ac:dyDescent="0.2">
      <c r="A67" t="s">
        <v>416</v>
      </c>
      <c r="B67">
        <v>1830</v>
      </c>
      <c r="C67">
        <f>SUM(B63:E64)</f>
        <v>1233</v>
      </c>
    </row>
    <row r="68" spans="1:13" x14ac:dyDescent="0.2">
      <c r="B68">
        <v>1831</v>
      </c>
      <c r="C68">
        <f>SUM(F63:I65)</f>
        <v>1054</v>
      </c>
    </row>
    <row r="69" spans="1:13" x14ac:dyDescent="0.2">
      <c r="B69">
        <v>1832</v>
      </c>
      <c r="C69">
        <f>SUM(J63:M65)</f>
        <v>842</v>
      </c>
    </row>
    <row r="71" spans="1:13" x14ac:dyDescent="0.2">
      <c r="A71" t="s">
        <v>407</v>
      </c>
    </row>
    <row r="72" spans="1:13" x14ac:dyDescent="0.2">
      <c r="B72" t="s">
        <v>3</v>
      </c>
    </row>
    <row r="73" spans="1:13" x14ac:dyDescent="0.2">
      <c r="A73" t="s">
        <v>32</v>
      </c>
      <c r="B73">
        <v>487</v>
      </c>
    </row>
    <row r="74" spans="1:13" x14ac:dyDescent="0.2">
      <c r="A74" t="s">
        <v>33</v>
      </c>
      <c r="B74">
        <v>368</v>
      </c>
    </row>
    <row r="75" spans="1:13" x14ac:dyDescent="0.2">
      <c r="A75" t="s">
        <v>30</v>
      </c>
      <c r="B75">
        <f>B73+B74</f>
        <v>855</v>
      </c>
    </row>
    <row r="77" spans="1:13" x14ac:dyDescent="0.2">
      <c r="A77" t="s">
        <v>359</v>
      </c>
      <c r="B77" t="s">
        <v>128</v>
      </c>
    </row>
    <row r="78" spans="1:13" x14ac:dyDescent="0.2">
      <c r="A78" s="13" t="s">
        <v>424</v>
      </c>
      <c r="B78">
        <v>536</v>
      </c>
      <c r="C78" t="s">
        <v>425</v>
      </c>
    </row>
    <row r="79" spans="1:13" x14ac:dyDescent="0.2">
      <c r="A79" s="13" t="s">
        <v>432</v>
      </c>
      <c r="B79">
        <v>353</v>
      </c>
      <c r="C79" t="s">
        <v>433</v>
      </c>
    </row>
    <row r="80" spans="1:13" x14ac:dyDescent="0.2">
      <c r="A80" s="13" t="s">
        <v>414</v>
      </c>
      <c r="B80">
        <v>486</v>
      </c>
      <c r="C80" t="s">
        <v>418</v>
      </c>
    </row>
    <row r="81" spans="1:16" x14ac:dyDescent="0.2">
      <c r="A81" s="13" t="s">
        <v>434</v>
      </c>
      <c r="B81">
        <v>314</v>
      </c>
      <c r="C81" t="s">
        <v>433</v>
      </c>
    </row>
    <row r="82" spans="1:16" x14ac:dyDescent="0.2">
      <c r="A82" s="13" t="s">
        <v>415</v>
      </c>
      <c r="B82">
        <v>393</v>
      </c>
      <c r="C82" t="s">
        <v>418</v>
      </c>
    </row>
    <row r="83" spans="1:16" x14ac:dyDescent="0.2">
      <c r="A83" s="13" t="s">
        <v>408</v>
      </c>
      <c r="B83">
        <v>161</v>
      </c>
      <c r="C83" t="s">
        <v>409</v>
      </c>
    </row>
    <row r="85" spans="1:16" x14ac:dyDescent="0.2">
      <c r="B85" t="s">
        <v>429</v>
      </c>
      <c r="C85" t="s">
        <v>430</v>
      </c>
    </row>
    <row r="86" spans="1:16" x14ac:dyDescent="0.2">
      <c r="A86">
        <v>1830</v>
      </c>
      <c r="B86">
        <v>1909</v>
      </c>
      <c r="C86">
        <v>444</v>
      </c>
      <c r="E86" t="s">
        <v>431</v>
      </c>
    </row>
    <row r="87" spans="1:16" x14ac:dyDescent="0.2">
      <c r="A87">
        <v>1831</v>
      </c>
      <c r="B87">
        <v>1580</v>
      </c>
      <c r="C87">
        <v>429</v>
      </c>
    </row>
    <row r="88" spans="1:16" x14ac:dyDescent="0.2">
      <c r="A88">
        <v>1832</v>
      </c>
      <c r="B88">
        <v>1318</v>
      </c>
      <c r="C88">
        <v>414</v>
      </c>
    </row>
    <row r="89" spans="1:16" x14ac:dyDescent="0.2">
      <c r="A89">
        <v>1833</v>
      </c>
      <c r="B89">
        <v>931</v>
      </c>
      <c r="C89">
        <v>331</v>
      </c>
    </row>
    <row r="90" spans="1:16" x14ac:dyDescent="0.2">
      <c r="A90">
        <v>1834</v>
      </c>
      <c r="B90">
        <v>858</v>
      </c>
      <c r="C90">
        <v>346</v>
      </c>
    </row>
    <row r="92" spans="1:16" x14ac:dyDescent="0.2">
      <c r="A92" t="s">
        <v>240</v>
      </c>
    </row>
    <row r="93" spans="1:16" x14ac:dyDescent="0.2">
      <c r="A93" t="s">
        <v>0</v>
      </c>
      <c r="B93" t="s">
        <v>40</v>
      </c>
      <c r="C93" t="s">
        <v>41</v>
      </c>
      <c r="D93" t="s">
        <v>42</v>
      </c>
      <c r="E93" t="s">
        <v>43</v>
      </c>
      <c r="F93" t="s">
        <v>44</v>
      </c>
      <c r="G93" t="s">
        <v>45</v>
      </c>
      <c r="H93" t="s">
        <v>46</v>
      </c>
      <c r="I93" t="s">
        <v>47</v>
      </c>
      <c r="J93" t="s">
        <v>48</v>
      </c>
      <c r="K93" t="s">
        <v>49</v>
      </c>
      <c r="L93" t="s">
        <v>50</v>
      </c>
      <c r="M93" t="s">
        <v>51</v>
      </c>
      <c r="N93" t="s">
        <v>241</v>
      </c>
      <c r="O93" t="s">
        <v>8</v>
      </c>
      <c r="P93" t="s">
        <v>230</v>
      </c>
    </row>
    <row r="94" spans="1:16" x14ac:dyDescent="0.2">
      <c r="A94">
        <v>1814</v>
      </c>
      <c r="B94">
        <v>102</v>
      </c>
      <c r="C94">
        <v>112</v>
      </c>
      <c r="D94">
        <v>47</v>
      </c>
      <c r="E94">
        <v>149</v>
      </c>
      <c r="F94">
        <v>205</v>
      </c>
      <c r="G94">
        <v>127</v>
      </c>
      <c r="H94">
        <v>44</v>
      </c>
      <c r="I94">
        <v>38</v>
      </c>
      <c r="J94">
        <v>36</v>
      </c>
      <c r="K94">
        <v>70</v>
      </c>
      <c r="L94">
        <v>322</v>
      </c>
      <c r="M94">
        <v>42</v>
      </c>
      <c r="N94">
        <f t="shared" ref="N94:N106" si="0">SUM(B94:M94)</f>
        <v>1294</v>
      </c>
      <c r="O94" s="8">
        <v>563</v>
      </c>
      <c r="P94" t="s">
        <v>242</v>
      </c>
    </row>
    <row r="95" spans="1:16" x14ac:dyDescent="0.2">
      <c r="A95">
        <v>1815</v>
      </c>
      <c r="B95">
        <v>138</v>
      </c>
      <c r="C95">
        <v>113</v>
      </c>
      <c r="D95">
        <v>48</v>
      </c>
      <c r="E95">
        <v>212</v>
      </c>
      <c r="F95">
        <v>142</v>
      </c>
      <c r="G95">
        <v>83</v>
      </c>
      <c r="H95">
        <v>45</v>
      </c>
      <c r="I95">
        <v>57</v>
      </c>
      <c r="J95">
        <v>52</v>
      </c>
      <c r="K95">
        <v>80</v>
      </c>
      <c r="L95">
        <v>392</v>
      </c>
      <c r="M95">
        <v>63</v>
      </c>
      <c r="N95">
        <f t="shared" si="0"/>
        <v>1425</v>
      </c>
      <c r="O95" s="8">
        <v>617</v>
      </c>
      <c r="P95" t="s">
        <v>437</v>
      </c>
    </row>
    <row r="96" spans="1:16" x14ac:dyDescent="0.2">
      <c r="A96">
        <v>1816</v>
      </c>
      <c r="B96">
        <v>171</v>
      </c>
      <c r="C96">
        <v>136</v>
      </c>
      <c r="D96">
        <v>67</v>
      </c>
      <c r="E96">
        <v>101</v>
      </c>
      <c r="F96">
        <v>284</v>
      </c>
      <c r="G96">
        <v>132</v>
      </c>
      <c r="H96">
        <v>54</v>
      </c>
      <c r="I96">
        <v>31</v>
      </c>
      <c r="J96">
        <v>44</v>
      </c>
      <c r="K96">
        <v>74</v>
      </c>
      <c r="L96">
        <v>362</v>
      </c>
      <c r="M96">
        <v>67</v>
      </c>
      <c r="N96">
        <f t="shared" si="0"/>
        <v>1523</v>
      </c>
      <c r="O96" s="8">
        <v>712</v>
      </c>
    </row>
    <row r="97" spans="1:15" x14ac:dyDescent="0.2">
      <c r="A97">
        <v>1817</v>
      </c>
      <c r="B97">
        <v>180</v>
      </c>
      <c r="C97">
        <v>150</v>
      </c>
      <c r="D97">
        <v>79</v>
      </c>
      <c r="E97">
        <v>196</v>
      </c>
      <c r="F97">
        <v>222</v>
      </c>
      <c r="G97">
        <v>143</v>
      </c>
      <c r="H97">
        <v>40</v>
      </c>
      <c r="I97">
        <v>65</v>
      </c>
      <c r="J97">
        <v>53</v>
      </c>
      <c r="K97">
        <v>87</v>
      </c>
      <c r="L97">
        <v>364</v>
      </c>
      <c r="M97">
        <v>73</v>
      </c>
      <c r="N97">
        <f t="shared" si="0"/>
        <v>1652</v>
      </c>
      <c r="O97" s="8">
        <v>769</v>
      </c>
    </row>
    <row r="98" spans="1:15" x14ac:dyDescent="0.2">
      <c r="A98">
        <v>1818</v>
      </c>
      <c r="B98">
        <v>161</v>
      </c>
      <c r="C98">
        <v>103</v>
      </c>
      <c r="D98">
        <v>78</v>
      </c>
      <c r="E98">
        <v>263</v>
      </c>
      <c r="F98">
        <v>152</v>
      </c>
      <c r="G98">
        <v>102</v>
      </c>
      <c r="H98">
        <v>78</v>
      </c>
      <c r="I98">
        <v>78</v>
      </c>
      <c r="J98">
        <v>56</v>
      </c>
      <c r="K98">
        <v>76</v>
      </c>
      <c r="L98">
        <v>420</v>
      </c>
      <c r="M98">
        <v>84</v>
      </c>
      <c r="N98">
        <f t="shared" si="0"/>
        <v>1651</v>
      </c>
      <c r="O98" s="8">
        <v>796</v>
      </c>
    </row>
    <row r="99" spans="1:15" x14ac:dyDescent="0.2">
      <c r="A99">
        <v>1819</v>
      </c>
      <c r="B99">
        <v>188</v>
      </c>
      <c r="C99">
        <v>168</v>
      </c>
      <c r="D99">
        <v>96</v>
      </c>
      <c r="E99">
        <v>159</v>
      </c>
      <c r="F99">
        <v>297</v>
      </c>
      <c r="G99">
        <v>129</v>
      </c>
      <c r="H99">
        <v>54</v>
      </c>
      <c r="I99">
        <v>64</v>
      </c>
      <c r="J99">
        <v>76</v>
      </c>
      <c r="K99">
        <v>87</v>
      </c>
      <c r="L99">
        <v>474</v>
      </c>
      <c r="M99">
        <v>74</v>
      </c>
      <c r="N99">
        <f t="shared" si="0"/>
        <v>1866</v>
      </c>
      <c r="O99" s="8">
        <v>879</v>
      </c>
    </row>
    <row r="100" spans="1:15" x14ac:dyDescent="0.2">
      <c r="A100">
        <v>1820</v>
      </c>
      <c r="B100">
        <v>181</v>
      </c>
      <c r="C100">
        <v>169</v>
      </c>
      <c r="D100">
        <v>82</v>
      </c>
      <c r="E100">
        <v>260</v>
      </c>
      <c r="F100">
        <v>180</v>
      </c>
      <c r="G100">
        <v>151</v>
      </c>
      <c r="H100">
        <v>33</v>
      </c>
      <c r="I100">
        <v>65</v>
      </c>
      <c r="J100">
        <v>45</v>
      </c>
      <c r="K100">
        <v>73</v>
      </c>
      <c r="L100">
        <v>480</v>
      </c>
      <c r="M100">
        <v>61</v>
      </c>
      <c r="N100">
        <f t="shared" si="0"/>
        <v>1780</v>
      </c>
      <c r="O100" s="8">
        <v>937</v>
      </c>
    </row>
    <row r="101" spans="1:15" x14ac:dyDescent="0.2">
      <c r="A101">
        <v>1821</v>
      </c>
      <c r="B101">
        <v>182</v>
      </c>
      <c r="C101">
        <v>155</v>
      </c>
      <c r="D101">
        <v>64</v>
      </c>
      <c r="E101">
        <v>68</v>
      </c>
      <c r="F101">
        <v>360</v>
      </c>
      <c r="G101">
        <v>136</v>
      </c>
      <c r="H101">
        <v>96</v>
      </c>
      <c r="I101">
        <v>39</v>
      </c>
      <c r="J101">
        <v>68</v>
      </c>
      <c r="K101">
        <v>85</v>
      </c>
      <c r="L101">
        <v>388</v>
      </c>
      <c r="M101">
        <v>60</v>
      </c>
      <c r="N101">
        <f t="shared" si="0"/>
        <v>1701</v>
      </c>
      <c r="O101" s="8">
        <v>774</v>
      </c>
    </row>
    <row r="102" spans="1:15" x14ac:dyDescent="0.2">
      <c r="A102">
        <v>1822</v>
      </c>
      <c r="B102">
        <v>224</v>
      </c>
      <c r="C102">
        <v>152</v>
      </c>
      <c r="D102">
        <v>75</v>
      </c>
      <c r="E102">
        <v>209</v>
      </c>
      <c r="F102">
        <v>272</v>
      </c>
      <c r="G102">
        <v>172</v>
      </c>
      <c r="H102">
        <v>55</v>
      </c>
      <c r="I102">
        <v>42</v>
      </c>
      <c r="J102">
        <v>47</v>
      </c>
      <c r="K102">
        <v>82</v>
      </c>
      <c r="L102">
        <v>401</v>
      </c>
      <c r="M102">
        <v>71</v>
      </c>
      <c r="N102">
        <f t="shared" si="0"/>
        <v>1802</v>
      </c>
      <c r="O102" s="8">
        <v>780</v>
      </c>
    </row>
    <row r="103" spans="1:15" x14ac:dyDescent="0.2">
      <c r="A103">
        <v>1823</v>
      </c>
      <c r="B103">
        <v>194</v>
      </c>
      <c r="C103">
        <v>161</v>
      </c>
      <c r="D103">
        <v>61</v>
      </c>
      <c r="E103">
        <v>221</v>
      </c>
      <c r="F103">
        <v>155</v>
      </c>
      <c r="G103">
        <v>112</v>
      </c>
      <c r="H103">
        <v>41</v>
      </c>
      <c r="I103">
        <v>39</v>
      </c>
      <c r="J103">
        <v>44</v>
      </c>
      <c r="K103">
        <v>79</v>
      </c>
      <c r="L103">
        <v>337</v>
      </c>
      <c r="M103">
        <v>75</v>
      </c>
      <c r="N103">
        <f t="shared" si="0"/>
        <v>1519</v>
      </c>
      <c r="O103" s="8">
        <v>803</v>
      </c>
    </row>
    <row r="104" spans="1:15" x14ac:dyDescent="0.2">
      <c r="A104">
        <v>1824</v>
      </c>
      <c r="B104">
        <v>199</v>
      </c>
      <c r="C104">
        <v>126</v>
      </c>
      <c r="D104">
        <v>48</v>
      </c>
      <c r="E104">
        <v>75</v>
      </c>
      <c r="F104">
        <v>281</v>
      </c>
      <c r="G104">
        <v>117</v>
      </c>
      <c r="H104">
        <v>83</v>
      </c>
      <c r="I104">
        <v>28</v>
      </c>
      <c r="J104">
        <v>46</v>
      </c>
      <c r="K104">
        <v>51</v>
      </c>
      <c r="L104">
        <v>374</v>
      </c>
      <c r="M104">
        <v>58</v>
      </c>
      <c r="N104">
        <f t="shared" si="0"/>
        <v>1486</v>
      </c>
      <c r="O104" s="8">
        <v>764</v>
      </c>
    </row>
    <row r="105" spans="1:15" x14ac:dyDescent="0.2">
      <c r="A105">
        <v>1825</v>
      </c>
      <c r="B105">
        <v>176</v>
      </c>
      <c r="C105">
        <v>139</v>
      </c>
      <c r="D105">
        <v>48</v>
      </c>
      <c r="E105">
        <v>215</v>
      </c>
      <c r="F105">
        <v>152</v>
      </c>
      <c r="G105">
        <v>138</v>
      </c>
      <c r="H105">
        <v>33</v>
      </c>
      <c r="I105">
        <v>42</v>
      </c>
      <c r="J105">
        <v>46</v>
      </c>
      <c r="K105">
        <v>77</v>
      </c>
      <c r="L105">
        <v>486</v>
      </c>
      <c r="M105">
        <v>56</v>
      </c>
      <c r="N105">
        <f t="shared" si="0"/>
        <v>1608</v>
      </c>
      <c r="O105" s="8">
        <v>868</v>
      </c>
    </row>
    <row r="106" spans="1:15" x14ac:dyDescent="0.2">
      <c r="A106">
        <v>1826</v>
      </c>
      <c r="B106">
        <v>240</v>
      </c>
      <c r="C106">
        <v>179</v>
      </c>
      <c r="D106">
        <v>74</v>
      </c>
      <c r="E106">
        <v>306</v>
      </c>
      <c r="F106">
        <v>157</v>
      </c>
      <c r="G106">
        <v>129</v>
      </c>
      <c r="H106">
        <v>32</v>
      </c>
      <c r="I106">
        <v>48</v>
      </c>
      <c r="J106">
        <v>46</v>
      </c>
      <c r="K106">
        <v>103</v>
      </c>
      <c r="L106">
        <v>526</v>
      </c>
      <c r="M106">
        <v>53</v>
      </c>
      <c r="N106">
        <f t="shared" si="0"/>
        <v>1893</v>
      </c>
      <c r="O106" s="8">
        <v>852</v>
      </c>
    </row>
    <row r="107" spans="1:15" x14ac:dyDescent="0.2">
      <c r="A107">
        <v>1827</v>
      </c>
      <c r="B107">
        <v>191</v>
      </c>
      <c r="C107">
        <v>133</v>
      </c>
      <c r="D107">
        <v>80</v>
      </c>
    </row>
    <row r="111" spans="1:15" x14ac:dyDescent="0.2">
      <c r="A111" t="s">
        <v>240</v>
      </c>
    </row>
    <row r="112" spans="1:15" x14ac:dyDescent="0.2">
      <c r="A112" s="13" t="s">
        <v>0</v>
      </c>
      <c r="B112" t="s">
        <v>406</v>
      </c>
      <c r="C112" t="s">
        <v>24</v>
      </c>
      <c r="E112" t="s">
        <v>230</v>
      </c>
    </row>
    <row r="113" spans="1:5" x14ac:dyDescent="0.2">
      <c r="A113">
        <v>1750</v>
      </c>
      <c r="B113">
        <v>225</v>
      </c>
    </row>
    <row r="114" spans="1:5" x14ac:dyDescent="0.2">
      <c r="A114">
        <v>1751</v>
      </c>
      <c r="B114">
        <v>189</v>
      </c>
      <c r="E114" t="s">
        <v>361</v>
      </c>
    </row>
    <row r="115" spans="1:5" x14ac:dyDescent="0.2">
      <c r="A115">
        <v>1752</v>
      </c>
      <c r="B115">
        <v>204</v>
      </c>
      <c r="E115" t="s">
        <v>256</v>
      </c>
    </row>
    <row r="116" spans="1:5" x14ac:dyDescent="0.2">
      <c r="A116">
        <v>1753</v>
      </c>
      <c r="B116">
        <v>231</v>
      </c>
      <c r="E116" t="s">
        <v>255</v>
      </c>
    </row>
    <row r="117" spans="1:5" x14ac:dyDescent="0.2">
      <c r="A117">
        <v>1754</v>
      </c>
      <c r="B117">
        <v>235</v>
      </c>
    </row>
    <row r="118" spans="1:5" x14ac:dyDescent="0.2">
      <c r="A118">
        <v>1755</v>
      </c>
      <c r="B118">
        <v>185</v>
      </c>
      <c r="E118" t="s">
        <v>360</v>
      </c>
    </row>
    <row r="119" spans="1:5" x14ac:dyDescent="0.2">
      <c r="A119">
        <v>1756</v>
      </c>
      <c r="B119">
        <v>193</v>
      </c>
      <c r="E119" t="s">
        <v>144</v>
      </c>
    </row>
    <row r="120" spans="1:5" x14ac:dyDescent="0.2">
      <c r="A120">
        <v>1757</v>
      </c>
      <c r="B120">
        <v>212</v>
      </c>
      <c r="E120" t="s">
        <v>362</v>
      </c>
    </row>
    <row r="121" spans="1:5" x14ac:dyDescent="0.2">
      <c r="A121">
        <v>1758</v>
      </c>
      <c r="B121">
        <v>285</v>
      </c>
    </row>
    <row r="122" spans="1:5" x14ac:dyDescent="0.2">
      <c r="A122">
        <v>1759</v>
      </c>
      <c r="B122">
        <v>268</v>
      </c>
      <c r="E122" t="s">
        <v>459</v>
      </c>
    </row>
    <row r="123" spans="1:5" x14ac:dyDescent="0.2">
      <c r="A123">
        <v>1760</v>
      </c>
      <c r="B123">
        <v>346</v>
      </c>
    </row>
    <row r="124" spans="1:5" x14ac:dyDescent="0.2">
      <c r="A124">
        <v>1761</v>
      </c>
      <c r="B124">
        <v>358</v>
      </c>
    </row>
    <row r="125" spans="1:5" x14ac:dyDescent="0.2">
      <c r="A125">
        <v>1762</v>
      </c>
      <c r="B125">
        <v>212</v>
      </c>
    </row>
    <row r="126" spans="1:5" x14ac:dyDescent="0.2">
      <c r="A126">
        <v>1763</v>
      </c>
      <c r="B126">
        <v>290</v>
      </c>
    </row>
    <row r="127" spans="1:5" x14ac:dyDescent="0.2">
      <c r="A127">
        <v>1764</v>
      </c>
      <c r="B127">
        <v>308</v>
      </c>
    </row>
    <row r="128" spans="1:5" x14ac:dyDescent="0.2">
      <c r="A128">
        <v>1765</v>
      </c>
      <c r="B128">
        <v>324</v>
      </c>
    </row>
    <row r="129" spans="1:2" x14ac:dyDescent="0.2">
      <c r="A129">
        <v>1766</v>
      </c>
      <c r="B129">
        <v>415</v>
      </c>
    </row>
    <row r="130" spans="1:2" x14ac:dyDescent="0.2">
      <c r="A130">
        <v>1767</v>
      </c>
      <c r="B130">
        <v>512</v>
      </c>
    </row>
    <row r="131" spans="1:2" x14ac:dyDescent="0.2">
      <c r="A131">
        <v>1768</v>
      </c>
      <c r="B131">
        <v>442</v>
      </c>
    </row>
    <row r="132" spans="1:2" x14ac:dyDescent="0.2">
      <c r="A132">
        <v>1769</v>
      </c>
      <c r="B132">
        <v>362</v>
      </c>
    </row>
    <row r="133" spans="1:2" x14ac:dyDescent="0.2">
      <c r="A133">
        <v>1770</v>
      </c>
      <c r="B133">
        <v>406</v>
      </c>
    </row>
    <row r="134" spans="1:2" x14ac:dyDescent="0.2">
      <c r="A134">
        <v>1771</v>
      </c>
      <c r="B134">
        <v>460</v>
      </c>
    </row>
    <row r="135" spans="1:2" x14ac:dyDescent="0.2">
      <c r="A135">
        <v>1772</v>
      </c>
      <c r="B135">
        <v>459</v>
      </c>
    </row>
    <row r="136" spans="1:2" x14ac:dyDescent="0.2">
      <c r="A136">
        <v>1773</v>
      </c>
      <c r="B136">
        <v>414</v>
      </c>
    </row>
    <row r="137" spans="1:2" x14ac:dyDescent="0.2">
      <c r="A137">
        <v>1774</v>
      </c>
      <c r="B137">
        <v>501</v>
      </c>
    </row>
    <row r="138" spans="1:2" x14ac:dyDescent="0.2">
      <c r="A138">
        <v>1775</v>
      </c>
      <c r="B138">
        <v>553</v>
      </c>
    </row>
    <row r="139" spans="1:2" x14ac:dyDescent="0.2">
      <c r="A139">
        <v>1776</v>
      </c>
      <c r="B139">
        <v>797</v>
      </c>
    </row>
    <row r="140" spans="1:2" x14ac:dyDescent="0.2">
      <c r="A140">
        <v>1777</v>
      </c>
      <c r="B140">
        <v>581</v>
      </c>
    </row>
    <row r="141" spans="1:2" x14ac:dyDescent="0.2">
      <c r="A141">
        <v>1778</v>
      </c>
      <c r="B141">
        <v>746</v>
      </c>
    </row>
    <row r="142" spans="1:2" x14ac:dyDescent="0.2">
      <c r="A142">
        <v>1779</v>
      </c>
      <c r="B142">
        <v>810</v>
      </c>
    </row>
    <row r="143" spans="1:2" x14ac:dyDescent="0.2">
      <c r="A143">
        <v>1780</v>
      </c>
      <c r="B143">
        <v>1654</v>
      </c>
    </row>
    <row r="144" spans="1:2" x14ac:dyDescent="0.2">
      <c r="A144">
        <v>1781</v>
      </c>
      <c r="B144">
        <v>2203</v>
      </c>
    </row>
    <row r="145" spans="1:2" x14ac:dyDescent="0.2">
      <c r="A145">
        <v>1782</v>
      </c>
      <c r="B145">
        <v>623</v>
      </c>
    </row>
    <row r="146" spans="1:2" x14ac:dyDescent="0.2">
      <c r="A146">
        <v>1783</v>
      </c>
      <c r="B146">
        <v>728</v>
      </c>
    </row>
    <row r="147" spans="1:2" x14ac:dyDescent="0.2">
      <c r="A147">
        <v>1784</v>
      </c>
      <c r="B147">
        <v>636</v>
      </c>
    </row>
    <row r="148" spans="1:2" x14ac:dyDescent="0.2">
      <c r="A148">
        <v>1785</v>
      </c>
      <c r="B148">
        <v>551</v>
      </c>
    </row>
    <row r="149" spans="1:2" x14ac:dyDescent="0.2">
      <c r="A149">
        <v>1786</v>
      </c>
      <c r="B149">
        <v>573</v>
      </c>
    </row>
    <row r="150" spans="1:2" x14ac:dyDescent="0.2">
      <c r="A150">
        <v>1787</v>
      </c>
      <c r="B150">
        <v>603</v>
      </c>
    </row>
    <row r="151" spans="1:2" x14ac:dyDescent="0.2">
      <c r="A151">
        <v>1788</v>
      </c>
      <c r="B151">
        <v>648</v>
      </c>
    </row>
    <row r="152" spans="1:2" x14ac:dyDescent="0.2">
      <c r="A152">
        <v>1789</v>
      </c>
      <c r="B152">
        <v>615</v>
      </c>
    </row>
    <row r="153" spans="1:2" x14ac:dyDescent="0.2">
      <c r="A153">
        <v>1790</v>
      </c>
      <c r="B153">
        <v>593</v>
      </c>
    </row>
    <row r="154" spans="1:2" x14ac:dyDescent="0.2">
      <c r="A154">
        <v>1791</v>
      </c>
      <c r="B154">
        <v>588</v>
      </c>
    </row>
    <row r="155" spans="1:2" x14ac:dyDescent="0.2">
      <c r="A155">
        <v>1792</v>
      </c>
      <c r="B155">
        <v>587</v>
      </c>
    </row>
    <row r="156" spans="1:2" x14ac:dyDescent="0.2">
      <c r="A156">
        <v>1793</v>
      </c>
      <c r="B156">
        <v>632</v>
      </c>
    </row>
    <row r="157" spans="1:2" x14ac:dyDescent="0.2">
      <c r="A157">
        <v>1794</v>
      </c>
      <c r="B157">
        <v>627</v>
      </c>
    </row>
    <row r="158" spans="1:2" x14ac:dyDescent="0.2">
      <c r="A158">
        <v>1795</v>
      </c>
      <c r="B158">
        <v>609</v>
      </c>
    </row>
    <row r="159" spans="1:2" x14ac:dyDescent="0.2">
      <c r="A159">
        <v>1796</v>
      </c>
      <c r="B159">
        <v>594</v>
      </c>
    </row>
    <row r="160" spans="1:2" x14ac:dyDescent="0.2">
      <c r="A160">
        <v>1797</v>
      </c>
      <c r="B160">
        <v>550</v>
      </c>
    </row>
    <row r="161" spans="1:3" x14ac:dyDescent="0.2">
      <c r="A161">
        <v>1798</v>
      </c>
      <c r="B161">
        <v>527</v>
      </c>
    </row>
    <row r="162" spans="1:3" x14ac:dyDescent="0.2">
      <c r="A162">
        <v>1799</v>
      </c>
      <c r="B162">
        <v>562</v>
      </c>
    </row>
    <row r="163" spans="1:3" x14ac:dyDescent="0.2">
      <c r="A163">
        <v>1800</v>
      </c>
      <c r="B163">
        <v>535</v>
      </c>
    </row>
    <row r="164" spans="1:3" x14ac:dyDescent="0.2">
      <c r="A164">
        <v>1801</v>
      </c>
      <c r="B164">
        <v>627</v>
      </c>
    </row>
    <row r="165" spans="1:3" x14ac:dyDescent="0.2">
      <c r="A165">
        <v>1802</v>
      </c>
      <c r="B165">
        <v>667</v>
      </c>
    </row>
    <row r="166" spans="1:3" x14ac:dyDescent="0.2">
      <c r="A166">
        <v>1803</v>
      </c>
      <c r="B166">
        <v>713</v>
      </c>
    </row>
    <row r="167" spans="1:3" x14ac:dyDescent="0.2">
      <c r="A167">
        <v>1804</v>
      </c>
      <c r="B167">
        <v>778</v>
      </c>
    </row>
    <row r="168" spans="1:3" x14ac:dyDescent="0.2">
      <c r="A168">
        <v>1805</v>
      </c>
      <c r="B168">
        <v>786</v>
      </c>
      <c r="C168">
        <v>2220</v>
      </c>
    </row>
    <row r="169" spans="1:3" x14ac:dyDescent="0.2">
      <c r="A169">
        <v>1806</v>
      </c>
      <c r="B169">
        <v>799</v>
      </c>
      <c r="C169">
        <v>4061</v>
      </c>
    </row>
    <row r="170" spans="1:3" x14ac:dyDescent="0.2">
      <c r="A170">
        <v>1807</v>
      </c>
      <c r="B170">
        <v>835</v>
      </c>
      <c r="C170">
        <v>3630</v>
      </c>
    </row>
    <row r="171" spans="1:3" x14ac:dyDescent="0.2">
      <c r="A171">
        <v>1808</v>
      </c>
      <c r="B171">
        <v>894</v>
      </c>
      <c r="C171">
        <v>4720</v>
      </c>
    </row>
    <row r="172" spans="1:3" x14ac:dyDescent="0.2">
      <c r="A172">
        <v>1809</v>
      </c>
      <c r="B172">
        <v>893</v>
      </c>
      <c r="C172">
        <v>5268</v>
      </c>
    </row>
    <row r="173" spans="1:3" x14ac:dyDescent="0.2">
      <c r="A173">
        <v>1810</v>
      </c>
      <c r="B173">
        <v>1079</v>
      </c>
      <c r="C173">
        <v>4466</v>
      </c>
    </row>
    <row r="174" spans="1:3" x14ac:dyDescent="0.2">
      <c r="A174">
        <v>1811</v>
      </c>
      <c r="B174">
        <v>1202</v>
      </c>
      <c r="C174">
        <v>6912</v>
      </c>
    </row>
    <row r="175" spans="1:3" x14ac:dyDescent="0.2">
      <c r="A175">
        <v>1812</v>
      </c>
      <c r="B175">
        <v>1101</v>
      </c>
      <c r="C175">
        <v>5107</v>
      </c>
    </row>
    <row r="176" spans="1:3" x14ac:dyDescent="0.2">
      <c r="A176">
        <v>1813</v>
      </c>
      <c r="B176">
        <v>1338</v>
      </c>
      <c r="C176">
        <v>7270</v>
      </c>
    </row>
    <row r="177" spans="1:3" x14ac:dyDescent="0.2">
      <c r="A177">
        <v>1814</v>
      </c>
      <c r="B177">
        <v>1300</v>
      </c>
      <c r="C177">
        <v>5792</v>
      </c>
    </row>
    <row r="178" spans="1:3" x14ac:dyDescent="0.2">
      <c r="A178">
        <v>1815</v>
      </c>
      <c r="B178">
        <v>1429</v>
      </c>
      <c r="C178">
        <v>7798</v>
      </c>
    </row>
    <row r="179" spans="1:3" x14ac:dyDescent="0.2">
      <c r="A179">
        <v>1816</v>
      </c>
      <c r="B179">
        <v>1525</v>
      </c>
      <c r="C179">
        <v>7392</v>
      </c>
    </row>
    <row r="180" spans="1:3" x14ac:dyDescent="0.2">
      <c r="A180">
        <v>1817</v>
      </c>
      <c r="B180">
        <v>1647</v>
      </c>
      <c r="C180">
        <v>7283</v>
      </c>
    </row>
    <row r="181" spans="1:3" x14ac:dyDescent="0.2">
      <c r="A181">
        <v>1818</v>
      </c>
      <c r="B181">
        <v>1651</v>
      </c>
      <c r="C181">
        <v>7877</v>
      </c>
    </row>
    <row r="182" spans="1:3" x14ac:dyDescent="0.2">
      <c r="A182">
        <v>1819</v>
      </c>
      <c r="B182">
        <v>1866</v>
      </c>
      <c r="C182">
        <v>8621</v>
      </c>
    </row>
    <row r="183" spans="1:3" x14ac:dyDescent="0.2">
      <c r="A183">
        <v>1820</v>
      </c>
      <c r="B183">
        <v>1780</v>
      </c>
      <c r="C183">
        <v>9495</v>
      </c>
    </row>
    <row r="184" spans="1:3" x14ac:dyDescent="0.2">
      <c r="A184">
        <v>1821</v>
      </c>
      <c r="B184">
        <v>1701</v>
      </c>
      <c r="C184">
        <v>7938</v>
      </c>
    </row>
    <row r="185" spans="1:3" x14ac:dyDescent="0.2">
      <c r="A185">
        <v>1822</v>
      </c>
      <c r="B185">
        <v>1802</v>
      </c>
      <c r="C185">
        <v>7673</v>
      </c>
    </row>
    <row r="186" spans="1:3" x14ac:dyDescent="0.2">
      <c r="A186">
        <v>1823</v>
      </c>
      <c r="B186">
        <v>1519</v>
      </c>
      <c r="C186">
        <v>7405</v>
      </c>
    </row>
    <row r="187" spans="1:3" x14ac:dyDescent="0.2">
      <c r="A187">
        <v>1824</v>
      </c>
      <c r="B187">
        <v>1486</v>
      </c>
      <c r="C187">
        <v>7261</v>
      </c>
    </row>
    <row r="188" spans="1:3" x14ac:dyDescent="0.2">
      <c r="A188">
        <v>1825</v>
      </c>
      <c r="B188">
        <v>1608</v>
      </c>
      <c r="C188">
        <v>8162</v>
      </c>
    </row>
    <row r="189" spans="1:3" x14ac:dyDescent="0.2">
      <c r="A189">
        <v>1826</v>
      </c>
      <c r="B189">
        <v>1893</v>
      </c>
      <c r="C189">
        <v>7051</v>
      </c>
    </row>
    <row r="190" spans="1:3" x14ac:dyDescent="0.2">
      <c r="A190">
        <v>1827</v>
      </c>
      <c r="C190">
        <v>4811</v>
      </c>
    </row>
    <row r="191" spans="1:3" x14ac:dyDescent="0.2">
      <c r="A191">
        <v>1828</v>
      </c>
      <c r="C191">
        <v>3751</v>
      </c>
    </row>
    <row r="192" spans="1:3" x14ac:dyDescent="0.2">
      <c r="A192">
        <v>1829</v>
      </c>
      <c r="C192">
        <v>3579</v>
      </c>
    </row>
    <row r="193" spans="1:3" x14ac:dyDescent="0.2">
      <c r="A193">
        <v>1830</v>
      </c>
      <c r="C193">
        <v>2961</v>
      </c>
    </row>
    <row r="194" spans="1:3" x14ac:dyDescent="0.2">
      <c r="A194">
        <v>1831</v>
      </c>
      <c r="C194">
        <v>2797</v>
      </c>
    </row>
    <row r="195" spans="1:3" x14ac:dyDescent="0.2">
      <c r="A195">
        <v>1832</v>
      </c>
      <c r="C195">
        <v>2193</v>
      </c>
    </row>
  </sheetData>
  <mergeCells count="4">
    <mergeCell ref="A1:E1"/>
    <mergeCell ref="A2:C2"/>
    <mergeCell ref="A3:H3"/>
    <mergeCell ref="A4:J4"/>
  </mergeCells>
  <phoneticPr fontId="4"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missing from returns</vt:lpstr>
      <vt:lpstr>debtors 1816-26</vt:lpstr>
      <vt:lpstr>debtors 1830-4</vt:lpstr>
      <vt:lpstr>prisons, 1836</vt:lpstr>
      <vt:lpstr>Coldbath Fields</vt:lpstr>
      <vt:lpstr>Clerkenwell</vt:lpstr>
      <vt:lpstr>Fleet</vt:lpstr>
      <vt:lpstr>Horsemonger</vt:lpstr>
      <vt:lpstr>King's &amp; Queen's Bench</vt:lpstr>
      <vt:lpstr>Marshalsea</vt:lpstr>
      <vt:lpstr>Millbank</vt:lpstr>
      <vt:lpstr>Newgate</vt:lpstr>
      <vt:lpstr>Tothill Fields</vt:lpstr>
      <vt:lpstr>Whitecross</vt:lpstr>
      <vt:lpstr>other prisons</vt:lpstr>
      <vt:lpstr>list 1776</vt:lpstr>
      <vt:lpstr>list 1725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2014-10-19T21:47:41Z</dcterms:created>
  <dcterms:modified xsi:type="dcterms:W3CDTF">2014-10-19T21:47:49Z</dcterms:modified>
</cp:coreProperties>
</file>