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8180" windowHeight="5205" tabRatio="880"/>
  </bookViews>
  <sheets>
    <sheet name="prevalence comparison" sheetId="25" r:id="rId1"/>
    <sheet name="debtors" sheetId="23" r:id="rId2"/>
    <sheet name="prisoners yearly from 1779" sheetId="17" r:id="rId3"/>
    <sheet name="prisoners from 1900" sheetId="16" r:id="rId4"/>
    <sheet name="local prisoners, 1836-1902" sheetId="26" r:id="rId5"/>
    <sheet name="local prisoners, 1836-53" sheetId="8" r:id="rId6"/>
    <sheet name="convicts, 1848-1902" sheetId="22" r:id="rId7"/>
    <sheet name="convicts by prison, 1848-56" sheetId="14" r:id="rId8"/>
    <sheet name="hulks 1777-1856" sheetId="28" r:id="rId9"/>
    <sheet name="commitments, 1805-92" sheetId="10" r:id="rId10"/>
    <sheet name="commitments detail, 1838, 1850" sheetId="27" r:id="rId11"/>
  </sheets>
  <definedNames>
    <definedName name="_xlnm.Print_Area" localSheetId="7">'convicts by prison, 1848-56'!$A$18:$K$36</definedName>
  </definedNames>
  <calcPr calcId="145621"/>
</workbook>
</file>

<file path=xl/calcChain.xml><?xml version="1.0" encoding="utf-8"?>
<calcChain xmlns="http://schemas.openxmlformats.org/spreadsheetml/2006/main">
  <c r="A240" i="17" l="1"/>
  <c r="D237" i="17"/>
  <c r="B237" i="17" s="1"/>
  <c r="E237" i="17"/>
  <c r="D238" i="17"/>
  <c r="B238" i="17" s="1"/>
  <c r="E238" i="17"/>
  <c r="B239" i="17"/>
  <c r="D239" i="17"/>
  <c r="C239" i="17" s="1"/>
  <c r="E239" i="17"/>
  <c r="D240" i="17"/>
  <c r="B240" i="17" s="1"/>
  <c r="E240" i="17"/>
  <c r="C238" i="17" l="1"/>
  <c r="C240" i="17"/>
  <c r="C237" i="17"/>
  <c r="C119" i="16"/>
  <c r="B119" i="16"/>
  <c r="C116" i="16"/>
  <c r="C117" i="16"/>
  <c r="C118" i="16"/>
  <c r="D236" i="17" l="1"/>
  <c r="B236" i="17" s="1"/>
  <c r="E236" i="17"/>
  <c r="B115" i="16"/>
  <c r="C115" i="16"/>
  <c r="I92" i="10"/>
  <c r="C89" i="10"/>
  <c r="I91" i="10"/>
  <c r="I90" i="10"/>
  <c r="I89" i="10"/>
  <c r="C45" i="10"/>
  <c r="D73" i="17"/>
  <c r="E73" i="17"/>
  <c r="C73" i="17"/>
  <c r="D83" i="17"/>
  <c r="E83" i="17"/>
  <c r="C83" i="17"/>
  <c r="D84" i="17"/>
  <c r="E84" i="17"/>
  <c r="C84" i="17"/>
  <c r="D85" i="17"/>
  <c r="E85" i="17"/>
  <c r="C85" i="17"/>
  <c r="D86" i="17"/>
  <c r="E86" i="17"/>
  <c r="B86" i="17"/>
  <c r="D87" i="17"/>
  <c r="E87" i="17"/>
  <c r="C87" i="17"/>
  <c r="D88" i="17"/>
  <c r="E88" i="17"/>
  <c r="B88" i="17"/>
  <c r="D89" i="17"/>
  <c r="E89" i="17"/>
  <c r="D90" i="17"/>
  <c r="E90" i="17"/>
  <c r="B90" i="17"/>
  <c r="D91" i="17"/>
  <c r="E91" i="17"/>
  <c r="C91" i="17"/>
  <c r="D92" i="17"/>
  <c r="B92" i="17"/>
  <c r="E92" i="17"/>
  <c r="D93" i="17"/>
  <c r="E93" i="17"/>
  <c r="D94" i="17"/>
  <c r="B94" i="17"/>
  <c r="E94" i="17"/>
  <c r="D95" i="17"/>
  <c r="E95" i="17"/>
  <c r="D96" i="17"/>
  <c r="B96" i="17"/>
  <c r="E96" i="17"/>
  <c r="D97" i="17"/>
  <c r="E97" i="17"/>
  <c r="D98" i="17"/>
  <c r="B98" i="17"/>
  <c r="E98" i="17"/>
  <c r="D99" i="17"/>
  <c r="E99" i="17"/>
  <c r="C99" i="17"/>
  <c r="D100" i="17"/>
  <c r="E100" i="17"/>
  <c r="B100" i="17"/>
  <c r="D101" i="17"/>
  <c r="E101" i="17"/>
  <c r="C101" i="17"/>
  <c r="D102" i="17"/>
  <c r="E102" i="17"/>
  <c r="B102" i="17"/>
  <c r="D103" i="17"/>
  <c r="E103" i="17"/>
  <c r="D104" i="17"/>
  <c r="E104" i="17"/>
  <c r="B104" i="17"/>
  <c r="D105" i="17"/>
  <c r="E105" i="17"/>
  <c r="C105" i="17"/>
  <c r="D106" i="17"/>
  <c r="B106" i="17"/>
  <c r="E106" i="17"/>
  <c r="D107" i="17"/>
  <c r="E107" i="17"/>
  <c r="D108" i="17"/>
  <c r="B108" i="17"/>
  <c r="E108" i="17"/>
  <c r="D109" i="17"/>
  <c r="E109" i="17"/>
  <c r="D110" i="17"/>
  <c r="B110" i="17"/>
  <c r="E110" i="17"/>
  <c r="D111" i="17"/>
  <c r="E111" i="17"/>
  <c r="D112" i="17"/>
  <c r="B112" i="17"/>
  <c r="E112" i="17"/>
  <c r="D113" i="17"/>
  <c r="E113" i="17"/>
  <c r="C113" i="17"/>
  <c r="D114" i="17"/>
  <c r="E114" i="17"/>
  <c r="C114" i="17"/>
  <c r="D115" i="17"/>
  <c r="E115" i="17"/>
  <c r="C115" i="17"/>
  <c r="D116" i="17"/>
  <c r="E116" i="17"/>
  <c r="B116" i="17"/>
  <c r="D117" i="17"/>
  <c r="E117" i="17"/>
  <c r="C117" i="17"/>
  <c r="D118" i="17"/>
  <c r="E118" i="17"/>
  <c r="B118" i="17"/>
  <c r="D119" i="17"/>
  <c r="E119" i="17"/>
  <c r="D120" i="17"/>
  <c r="E120" i="17"/>
  <c r="B120" i="17"/>
  <c r="D121" i="17"/>
  <c r="E121" i="17"/>
  <c r="C121" i="17"/>
  <c r="D122" i="17"/>
  <c r="B122" i="17"/>
  <c r="E122" i="17"/>
  <c r="D123" i="17"/>
  <c r="E123" i="17"/>
  <c r="D124" i="17"/>
  <c r="B124" i="17"/>
  <c r="E124" i="17"/>
  <c r="D125" i="17"/>
  <c r="E125" i="17"/>
  <c r="D126" i="17"/>
  <c r="E126" i="17"/>
  <c r="D127" i="17"/>
  <c r="E127" i="17"/>
  <c r="D128" i="17"/>
  <c r="C128" i="17" s="1"/>
  <c r="E128" i="17"/>
  <c r="D129" i="17"/>
  <c r="E129" i="17"/>
  <c r="D130" i="17"/>
  <c r="E130" i="17"/>
  <c r="D131" i="17"/>
  <c r="C131" i="17" s="1"/>
  <c r="E131" i="17"/>
  <c r="D132" i="17"/>
  <c r="B132" i="17" s="1"/>
  <c r="E132" i="17"/>
  <c r="D133" i="17"/>
  <c r="E133" i="17"/>
  <c r="C133" i="17"/>
  <c r="D134" i="17"/>
  <c r="E134" i="17"/>
  <c r="D135" i="17"/>
  <c r="E135" i="17"/>
  <c r="D136" i="17"/>
  <c r="C136" i="17" s="1"/>
  <c r="E136" i="17"/>
  <c r="D137" i="17"/>
  <c r="E137" i="17"/>
  <c r="D138" i="17"/>
  <c r="E138" i="17"/>
  <c r="D139" i="17"/>
  <c r="E139" i="17"/>
  <c r="C139" i="17" s="1"/>
  <c r="D140" i="17"/>
  <c r="E140" i="17"/>
  <c r="C140" i="17" s="1"/>
  <c r="D141" i="17"/>
  <c r="E141" i="17"/>
  <c r="D142" i="17"/>
  <c r="E142" i="17"/>
  <c r="D143" i="17"/>
  <c r="C143" i="17" s="1"/>
  <c r="E143" i="17"/>
  <c r="D144" i="17"/>
  <c r="E144" i="17"/>
  <c r="C144" i="17"/>
  <c r="D145" i="17"/>
  <c r="E145" i="17"/>
  <c r="D146" i="17"/>
  <c r="E146" i="17"/>
  <c r="D147" i="17"/>
  <c r="E147" i="17"/>
  <c r="D148" i="17"/>
  <c r="E148" i="17"/>
  <c r="D149" i="17"/>
  <c r="C149" i="17" s="1"/>
  <c r="E149" i="17"/>
  <c r="D150" i="17"/>
  <c r="E150" i="17"/>
  <c r="D151" i="17"/>
  <c r="E151" i="17"/>
  <c r="D152" i="17"/>
  <c r="E152" i="17"/>
  <c r="D153" i="17"/>
  <c r="C153" i="17" s="1"/>
  <c r="E153" i="17"/>
  <c r="D154" i="17"/>
  <c r="C154" i="17" s="1"/>
  <c r="E154" i="17"/>
  <c r="D155" i="17"/>
  <c r="E155" i="17"/>
  <c r="D156" i="17"/>
  <c r="E156" i="17"/>
  <c r="C156" i="17" s="1"/>
  <c r="D157" i="17"/>
  <c r="E157" i="17"/>
  <c r="D158" i="17"/>
  <c r="C158" i="17" s="1"/>
  <c r="E158" i="17"/>
  <c r="D159" i="17"/>
  <c r="C159" i="17" s="1"/>
  <c r="E159" i="17"/>
  <c r="D160" i="17"/>
  <c r="E160" i="17"/>
  <c r="C160" i="17"/>
  <c r="D161" i="17"/>
  <c r="E161" i="17"/>
  <c r="D162" i="17"/>
  <c r="E162" i="17"/>
  <c r="D163" i="17"/>
  <c r="E163" i="17"/>
  <c r="D164" i="17"/>
  <c r="E164" i="17"/>
  <c r="D165" i="17"/>
  <c r="E165" i="17"/>
  <c r="B165" i="17" s="1"/>
  <c r="D166" i="17"/>
  <c r="E166" i="17"/>
  <c r="D167" i="17"/>
  <c r="E167" i="17"/>
  <c r="D168" i="17"/>
  <c r="E168" i="17"/>
  <c r="B168" i="17" s="1"/>
  <c r="D169" i="17"/>
  <c r="E169" i="17"/>
  <c r="D170" i="17"/>
  <c r="E170" i="17"/>
  <c r="D171" i="17"/>
  <c r="E171" i="17"/>
  <c r="C171" i="17"/>
  <c r="D172" i="17"/>
  <c r="E172" i="17"/>
  <c r="D173" i="17"/>
  <c r="C173" i="17" s="1"/>
  <c r="E173" i="17"/>
  <c r="D174" i="17"/>
  <c r="E174" i="17"/>
  <c r="D175" i="17"/>
  <c r="E175" i="17"/>
  <c r="D176" i="17"/>
  <c r="E176" i="17"/>
  <c r="C176" i="17" s="1"/>
  <c r="D177" i="17"/>
  <c r="C177" i="17" s="1"/>
  <c r="E177" i="17"/>
  <c r="D178" i="17"/>
  <c r="E178" i="17"/>
  <c r="D179" i="17"/>
  <c r="E179" i="17"/>
  <c r="D180" i="17"/>
  <c r="B180" i="17" s="1"/>
  <c r="E180" i="17"/>
  <c r="D181" i="17"/>
  <c r="E181" i="17"/>
  <c r="C181" i="17"/>
  <c r="D182" i="17"/>
  <c r="E182" i="17"/>
  <c r="D183" i="17"/>
  <c r="E183" i="17"/>
  <c r="B183" i="17" s="1"/>
  <c r="D184" i="17"/>
  <c r="B184" i="17" s="1"/>
  <c r="E184" i="17"/>
  <c r="D185" i="17"/>
  <c r="E185" i="17"/>
  <c r="D186" i="17"/>
  <c r="E186" i="17"/>
  <c r="D187" i="17"/>
  <c r="E187" i="17"/>
  <c r="C187" i="17" s="1"/>
  <c r="D188" i="17"/>
  <c r="E188" i="17"/>
  <c r="D189" i="17"/>
  <c r="E189" i="17"/>
  <c r="C189" i="17" s="1"/>
  <c r="D190" i="17"/>
  <c r="E190" i="17"/>
  <c r="D191" i="17"/>
  <c r="E191" i="17"/>
  <c r="B191" i="17" s="1"/>
  <c r="D192" i="17"/>
  <c r="B192" i="17" s="1"/>
  <c r="E192" i="17"/>
  <c r="D193" i="17"/>
  <c r="E193" i="17"/>
  <c r="D194" i="17"/>
  <c r="E194" i="17"/>
  <c r="D195" i="17"/>
  <c r="E195" i="17"/>
  <c r="C195" i="17" s="1"/>
  <c r="D196" i="17"/>
  <c r="E196" i="17"/>
  <c r="D197" i="17"/>
  <c r="E197" i="17"/>
  <c r="C197" i="17" s="1"/>
  <c r="D198" i="17"/>
  <c r="E198" i="17"/>
  <c r="D199" i="17"/>
  <c r="E199" i="17"/>
  <c r="D200" i="17"/>
  <c r="C200" i="17" s="1"/>
  <c r="E200" i="17"/>
  <c r="D201" i="17"/>
  <c r="E201" i="17"/>
  <c r="D202" i="17"/>
  <c r="C202" i="17" s="1"/>
  <c r="E202" i="17"/>
  <c r="D203" i="17"/>
  <c r="C203" i="17" s="1"/>
  <c r="E203" i="17"/>
  <c r="D204" i="17"/>
  <c r="B204" i="17" s="1"/>
  <c r="E204" i="17"/>
  <c r="D205" i="17"/>
  <c r="E205" i="17"/>
  <c r="C205" i="17" s="1"/>
  <c r="D206" i="17"/>
  <c r="C206" i="17" s="1"/>
  <c r="E206" i="17"/>
  <c r="D207" i="17"/>
  <c r="E207" i="17"/>
  <c r="D208" i="17"/>
  <c r="E208" i="17"/>
  <c r="C208" i="17"/>
  <c r="D209" i="17"/>
  <c r="E209" i="17"/>
  <c r="D210" i="17"/>
  <c r="E210" i="17"/>
  <c r="B210" i="17" s="1"/>
  <c r="D211" i="17"/>
  <c r="C211" i="17" s="1"/>
  <c r="E211" i="17"/>
  <c r="D212" i="17"/>
  <c r="E212" i="17"/>
  <c r="D213" i="17"/>
  <c r="E213" i="17"/>
  <c r="D214" i="17"/>
  <c r="E214" i="17"/>
  <c r="D215" i="17"/>
  <c r="E215" i="17"/>
  <c r="D216" i="17"/>
  <c r="E216" i="17"/>
  <c r="D217" i="17"/>
  <c r="E217" i="17"/>
  <c r="D218" i="17"/>
  <c r="E218" i="17"/>
  <c r="B218" i="17" s="1"/>
  <c r="D219" i="17"/>
  <c r="C219" i="17" s="1"/>
  <c r="E219" i="17"/>
  <c r="D220" i="17"/>
  <c r="E220" i="17"/>
  <c r="C220" i="17" s="1"/>
  <c r="D221" i="17"/>
  <c r="E221" i="17"/>
  <c r="D222" i="17"/>
  <c r="E222" i="17"/>
  <c r="D223" i="17"/>
  <c r="C223" i="17" s="1"/>
  <c r="E223" i="17"/>
  <c r="D224" i="17"/>
  <c r="E224" i="17"/>
  <c r="B224" i="17" s="1"/>
  <c r="D225" i="17"/>
  <c r="E225" i="17"/>
  <c r="D226" i="17"/>
  <c r="E226" i="17"/>
  <c r="B226" i="17" s="1"/>
  <c r="D227" i="17"/>
  <c r="C227" i="17" s="1"/>
  <c r="E227" i="17"/>
  <c r="D228" i="17"/>
  <c r="E228" i="17"/>
  <c r="D229" i="17"/>
  <c r="C229" i="17" s="1"/>
  <c r="E229" i="17"/>
  <c r="D230" i="17"/>
  <c r="E230" i="17"/>
  <c r="D231" i="17"/>
  <c r="B231" i="17" s="1"/>
  <c r="E231" i="17"/>
  <c r="D232" i="17"/>
  <c r="E232" i="17"/>
  <c r="B232" i="17" s="1"/>
  <c r="D233" i="17"/>
  <c r="C233" i="17" s="1"/>
  <c r="E233" i="17"/>
  <c r="D234" i="17"/>
  <c r="C234" i="17" s="1"/>
  <c r="E234" i="17"/>
  <c r="D235" i="17"/>
  <c r="C235" i="17" s="1"/>
  <c r="E235" i="17"/>
  <c r="C56" i="17"/>
  <c r="C36" i="17"/>
  <c r="C26" i="17"/>
  <c r="D8" i="26"/>
  <c r="D64" i="17"/>
  <c r="D10" i="26"/>
  <c r="D66" i="17"/>
  <c r="C14" i="17"/>
  <c r="C8" i="17"/>
  <c r="L32" i="14"/>
  <c r="C14" i="14"/>
  <c r="D14" i="22"/>
  <c r="K32" i="14"/>
  <c r="C13" i="14"/>
  <c r="D13" i="22"/>
  <c r="J32" i="14"/>
  <c r="C12" i="14"/>
  <c r="D12" i="22"/>
  <c r="I32" i="14"/>
  <c r="C11" i="14"/>
  <c r="D11" i="22"/>
  <c r="H32" i="14"/>
  <c r="C10" i="14"/>
  <c r="D10" i="22"/>
  <c r="G22" i="14"/>
  <c r="G24" i="14"/>
  <c r="G32" i="14"/>
  <c r="C9" i="14"/>
  <c r="D9" i="22"/>
  <c r="F24" i="14"/>
  <c r="F32" i="14"/>
  <c r="C8" i="14"/>
  <c r="D8" i="22"/>
  <c r="E32" i="14"/>
  <c r="C7" i="14"/>
  <c r="D7" i="22"/>
  <c r="D32" i="14"/>
  <c r="C6" i="14"/>
  <c r="D6" i="22"/>
  <c r="I88" i="10"/>
  <c r="I87" i="10"/>
  <c r="I86" i="10"/>
  <c r="I85" i="10"/>
  <c r="I84" i="10"/>
  <c r="I83" i="10"/>
  <c r="D46" i="10"/>
  <c r="E33" i="14"/>
  <c r="E34" i="14"/>
  <c r="D7" i="14"/>
  <c r="E7" i="22"/>
  <c r="E75" i="17"/>
  <c r="F33" i="14"/>
  <c r="F34" i="14"/>
  <c r="D8" i="14"/>
  <c r="E8" i="22"/>
  <c r="E76" i="17"/>
  <c r="G19" i="14"/>
  <c r="G33" i="14"/>
  <c r="G28" i="14"/>
  <c r="G34" i="14"/>
  <c r="D9" i="14"/>
  <c r="E9" i="22"/>
  <c r="E77" i="17"/>
  <c r="H33" i="14"/>
  <c r="H35" i="14"/>
  <c r="H34" i="14"/>
  <c r="D10" i="14"/>
  <c r="E10" i="22"/>
  <c r="E78" i="17"/>
  <c r="I33" i="14"/>
  <c r="I29" i="14"/>
  <c r="I34" i="14"/>
  <c r="J33" i="14"/>
  <c r="J34" i="14"/>
  <c r="D12" i="14"/>
  <c r="E12" i="22"/>
  <c r="E80" i="17"/>
  <c r="K33" i="14"/>
  <c r="K35" i="14"/>
  <c r="K34" i="14"/>
  <c r="D13" i="14"/>
  <c r="E13" i="22"/>
  <c r="E81" i="17"/>
  <c r="L33" i="14"/>
  <c r="L30" i="14"/>
  <c r="L34" i="14"/>
  <c r="D34" i="14"/>
  <c r="D6" i="14"/>
  <c r="E6" i="22"/>
  <c r="E74" i="17"/>
  <c r="D33" i="14"/>
  <c r="D35" i="14"/>
  <c r="I40" i="14"/>
  <c r="C13" i="23"/>
  <c r="F13" i="23"/>
  <c r="D13" i="23"/>
  <c r="E13" i="2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C5" i="16"/>
  <c r="B5" i="16"/>
  <c r="C38" i="10"/>
  <c r="J39" i="10"/>
  <c r="K39" i="10"/>
  <c r="C39" i="10"/>
  <c r="C40" i="10"/>
  <c r="C41" i="10"/>
  <c r="C42" i="10"/>
  <c r="C43" i="10"/>
  <c r="C44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90" i="10"/>
  <c r="C91" i="10"/>
  <c r="C92" i="10"/>
  <c r="C93" i="10"/>
  <c r="C37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D36" i="10"/>
  <c r="B36" i="10"/>
  <c r="D37" i="10"/>
  <c r="B37" i="10"/>
  <c r="D38" i="10"/>
  <c r="B38" i="10"/>
  <c r="D39" i="10"/>
  <c r="B39" i="10"/>
  <c r="D40" i="10"/>
  <c r="B40" i="10"/>
  <c r="D41" i="10"/>
  <c r="B41" i="10"/>
  <c r="D42" i="10"/>
  <c r="B42" i="10"/>
  <c r="D43" i="10"/>
  <c r="B43" i="10"/>
  <c r="D44" i="10"/>
  <c r="B44" i="10"/>
  <c r="D45" i="10"/>
  <c r="B45" i="10"/>
  <c r="B46" i="10"/>
  <c r="D47" i="10"/>
  <c r="B47" i="10"/>
  <c r="D48" i="10"/>
  <c r="B48" i="10"/>
  <c r="D49" i="10"/>
  <c r="B49" i="10"/>
  <c r="D50" i="10"/>
  <c r="B50" i="10"/>
  <c r="D51" i="10"/>
  <c r="B51" i="10"/>
  <c r="D52" i="10"/>
  <c r="B52" i="10"/>
  <c r="D53" i="10"/>
  <c r="B53" i="10"/>
  <c r="D54" i="10"/>
  <c r="B54" i="10"/>
  <c r="D55" i="10"/>
  <c r="B55" i="10"/>
  <c r="D56" i="10"/>
  <c r="B56" i="10"/>
  <c r="B6" i="10"/>
  <c r="C12" i="27"/>
  <c r="B12" i="27"/>
  <c r="I40" i="10"/>
  <c r="I41" i="10"/>
  <c r="I38" i="10"/>
  <c r="I37" i="10"/>
  <c r="F35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6" i="10"/>
  <c r="M10" i="27"/>
  <c r="M11" i="27"/>
  <c r="M12" i="27"/>
  <c r="L10" i="27"/>
  <c r="L11" i="27"/>
  <c r="L12" i="27"/>
  <c r="M6" i="27"/>
  <c r="M7" i="27"/>
  <c r="M8" i="27"/>
  <c r="L6" i="27"/>
  <c r="L7" i="27"/>
  <c r="L8" i="27"/>
  <c r="C8" i="27"/>
  <c r="B8" i="27"/>
  <c r="I9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42" i="10"/>
  <c r="B16" i="22"/>
  <c r="B17" i="22"/>
  <c r="B18" i="22"/>
  <c r="B19" i="22"/>
  <c r="B20" i="22"/>
  <c r="B15" i="22"/>
  <c r="J35" i="14"/>
  <c r="J40" i="14"/>
  <c r="K40" i="14"/>
  <c r="C15" i="22"/>
  <c r="C16" i="22"/>
  <c r="C17" i="22"/>
  <c r="C18" i="22"/>
  <c r="C19" i="22"/>
  <c r="C20" i="22"/>
  <c r="B21" i="22"/>
  <c r="C21" i="22"/>
  <c r="B22" i="22"/>
  <c r="C22" i="22"/>
  <c r="B23" i="22"/>
  <c r="C23" i="22"/>
  <c r="B24" i="22"/>
  <c r="C24" i="22"/>
  <c r="B25" i="22"/>
  <c r="C25" i="22"/>
  <c r="B26" i="22"/>
  <c r="C26" i="22"/>
  <c r="B27" i="22"/>
  <c r="C27" i="22"/>
  <c r="B28" i="22"/>
  <c r="C28" i="22"/>
  <c r="B29" i="22"/>
  <c r="C29" i="22"/>
  <c r="B30" i="22"/>
  <c r="C30" i="22"/>
  <c r="B31" i="22"/>
  <c r="C31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8" i="22"/>
  <c r="C38" i="22"/>
  <c r="B39" i="22"/>
  <c r="C39" i="22"/>
  <c r="B40" i="22"/>
  <c r="C40" i="22"/>
  <c r="B41" i="22"/>
  <c r="C41" i="22"/>
  <c r="B42" i="22"/>
  <c r="C42" i="22"/>
  <c r="B43" i="22"/>
  <c r="C43" i="22"/>
  <c r="B44" i="22"/>
  <c r="C44" i="22"/>
  <c r="B45" i="22"/>
  <c r="C45" i="22"/>
  <c r="B46" i="22"/>
  <c r="C46" i="22"/>
  <c r="B47" i="22"/>
  <c r="C47" i="22"/>
  <c r="B48" i="22"/>
  <c r="C48" i="22"/>
  <c r="B49" i="22"/>
  <c r="C49" i="22"/>
  <c r="B50" i="22"/>
  <c r="C50" i="22"/>
  <c r="B51" i="22"/>
  <c r="C51" i="22"/>
  <c r="B52" i="22"/>
  <c r="C52" i="22"/>
  <c r="B53" i="22"/>
  <c r="C53" i="22"/>
  <c r="B54" i="22"/>
  <c r="C54" i="22"/>
  <c r="B55" i="22"/>
  <c r="C55" i="22"/>
  <c r="B56" i="22"/>
  <c r="C56" i="22"/>
  <c r="B57" i="22"/>
  <c r="C57" i="22"/>
  <c r="B58" i="22"/>
  <c r="C58" i="22"/>
  <c r="B59" i="22"/>
  <c r="C59" i="22"/>
  <c r="B60" i="22"/>
  <c r="C60" i="22"/>
  <c r="B17" i="26"/>
  <c r="C17" i="26"/>
  <c r="K24" i="8"/>
  <c r="K23" i="8"/>
  <c r="K22" i="8"/>
  <c r="J10" i="8"/>
  <c r="D34" i="8"/>
  <c r="K10" i="8"/>
  <c r="E34" i="8"/>
  <c r="E38" i="8"/>
  <c r="N8" i="8"/>
  <c r="J8" i="8"/>
  <c r="D33" i="8"/>
  <c r="O8" i="8"/>
  <c r="K8" i="8"/>
  <c r="E33" i="8"/>
  <c r="E37" i="8"/>
  <c r="E39" i="8"/>
  <c r="C30" i="8"/>
  <c r="B30" i="8"/>
  <c r="C29" i="8"/>
  <c r="B29" i="8"/>
  <c r="J7" i="8"/>
  <c r="K7" i="8"/>
  <c r="D8" i="8"/>
  <c r="E8" i="8"/>
  <c r="E8" i="26"/>
  <c r="E64" i="17"/>
  <c r="B64" i="17"/>
  <c r="H9" i="8"/>
  <c r="N9" i="8"/>
  <c r="J9" i="8"/>
  <c r="I9" i="8"/>
  <c r="O9" i="8"/>
  <c r="K9" i="8"/>
  <c r="D10" i="8"/>
  <c r="E10" i="8"/>
  <c r="E10" i="26"/>
  <c r="E66" i="17"/>
  <c r="B66" i="17"/>
  <c r="J11" i="8"/>
  <c r="K11" i="8"/>
  <c r="N12" i="8"/>
  <c r="J12" i="8"/>
  <c r="O12" i="8"/>
  <c r="K12" i="8"/>
  <c r="J13" i="8"/>
  <c r="I13" i="8"/>
  <c r="K13" i="8"/>
  <c r="N14" i="8"/>
  <c r="J14" i="8"/>
  <c r="O14" i="8"/>
  <c r="K14" i="8"/>
  <c r="N15" i="8"/>
  <c r="J15" i="8"/>
  <c r="O15" i="8"/>
  <c r="K15" i="8"/>
  <c r="N16" i="8"/>
  <c r="J16" i="8"/>
  <c r="O16" i="8"/>
  <c r="K16" i="8"/>
  <c r="J6" i="8"/>
  <c r="K6" i="8"/>
  <c r="B8" i="8"/>
  <c r="B10" i="8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18" i="26"/>
  <c r="O21" i="8"/>
  <c r="K21" i="8"/>
  <c r="N21" i="8"/>
  <c r="J21" i="8"/>
  <c r="B13" i="23"/>
  <c r="O20" i="8"/>
  <c r="K20" i="8"/>
  <c r="N20" i="8"/>
  <c r="J20" i="8"/>
  <c r="N19" i="8"/>
  <c r="J19" i="8"/>
  <c r="O19" i="8"/>
  <c r="K19" i="8"/>
  <c r="N17" i="8"/>
  <c r="O17" i="8"/>
  <c r="J17" i="8"/>
  <c r="K17" i="8"/>
  <c r="C12" i="23"/>
  <c r="D12" i="23"/>
  <c r="E12" i="23"/>
  <c r="E11" i="23"/>
  <c r="C19" i="25"/>
  <c r="C18" i="25"/>
  <c r="C5" i="17"/>
  <c r="C7" i="25"/>
  <c r="B7" i="25"/>
  <c r="B9" i="25"/>
  <c r="C46" i="17"/>
  <c r="D7" i="25"/>
  <c r="D9" i="25"/>
  <c r="E9" i="25"/>
  <c r="E8" i="25"/>
  <c r="D5" i="25"/>
  <c r="D18" i="25"/>
  <c r="C8" i="25"/>
  <c r="E21" i="25"/>
  <c r="B19" i="25"/>
  <c r="B18" i="25"/>
  <c r="E14" i="25"/>
  <c r="E13" i="25"/>
  <c r="B8" i="25"/>
  <c r="B5" i="23"/>
  <c r="F8" i="23"/>
  <c r="F9" i="23"/>
  <c r="F10" i="23"/>
  <c r="F11" i="23"/>
  <c r="F7" i="23"/>
  <c r="G5" i="23"/>
  <c r="E7" i="23"/>
  <c r="G7" i="23"/>
  <c r="E8" i="23"/>
  <c r="G8" i="23"/>
  <c r="E9" i="23"/>
  <c r="G9" i="23"/>
  <c r="E10" i="23"/>
  <c r="G10" i="23"/>
  <c r="G11" i="23"/>
  <c r="G6" i="23"/>
  <c r="J54" i="14"/>
  <c r="O24" i="8"/>
  <c r="N24" i="8"/>
  <c r="J24" i="8"/>
  <c r="O23" i="8"/>
  <c r="N23" i="8"/>
  <c r="J23" i="8"/>
  <c r="O22" i="8"/>
  <c r="N22" i="8"/>
  <c r="J22" i="8"/>
  <c r="C68" i="14"/>
  <c r="D68" i="14"/>
  <c r="E68" i="14"/>
  <c r="B68" i="14"/>
  <c r="E56" i="14"/>
  <c r="F59" i="14"/>
  <c r="F50" i="14"/>
  <c r="F52" i="14"/>
  <c r="B59" i="14"/>
  <c r="E35" i="14"/>
  <c r="F35" i="14"/>
  <c r="G35" i="14"/>
  <c r="B5" i="17"/>
  <c r="B8" i="17"/>
  <c r="B14" i="17"/>
  <c r="B26" i="17"/>
  <c r="B36" i="17"/>
  <c r="B46" i="17"/>
  <c r="B56" i="17"/>
  <c r="B73" i="17"/>
  <c r="B83" i="17"/>
  <c r="B85" i="17"/>
  <c r="B87" i="17"/>
  <c r="B89" i="17"/>
  <c r="B91" i="17"/>
  <c r="B93" i="17"/>
  <c r="B95" i="17"/>
  <c r="B97" i="17"/>
  <c r="B99" i="17"/>
  <c r="B101" i="17"/>
  <c r="B103" i="17"/>
  <c r="B105" i="17"/>
  <c r="B107" i="17"/>
  <c r="B109" i="17"/>
  <c r="B111" i="17"/>
  <c r="B113" i="17"/>
  <c r="B115" i="17"/>
  <c r="B117" i="17"/>
  <c r="B119" i="17"/>
  <c r="B121" i="17"/>
  <c r="B123" i="17"/>
  <c r="B125" i="17"/>
  <c r="B127" i="17"/>
  <c r="B130" i="17"/>
  <c r="B131" i="17"/>
  <c r="B133" i="17"/>
  <c r="B135" i="17"/>
  <c r="B136" i="17"/>
  <c r="B138" i="17"/>
  <c r="B140" i="17"/>
  <c r="B141" i="17"/>
  <c r="B144" i="17"/>
  <c r="B146" i="17"/>
  <c r="B147" i="17"/>
  <c r="B148" i="17"/>
  <c r="B149" i="17"/>
  <c r="B151" i="17"/>
  <c r="B152" i="17"/>
  <c r="B155" i="17"/>
  <c r="B156" i="17"/>
  <c r="B157" i="17"/>
  <c r="B159" i="17"/>
  <c r="B160" i="17"/>
  <c r="B162" i="17"/>
  <c r="B163" i="17"/>
  <c r="B164" i="17"/>
  <c r="B167" i="17"/>
  <c r="B171" i="17"/>
  <c r="B172" i="17"/>
  <c r="B178" i="17"/>
  <c r="B179" i="17"/>
  <c r="B181" i="17"/>
  <c r="B186" i="17"/>
  <c r="B189" i="17"/>
  <c r="B196" i="17"/>
  <c r="B197" i="17"/>
  <c r="B199" i="17"/>
  <c r="B200" i="17"/>
  <c r="B202" i="17"/>
  <c r="B208" i="17"/>
  <c r="B212" i="17"/>
  <c r="B213" i="17"/>
  <c r="B216" i="17"/>
  <c r="B219" i="17"/>
  <c r="B220" i="17"/>
  <c r="B223" i="17"/>
  <c r="B227" i="17"/>
  <c r="B228" i="17"/>
  <c r="B229" i="17"/>
  <c r="B114" i="17"/>
  <c r="B84" i="17"/>
  <c r="C125" i="17"/>
  <c r="C124" i="17"/>
  <c r="C123" i="17"/>
  <c r="C122" i="17"/>
  <c r="C109" i="17"/>
  <c r="C107" i="17"/>
  <c r="C106" i="17"/>
  <c r="C95" i="17"/>
  <c r="C94" i="17"/>
  <c r="C93" i="17"/>
  <c r="C119" i="17"/>
  <c r="C118" i="17"/>
  <c r="C111" i="17"/>
  <c r="C110" i="17"/>
  <c r="C104" i="17"/>
  <c r="C103" i="17"/>
  <c r="C102" i="17"/>
  <c r="C97" i="17"/>
  <c r="C96" i="17"/>
  <c r="C89" i="17"/>
  <c r="C88" i="17"/>
  <c r="C98" i="17"/>
  <c r="C90" i="17"/>
  <c r="C86" i="17"/>
  <c r="C120" i="17"/>
  <c r="C116" i="17"/>
  <c r="C112" i="17"/>
  <c r="C108" i="17"/>
  <c r="C100" i="17"/>
  <c r="C92" i="17"/>
  <c r="E17" i="8"/>
  <c r="E7" i="8"/>
  <c r="E7" i="26"/>
  <c r="E63" i="17"/>
  <c r="E9" i="8"/>
  <c r="E9" i="26"/>
  <c r="E65" i="17"/>
  <c r="E11" i="8"/>
  <c r="E11" i="26"/>
  <c r="E67" i="17"/>
  <c r="E14" i="8"/>
  <c r="E14" i="26"/>
  <c r="E70" i="17"/>
  <c r="E16" i="8"/>
  <c r="E16" i="26"/>
  <c r="E72" i="17"/>
  <c r="E6" i="8"/>
  <c r="E6" i="26"/>
  <c r="E62" i="17"/>
  <c r="E12" i="8"/>
  <c r="E12" i="26"/>
  <c r="E68" i="17"/>
  <c r="E13" i="8"/>
  <c r="E13" i="26"/>
  <c r="E69" i="17"/>
  <c r="E15" i="8"/>
  <c r="E15" i="26"/>
  <c r="E71" i="17"/>
  <c r="B33" i="8"/>
  <c r="C33" i="8"/>
  <c r="D37" i="8"/>
  <c r="B34" i="8"/>
  <c r="D38" i="8"/>
  <c r="C34" i="8"/>
  <c r="D11" i="14"/>
  <c r="E11" i="22"/>
  <c r="E79" i="17"/>
  <c r="I35" i="14"/>
  <c r="D77" i="17"/>
  <c r="C9" i="22"/>
  <c r="B9" i="22"/>
  <c r="D79" i="17"/>
  <c r="C11" i="22"/>
  <c r="B11" i="22"/>
  <c r="D81" i="17"/>
  <c r="C13" i="22"/>
  <c r="B13" i="22"/>
  <c r="G13" i="23"/>
  <c r="D14" i="14"/>
  <c r="E14" i="22"/>
  <c r="E82" i="17"/>
  <c r="L35" i="14"/>
  <c r="D74" i="17"/>
  <c r="C6" i="22"/>
  <c r="B6" i="22"/>
  <c r="D75" i="17"/>
  <c r="C7" i="22"/>
  <c r="B7" i="22"/>
  <c r="D76" i="17"/>
  <c r="C8" i="22"/>
  <c r="B8" i="22"/>
  <c r="D78" i="17"/>
  <c r="C10" i="22"/>
  <c r="B10" i="22"/>
  <c r="D80" i="17"/>
  <c r="C12" i="22"/>
  <c r="B12" i="22"/>
  <c r="D82" i="17"/>
  <c r="C14" i="22"/>
  <c r="D19" i="25"/>
  <c r="C66" i="17"/>
  <c r="C64" i="17"/>
  <c r="B10" i="26"/>
  <c r="B8" i="26"/>
  <c r="D8" i="25"/>
  <c r="F12" i="23"/>
  <c r="C9" i="25"/>
  <c r="B12" i="23"/>
  <c r="G12" i="23"/>
  <c r="C10" i="8"/>
  <c r="C8" i="8"/>
  <c r="I39" i="10"/>
  <c r="C10" i="26"/>
  <c r="C8" i="26"/>
  <c r="C80" i="17"/>
  <c r="B80" i="17"/>
  <c r="C76" i="17"/>
  <c r="B76" i="17"/>
  <c r="C74" i="17"/>
  <c r="B74" i="17"/>
  <c r="C79" i="17"/>
  <c r="B79" i="17"/>
  <c r="B14" i="22"/>
  <c r="C82" i="17"/>
  <c r="B82" i="17"/>
  <c r="C78" i="17"/>
  <c r="B78" i="17"/>
  <c r="C75" i="17"/>
  <c r="B75" i="17"/>
  <c r="C81" i="17"/>
  <c r="B81" i="17"/>
  <c r="C77" i="17"/>
  <c r="B77" i="17"/>
  <c r="D39" i="8"/>
  <c r="D9" i="8"/>
  <c r="D11" i="8"/>
  <c r="D12" i="8"/>
  <c r="D13" i="8"/>
  <c r="D15" i="8"/>
  <c r="D6" i="8"/>
  <c r="D17" i="8"/>
  <c r="D7" i="8"/>
  <c r="D14" i="8"/>
  <c r="D16" i="8"/>
  <c r="D16" i="26"/>
  <c r="C16" i="8"/>
  <c r="B16" i="8"/>
  <c r="B7" i="8"/>
  <c r="D7" i="26"/>
  <c r="C7" i="8"/>
  <c r="D6" i="26"/>
  <c r="C6" i="8"/>
  <c r="B6" i="8"/>
  <c r="C13" i="8"/>
  <c r="B13" i="8"/>
  <c r="D13" i="26"/>
  <c r="B11" i="8"/>
  <c r="D11" i="26"/>
  <c r="C11" i="8"/>
  <c r="D14" i="26"/>
  <c r="C14" i="8"/>
  <c r="B14" i="8"/>
  <c r="C17" i="8"/>
  <c r="B17" i="8"/>
  <c r="C15" i="8"/>
  <c r="B15" i="8"/>
  <c r="D15" i="26"/>
  <c r="C12" i="8"/>
  <c r="D12" i="26"/>
  <c r="B12" i="8"/>
  <c r="B9" i="8"/>
  <c r="D9" i="26"/>
  <c r="C9" i="8"/>
  <c r="D65" i="17"/>
  <c r="C9" i="26"/>
  <c r="B9" i="26"/>
  <c r="D70" i="17"/>
  <c r="C14" i="26"/>
  <c r="B14" i="26"/>
  <c r="D67" i="17"/>
  <c r="C11" i="26"/>
  <c r="B11" i="26"/>
  <c r="D69" i="17"/>
  <c r="C13" i="26"/>
  <c r="B13" i="26"/>
  <c r="D68" i="17"/>
  <c r="C12" i="26"/>
  <c r="B12" i="26"/>
  <c r="D71" i="17"/>
  <c r="C15" i="26"/>
  <c r="B15" i="26"/>
  <c r="D62" i="17"/>
  <c r="C6" i="26"/>
  <c r="B6" i="26"/>
  <c r="D63" i="17"/>
  <c r="C7" i="26"/>
  <c r="B7" i="26"/>
  <c r="D72" i="17"/>
  <c r="C16" i="26"/>
  <c r="B16" i="26"/>
  <c r="C63" i="17"/>
  <c r="B63" i="17"/>
  <c r="C71" i="17"/>
  <c r="B71" i="17"/>
  <c r="C69" i="17"/>
  <c r="B69" i="17"/>
  <c r="C70" i="17"/>
  <c r="B70" i="17"/>
  <c r="C72" i="17"/>
  <c r="B72" i="17"/>
  <c r="C62" i="17"/>
  <c r="B62" i="17"/>
  <c r="C68" i="17"/>
  <c r="B68" i="17"/>
  <c r="C67" i="17"/>
  <c r="B67" i="17"/>
  <c r="C65" i="17"/>
  <c r="B65" i="17"/>
  <c r="B234" i="17" l="1"/>
  <c r="C222" i="17"/>
  <c r="C218" i="17"/>
  <c r="B214" i="17"/>
  <c r="C191" i="17"/>
  <c r="C179" i="17"/>
  <c r="C172" i="17"/>
  <c r="C169" i="17"/>
  <c r="C165" i="17"/>
  <c r="C157" i="17"/>
  <c r="C135" i="17"/>
  <c r="B154" i="17"/>
  <c r="B143" i="17"/>
  <c r="C221" i="17"/>
  <c r="C213" i="17"/>
  <c r="C194" i="17"/>
  <c r="C186" i="17"/>
  <c r="C175" i="17"/>
  <c r="C168" i="17"/>
  <c r="C145" i="17"/>
  <c r="C138" i="17"/>
  <c r="B176" i="17"/>
  <c r="C201" i="17"/>
  <c r="C152" i="17"/>
  <c r="C141" i="17"/>
  <c r="B126" i="17"/>
  <c r="B203" i="17"/>
  <c r="B187" i="17"/>
  <c r="B173" i="17"/>
  <c r="B139" i="17"/>
  <c r="B128" i="17"/>
  <c r="C216" i="17"/>
  <c r="C185" i="17"/>
  <c r="C174" i="17"/>
  <c r="C163" i="17"/>
  <c r="C137" i="17"/>
  <c r="B215" i="17"/>
  <c r="C188" i="17"/>
  <c r="B170" i="17"/>
  <c r="C155" i="17"/>
  <c r="C147" i="17"/>
  <c r="B207" i="17"/>
  <c r="C180" i="17"/>
  <c r="C132" i="17"/>
  <c r="B221" i="17"/>
  <c r="B211" i="17"/>
  <c r="C228" i="17"/>
  <c r="C225" i="17"/>
  <c r="C215" i="17"/>
  <c r="C198" i="17"/>
  <c r="C184" i="17"/>
  <c r="C178" i="17"/>
  <c r="C164" i="17"/>
  <c r="C161" i="17"/>
  <c r="C151" i="17"/>
  <c r="B134" i="17"/>
  <c r="B188" i="17"/>
  <c r="C224" i="17"/>
  <c r="C204" i="17"/>
  <c r="C127" i="17"/>
  <c r="C167" i="17"/>
  <c r="B150" i="17"/>
  <c r="C130" i="17"/>
  <c r="B175" i="17"/>
  <c r="C217" i="17"/>
  <c r="C207" i="17"/>
  <c r="B190" i="17"/>
  <c r="C170" i="17"/>
  <c r="B205" i="17"/>
  <c r="B195" i="17"/>
  <c r="B233" i="17"/>
  <c r="C230" i="17"/>
  <c r="C210" i="17"/>
  <c r="C196" i="17"/>
  <c r="C193" i="17"/>
  <c r="C183" i="17"/>
  <c r="B166" i="17"/>
  <c r="C146" i="17"/>
  <c r="C129" i="17"/>
  <c r="B194" i="17"/>
  <c r="C192" i="17"/>
  <c r="C142" i="17"/>
  <c r="C232" i="17"/>
  <c r="C226" i="17"/>
  <c r="C212" i="17"/>
  <c r="C209" i="17"/>
  <c r="C199" i="17"/>
  <c r="C182" i="17"/>
  <c r="C162" i="17"/>
  <c r="C148" i="17"/>
  <c r="B230" i="17"/>
  <c r="B222" i="17"/>
  <c r="B206" i="17"/>
  <c r="B198" i="17"/>
  <c r="B182" i="17"/>
  <c r="B174" i="17"/>
  <c r="B158" i="17"/>
  <c r="B142" i="17"/>
  <c r="B235" i="17"/>
  <c r="C214" i="17"/>
  <c r="C190" i="17"/>
  <c r="C166" i="17"/>
  <c r="C150" i="17"/>
  <c r="C134" i="17"/>
  <c r="C126" i="17"/>
  <c r="B225" i="17"/>
  <c r="B217" i="17"/>
  <c r="B209" i="17"/>
  <c r="B201" i="17"/>
  <c r="B193" i="17"/>
  <c r="B185" i="17"/>
  <c r="B177" i="17"/>
  <c r="B169" i="17"/>
  <c r="B161" i="17"/>
  <c r="B153" i="17"/>
  <c r="B145" i="17"/>
  <c r="B137" i="17"/>
  <c r="B129" i="17"/>
  <c r="C231" i="17"/>
  <c r="C236" i="17"/>
</calcChain>
</file>

<file path=xl/sharedStrings.xml><?xml version="1.0" encoding="utf-8"?>
<sst xmlns="http://schemas.openxmlformats.org/spreadsheetml/2006/main" count="323" uniqueCount="205">
  <si>
    <t>males</t>
  </si>
  <si>
    <t>females</t>
  </si>
  <si>
    <t>female</t>
  </si>
  <si>
    <t>total</t>
  </si>
  <si>
    <t>debtors</t>
  </si>
  <si>
    <t>Portsmouth</t>
  </si>
  <si>
    <t>York</t>
  </si>
  <si>
    <t>Chatham</t>
  </si>
  <si>
    <t>Pentonville</t>
  </si>
  <si>
    <t>Millbank</t>
  </si>
  <si>
    <t>Portland</t>
  </si>
  <si>
    <t>criminals, adults</t>
  </si>
  <si>
    <t>convicts</t>
  </si>
  <si>
    <t>Dartmoor</t>
  </si>
  <si>
    <t>Brixton</t>
  </si>
  <si>
    <t>Parkhurst</t>
  </si>
  <si>
    <t>Fulham</t>
  </si>
  <si>
    <t xml:space="preserve">males </t>
  </si>
  <si>
    <t>adults</t>
  </si>
  <si>
    <t>juveniles</t>
  </si>
  <si>
    <t>year</t>
  </si>
  <si>
    <t xml:space="preserve">male </t>
  </si>
  <si>
    <t>received under commitment</t>
  </si>
  <si>
    <t>committed for re-examination</t>
  </si>
  <si>
    <t>debtors committed</t>
  </si>
  <si>
    <t>criminal lunatics</t>
  </si>
  <si>
    <t>total commit</t>
  </si>
  <si>
    <t>transports under contract</t>
  </si>
  <si>
    <t>Millbank, daily average</t>
  </si>
  <si>
    <t>1843-46</t>
  </si>
  <si>
    <t>Hulks</t>
  </si>
  <si>
    <t>total males</t>
  </si>
  <si>
    <t>total females</t>
  </si>
  <si>
    <t>total males ex. hulks</t>
  </si>
  <si>
    <t>Brixton, female 1854</t>
  </si>
  <si>
    <t>Jan</t>
  </si>
  <si>
    <t>Feb</t>
  </si>
  <si>
    <t>Mar</t>
  </si>
  <si>
    <t>ave daily</t>
  </si>
  <si>
    <t>Dec</t>
  </si>
  <si>
    <t>Apr</t>
  </si>
  <si>
    <t>May</t>
  </si>
  <si>
    <t>Jun</t>
  </si>
  <si>
    <t>Jul</t>
  </si>
  <si>
    <t>Aug</t>
  </si>
  <si>
    <t>Sep</t>
  </si>
  <si>
    <t>Oct</t>
  </si>
  <si>
    <t>Nov</t>
  </si>
  <si>
    <t>Stirling Castle</t>
  </si>
  <si>
    <t>ave. daily</t>
  </si>
  <si>
    <t>part of year</t>
  </si>
  <si>
    <t>Warrior</t>
  </si>
  <si>
    <t>Defense</t>
  </si>
  <si>
    <t>Probationary</t>
  </si>
  <si>
    <t>Junior</t>
  </si>
  <si>
    <t>General</t>
  </si>
  <si>
    <t>sum</t>
  </si>
  <si>
    <t>ave daily pop</t>
  </si>
  <si>
    <t>Parhurst, total number in each ward (1852, p. 53)</t>
  </si>
  <si>
    <t>received from other keepers</t>
  </si>
  <si>
    <t>convicts in rented cells in local prisons</t>
  </si>
  <si>
    <t>criminals, all</t>
  </si>
  <si>
    <t>criminal, juveniles</t>
  </si>
  <si>
    <t>For 1836 and 1837, debtors in custody at commencement of year not given; debtors at date of return used</t>
  </si>
  <si>
    <t>all local prisoners</t>
  </si>
  <si>
    <t>at date of return</t>
  </si>
  <si>
    <t>at commencement of year</t>
  </si>
  <si>
    <t>adj. for missing prisons</t>
  </si>
  <si>
    <t>source and notes</t>
  </si>
  <si>
    <t>From Returns of Prison Inspectors for Great Britain in Parliamentary Papers</t>
  </si>
  <si>
    <t>Local prisoners do not include prisoners in hulks</t>
  </si>
  <si>
    <t>Prisoners in custody in local prisons in England and Wales, 1836-53</t>
  </si>
  <si>
    <t xml:space="preserve">Convicts were distinguished from local prisoners after 1847. Criminals do not include convicts held in convict prisons.  </t>
  </si>
  <si>
    <t>summed</t>
  </si>
  <si>
    <t>Through 1846, ave. daily calculated as adjusted average of in custody at date of return and at commencement of year.</t>
  </si>
  <si>
    <t>all prisoners</t>
  </si>
  <si>
    <t>sex ratio</t>
  </si>
  <si>
    <t>est. debtors in prison</t>
  </si>
  <si>
    <t>debtor-prisoners per 100,000 population</t>
  </si>
  <si>
    <t>est. total prisoners</t>
  </si>
  <si>
    <t>mid-2009</t>
  </si>
  <si>
    <t>persons ages 15-24</t>
  </si>
  <si>
    <t>persons ages 25-59</t>
  </si>
  <si>
    <t>total persons:</t>
  </si>
  <si>
    <t>share ages 25-59</t>
  </si>
  <si>
    <t>share ages 15-24</t>
  </si>
  <si>
    <t>age shares:</t>
  </si>
  <si>
    <t>males ages 25-59</t>
  </si>
  <si>
    <t>females ages 25-59</t>
  </si>
  <si>
    <t>persons in 1000s, except where otherwise specified</t>
  </si>
  <si>
    <t>sources and notes</t>
  </si>
  <si>
    <t>2009: UK Office of National Statistics, Mid-2009 Population Estimates: England and Wales; estimated resident population by single year of age and sex</t>
  </si>
  <si>
    <t>UK Ministry of Justice, Population in custody monthly tables, June 2009, England and Wales</t>
  </si>
  <si>
    <t>for est. prisoners, see early estimates sheet, and prisoners-england-wales-debtors-circa-1800</t>
  </si>
  <si>
    <t>total prisoners per 100,000 population</t>
  </si>
  <si>
    <t>population in 1670, 1780: Wrigley and Schofield (1989), Population History of England, p. 528, Table A3.1</t>
  </si>
  <si>
    <t>(for 1781)</t>
  </si>
  <si>
    <t>(for 1821)</t>
  </si>
  <si>
    <t>debtor share of all prisoners</t>
  </si>
  <si>
    <t>estimated</t>
  </si>
  <si>
    <t>Local prisoners consist of debtors and criminals, including juveniles.</t>
  </si>
  <si>
    <t xml:space="preserve">Adj. for missing prisons is an adjustment for some London prisons not included in the Inspectors' returns. </t>
  </si>
  <si>
    <t>See spreadsheet prisoners-england-wales-london-pre-1850</t>
  </si>
  <si>
    <t>notes</t>
  </si>
  <si>
    <t>Inspectors Reports for 1846 and 1847 include convict prisons, but not hulks</t>
  </si>
  <si>
    <t>Report for 1848 does not include Millbank, Pentonville</t>
  </si>
  <si>
    <t>Queen Prison / Queen's Bench figures missing after 1845</t>
  </si>
  <si>
    <t>Return for 1844 missing summary tables; summary figures for 1844 are included in return for 1846</t>
  </si>
  <si>
    <t>Before 1878, figures are for year end Sept. 29; for 1878 and after, figures are for year end Mar. 31 of the subsequent year</t>
  </si>
  <si>
    <t>parameter for ave. daily adjustment, 1836-1846</t>
  </si>
  <si>
    <t>Prisoners in local prisons in England and Wales, 1848-1902</t>
  </si>
  <si>
    <t>prisoners in local prisons</t>
  </si>
  <si>
    <t>est. ave. daily number</t>
  </si>
  <si>
    <t>ratio of summed/estimated</t>
  </si>
  <si>
    <t>adj. parameter (ave.)</t>
  </si>
  <si>
    <t>18th Report of the Commissioners for Prisons, 1894-95</t>
  </si>
  <si>
    <t xml:space="preserve">Male and female subtotals for 1854-56 and 1860-64 are estimated from a graph in the appendix to the </t>
  </si>
  <si>
    <t>excluding convict prisoners</t>
  </si>
  <si>
    <t>After 1846, Judicial Returns typically report ave. daily number of local prisoners.</t>
  </si>
  <si>
    <t>prisoners in convict prisons (convicts)</t>
  </si>
  <si>
    <t>Prisoners in convict prisons in England and Wales, 1848-1902</t>
  </si>
  <si>
    <t>year started</t>
  </si>
  <si>
    <t>alt. figures</t>
  </si>
  <si>
    <t>for summary convictions</t>
  </si>
  <si>
    <t>and Appendix No. 12E, Report of the Commissioners of Prisons, 1902-03</t>
  </si>
  <si>
    <t>Commitments for 1853 and later are from Judicial Statistics and include commitments for all reasons</t>
  </si>
  <si>
    <t>Commitments, 1836-41, are "received under commitments, and have not been in the custody of others" (prison returns)</t>
  </si>
  <si>
    <t>Thees 1836-41 figures exclude "received from the custody of other keepers" and "committed for re-examination, but aftewards discharged" and debtors.</t>
  </si>
  <si>
    <t>These 1841-53 figures exclude prisoners "deserters awaiting a route," "re-examined and discharged," and debtors</t>
  </si>
  <si>
    <t>Commitments, 1841-53, are "prisoners tried at assizes and sessions" and "summary convictions" (prison returns)</t>
  </si>
  <si>
    <t>Commitments to local prisons in England and Wales, 1805 to 1892</t>
  </si>
  <si>
    <t>criminal offenders for trial</t>
  </si>
  <si>
    <t>Before 1835, statistics are for "criminal offenders for trial or bailed," i.e. exclude persons committed to prison under summary convictions (from criminal returns)</t>
  </si>
  <si>
    <t>For trial includes "tried at assizes and sessions".</t>
  </si>
  <si>
    <t>for trial</t>
  </si>
  <si>
    <t>criminal offenders</t>
  </si>
  <si>
    <t>for trial or for summary convictions</t>
  </si>
  <si>
    <t>Hence the year listed here indicates the year containing the majority of the months in the reporting year.</t>
  </si>
  <si>
    <t>Prisoners by sex in England and Wales yearly from 1900</t>
  </si>
  <si>
    <t>Annual average prison population from 1900 to 2002, excluded prisoners in police cells</t>
  </si>
  <si>
    <t>From UK Ministry of Justice, Prisoners in England and Wales, 2002, Table 1.2a</t>
  </si>
  <si>
    <t>all debtors</t>
  </si>
  <si>
    <t>prisoners-england-wales-debtors-pre-1775</t>
  </si>
  <si>
    <t>prisoners-england-wales-debtors-circa-1800</t>
  </si>
  <si>
    <t>!'local prisoners, 1836-53'</t>
  </si>
  <si>
    <t>The all prisoner figure is chosen to be comparable with the reporting for the debtor figures.</t>
  </si>
  <si>
    <t>Persons imprisoned for debt in England, 1670-1840, by sex</t>
  </si>
  <si>
    <t>1847-1852: from summary tables in Reports of Inspectors of (local) Prisons</t>
  </si>
  <si>
    <t>1857-1902: from summary report in annual Judicial Reports for England and Wales</t>
  </si>
  <si>
    <t>1854-1856: Inspectors' reports don't provide summary totals; figures read from historical graph in Reports of Commissioners of Prisons for years 1879 through early 1890s</t>
  </si>
  <si>
    <t>For alternate (apparently not average) figures for 1867 to 1902, see table heading in Appendix 15, 18th Report of the Commissioners of Prisons, 1894-95</t>
  </si>
  <si>
    <t>type of prisoners</t>
  </si>
  <si>
    <t>men</t>
  </si>
  <si>
    <t>women</t>
  </si>
  <si>
    <t>convict prison</t>
  </si>
  <si>
    <t>boys</t>
  </si>
  <si>
    <t>1852 (Apr. 1)</t>
  </si>
  <si>
    <t>185 (Nov.)</t>
  </si>
  <si>
    <t>1853 (local prison turned female convict Oct 1853)</t>
  </si>
  <si>
    <t>1856 (May 8)</t>
  </si>
  <si>
    <t>convict prisoners from Judicial Statistics</t>
  </si>
  <si>
    <t>beginning of year</t>
  </si>
  <si>
    <t>end of year</t>
  </si>
  <si>
    <t>ave begin+end year</t>
  </si>
  <si>
    <t>total males and females, ex. hulks</t>
  </si>
  <si>
    <t>estimated average daily population of convicts by year</t>
  </si>
  <si>
    <t>convict prisoners, ex. in hulks</t>
  </si>
  <si>
    <t>For 1848-56 figures by prison, see "convicts by prison, 1848-56"</t>
  </si>
  <si>
    <t>Convicts in England and Wales, 1848 to 1856, by convict prison and year</t>
  </si>
  <si>
    <t>for hulks, see spreadsheet</t>
  </si>
  <si>
    <t>prisoners-england-wales-hulks</t>
  </si>
  <si>
    <t>Other data from Report of Commissioners for Convict Prisons</t>
  </si>
  <si>
    <t>From summary report for yearly Judicial Statistics for England and Wales, except for 1848-56</t>
  </si>
  <si>
    <t>male debtors</t>
  </si>
  <si>
    <t>female debtors</t>
  </si>
  <si>
    <t>debtor sex ratio</t>
  </si>
  <si>
    <t>prisoners for debt</t>
  </si>
  <si>
    <t>population of England &amp; Wales</t>
  </si>
  <si>
    <t>Prevalence of imprisonment in England &amp; Wales from 1670 and 2009</t>
  </si>
  <si>
    <t>Convicts held in hulks in England, 1777 to 1856</t>
  </si>
  <si>
    <t>synthesis estimate of average daily number</t>
  </si>
  <si>
    <t>For sources and calculations, see</t>
  </si>
  <si>
    <t>Excludes prisoners in local prisons and hulks</t>
  </si>
  <si>
    <t>figures are for average daily number of prisoners in local prisons</t>
  </si>
  <si>
    <t>1836-46: see sheet "local prisoners, 1836-53"</t>
  </si>
  <si>
    <t>Prisoners in England and Wales from 1779 to 2009, yearly est. average daily number, by sex</t>
  </si>
  <si>
    <t>summed from relevant sheets</t>
  </si>
  <si>
    <t>see individual sheets for sources and notes</t>
  </si>
  <si>
    <t>sex ratio (for trial)</t>
  </si>
  <si>
    <t>sex ratio (trial or summary)</t>
  </si>
  <si>
    <t>Commitments to prisons in England and Wales in 1838 and 1850</t>
  </si>
  <si>
    <t>Berman (2011), Prison Population Statistics, House of Commons Library, Standard Note, SN/SC/4334, Table A, p. 18</t>
  </si>
  <si>
    <t>After 2002, figures for average daily number in prison are from</t>
  </si>
  <si>
    <t>Repository:</t>
  </si>
  <si>
    <t>http://acrosswalls.org/datasets/</t>
  </si>
  <si>
    <t>Version: 1.0</t>
  </si>
  <si>
    <t>for 2011-2013</t>
  </si>
  <si>
    <t>UK Ministry of Justice</t>
  </si>
  <si>
    <t>Offender management annual tables 2013</t>
  </si>
  <si>
    <t>https://www.gov.uk/government/uploads/system/uploads/attachment_data/file/305747/2013-Annual.zip</t>
  </si>
  <si>
    <t>Table A1.2</t>
  </si>
  <si>
    <t>2014 -&gt; Sept</t>
  </si>
  <si>
    <t>for 2014: monthly average through 30 Sept. 2014</t>
  </si>
  <si>
    <t>https://www.gov.uk/government/uploads/system/uploads/attachment_data/file/368442/prison-population-q3-2014.xls</t>
  </si>
  <si>
    <t>Offender management statistics, Q3 2014; Table 1.1, calculated average of monthly populations through 30 Sept.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</si>
</sst>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0.0%"/>
    <numFmt numFmtId="167" formatCode="0.000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46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1" fillId="0" borderId="0" xfId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/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
Men in Prison per Woman in Prison in England and Wales</a:t>
            </a:r>
          </a:p>
        </c:rich>
      </c:tx>
      <c:layout>
        <c:manualLayout>
          <c:xMode val="edge"/>
          <c:yMode val="edge"/>
          <c:x val="0.1241498384130555"/>
          <c:y val="1.3661202185792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3825341174634E-2"/>
          <c:y val="0.17213160682314832"/>
          <c:w val="0.87925316096201533"/>
          <c:h val="0.65027495910967148"/>
        </c:manualLayout>
      </c:layout>
      <c:lineChart>
        <c:grouping val="standard"/>
        <c:varyColors val="0"/>
        <c:ser>
          <c:idx val="0"/>
          <c:order val="0"/>
          <c:tx>
            <c:v>Men in prison per woman in prison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'prisoners yearly from 1779'!$A$61:$A$235</c:f>
              <c:numCache>
                <c:formatCode>General</c:formatCode>
                <c:ptCount val="175"/>
                <c:pt idx="0">
                  <c:v>1835</c:v>
                </c:pt>
                <c:pt idx="1">
                  <c:v>1836</c:v>
                </c:pt>
                <c:pt idx="2">
                  <c:v>1837</c:v>
                </c:pt>
                <c:pt idx="3">
                  <c:v>1838</c:v>
                </c:pt>
                <c:pt idx="4">
                  <c:v>1839</c:v>
                </c:pt>
                <c:pt idx="5">
                  <c:v>1840</c:v>
                </c:pt>
                <c:pt idx="6">
                  <c:v>1841</c:v>
                </c:pt>
                <c:pt idx="7">
                  <c:v>1842</c:v>
                </c:pt>
                <c:pt idx="8">
                  <c:v>1843</c:v>
                </c:pt>
                <c:pt idx="9">
                  <c:v>1844</c:v>
                </c:pt>
                <c:pt idx="10">
                  <c:v>1845</c:v>
                </c:pt>
                <c:pt idx="11">
                  <c:v>1846</c:v>
                </c:pt>
                <c:pt idx="12">
                  <c:v>1847</c:v>
                </c:pt>
                <c:pt idx="13">
                  <c:v>1848</c:v>
                </c:pt>
                <c:pt idx="14">
                  <c:v>1849</c:v>
                </c:pt>
                <c:pt idx="15">
                  <c:v>1850</c:v>
                </c:pt>
                <c:pt idx="16">
                  <c:v>1851</c:v>
                </c:pt>
                <c:pt idx="17">
                  <c:v>1852</c:v>
                </c:pt>
                <c:pt idx="18">
                  <c:v>1853</c:v>
                </c:pt>
                <c:pt idx="19">
                  <c:v>1854</c:v>
                </c:pt>
                <c:pt idx="20">
                  <c:v>1855</c:v>
                </c:pt>
                <c:pt idx="21">
                  <c:v>1856</c:v>
                </c:pt>
                <c:pt idx="22">
                  <c:v>1857</c:v>
                </c:pt>
                <c:pt idx="23">
                  <c:v>1858</c:v>
                </c:pt>
                <c:pt idx="24">
                  <c:v>1859</c:v>
                </c:pt>
                <c:pt idx="25">
                  <c:v>1860</c:v>
                </c:pt>
                <c:pt idx="26">
                  <c:v>1861</c:v>
                </c:pt>
                <c:pt idx="27">
                  <c:v>1862</c:v>
                </c:pt>
                <c:pt idx="28">
                  <c:v>1863</c:v>
                </c:pt>
                <c:pt idx="29">
                  <c:v>1864</c:v>
                </c:pt>
                <c:pt idx="30">
                  <c:v>1865</c:v>
                </c:pt>
                <c:pt idx="31">
                  <c:v>1866</c:v>
                </c:pt>
                <c:pt idx="32">
                  <c:v>1867</c:v>
                </c:pt>
                <c:pt idx="33">
                  <c:v>1868</c:v>
                </c:pt>
                <c:pt idx="34">
                  <c:v>1869</c:v>
                </c:pt>
                <c:pt idx="35">
                  <c:v>1870</c:v>
                </c:pt>
                <c:pt idx="36">
                  <c:v>1871</c:v>
                </c:pt>
                <c:pt idx="37">
                  <c:v>1872</c:v>
                </c:pt>
                <c:pt idx="38">
                  <c:v>1873</c:v>
                </c:pt>
                <c:pt idx="39">
                  <c:v>1874</c:v>
                </c:pt>
                <c:pt idx="40">
                  <c:v>1875</c:v>
                </c:pt>
                <c:pt idx="41">
                  <c:v>1876</c:v>
                </c:pt>
                <c:pt idx="42">
                  <c:v>1877</c:v>
                </c:pt>
                <c:pt idx="43">
                  <c:v>1878</c:v>
                </c:pt>
                <c:pt idx="44">
                  <c:v>1879</c:v>
                </c:pt>
                <c:pt idx="45">
                  <c:v>1880</c:v>
                </c:pt>
                <c:pt idx="46">
                  <c:v>1881</c:v>
                </c:pt>
                <c:pt idx="47">
                  <c:v>1882</c:v>
                </c:pt>
                <c:pt idx="48">
                  <c:v>1883</c:v>
                </c:pt>
                <c:pt idx="49">
                  <c:v>1884</c:v>
                </c:pt>
                <c:pt idx="50">
                  <c:v>1885</c:v>
                </c:pt>
                <c:pt idx="51">
                  <c:v>1886</c:v>
                </c:pt>
                <c:pt idx="52">
                  <c:v>1887</c:v>
                </c:pt>
                <c:pt idx="53">
                  <c:v>1888</c:v>
                </c:pt>
                <c:pt idx="54">
                  <c:v>1889</c:v>
                </c:pt>
                <c:pt idx="55">
                  <c:v>1890</c:v>
                </c:pt>
                <c:pt idx="56">
                  <c:v>1891</c:v>
                </c:pt>
                <c:pt idx="57">
                  <c:v>1892</c:v>
                </c:pt>
                <c:pt idx="58">
                  <c:v>1893</c:v>
                </c:pt>
                <c:pt idx="59">
                  <c:v>1894</c:v>
                </c:pt>
                <c:pt idx="60">
                  <c:v>1895</c:v>
                </c:pt>
                <c:pt idx="61">
                  <c:v>1896</c:v>
                </c:pt>
                <c:pt idx="62">
                  <c:v>1897</c:v>
                </c:pt>
                <c:pt idx="63">
                  <c:v>1898</c:v>
                </c:pt>
                <c:pt idx="64">
                  <c:v>1899</c:v>
                </c:pt>
                <c:pt idx="65">
                  <c:v>1900</c:v>
                </c:pt>
                <c:pt idx="66">
                  <c:v>1901</c:v>
                </c:pt>
                <c:pt idx="67">
                  <c:v>1902</c:v>
                </c:pt>
                <c:pt idx="68">
                  <c:v>1903</c:v>
                </c:pt>
                <c:pt idx="69">
                  <c:v>1904</c:v>
                </c:pt>
                <c:pt idx="70">
                  <c:v>1905</c:v>
                </c:pt>
                <c:pt idx="71">
                  <c:v>1906</c:v>
                </c:pt>
                <c:pt idx="72">
                  <c:v>1907</c:v>
                </c:pt>
                <c:pt idx="73">
                  <c:v>1908</c:v>
                </c:pt>
                <c:pt idx="74">
                  <c:v>1909</c:v>
                </c:pt>
                <c:pt idx="75">
                  <c:v>1910</c:v>
                </c:pt>
                <c:pt idx="76">
                  <c:v>1911</c:v>
                </c:pt>
                <c:pt idx="77">
                  <c:v>1912</c:v>
                </c:pt>
                <c:pt idx="78">
                  <c:v>1913</c:v>
                </c:pt>
                <c:pt idx="79">
                  <c:v>1914</c:v>
                </c:pt>
                <c:pt idx="80">
                  <c:v>1915</c:v>
                </c:pt>
                <c:pt idx="81">
                  <c:v>1916</c:v>
                </c:pt>
                <c:pt idx="82">
                  <c:v>1917</c:v>
                </c:pt>
                <c:pt idx="83">
                  <c:v>1918</c:v>
                </c:pt>
                <c:pt idx="84">
                  <c:v>1919</c:v>
                </c:pt>
                <c:pt idx="85">
                  <c:v>1920</c:v>
                </c:pt>
                <c:pt idx="86">
                  <c:v>1921</c:v>
                </c:pt>
                <c:pt idx="87">
                  <c:v>1922</c:v>
                </c:pt>
                <c:pt idx="88">
                  <c:v>1923</c:v>
                </c:pt>
                <c:pt idx="89">
                  <c:v>1924</c:v>
                </c:pt>
                <c:pt idx="90">
                  <c:v>1925</c:v>
                </c:pt>
                <c:pt idx="91">
                  <c:v>1926</c:v>
                </c:pt>
                <c:pt idx="92">
                  <c:v>1927</c:v>
                </c:pt>
                <c:pt idx="93">
                  <c:v>1928</c:v>
                </c:pt>
                <c:pt idx="94">
                  <c:v>1929</c:v>
                </c:pt>
                <c:pt idx="95">
                  <c:v>1930</c:v>
                </c:pt>
                <c:pt idx="96">
                  <c:v>1931</c:v>
                </c:pt>
                <c:pt idx="97">
                  <c:v>1932</c:v>
                </c:pt>
                <c:pt idx="98">
                  <c:v>1933</c:v>
                </c:pt>
                <c:pt idx="99">
                  <c:v>1934</c:v>
                </c:pt>
                <c:pt idx="100">
                  <c:v>1935</c:v>
                </c:pt>
                <c:pt idx="101">
                  <c:v>1936</c:v>
                </c:pt>
                <c:pt idx="102">
                  <c:v>1937</c:v>
                </c:pt>
                <c:pt idx="103">
                  <c:v>1938</c:v>
                </c:pt>
                <c:pt idx="104">
                  <c:v>1939</c:v>
                </c:pt>
                <c:pt idx="105">
                  <c:v>1940</c:v>
                </c:pt>
                <c:pt idx="106">
                  <c:v>1941</c:v>
                </c:pt>
                <c:pt idx="107">
                  <c:v>1942</c:v>
                </c:pt>
                <c:pt idx="108">
                  <c:v>1943</c:v>
                </c:pt>
                <c:pt idx="109">
                  <c:v>1944</c:v>
                </c:pt>
                <c:pt idx="110">
                  <c:v>1945</c:v>
                </c:pt>
                <c:pt idx="111">
                  <c:v>1946</c:v>
                </c:pt>
                <c:pt idx="112">
                  <c:v>1947</c:v>
                </c:pt>
                <c:pt idx="113">
                  <c:v>1948</c:v>
                </c:pt>
                <c:pt idx="114">
                  <c:v>1949</c:v>
                </c:pt>
                <c:pt idx="115">
                  <c:v>1950</c:v>
                </c:pt>
                <c:pt idx="116">
                  <c:v>1951</c:v>
                </c:pt>
                <c:pt idx="117">
                  <c:v>1952</c:v>
                </c:pt>
                <c:pt idx="118">
                  <c:v>1953</c:v>
                </c:pt>
                <c:pt idx="119">
                  <c:v>1954</c:v>
                </c:pt>
                <c:pt idx="120">
                  <c:v>1955</c:v>
                </c:pt>
                <c:pt idx="121">
                  <c:v>1956</c:v>
                </c:pt>
                <c:pt idx="122">
                  <c:v>1957</c:v>
                </c:pt>
                <c:pt idx="123">
                  <c:v>1958</c:v>
                </c:pt>
                <c:pt idx="124">
                  <c:v>1959</c:v>
                </c:pt>
                <c:pt idx="125">
                  <c:v>1960</c:v>
                </c:pt>
                <c:pt idx="126">
                  <c:v>1961</c:v>
                </c:pt>
                <c:pt idx="127">
                  <c:v>1962</c:v>
                </c:pt>
                <c:pt idx="128">
                  <c:v>1963</c:v>
                </c:pt>
                <c:pt idx="129">
                  <c:v>1964</c:v>
                </c:pt>
                <c:pt idx="130">
                  <c:v>1965</c:v>
                </c:pt>
                <c:pt idx="131">
                  <c:v>1966</c:v>
                </c:pt>
                <c:pt idx="132">
                  <c:v>1967</c:v>
                </c:pt>
                <c:pt idx="133">
                  <c:v>1968</c:v>
                </c:pt>
                <c:pt idx="134">
                  <c:v>1969</c:v>
                </c:pt>
                <c:pt idx="135">
                  <c:v>1970</c:v>
                </c:pt>
                <c:pt idx="136">
                  <c:v>1971</c:v>
                </c:pt>
                <c:pt idx="137">
                  <c:v>1972</c:v>
                </c:pt>
                <c:pt idx="138">
                  <c:v>1973</c:v>
                </c:pt>
                <c:pt idx="139">
                  <c:v>1974</c:v>
                </c:pt>
                <c:pt idx="140">
                  <c:v>1975</c:v>
                </c:pt>
                <c:pt idx="141">
                  <c:v>1976</c:v>
                </c:pt>
                <c:pt idx="142">
                  <c:v>1977</c:v>
                </c:pt>
                <c:pt idx="143">
                  <c:v>1978</c:v>
                </c:pt>
                <c:pt idx="144">
                  <c:v>1979</c:v>
                </c:pt>
                <c:pt idx="145">
                  <c:v>1980</c:v>
                </c:pt>
                <c:pt idx="146">
                  <c:v>1981</c:v>
                </c:pt>
                <c:pt idx="147">
                  <c:v>1982</c:v>
                </c:pt>
                <c:pt idx="148">
                  <c:v>1983</c:v>
                </c:pt>
                <c:pt idx="149">
                  <c:v>1984</c:v>
                </c:pt>
                <c:pt idx="150">
                  <c:v>1985</c:v>
                </c:pt>
                <c:pt idx="151">
                  <c:v>1986</c:v>
                </c:pt>
                <c:pt idx="152">
                  <c:v>1987</c:v>
                </c:pt>
                <c:pt idx="153">
                  <c:v>1988</c:v>
                </c:pt>
                <c:pt idx="154">
                  <c:v>1989</c:v>
                </c:pt>
                <c:pt idx="155">
                  <c:v>1990</c:v>
                </c:pt>
                <c:pt idx="156">
                  <c:v>1991</c:v>
                </c:pt>
                <c:pt idx="157">
                  <c:v>1992</c:v>
                </c:pt>
                <c:pt idx="158">
                  <c:v>1993</c:v>
                </c:pt>
                <c:pt idx="159">
                  <c:v>1994</c:v>
                </c:pt>
                <c:pt idx="160">
                  <c:v>1995</c:v>
                </c:pt>
                <c:pt idx="161">
                  <c:v>1996</c:v>
                </c:pt>
                <c:pt idx="162">
                  <c:v>1997</c:v>
                </c:pt>
                <c:pt idx="163">
                  <c:v>1998</c:v>
                </c:pt>
                <c:pt idx="164">
                  <c:v>1999</c:v>
                </c:pt>
                <c:pt idx="165">
                  <c:v>2000</c:v>
                </c:pt>
                <c:pt idx="166">
                  <c:v>2001</c:v>
                </c:pt>
                <c:pt idx="167">
                  <c:v>2002</c:v>
                </c:pt>
                <c:pt idx="168">
                  <c:v>2003</c:v>
                </c:pt>
                <c:pt idx="169">
                  <c:v>2004</c:v>
                </c:pt>
                <c:pt idx="170">
                  <c:v>2005</c:v>
                </c:pt>
                <c:pt idx="171">
                  <c:v>2006</c:v>
                </c:pt>
                <c:pt idx="172">
                  <c:v>2007</c:v>
                </c:pt>
                <c:pt idx="173">
                  <c:v>2008</c:v>
                </c:pt>
                <c:pt idx="174">
                  <c:v>2009</c:v>
                </c:pt>
              </c:numCache>
            </c:numRef>
          </c:cat>
          <c:val>
            <c:numRef>
              <c:f>'prisoners yearly from 1779'!$B$61:$B$235</c:f>
              <c:numCache>
                <c:formatCode>0.0</c:formatCode>
                <c:ptCount val="175"/>
                <c:pt idx="1">
                  <c:v>6.6482728526030614</c:v>
                </c:pt>
                <c:pt idx="2">
                  <c:v>6.2707400169313043</c:v>
                </c:pt>
                <c:pt idx="3">
                  <c:v>5.9563088717079067</c:v>
                </c:pt>
                <c:pt idx="4">
                  <c:v>5.9236159351952846</c:v>
                </c:pt>
                <c:pt idx="5">
                  <c:v>5.9119691061930384</c:v>
                </c:pt>
                <c:pt idx="6">
                  <c:v>6.3294310019421891</c:v>
                </c:pt>
                <c:pt idx="7">
                  <c:v>6.745404023394534</c:v>
                </c:pt>
                <c:pt idx="8">
                  <c:v>6.8072248098018724</c:v>
                </c:pt>
                <c:pt idx="9">
                  <c:v>6.4318981961411295</c:v>
                </c:pt>
                <c:pt idx="10">
                  <c:v>5.6416880506714957</c:v>
                </c:pt>
                <c:pt idx="11">
                  <c:v>5.1270877032240492</c:v>
                </c:pt>
                <c:pt idx="12">
                  <c:v>5.6953493456601176</c:v>
                </c:pt>
                <c:pt idx="13">
                  <c:v>6.2657270539704362</c:v>
                </c:pt>
                <c:pt idx="14">
                  <c:v>6.2489666136724962</c:v>
                </c:pt>
                <c:pt idx="15">
                  <c:v>6.2912985274431064</c:v>
                </c:pt>
                <c:pt idx="16">
                  <c:v>7.3165551839464884</c:v>
                </c:pt>
                <c:pt idx="17">
                  <c:v>6.727126288659794</c:v>
                </c:pt>
                <c:pt idx="18">
                  <c:v>5.9513465258146105</c:v>
                </c:pt>
                <c:pt idx="19">
                  <c:v>5.3198749999999997</c:v>
                </c:pt>
                <c:pt idx="20">
                  <c:v>4.8998787577120053</c:v>
                </c:pt>
                <c:pt idx="21">
                  <c:v>4.4816179715978732</c:v>
                </c:pt>
                <c:pt idx="22">
                  <c:v>4.4130167826442896</c:v>
                </c:pt>
                <c:pt idx="23">
                  <c:v>4.2460598896769106</c:v>
                </c:pt>
                <c:pt idx="24">
                  <c:v>4.0201149425287355</c:v>
                </c:pt>
                <c:pt idx="25">
                  <c:v>3.9748635096895044</c:v>
                </c:pt>
                <c:pt idx="26">
                  <c:v>4.0509688289806238</c:v>
                </c:pt>
                <c:pt idx="27">
                  <c:v>4.1101285081414218</c:v>
                </c:pt>
                <c:pt idx="28">
                  <c:v>4.0096201883142122</c:v>
                </c:pt>
                <c:pt idx="29">
                  <c:v>3.9877588656486105</c:v>
                </c:pt>
                <c:pt idx="30">
                  <c:v>4.0287698412698409</c:v>
                </c:pt>
                <c:pt idx="31">
                  <c:v>4.1993278722957363</c:v>
                </c:pt>
                <c:pt idx="32">
                  <c:v>4.2857441909147997</c:v>
                </c:pt>
                <c:pt idx="33">
                  <c:v>4.4100939926440539</c:v>
                </c:pt>
                <c:pt idx="34">
                  <c:v>4.6060250391236304</c:v>
                </c:pt>
                <c:pt idx="35">
                  <c:v>4.6506516241976268</c:v>
                </c:pt>
                <c:pt idx="36">
                  <c:v>4.471967181090057</c:v>
                </c:pt>
                <c:pt idx="37">
                  <c:v>4.1639499620924942</c:v>
                </c:pt>
                <c:pt idx="38">
                  <c:v>4.1896518927144761</c:v>
                </c:pt>
                <c:pt idx="39">
                  <c:v>4.2110143830431488</c:v>
                </c:pt>
                <c:pt idx="40">
                  <c:v>4.3580340264650284</c:v>
                </c:pt>
                <c:pt idx="41">
                  <c:v>4.450810403317</c:v>
                </c:pt>
                <c:pt idx="42">
                  <c:v>4.5860805860805858</c:v>
                </c:pt>
                <c:pt idx="43">
                  <c:v>4.8382267159245576</c:v>
                </c:pt>
                <c:pt idx="44">
                  <c:v>4.9553359683794467</c:v>
                </c:pt>
                <c:pt idx="45">
                  <c:v>5.2484006176924778</c:v>
                </c:pt>
                <c:pt idx="46">
                  <c:v>5.1390105078809105</c:v>
                </c:pt>
                <c:pt idx="47">
                  <c:v>5.1620197585071352</c:v>
                </c:pt>
                <c:pt idx="48">
                  <c:v>5.2034285714285717</c:v>
                </c:pt>
                <c:pt idx="49">
                  <c:v>5.3537214443625647</c:v>
                </c:pt>
                <c:pt idx="50">
                  <c:v>5.5744385916273913</c:v>
                </c:pt>
                <c:pt idx="51">
                  <c:v>5.8403641881638846</c:v>
                </c:pt>
                <c:pt idx="52">
                  <c:v>6.196764608781776</c:v>
                </c:pt>
                <c:pt idx="53">
                  <c:v>6.0880587058038689</c:v>
                </c:pt>
                <c:pt idx="54">
                  <c:v>5.8976597974152982</c:v>
                </c:pt>
                <c:pt idx="55">
                  <c:v>5.8551698394923477</c:v>
                </c:pt>
                <c:pt idx="56">
                  <c:v>5.9422310756972108</c:v>
                </c:pt>
                <c:pt idx="57">
                  <c:v>5.8903200624512104</c:v>
                </c:pt>
                <c:pt idx="58">
                  <c:v>6.0099961553248749</c:v>
                </c:pt>
                <c:pt idx="59">
                  <c:v>5.8832880961613032</c:v>
                </c:pt>
                <c:pt idx="60">
                  <c:v>5.6218045112781958</c:v>
                </c:pt>
                <c:pt idx="61">
                  <c:v>5.5200458190148911</c:v>
                </c:pt>
                <c:pt idx="62">
                  <c:v>5.277982326951399</c:v>
                </c:pt>
                <c:pt idx="63">
                  <c:v>5.3010331314570713</c:v>
                </c:pt>
                <c:pt idx="64">
                  <c:v>5.0877255040679161</c:v>
                </c:pt>
                <c:pt idx="65">
                  <c:v>4.858534946236559</c:v>
                </c:pt>
                <c:pt idx="66">
                  <c:v>5.0989717223650386</c:v>
                </c:pt>
                <c:pt idx="67">
                  <c:v>5.0797622771348143</c:v>
                </c:pt>
                <c:pt idx="68">
                  <c:v>5.1578323956174117</c:v>
                </c:pt>
                <c:pt idx="69">
                  <c:v>5.5709904937135848</c:v>
                </c:pt>
                <c:pt idx="70">
                  <c:v>5.8835944995203073</c:v>
                </c:pt>
                <c:pt idx="71">
                  <c:v>6.090847913862719</c:v>
                </c:pt>
                <c:pt idx="72">
                  <c:v>6.2634501909059352</c:v>
                </c:pt>
                <c:pt idx="73">
                  <c:v>6.6949270326615702</c:v>
                </c:pt>
                <c:pt idx="74">
                  <c:v>7.2003724394785849</c:v>
                </c:pt>
                <c:pt idx="75">
                  <c:v>7.0991863618752422</c:v>
                </c:pt>
                <c:pt idx="76">
                  <c:v>7.008495145631068</c:v>
                </c:pt>
                <c:pt idx="77">
                  <c:v>6.4404898584003059</c:v>
                </c:pt>
                <c:pt idx="78">
                  <c:v>6.3413848631239933</c:v>
                </c:pt>
                <c:pt idx="79">
                  <c:v>5.7011445527765998</c:v>
                </c:pt>
                <c:pt idx="80">
                  <c:v>4.4721819061441703</c:v>
                </c:pt>
                <c:pt idx="81">
                  <c:v>4.4426406926406923</c:v>
                </c:pt>
                <c:pt idx="82">
                  <c:v>4.4607122668174108</c:v>
                </c:pt>
                <c:pt idx="83">
                  <c:v>4.7350374064837908</c:v>
                </c:pt>
                <c:pt idx="84">
                  <c:v>5.8967236467236468</c:v>
                </c:pt>
                <c:pt idx="85">
                  <c:v>6.7084793272599859</c:v>
                </c:pt>
                <c:pt idx="86">
                  <c:v>7.7744956772334293</c:v>
                </c:pt>
                <c:pt idx="87">
                  <c:v>8.7320099255583123</c:v>
                </c:pt>
                <c:pt idx="88">
                  <c:v>9.8128031037827359</c:v>
                </c:pt>
                <c:pt idx="89">
                  <c:v>10.411889596602972</c:v>
                </c:pt>
                <c:pt idx="90">
                  <c:v>11.024027459954233</c:v>
                </c:pt>
                <c:pt idx="91">
                  <c:v>11.22972972972973</c:v>
                </c:pt>
                <c:pt idx="92">
                  <c:v>11.717861205915813</c:v>
                </c:pt>
                <c:pt idx="93">
                  <c:v>12.817164179104477</c:v>
                </c:pt>
                <c:pt idx="94">
                  <c:v>13.160365058670143</c:v>
                </c:pt>
                <c:pt idx="95">
                  <c:v>13.453503184713377</c:v>
                </c:pt>
                <c:pt idx="96">
                  <c:v>13.742424242424242</c:v>
                </c:pt>
                <c:pt idx="97">
                  <c:v>14.786683107274969</c:v>
                </c:pt>
                <c:pt idx="98">
                  <c:v>15.11166253101737</c:v>
                </c:pt>
                <c:pt idx="99">
                  <c:v>15.426845637583893</c:v>
                </c:pt>
                <c:pt idx="100">
                  <c:v>14.72461752433936</c:v>
                </c:pt>
                <c:pt idx="101">
                  <c:v>14.746290801186944</c:v>
                </c:pt>
                <c:pt idx="102">
                  <c:v>14.811377245508982</c:v>
                </c:pt>
                <c:pt idx="103">
                  <c:v>14.882521489971346</c:v>
                </c:pt>
                <c:pt idx="104">
                  <c:v>14.551204819277109</c:v>
                </c:pt>
                <c:pt idx="105">
                  <c:v>9.0396145610278378</c:v>
                </c:pt>
                <c:pt idx="106">
                  <c:v>9.9865702479338836</c:v>
                </c:pt>
                <c:pt idx="107">
                  <c:v>9.5352591333899746</c:v>
                </c:pt>
                <c:pt idx="108">
                  <c:v>8.4044117647058822</c:v>
                </c:pt>
                <c:pt idx="109">
                  <c:v>7.7440758293838865</c:v>
                </c:pt>
                <c:pt idx="110">
                  <c:v>8.6256544502617807</c:v>
                </c:pt>
                <c:pt idx="111">
                  <c:v>11.805352798053528</c:v>
                </c:pt>
                <c:pt idx="112">
                  <c:v>14.788159111933394</c:v>
                </c:pt>
                <c:pt idx="113">
                  <c:v>16.277097902097903</c:v>
                </c:pt>
                <c:pt idx="114">
                  <c:v>17.137773722627738</c:v>
                </c:pt>
                <c:pt idx="115">
                  <c:v>17.495031616982835</c:v>
                </c:pt>
                <c:pt idx="116">
                  <c:v>18.926806953339433</c:v>
                </c:pt>
                <c:pt idx="117">
                  <c:v>20.294964028776977</c:v>
                </c:pt>
                <c:pt idx="118">
                  <c:v>19.765171503957784</c:v>
                </c:pt>
                <c:pt idx="119">
                  <c:v>19.683579335793358</c:v>
                </c:pt>
                <c:pt idx="120">
                  <c:v>20.609406952965234</c:v>
                </c:pt>
                <c:pt idx="121">
                  <c:v>23.026558891454965</c:v>
                </c:pt>
                <c:pt idx="122">
                  <c:v>25.281395348837208</c:v>
                </c:pt>
                <c:pt idx="123">
                  <c:v>26.58586956521739</c:v>
                </c:pt>
                <c:pt idx="124">
                  <c:v>28.713169642857142</c:v>
                </c:pt>
                <c:pt idx="125">
                  <c:v>29.076581576026637</c:v>
                </c:pt>
                <c:pt idx="126">
                  <c:v>30.176154672395274</c:v>
                </c:pt>
                <c:pt idx="127">
                  <c:v>30.156469408224673</c:v>
                </c:pt>
                <c:pt idx="128">
                  <c:v>30.818743563336767</c:v>
                </c:pt>
                <c:pt idx="129">
                  <c:v>32.560090702947846</c:v>
                </c:pt>
                <c:pt idx="130">
                  <c:v>35.172413793103445</c:v>
                </c:pt>
                <c:pt idx="131">
                  <c:v>33.500521376433788</c:v>
                </c:pt>
                <c:pt idx="132">
                  <c:v>35.735571878279117</c:v>
                </c:pt>
                <c:pt idx="133">
                  <c:v>39.324223602484473</c:v>
                </c:pt>
                <c:pt idx="134">
                  <c:v>39.641266119577963</c:v>
                </c:pt>
                <c:pt idx="135">
                  <c:v>38.502024291497975</c:v>
                </c:pt>
                <c:pt idx="136">
                  <c:v>37.365217391304348</c:v>
                </c:pt>
                <c:pt idx="137">
                  <c:v>38.110204081632652</c:v>
                </c:pt>
                <c:pt idx="138">
                  <c:v>34.807205452775072</c:v>
                </c:pt>
                <c:pt idx="139">
                  <c:v>34.3132183908046</c:v>
                </c:pt>
                <c:pt idx="140">
                  <c:v>31.666119770303528</c:v>
                </c:pt>
                <c:pt idx="141">
                  <c:v>31.326833073322934</c:v>
                </c:pt>
                <c:pt idx="142">
                  <c:v>29.611192930780561</c:v>
                </c:pt>
                <c:pt idx="143">
                  <c:v>29.13410237923576</c:v>
                </c:pt>
                <c:pt idx="144">
                  <c:v>27.957475994513032</c:v>
                </c:pt>
                <c:pt idx="145">
                  <c:v>26.878627968337732</c:v>
                </c:pt>
                <c:pt idx="146">
                  <c:v>29.782515991471215</c:v>
                </c:pt>
                <c:pt idx="147">
                  <c:v>31.96153846153846</c:v>
                </c:pt>
                <c:pt idx="148">
                  <c:v>30.267625899280574</c:v>
                </c:pt>
                <c:pt idx="149">
                  <c:v>28.392396469789546</c:v>
                </c:pt>
                <c:pt idx="150">
                  <c:v>29.178198433420366</c:v>
                </c:pt>
                <c:pt idx="151">
                  <c:v>28.10392034847542</c:v>
                </c:pt>
                <c:pt idx="152">
                  <c:v>27.419014084507044</c:v>
                </c:pt>
                <c:pt idx="153">
                  <c:v>26.783968163729391</c:v>
                </c:pt>
                <c:pt idx="154">
                  <c:v>26.494331065759638</c:v>
                </c:pt>
                <c:pt idx="155">
                  <c:v>27.162179085785848</c:v>
                </c:pt>
                <c:pt idx="156">
                  <c:v>27.742142398973701</c:v>
                </c:pt>
                <c:pt idx="157">
                  <c:v>27.629321382842509</c:v>
                </c:pt>
                <c:pt idx="158">
                  <c:v>27.540679051889814</c:v>
                </c:pt>
                <c:pt idx="159">
                  <c:v>25.847598012147984</c:v>
                </c:pt>
                <c:pt idx="160">
                  <c:v>24.751389590702374</c:v>
                </c:pt>
                <c:pt idx="161">
                  <c:v>23.438992042440319</c:v>
                </c:pt>
                <c:pt idx="162">
                  <c:v>21.846355140186915</c:v>
                </c:pt>
                <c:pt idx="163">
                  <c:v>20.030273752012882</c:v>
                </c:pt>
                <c:pt idx="164">
                  <c:v>18.947643979057592</c:v>
                </c:pt>
                <c:pt idx="165">
                  <c:v>18.284179104477612</c:v>
                </c:pt>
                <c:pt idx="166">
                  <c:v>16.727272727272727</c:v>
                </c:pt>
                <c:pt idx="167">
                  <c:v>15.463828797394743</c:v>
                </c:pt>
                <c:pt idx="168">
                  <c:v>15.505536723163841</c:v>
                </c:pt>
                <c:pt idx="169">
                  <c:v>15.784172661870503</c:v>
                </c:pt>
                <c:pt idx="170">
                  <c:v>16.008954555630176</c:v>
                </c:pt>
                <c:pt idx="171">
                  <c:v>16.568473127951428</c:v>
                </c:pt>
                <c:pt idx="172">
                  <c:v>17.361682670324647</c:v>
                </c:pt>
                <c:pt idx="173">
                  <c:v>17.706841866787496</c:v>
                </c:pt>
                <c:pt idx="174">
                  <c:v>18.519504788600795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87840"/>
        <c:axId val="87278720"/>
      </c:lineChart>
      <c:catAx>
        <c:axId val="839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80361383398509"/>
              <c:y val="0.92623208984122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78720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872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men  per woman</a:t>
                </a:r>
              </a:p>
            </c:rich>
          </c:tx>
          <c:layout>
            <c:manualLayout>
              <c:xMode val="edge"/>
              <c:yMode val="edge"/>
              <c:x val="1.1904761904761904E-2"/>
              <c:y val="0.34426315563013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87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13</xdr:row>
      <xdr:rowOff>9525</xdr:rowOff>
    </xdr:from>
    <xdr:to>
      <xdr:col>12</xdr:col>
      <xdr:colOff>457200</xdr:colOff>
      <xdr:row>34</xdr:row>
      <xdr:rowOff>95250</xdr:rowOff>
    </xdr:to>
    <xdr:graphicFrame macro="">
      <xdr:nvGraphicFramePr>
        <xdr:cNvPr id="10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sqref="A1:C1"/>
    </sheetView>
  </sheetViews>
  <sheetFormatPr defaultRowHeight="12.75" x14ac:dyDescent="0.2"/>
  <cols>
    <col min="1" max="1" width="39.28515625" customWidth="1"/>
    <col min="2" max="2" width="9.28515625" bestFit="1" customWidth="1"/>
    <col min="3" max="4" width="9.28515625" customWidth="1"/>
    <col min="5" max="5" width="10.140625" bestFit="1" customWidth="1"/>
    <col min="6" max="6" width="2.42578125" customWidth="1"/>
    <col min="7" max="7" width="130.140625" customWidth="1"/>
  </cols>
  <sheetData>
    <row r="1" spans="1:7" x14ac:dyDescent="0.2">
      <c r="A1" s="36" t="s">
        <v>178</v>
      </c>
      <c r="B1" s="36"/>
      <c r="C1" s="36"/>
      <c r="G1" t="s">
        <v>193</v>
      </c>
    </row>
    <row r="2" spans="1:7" x14ac:dyDescent="0.2">
      <c r="G2" t="s">
        <v>194</v>
      </c>
    </row>
    <row r="3" spans="1:7" x14ac:dyDescent="0.2">
      <c r="G3" t="s">
        <v>195</v>
      </c>
    </row>
    <row r="4" spans="1:7" x14ac:dyDescent="0.2">
      <c r="B4" s="6">
        <v>1670</v>
      </c>
      <c r="C4" s="6">
        <v>1780</v>
      </c>
      <c r="D4" s="6">
        <v>1820</v>
      </c>
      <c r="E4" s="6" t="s">
        <v>80</v>
      </c>
      <c r="G4" t="s">
        <v>90</v>
      </c>
    </row>
    <row r="5" spans="1:7" x14ac:dyDescent="0.2">
      <c r="A5" t="s">
        <v>177</v>
      </c>
      <c r="B5" s="9">
        <v>5000</v>
      </c>
      <c r="C5" s="9">
        <v>7000</v>
      </c>
      <c r="D5" s="9">
        <f>10651*(11.49/10.65)^0.8</f>
        <v>11317.922647448571</v>
      </c>
      <c r="E5" s="9">
        <v>54809</v>
      </c>
      <c r="G5" t="s">
        <v>89</v>
      </c>
    </row>
    <row r="6" spans="1:7" x14ac:dyDescent="0.2">
      <c r="A6" t="s">
        <v>77</v>
      </c>
      <c r="B6" s="9">
        <v>15</v>
      </c>
      <c r="C6" s="10">
        <v>2.1</v>
      </c>
      <c r="D6" s="10">
        <v>3.4</v>
      </c>
      <c r="E6" s="9">
        <v>0</v>
      </c>
      <c r="G6" t="s">
        <v>93</v>
      </c>
    </row>
    <row r="7" spans="1:7" x14ac:dyDescent="0.2">
      <c r="A7" t="s">
        <v>79</v>
      </c>
      <c r="B7" s="9">
        <f>B6+(C7-C6)*B5/C5</f>
        <v>16.62857142857143</v>
      </c>
      <c r="C7" s="9">
        <f>'prisoners yearly from 1779'!C5/1000</f>
        <v>4.38</v>
      </c>
      <c r="D7" s="9">
        <f>'prisoners yearly from 1779'!C46/1000</f>
        <v>15.760999999999999</v>
      </c>
      <c r="E7" s="9">
        <v>83.9</v>
      </c>
      <c r="G7" t="s">
        <v>92</v>
      </c>
    </row>
    <row r="8" spans="1:7" x14ac:dyDescent="0.2">
      <c r="A8" t="s">
        <v>78</v>
      </c>
      <c r="B8" s="9">
        <f>100000*B6/B5</f>
        <v>300</v>
      </c>
      <c r="C8" s="9">
        <f>100000*C6/C5</f>
        <v>30</v>
      </c>
      <c r="D8" s="9">
        <f>100000*D6/D5</f>
        <v>30.040848536515409</v>
      </c>
      <c r="E8" s="9">
        <f>100000*E6/E5</f>
        <v>0</v>
      </c>
      <c r="G8" s="8" t="s">
        <v>95</v>
      </c>
    </row>
    <row r="9" spans="1:7" x14ac:dyDescent="0.2">
      <c r="A9" t="s">
        <v>94</v>
      </c>
      <c r="B9" s="9">
        <f>B7*100000/B5</f>
        <v>332.57142857142861</v>
      </c>
      <c r="C9" s="9">
        <f>C7*100000/C5</f>
        <v>62.571428571428569</v>
      </c>
      <c r="D9" s="9">
        <f>D7*100000/D5</f>
        <v>139.25700405412334</v>
      </c>
      <c r="E9" s="9">
        <f>E7*100000/E5</f>
        <v>153.07704938969877</v>
      </c>
      <c r="G9" s="8" t="s">
        <v>91</v>
      </c>
    </row>
    <row r="10" spans="1:7" x14ac:dyDescent="0.2">
      <c r="B10" s="9"/>
      <c r="C10" s="9"/>
      <c r="D10" s="9"/>
      <c r="E10" s="9"/>
    </row>
    <row r="11" spans="1:7" x14ac:dyDescent="0.2">
      <c r="B11" s="9"/>
      <c r="C11" s="9"/>
      <c r="D11" s="9"/>
      <c r="E11" s="9"/>
    </row>
    <row r="12" spans="1:7" x14ac:dyDescent="0.2">
      <c r="A12" t="s">
        <v>86</v>
      </c>
      <c r="B12" s="6"/>
      <c r="C12" s="6" t="s">
        <v>96</v>
      </c>
      <c r="D12" s="6" t="s">
        <v>97</v>
      </c>
      <c r="E12" s="6"/>
    </row>
    <row r="13" spans="1:7" x14ac:dyDescent="0.2">
      <c r="A13" t="s">
        <v>85</v>
      </c>
      <c r="B13" s="11">
        <v>0.18129999999999999</v>
      </c>
      <c r="C13" s="11">
        <v>0.17480000000000001</v>
      </c>
      <c r="D13" s="11">
        <v>0.1827</v>
      </c>
      <c r="E13" s="11">
        <f>E18/E$5</f>
        <v>0.13278841066248243</v>
      </c>
    </row>
    <row r="14" spans="1:7" x14ac:dyDescent="0.2">
      <c r="A14" t="s">
        <v>84</v>
      </c>
      <c r="B14" s="11">
        <v>0.43430000000000002</v>
      </c>
      <c r="C14" s="11">
        <v>0.38919999999999999</v>
      </c>
      <c r="D14" s="11">
        <v>0.3584</v>
      </c>
      <c r="E14" s="11">
        <f>E19/E$5</f>
        <v>0.46806181466547464</v>
      </c>
    </row>
    <row r="15" spans="1:7" x14ac:dyDescent="0.2">
      <c r="B15" s="6"/>
      <c r="C15" s="6"/>
      <c r="D15" s="6"/>
      <c r="E15" s="11"/>
    </row>
    <row r="16" spans="1:7" x14ac:dyDescent="0.2">
      <c r="B16" s="6"/>
      <c r="C16" s="6"/>
      <c r="D16" s="6"/>
      <c r="E16" s="11"/>
    </row>
    <row r="17" spans="1:5" x14ac:dyDescent="0.2">
      <c r="A17" t="s">
        <v>83</v>
      </c>
      <c r="B17" s="6"/>
      <c r="C17" s="6"/>
      <c r="D17" s="6"/>
      <c r="E17" s="6"/>
    </row>
    <row r="18" spans="1:5" x14ac:dyDescent="0.2">
      <c r="A18" t="s">
        <v>81</v>
      </c>
      <c r="B18" s="9">
        <f t="shared" ref="B18:D19" si="0">B$5*B13</f>
        <v>906.5</v>
      </c>
      <c r="C18" s="9">
        <f t="shared" si="0"/>
        <v>1223.6000000000001</v>
      </c>
      <c r="D18" s="9">
        <f t="shared" si="0"/>
        <v>2067.784467688854</v>
      </c>
      <c r="E18" s="9">
        <v>7278</v>
      </c>
    </row>
    <row r="19" spans="1:5" x14ac:dyDescent="0.2">
      <c r="A19" t="s">
        <v>82</v>
      </c>
      <c r="B19" s="9">
        <f t="shared" si="0"/>
        <v>2171.5</v>
      </c>
      <c r="C19" s="9">
        <f t="shared" si="0"/>
        <v>2724.4</v>
      </c>
      <c r="D19" s="9">
        <f t="shared" si="0"/>
        <v>4056.3434768455677</v>
      </c>
      <c r="E19" s="9">
        <v>25654</v>
      </c>
    </row>
    <row r="20" spans="1:5" x14ac:dyDescent="0.2">
      <c r="B20" s="6"/>
      <c r="C20" s="6"/>
      <c r="D20" s="6"/>
      <c r="E20" s="6"/>
    </row>
    <row r="21" spans="1:5" x14ac:dyDescent="0.2">
      <c r="A21" t="s">
        <v>87</v>
      </c>
      <c r="B21" s="6"/>
      <c r="C21" s="6"/>
      <c r="D21" s="6"/>
      <c r="E21" s="9">
        <f>12781.6</f>
        <v>12781.6</v>
      </c>
    </row>
    <row r="22" spans="1:5" x14ac:dyDescent="0.2">
      <c r="A22" t="s">
        <v>88</v>
      </c>
      <c r="B22" s="6"/>
      <c r="C22" s="6"/>
      <c r="D22" s="6"/>
      <c r="E22" s="9">
        <v>12871.7</v>
      </c>
    </row>
    <row r="23" spans="1:5" x14ac:dyDescent="0.2">
      <c r="A23" t="s">
        <v>76</v>
      </c>
      <c r="B23" s="6"/>
      <c r="C23" s="6"/>
      <c r="D23" s="6"/>
      <c r="E23" s="12">
        <v>0.9930001476106497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M1" sqref="M1:M3"/>
    </sheetView>
  </sheetViews>
  <sheetFormatPr defaultRowHeight="12.75" x14ac:dyDescent="0.2"/>
  <cols>
    <col min="1" max="1" width="6.5703125" customWidth="1"/>
    <col min="2" max="2" width="10.7109375" customWidth="1"/>
    <col min="3" max="3" width="9" customWidth="1"/>
    <col min="4" max="6" width="9.140625" style="1"/>
    <col min="7" max="7" width="8.85546875" style="1" customWidth="1"/>
    <col min="8" max="8" width="11.42578125" style="1" customWidth="1"/>
    <col min="9" max="11" width="9.140625" style="1"/>
    <col min="12" max="12" width="1.7109375" customWidth="1"/>
    <col min="13" max="13" width="127" customWidth="1"/>
  </cols>
  <sheetData>
    <row r="1" spans="1:13" x14ac:dyDescent="0.2">
      <c r="A1" s="36" t="s">
        <v>130</v>
      </c>
      <c r="B1" s="36"/>
      <c r="C1" s="36"/>
      <c r="D1" s="36"/>
      <c r="E1" s="36"/>
      <c r="F1" s="36"/>
      <c r="G1" s="36"/>
      <c r="M1" t="s">
        <v>193</v>
      </c>
    </row>
    <row r="2" spans="1:13" x14ac:dyDescent="0.2">
      <c r="M2" t="s">
        <v>194</v>
      </c>
    </row>
    <row r="3" spans="1:13" x14ac:dyDescent="0.2">
      <c r="G3" s="45" t="s">
        <v>135</v>
      </c>
      <c r="H3" s="45"/>
      <c r="I3" s="45"/>
      <c r="J3" s="45"/>
      <c r="K3" s="45"/>
      <c r="M3" t="s">
        <v>195</v>
      </c>
    </row>
    <row r="4" spans="1:13" s="33" customFormat="1" ht="25.5" x14ac:dyDescent="0.2">
      <c r="D4" s="46" t="s">
        <v>131</v>
      </c>
      <c r="E4" s="46"/>
      <c r="F4" s="46"/>
      <c r="G4" s="34" t="s">
        <v>134</v>
      </c>
      <c r="H4" s="34" t="s">
        <v>123</v>
      </c>
      <c r="I4" s="46" t="s">
        <v>136</v>
      </c>
      <c r="J4" s="46"/>
      <c r="K4" s="46"/>
    </row>
    <row r="5" spans="1:13" s="33" customFormat="1" ht="51" x14ac:dyDescent="0.2">
      <c r="A5" s="33" t="s">
        <v>20</v>
      </c>
      <c r="B5" s="33" t="s">
        <v>188</v>
      </c>
      <c r="C5" s="33" t="s">
        <v>189</v>
      </c>
      <c r="D5" s="34" t="s">
        <v>21</v>
      </c>
      <c r="E5" s="34" t="s">
        <v>2</v>
      </c>
      <c r="F5" s="34" t="s">
        <v>3</v>
      </c>
      <c r="G5" s="34" t="s">
        <v>3</v>
      </c>
      <c r="H5" s="34" t="s">
        <v>3</v>
      </c>
      <c r="I5" s="34" t="s">
        <v>3</v>
      </c>
      <c r="J5" s="34" t="s">
        <v>0</v>
      </c>
      <c r="K5" s="34" t="s">
        <v>1</v>
      </c>
      <c r="M5" s="34" t="s">
        <v>103</v>
      </c>
    </row>
    <row r="6" spans="1:13" x14ac:dyDescent="0.2">
      <c r="A6">
        <v>1805</v>
      </c>
      <c r="B6" s="2">
        <f>D6/E6</f>
        <v>2.4417040358744395</v>
      </c>
      <c r="C6" s="2"/>
      <c r="D6" s="1">
        <v>3267</v>
      </c>
      <c r="E6" s="1">
        <v>1338</v>
      </c>
      <c r="F6" s="1">
        <f t="shared" ref="F6:F33" si="0">D6+E6</f>
        <v>4605</v>
      </c>
      <c r="M6" t="s">
        <v>132</v>
      </c>
    </row>
    <row r="7" spans="1:13" x14ac:dyDescent="0.2">
      <c r="A7">
        <v>1806</v>
      </c>
      <c r="B7" s="2">
        <f t="shared" ref="B7:B56" si="1">D7/E7</f>
        <v>2.5448613376835238</v>
      </c>
      <c r="C7" s="2"/>
      <c r="D7" s="1">
        <v>3120</v>
      </c>
      <c r="E7" s="1">
        <v>1226</v>
      </c>
      <c r="F7" s="1">
        <f t="shared" si="0"/>
        <v>4346</v>
      </c>
      <c r="M7" t="s">
        <v>133</v>
      </c>
    </row>
    <row r="8" spans="1:13" x14ac:dyDescent="0.2">
      <c r="A8">
        <v>1807</v>
      </c>
      <c r="B8" s="2">
        <f t="shared" si="1"/>
        <v>2.4545454545454546</v>
      </c>
      <c r="C8" s="2"/>
      <c r="D8" s="1">
        <v>3159</v>
      </c>
      <c r="E8" s="1">
        <v>1287</v>
      </c>
      <c r="F8" s="1">
        <f t="shared" si="0"/>
        <v>4446</v>
      </c>
      <c r="M8" t="s">
        <v>126</v>
      </c>
    </row>
    <row r="9" spans="1:13" x14ac:dyDescent="0.2">
      <c r="A9">
        <v>1808</v>
      </c>
      <c r="B9" s="2">
        <f t="shared" si="1"/>
        <v>2.3749109052031363</v>
      </c>
      <c r="C9" s="2"/>
      <c r="D9" s="1">
        <v>3332</v>
      </c>
      <c r="E9" s="1">
        <v>1403</v>
      </c>
      <c r="F9" s="1">
        <f t="shared" si="0"/>
        <v>4735</v>
      </c>
      <c r="M9" t="s">
        <v>127</v>
      </c>
    </row>
    <row r="10" spans="1:13" x14ac:dyDescent="0.2">
      <c r="A10">
        <v>1809</v>
      </c>
      <c r="B10" s="2">
        <f t="shared" si="1"/>
        <v>2.42985842985843</v>
      </c>
      <c r="C10" s="2"/>
      <c r="D10" s="1">
        <v>3776</v>
      </c>
      <c r="E10" s="1">
        <v>1554</v>
      </c>
      <c r="F10" s="1">
        <f t="shared" si="0"/>
        <v>5330</v>
      </c>
      <c r="M10" t="s">
        <v>129</v>
      </c>
    </row>
    <row r="11" spans="1:13" x14ac:dyDescent="0.2">
      <c r="A11">
        <v>1810</v>
      </c>
      <c r="B11" s="2">
        <f t="shared" si="1"/>
        <v>2.6418966737438074</v>
      </c>
      <c r="C11" s="2"/>
      <c r="D11" s="1">
        <v>3733</v>
      </c>
      <c r="E11" s="1">
        <v>1413</v>
      </c>
      <c r="F11" s="1">
        <f t="shared" si="0"/>
        <v>5146</v>
      </c>
      <c r="M11" t="s">
        <v>128</v>
      </c>
    </row>
    <row r="12" spans="1:13" x14ac:dyDescent="0.2">
      <c r="A12">
        <v>1811</v>
      </c>
      <c r="B12" s="2">
        <f t="shared" si="1"/>
        <v>2.6109607577807847</v>
      </c>
      <c r="C12" s="2"/>
      <c r="D12" s="1">
        <v>3859</v>
      </c>
      <c r="E12" s="1">
        <v>1478</v>
      </c>
      <c r="F12" s="1">
        <f t="shared" si="0"/>
        <v>5337</v>
      </c>
      <c r="M12" s="1" t="s">
        <v>125</v>
      </c>
    </row>
    <row r="13" spans="1:13" x14ac:dyDescent="0.2">
      <c r="A13">
        <v>1812</v>
      </c>
      <c r="B13" s="2">
        <f t="shared" si="1"/>
        <v>2.9026706231454007</v>
      </c>
      <c r="C13" s="2"/>
      <c r="D13" s="1">
        <v>4891</v>
      </c>
      <c r="E13" s="1">
        <v>1685</v>
      </c>
      <c r="F13" s="1">
        <f t="shared" si="0"/>
        <v>6576</v>
      </c>
      <c r="M13" t="s">
        <v>108</v>
      </c>
    </row>
    <row r="14" spans="1:13" x14ac:dyDescent="0.2">
      <c r="A14">
        <v>1813</v>
      </c>
      <c r="B14" s="2">
        <f t="shared" si="1"/>
        <v>3.1386481802426345</v>
      </c>
      <c r="C14" s="2"/>
      <c r="D14" s="1">
        <v>5433</v>
      </c>
      <c r="E14" s="1">
        <v>1731</v>
      </c>
      <c r="F14" s="1">
        <f t="shared" si="0"/>
        <v>7164</v>
      </c>
    </row>
    <row r="15" spans="1:13" x14ac:dyDescent="0.2">
      <c r="A15">
        <v>1814</v>
      </c>
      <c r="B15" s="2">
        <f t="shared" si="1"/>
        <v>3.085677749360614</v>
      </c>
      <c r="C15" s="2"/>
      <c r="D15" s="1">
        <v>4826</v>
      </c>
      <c r="E15" s="1">
        <v>1564</v>
      </c>
      <c r="F15" s="1">
        <f t="shared" si="0"/>
        <v>6390</v>
      </c>
    </row>
    <row r="16" spans="1:13" x14ac:dyDescent="0.2">
      <c r="A16">
        <v>1815</v>
      </c>
      <c r="B16" s="2">
        <f t="shared" si="1"/>
        <v>3.3872053872053871</v>
      </c>
      <c r="C16" s="2"/>
      <c r="D16" s="1">
        <v>6036</v>
      </c>
      <c r="E16" s="1">
        <v>1782</v>
      </c>
      <c r="F16" s="1">
        <f t="shared" si="0"/>
        <v>7818</v>
      </c>
    </row>
    <row r="17" spans="1:6" x14ac:dyDescent="0.2">
      <c r="A17">
        <v>1816</v>
      </c>
      <c r="B17" s="2">
        <f t="shared" si="1"/>
        <v>4.2127293577981648</v>
      </c>
      <c r="C17" s="2"/>
      <c r="D17" s="1">
        <v>7347</v>
      </c>
      <c r="E17" s="1">
        <v>1744</v>
      </c>
      <c r="F17" s="1">
        <f t="shared" si="0"/>
        <v>9091</v>
      </c>
    </row>
    <row r="18" spans="1:6" x14ac:dyDescent="0.2">
      <c r="A18">
        <v>1817</v>
      </c>
      <c r="B18" s="2">
        <f t="shared" si="1"/>
        <v>5.3992640294388226</v>
      </c>
      <c r="C18" s="2"/>
      <c r="D18" s="1">
        <v>11738</v>
      </c>
      <c r="E18" s="1">
        <v>2174</v>
      </c>
      <c r="F18" s="1">
        <f t="shared" si="0"/>
        <v>13912</v>
      </c>
    </row>
    <row r="19" spans="1:6" x14ac:dyDescent="0.2">
      <c r="A19">
        <v>1818</v>
      </c>
      <c r="B19" s="2">
        <f t="shared" si="1"/>
        <v>5.0784050179211473</v>
      </c>
      <c r="C19" s="2"/>
      <c r="D19" s="1">
        <v>11335</v>
      </c>
      <c r="E19" s="1">
        <v>2232</v>
      </c>
      <c r="F19" s="1">
        <f t="shared" si="0"/>
        <v>13567</v>
      </c>
    </row>
    <row r="20" spans="1:6" x14ac:dyDescent="0.2">
      <c r="A20">
        <v>1819</v>
      </c>
      <c r="B20" s="2">
        <f t="shared" si="1"/>
        <v>5.5415328132170725</v>
      </c>
      <c r="C20" s="2"/>
      <c r="D20" s="1">
        <v>12075</v>
      </c>
      <c r="E20" s="1">
        <v>2179</v>
      </c>
      <c r="F20" s="1">
        <f t="shared" si="0"/>
        <v>14254</v>
      </c>
    </row>
    <row r="21" spans="1:6" x14ac:dyDescent="0.2">
      <c r="A21">
        <v>1820</v>
      </c>
      <c r="B21" s="2">
        <f t="shared" si="1"/>
        <v>5.4822695035460995</v>
      </c>
      <c r="C21" s="2"/>
      <c r="D21" s="1">
        <v>11595</v>
      </c>
      <c r="E21" s="1">
        <v>2115</v>
      </c>
      <c r="F21" s="1">
        <f t="shared" si="0"/>
        <v>13710</v>
      </c>
    </row>
    <row r="22" spans="1:6" x14ac:dyDescent="0.2">
      <c r="A22">
        <v>1821</v>
      </c>
      <c r="B22" s="2">
        <f t="shared" si="1"/>
        <v>5.7533470648815657</v>
      </c>
      <c r="C22" s="2"/>
      <c r="D22" s="1">
        <v>11173</v>
      </c>
      <c r="E22" s="1">
        <v>1942</v>
      </c>
      <c r="F22" s="1">
        <f t="shared" si="0"/>
        <v>13115</v>
      </c>
    </row>
    <row r="23" spans="1:6" x14ac:dyDescent="0.2">
      <c r="A23">
        <v>1822</v>
      </c>
      <c r="B23" s="2">
        <f t="shared" si="1"/>
        <v>5.5389957264957266</v>
      </c>
      <c r="C23" s="2"/>
      <c r="D23" s="1">
        <v>10369</v>
      </c>
      <c r="E23" s="1">
        <v>1872</v>
      </c>
      <c r="F23" s="1">
        <f t="shared" si="0"/>
        <v>12241</v>
      </c>
    </row>
    <row r="24" spans="1:6" x14ac:dyDescent="0.2">
      <c r="A24">
        <v>1823</v>
      </c>
      <c r="B24" s="2">
        <f t="shared" si="1"/>
        <v>5.3836543466944295</v>
      </c>
      <c r="C24" s="2"/>
      <c r="D24" s="1">
        <v>10342</v>
      </c>
      <c r="E24" s="1">
        <v>1921</v>
      </c>
      <c r="F24" s="1">
        <f t="shared" si="0"/>
        <v>12263</v>
      </c>
    </row>
    <row r="25" spans="1:6" x14ac:dyDescent="0.2">
      <c r="A25">
        <v>1824</v>
      </c>
      <c r="B25" s="2">
        <f t="shared" si="1"/>
        <v>5.1619433198380564</v>
      </c>
      <c r="C25" s="2"/>
      <c r="D25" s="1">
        <v>11475</v>
      </c>
      <c r="E25" s="1">
        <v>2223</v>
      </c>
      <c r="F25" s="1">
        <f t="shared" si="0"/>
        <v>13698</v>
      </c>
    </row>
    <row r="26" spans="1:6" x14ac:dyDescent="0.2">
      <c r="A26">
        <v>1825</v>
      </c>
      <c r="B26" s="2">
        <f t="shared" si="1"/>
        <v>4.6660125588697019</v>
      </c>
      <c r="C26" s="2"/>
      <c r="D26" s="1">
        <v>11889</v>
      </c>
      <c r="E26" s="1">
        <v>2548</v>
      </c>
      <c r="F26" s="1">
        <f t="shared" si="0"/>
        <v>14437</v>
      </c>
    </row>
    <row r="27" spans="1:6" x14ac:dyDescent="0.2">
      <c r="A27">
        <v>1826</v>
      </c>
      <c r="B27" s="2">
        <f t="shared" si="1"/>
        <v>5.0044576523031203</v>
      </c>
      <c r="C27" s="2"/>
      <c r="D27" s="1">
        <v>13472</v>
      </c>
      <c r="E27" s="1">
        <v>2692</v>
      </c>
      <c r="F27" s="1">
        <f t="shared" si="0"/>
        <v>16164</v>
      </c>
    </row>
    <row r="28" spans="1:6" x14ac:dyDescent="0.2">
      <c r="A28">
        <v>1827</v>
      </c>
      <c r="B28" s="2">
        <f t="shared" si="1"/>
        <v>5.4707581227436819</v>
      </c>
      <c r="C28" s="2"/>
      <c r="D28" s="1">
        <v>15154</v>
      </c>
      <c r="E28" s="1">
        <v>2770</v>
      </c>
      <c r="F28" s="1">
        <f t="shared" si="0"/>
        <v>17924</v>
      </c>
    </row>
    <row r="29" spans="1:6" x14ac:dyDescent="0.2">
      <c r="A29">
        <v>1828</v>
      </c>
      <c r="B29" s="2">
        <f t="shared" si="1"/>
        <v>5.0629575402635432</v>
      </c>
      <c r="C29" s="2"/>
      <c r="D29" s="1">
        <v>13832</v>
      </c>
      <c r="E29" s="1">
        <v>2732</v>
      </c>
      <c r="F29" s="1">
        <f t="shared" si="0"/>
        <v>16564</v>
      </c>
    </row>
    <row r="30" spans="1:6" x14ac:dyDescent="0.2">
      <c r="A30">
        <v>1829</v>
      </c>
      <c r="B30" s="2">
        <f t="shared" si="1"/>
        <v>4.9874959923052264</v>
      </c>
      <c r="C30" s="2"/>
      <c r="D30" s="1">
        <v>15556</v>
      </c>
      <c r="E30" s="1">
        <v>3119</v>
      </c>
      <c r="F30" s="1">
        <f t="shared" si="0"/>
        <v>18675</v>
      </c>
    </row>
    <row r="31" spans="1:6" x14ac:dyDescent="0.2">
      <c r="A31">
        <v>1830</v>
      </c>
      <c r="B31" s="2">
        <f t="shared" si="1"/>
        <v>5.0925302826379539</v>
      </c>
      <c r="C31" s="2"/>
      <c r="D31" s="1">
        <v>15135</v>
      </c>
      <c r="E31" s="1">
        <v>2972</v>
      </c>
      <c r="F31" s="1">
        <f t="shared" si="0"/>
        <v>18107</v>
      </c>
    </row>
    <row r="32" spans="1:6" x14ac:dyDescent="0.2">
      <c r="A32">
        <v>1831</v>
      </c>
      <c r="B32" s="2">
        <f t="shared" si="1"/>
        <v>5.4479816212668197</v>
      </c>
      <c r="C32" s="2"/>
      <c r="D32" s="1">
        <v>16600</v>
      </c>
      <c r="E32" s="1">
        <v>3047</v>
      </c>
      <c r="F32" s="1">
        <f t="shared" si="0"/>
        <v>19647</v>
      </c>
    </row>
    <row r="33" spans="1:11" x14ac:dyDescent="0.2">
      <c r="A33">
        <v>1832</v>
      </c>
      <c r="B33" s="2">
        <f t="shared" si="1"/>
        <v>5.2306311696081362</v>
      </c>
      <c r="C33" s="2"/>
      <c r="D33" s="1">
        <v>17486</v>
      </c>
      <c r="E33" s="1">
        <v>3343</v>
      </c>
      <c r="F33" s="1">
        <f t="shared" si="0"/>
        <v>20829</v>
      </c>
    </row>
    <row r="34" spans="1:11" x14ac:dyDescent="0.2">
      <c r="A34">
        <v>1833</v>
      </c>
      <c r="B34" s="2">
        <f t="shared" si="1"/>
        <v>5.1419828641370868</v>
      </c>
      <c r="C34" s="2"/>
      <c r="D34" s="1">
        <v>16804</v>
      </c>
      <c r="E34" s="1">
        <v>3268</v>
      </c>
      <c r="F34" s="1">
        <f>D34+E34</f>
        <v>20072</v>
      </c>
    </row>
    <row r="35" spans="1:11" x14ac:dyDescent="0.2">
      <c r="A35">
        <v>1834</v>
      </c>
      <c r="B35" s="2">
        <f t="shared" si="1"/>
        <v>5.0149120190873848</v>
      </c>
      <c r="C35" s="2"/>
      <c r="D35" s="1">
        <v>16815</v>
      </c>
      <c r="E35" s="1">
        <v>3353</v>
      </c>
      <c r="F35" s="1">
        <f>D35+E35</f>
        <v>20168</v>
      </c>
    </row>
    <row r="36" spans="1:11" x14ac:dyDescent="0.2">
      <c r="A36">
        <v>1835</v>
      </c>
      <c r="B36" s="2">
        <f t="shared" si="1"/>
        <v>4.9985532407407405</v>
      </c>
      <c r="C36" s="2"/>
      <c r="D36" s="1">
        <f t="shared" ref="D36:D46" si="2">F36-E36</f>
        <v>17275</v>
      </c>
      <c r="E36" s="1">
        <v>3456</v>
      </c>
      <c r="F36" s="1">
        <v>20731</v>
      </c>
    </row>
    <row r="37" spans="1:11" x14ac:dyDescent="0.2">
      <c r="A37">
        <v>1836</v>
      </c>
      <c r="B37" s="2">
        <f t="shared" si="1"/>
        <v>4.6167023554603857</v>
      </c>
      <c r="C37" s="2">
        <f>J37/K37</f>
        <v>3.7185977992904817</v>
      </c>
      <c r="D37" s="1">
        <f t="shared" si="2"/>
        <v>17248</v>
      </c>
      <c r="E37" s="1">
        <v>3736</v>
      </c>
      <c r="F37" s="1">
        <v>20984</v>
      </c>
      <c r="I37" s="1">
        <f t="shared" ref="I37:I42" si="3">J37+K37</f>
        <v>78475</v>
      </c>
      <c r="J37" s="1">
        <v>61844</v>
      </c>
      <c r="K37" s="1">
        <v>16631</v>
      </c>
    </row>
    <row r="38" spans="1:11" x14ac:dyDescent="0.2">
      <c r="A38">
        <v>1837</v>
      </c>
      <c r="B38" s="2">
        <f t="shared" si="1"/>
        <v>4.6152199762187873</v>
      </c>
      <c r="C38" s="2">
        <f t="shared" ref="C38:C93" si="4">J38/K38</f>
        <v>3.4404683738235939</v>
      </c>
      <c r="D38" s="1">
        <f t="shared" si="2"/>
        <v>19407</v>
      </c>
      <c r="E38" s="1">
        <v>4205</v>
      </c>
      <c r="F38" s="1">
        <v>23612</v>
      </c>
      <c r="I38" s="1">
        <f t="shared" si="3"/>
        <v>81154</v>
      </c>
      <c r="J38" s="1">
        <v>62878</v>
      </c>
      <c r="K38" s="1">
        <v>18276</v>
      </c>
    </row>
    <row r="39" spans="1:11" x14ac:dyDescent="0.2">
      <c r="A39">
        <v>1838</v>
      </c>
      <c r="B39" s="2">
        <f t="shared" si="1"/>
        <v>4.5130102649797088</v>
      </c>
      <c r="C39" s="2">
        <f t="shared" si="4"/>
        <v>3.5705737613242365</v>
      </c>
      <c r="D39" s="1">
        <f t="shared" si="2"/>
        <v>18905</v>
      </c>
      <c r="E39" s="1">
        <v>4189</v>
      </c>
      <c r="F39" s="1">
        <v>23094</v>
      </c>
      <c r="I39" s="1">
        <f t="shared" si="3"/>
        <v>81731</v>
      </c>
      <c r="J39" s="1">
        <f>55782+8067</f>
        <v>63849</v>
      </c>
      <c r="K39" s="1">
        <f>16387+1495</f>
        <v>17882</v>
      </c>
    </row>
    <row r="40" spans="1:11" x14ac:dyDescent="0.2">
      <c r="A40">
        <v>1839</v>
      </c>
      <c r="B40" s="2">
        <f t="shared" si="1"/>
        <v>4.2998699045967044</v>
      </c>
      <c r="C40" s="2">
        <f t="shared" si="4"/>
        <v>3.4225320938468351</v>
      </c>
      <c r="D40" s="1">
        <f t="shared" si="2"/>
        <v>19831</v>
      </c>
      <c r="E40" s="1">
        <v>4612</v>
      </c>
      <c r="F40" s="1">
        <v>24443</v>
      </c>
      <c r="I40" s="1">
        <f t="shared" si="3"/>
        <v>79924</v>
      </c>
      <c r="J40" s="1">
        <v>61852</v>
      </c>
      <c r="K40" s="1">
        <v>18072</v>
      </c>
    </row>
    <row r="41" spans="1:11" x14ac:dyDescent="0.2">
      <c r="A41">
        <v>1840</v>
      </c>
      <c r="B41" s="2">
        <f t="shared" si="1"/>
        <v>4.2162317728319261</v>
      </c>
      <c r="C41" s="2">
        <f t="shared" si="4"/>
        <v>3.3722958487624246</v>
      </c>
      <c r="D41" s="1">
        <f t="shared" si="2"/>
        <v>21975</v>
      </c>
      <c r="E41" s="1">
        <v>5212</v>
      </c>
      <c r="F41" s="1">
        <v>27187</v>
      </c>
      <c r="I41" s="1">
        <f t="shared" si="3"/>
        <v>89737</v>
      </c>
      <c r="J41" s="1">
        <v>69213</v>
      </c>
      <c r="K41" s="1">
        <v>20524</v>
      </c>
    </row>
    <row r="42" spans="1:11" x14ac:dyDescent="0.2">
      <c r="A42">
        <v>1841</v>
      </c>
      <c r="B42" s="2">
        <f t="shared" si="1"/>
        <v>4.3384615384615381</v>
      </c>
      <c r="C42" s="2">
        <f t="shared" si="4"/>
        <v>3.3287992719957851</v>
      </c>
      <c r="D42" s="1">
        <f t="shared" si="2"/>
        <v>22560</v>
      </c>
      <c r="E42" s="1">
        <v>5200</v>
      </c>
      <c r="F42" s="1">
        <v>27760</v>
      </c>
      <c r="G42" s="1">
        <v>27085</v>
      </c>
      <c r="H42" s="1">
        <v>63296</v>
      </c>
      <c r="I42" s="1">
        <f t="shared" si="3"/>
        <v>90381</v>
      </c>
      <c r="J42" s="1">
        <v>69502</v>
      </c>
      <c r="K42" s="1">
        <v>20879</v>
      </c>
    </row>
    <row r="43" spans="1:11" x14ac:dyDescent="0.2">
      <c r="A43">
        <v>1842</v>
      </c>
      <c r="B43" s="2">
        <f t="shared" si="1"/>
        <v>4.6220147243670322</v>
      </c>
      <c r="C43" s="2">
        <f t="shared" si="4"/>
        <v>3.7596910112359549</v>
      </c>
      <c r="D43" s="1">
        <f t="shared" si="2"/>
        <v>25740</v>
      </c>
      <c r="E43" s="1">
        <v>5569</v>
      </c>
      <c r="F43" s="1">
        <v>31309</v>
      </c>
      <c r="G43" s="1">
        <v>31160</v>
      </c>
      <c r="H43" s="1">
        <v>70507</v>
      </c>
      <c r="I43" s="1">
        <f t="shared" ref="I43:I56" si="5">J43+K43</f>
        <v>101667</v>
      </c>
      <c r="J43" s="1">
        <v>80307</v>
      </c>
      <c r="K43" s="1">
        <v>21360</v>
      </c>
    </row>
    <row r="44" spans="1:11" x14ac:dyDescent="0.2">
      <c r="A44">
        <v>1843</v>
      </c>
      <c r="B44" s="2">
        <f>D44/E44</f>
        <v>4.5413857677902625</v>
      </c>
      <c r="C44" s="2">
        <f t="shared" si="4"/>
        <v>3.8639452571967912</v>
      </c>
      <c r="D44" s="1">
        <f t="shared" si="2"/>
        <v>24251</v>
      </c>
      <c r="E44" s="1">
        <v>5340</v>
      </c>
      <c r="F44" s="1">
        <v>29591</v>
      </c>
      <c r="G44" s="1">
        <v>29871</v>
      </c>
      <c r="H44" s="1">
        <v>73196</v>
      </c>
      <c r="I44" s="1">
        <f t="shared" si="5"/>
        <v>103067</v>
      </c>
      <c r="J44" s="1">
        <v>81877</v>
      </c>
      <c r="K44" s="1">
        <v>21190</v>
      </c>
    </row>
    <row r="45" spans="1:11" x14ac:dyDescent="0.2">
      <c r="A45">
        <v>1844</v>
      </c>
      <c r="B45" s="2">
        <f t="shared" si="1"/>
        <v>4.3158421790506711</v>
      </c>
      <c r="C45" s="2">
        <f>J45/K45</f>
        <v>3.7413501088797485</v>
      </c>
      <c r="D45" s="1">
        <f t="shared" si="2"/>
        <v>21549</v>
      </c>
      <c r="E45" s="1">
        <v>4993</v>
      </c>
      <c r="F45" s="1">
        <v>26542</v>
      </c>
      <c r="G45" s="1">
        <v>26682</v>
      </c>
      <c r="H45" s="1">
        <v>71298</v>
      </c>
      <c r="I45" s="1">
        <f t="shared" si="5"/>
        <v>97980</v>
      </c>
      <c r="J45" s="1">
        <v>77315</v>
      </c>
      <c r="K45" s="1">
        <v>20665</v>
      </c>
    </row>
    <row r="46" spans="1:11" x14ac:dyDescent="0.2">
      <c r="A46">
        <v>1845</v>
      </c>
      <c r="B46" s="2">
        <f t="shared" si="1"/>
        <v>3.8978234582829505</v>
      </c>
      <c r="C46" s="2">
        <f t="shared" si="4"/>
        <v>3.484498031496063</v>
      </c>
      <c r="D46" s="1">
        <f t="shared" si="2"/>
        <v>19341</v>
      </c>
      <c r="E46" s="1">
        <v>4962</v>
      </c>
      <c r="F46" s="1">
        <v>24303</v>
      </c>
      <c r="G46" s="1">
        <v>25083</v>
      </c>
      <c r="H46" s="1">
        <v>66042</v>
      </c>
      <c r="I46" s="1">
        <f t="shared" si="5"/>
        <v>91125</v>
      </c>
      <c r="J46" s="1">
        <v>70805</v>
      </c>
      <c r="K46" s="1">
        <v>20320</v>
      </c>
    </row>
    <row r="47" spans="1:11" x14ac:dyDescent="0.2">
      <c r="A47">
        <v>1846</v>
      </c>
      <c r="B47" s="2">
        <f t="shared" si="1"/>
        <v>3.7759178238539093</v>
      </c>
      <c r="C47" s="2">
        <f t="shared" si="4"/>
        <v>3.0934000910332271</v>
      </c>
      <c r="D47" s="1">
        <f t="shared" ref="D47:D56" si="6">F47-E47</f>
        <v>19850</v>
      </c>
      <c r="E47" s="1">
        <v>5257</v>
      </c>
      <c r="F47" s="1">
        <v>25107</v>
      </c>
      <c r="G47" s="1">
        <v>25033</v>
      </c>
      <c r="H47" s="1">
        <v>64899</v>
      </c>
      <c r="I47" s="1">
        <f t="shared" si="5"/>
        <v>89932</v>
      </c>
      <c r="J47" s="1">
        <v>67962</v>
      </c>
      <c r="K47" s="1">
        <v>21970</v>
      </c>
    </row>
    <row r="48" spans="1:11" x14ac:dyDescent="0.2">
      <c r="A48">
        <v>1847</v>
      </c>
      <c r="B48" s="2">
        <f t="shared" si="1"/>
        <v>3.8622259696458685</v>
      </c>
      <c r="C48" s="2">
        <f t="shared" si="4"/>
        <v>3.1888991107022386</v>
      </c>
      <c r="D48" s="1">
        <f t="shared" si="6"/>
        <v>22903</v>
      </c>
      <c r="E48" s="1">
        <v>5930</v>
      </c>
      <c r="F48" s="1">
        <v>28833</v>
      </c>
      <c r="G48" s="1">
        <v>28139</v>
      </c>
      <c r="H48" s="1">
        <v>67481</v>
      </c>
      <c r="I48" s="1">
        <f t="shared" si="5"/>
        <v>95620</v>
      </c>
      <c r="J48" s="1">
        <v>72793</v>
      </c>
      <c r="K48" s="1">
        <v>22827</v>
      </c>
    </row>
    <row r="49" spans="1:11" x14ac:dyDescent="0.2">
      <c r="A49">
        <v>1848</v>
      </c>
      <c r="B49" s="2">
        <f t="shared" si="1"/>
        <v>4.2661808086066282</v>
      </c>
      <c r="C49" s="2">
        <f t="shared" si="4"/>
        <v>3.4698639774859288</v>
      </c>
      <c r="D49" s="1">
        <f t="shared" si="6"/>
        <v>24586</v>
      </c>
      <c r="E49" s="1">
        <v>5763</v>
      </c>
      <c r="F49" s="1">
        <v>30349</v>
      </c>
      <c r="G49" s="1">
        <v>30086</v>
      </c>
      <c r="H49" s="1">
        <v>84271</v>
      </c>
      <c r="I49" s="1">
        <f t="shared" si="5"/>
        <v>114357</v>
      </c>
      <c r="J49" s="1">
        <v>88773</v>
      </c>
      <c r="K49" s="1">
        <v>25584</v>
      </c>
    </row>
    <row r="50" spans="1:11" x14ac:dyDescent="0.2">
      <c r="A50">
        <v>1849</v>
      </c>
      <c r="B50" s="2">
        <f t="shared" si="1"/>
        <v>4.0335123125347154</v>
      </c>
      <c r="C50" s="2">
        <f t="shared" si="4"/>
        <v>3.446735012257633</v>
      </c>
      <c r="D50" s="1">
        <f t="shared" si="6"/>
        <v>21785</v>
      </c>
      <c r="E50" s="1">
        <v>5401</v>
      </c>
      <c r="F50" s="1">
        <v>27186</v>
      </c>
      <c r="G50" s="1">
        <v>28752</v>
      </c>
      <c r="H50" s="1">
        <v>90963</v>
      </c>
      <c r="I50" s="1">
        <f t="shared" si="5"/>
        <v>119715</v>
      </c>
      <c r="J50" s="1">
        <v>92793</v>
      </c>
      <c r="K50" s="1">
        <v>26922</v>
      </c>
    </row>
    <row r="51" spans="1:11" x14ac:dyDescent="0.2">
      <c r="A51">
        <v>1850</v>
      </c>
      <c r="B51" s="2">
        <f t="shared" si="1"/>
        <v>3.9730294396961066</v>
      </c>
      <c r="C51" s="2">
        <f t="shared" si="4"/>
        <v>3.4131151595086968</v>
      </c>
      <c r="D51" s="1">
        <f t="shared" si="6"/>
        <v>20918</v>
      </c>
      <c r="E51" s="1">
        <v>5265</v>
      </c>
      <c r="F51" s="1">
        <v>26183</v>
      </c>
      <c r="G51" s="1">
        <v>26463</v>
      </c>
      <c r="H51" s="1">
        <v>80608</v>
      </c>
      <c r="I51" s="1">
        <f t="shared" si="5"/>
        <v>107071</v>
      </c>
      <c r="J51" s="1">
        <v>82809</v>
      </c>
      <c r="K51" s="1">
        <v>24262</v>
      </c>
    </row>
    <row r="52" spans="1:11" x14ac:dyDescent="0.2">
      <c r="A52">
        <v>1851</v>
      </c>
      <c r="B52" s="2">
        <f t="shared" si="1"/>
        <v>4.0206500269348178</v>
      </c>
      <c r="C52" s="2">
        <f t="shared" si="4"/>
        <v>3.5185275673914815</v>
      </c>
      <c r="D52" s="1">
        <f t="shared" si="6"/>
        <v>22391</v>
      </c>
      <c r="E52" s="1">
        <v>5569</v>
      </c>
      <c r="F52" s="1">
        <v>27960</v>
      </c>
      <c r="I52" s="1">
        <f t="shared" si="5"/>
        <v>110966</v>
      </c>
      <c r="J52" s="1">
        <v>86408</v>
      </c>
      <c r="K52" s="1">
        <v>24558</v>
      </c>
    </row>
    <row r="53" spans="1:11" x14ac:dyDescent="0.2">
      <c r="A53">
        <v>1852</v>
      </c>
      <c r="B53" s="2">
        <f t="shared" si="1"/>
        <v>3.8906666666666667</v>
      </c>
      <c r="C53" s="2">
        <f t="shared" si="4"/>
        <v>3.3506134583978895</v>
      </c>
      <c r="D53" s="1">
        <f t="shared" si="6"/>
        <v>21885</v>
      </c>
      <c r="E53" s="1">
        <v>5625</v>
      </c>
      <c r="F53" s="1">
        <v>27510</v>
      </c>
      <c r="I53" s="1">
        <f t="shared" si="5"/>
        <v>103897</v>
      </c>
      <c r="J53" s="1">
        <v>80016</v>
      </c>
      <c r="K53" s="1">
        <v>23881</v>
      </c>
    </row>
    <row r="54" spans="1:11" x14ac:dyDescent="0.2">
      <c r="A54">
        <v>1853</v>
      </c>
      <c r="B54" s="2">
        <f t="shared" si="1"/>
        <v>3.3795726772418258</v>
      </c>
      <c r="C54" s="2">
        <f t="shared" si="4"/>
        <v>3.2958742065781883</v>
      </c>
      <c r="D54" s="1">
        <f t="shared" si="6"/>
        <v>20879</v>
      </c>
      <c r="E54" s="1">
        <v>6178</v>
      </c>
      <c r="F54" s="1">
        <v>27057</v>
      </c>
      <c r="I54" s="1">
        <f t="shared" si="5"/>
        <v>119116</v>
      </c>
      <c r="J54" s="1">
        <v>91388</v>
      </c>
      <c r="K54" s="1">
        <v>27728</v>
      </c>
    </row>
    <row r="55" spans="1:11" x14ac:dyDescent="0.2">
      <c r="A55">
        <v>1854</v>
      </c>
      <c r="B55" s="2">
        <f t="shared" si="1"/>
        <v>3.4242013261000603</v>
      </c>
      <c r="C55" s="2">
        <f t="shared" si="4"/>
        <v>3.1564743506069703</v>
      </c>
      <c r="D55" s="1">
        <f t="shared" si="6"/>
        <v>22723</v>
      </c>
      <c r="E55" s="1">
        <v>6636</v>
      </c>
      <c r="F55" s="1">
        <v>29359</v>
      </c>
      <c r="I55" s="1">
        <f t="shared" si="5"/>
        <v>127371</v>
      </c>
      <c r="J55" s="1">
        <v>96727</v>
      </c>
      <c r="K55" s="1">
        <v>30644</v>
      </c>
    </row>
    <row r="56" spans="1:11" x14ac:dyDescent="0.2">
      <c r="A56">
        <v>1855</v>
      </c>
      <c r="B56" s="2">
        <f t="shared" si="1"/>
        <v>3.2703058204537983</v>
      </c>
      <c r="C56" s="2">
        <f t="shared" si="4"/>
        <v>3.0387327253924981</v>
      </c>
      <c r="D56" s="1">
        <f t="shared" si="6"/>
        <v>19890</v>
      </c>
      <c r="E56" s="1">
        <v>6082</v>
      </c>
      <c r="F56" s="1">
        <v>25972</v>
      </c>
      <c r="I56" s="1">
        <f t="shared" si="5"/>
        <v>128880</v>
      </c>
      <c r="J56" s="1">
        <v>96969</v>
      </c>
      <c r="K56" s="1">
        <v>31911</v>
      </c>
    </row>
    <row r="57" spans="1:11" x14ac:dyDescent="0.2">
      <c r="A57">
        <v>1856</v>
      </c>
      <c r="C57" s="2">
        <f t="shared" si="4"/>
        <v>2.977430087222372</v>
      </c>
      <c r="I57" s="1">
        <f t="shared" ref="I57:I91" si="7">J57+K57</f>
        <v>132699</v>
      </c>
      <c r="J57" s="1">
        <v>99336</v>
      </c>
      <c r="K57" s="1">
        <v>33363</v>
      </c>
    </row>
    <row r="58" spans="1:11" x14ac:dyDescent="0.2">
      <c r="A58">
        <v>1857</v>
      </c>
      <c r="C58" s="2">
        <f t="shared" si="4"/>
        <v>3.1048401087145088</v>
      </c>
      <c r="I58" s="1">
        <f t="shared" si="7"/>
        <v>141970</v>
      </c>
      <c r="J58" s="1">
        <v>107384</v>
      </c>
      <c r="K58" s="1">
        <v>34586</v>
      </c>
    </row>
    <row r="59" spans="1:11" x14ac:dyDescent="0.2">
      <c r="A59">
        <v>1858</v>
      </c>
      <c r="C59" s="2">
        <f t="shared" si="4"/>
        <v>3.0679365264570326</v>
      </c>
      <c r="I59" s="1">
        <f t="shared" si="7"/>
        <v>139457</v>
      </c>
      <c r="J59" s="1">
        <v>105175</v>
      </c>
      <c r="K59" s="1">
        <v>34282</v>
      </c>
    </row>
    <row r="60" spans="1:11" x14ac:dyDescent="0.2">
      <c r="A60">
        <v>1859</v>
      </c>
      <c r="C60" s="2">
        <f t="shared" si="4"/>
        <v>2.9523023241323445</v>
      </c>
      <c r="I60" s="1">
        <f t="shared" si="7"/>
        <v>126861</v>
      </c>
      <c r="J60" s="1">
        <v>94763</v>
      </c>
      <c r="K60" s="1">
        <v>32098</v>
      </c>
    </row>
    <row r="61" spans="1:11" x14ac:dyDescent="0.2">
      <c r="A61">
        <v>1860</v>
      </c>
      <c r="C61" s="2">
        <f t="shared" si="4"/>
        <v>2.7791933439500798</v>
      </c>
      <c r="I61" s="1">
        <f t="shared" si="7"/>
        <v>116282</v>
      </c>
      <c r="J61" s="1">
        <v>85513</v>
      </c>
      <c r="K61" s="1">
        <v>30769</v>
      </c>
    </row>
    <row r="62" spans="1:11" x14ac:dyDescent="0.2">
      <c r="A62">
        <v>1861</v>
      </c>
      <c r="C62" s="2">
        <f t="shared" si="4"/>
        <v>2.9802279026793963</v>
      </c>
      <c r="I62" s="1">
        <f t="shared" si="7"/>
        <v>129238</v>
      </c>
      <c r="J62" s="1">
        <v>96768</v>
      </c>
      <c r="K62" s="1">
        <v>32470</v>
      </c>
    </row>
    <row r="63" spans="1:11" x14ac:dyDescent="0.2">
      <c r="A63">
        <v>1862</v>
      </c>
      <c r="C63" s="2">
        <f t="shared" si="4"/>
        <v>3.1617828410358801</v>
      </c>
      <c r="I63" s="1">
        <f t="shared" si="7"/>
        <v>141742</v>
      </c>
      <c r="J63" s="1">
        <v>107684</v>
      </c>
      <c r="K63" s="1">
        <v>34058</v>
      </c>
    </row>
    <row r="64" spans="1:11" x14ac:dyDescent="0.2">
      <c r="A64">
        <v>1863</v>
      </c>
      <c r="C64" s="2">
        <f t="shared" si="4"/>
        <v>3.1199327213638179</v>
      </c>
      <c r="I64" s="1">
        <f t="shared" si="7"/>
        <v>144519</v>
      </c>
      <c r="J64" s="1">
        <v>109441</v>
      </c>
      <c r="K64" s="1">
        <v>35078</v>
      </c>
    </row>
    <row r="65" spans="1:11" x14ac:dyDescent="0.2">
      <c r="A65">
        <v>1864</v>
      </c>
      <c r="C65" s="2">
        <f t="shared" si="4"/>
        <v>2.989516798900123</v>
      </c>
      <c r="I65" s="1">
        <f t="shared" si="7"/>
        <v>139286</v>
      </c>
      <c r="J65" s="1">
        <v>104373</v>
      </c>
      <c r="K65" s="1">
        <v>34913</v>
      </c>
    </row>
    <row r="66" spans="1:11" x14ac:dyDescent="0.2">
      <c r="A66">
        <v>1865</v>
      </c>
      <c r="C66" s="2">
        <f t="shared" si="4"/>
        <v>3.1835423770092546</v>
      </c>
      <c r="I66" s="1">
        <f t="shared" si="7"/>
        <v>137421</v>
      </c>
      <c r="J66" s="1">
        <v>104573</v>
      </c>
      <c r="K66" s="1">
        <v>32848</v>
      </c>
    </row>
    <row r="67" spans="1:11" x14ac:dyDescent="0.2">
      <c r="A67">
        <v>1866</v>
      </c>
      <c r="C67" s="2">
        <f t="shared" si="4"/>
        <v>3.0974769267649527</v>
      </c>
      <c r="I67" s="1">
        <f t="shared" si="7"/>
        <v>136741</v>
      </c>
      <c r="J67" s="1">
        <v>103369</v>
      </c>
      <c r="K67" s="1">
        <v>33372</v>
      </c>
    </row>
    <row r="68" spans="1:11" x14ac:dyDescent="0.2">
      <c r="A68">
        <v>1867</v>
      </c>
      <c r="C68" s="2">
        <f t="shared" si="4"/>
        <v>3.1381826473606202</v>
      </c>
      <c r="I68" s="1">
        <f t="shared" si="7"/>
        <v>145184</v>
      </c>
      <c r="J68" s="1">
        <v>110100</v>
      </c>
      <c r="K68" s="1">
        <v>35084</v>
      </c>
    </row>
    <row r="69" spans="1:11" x14ac:dyDescent="0.2">
      <c r="A69">
        <v>1868</v>
      </c>
      <c r="C69" s="2">
        <f t="shared" si="4"/>
        <v>3.2381130662673154</v>
      </c>
      <c r="I69" s="1">
        <f t="shared" si="7"/>
        <v>158480</v>
      </c>
      <c r="J69" s="1">
        <v>121086</v>
      </c>
      <c r="K69" s="1">
        <v>37394</v>
      </c>
    </row>
    <row r="70" spans="1:11" x14ac:dyDescent="0.2">
      <c r="A70">
        <v>1869</v>
      </c>
      <c r="C70" s="2">
        <f t="shared" si="4"/>
        <v>3.2544851314819367</v>
      </c>
      <c r="I70" s="1">
        <f t="shared" si="7"/>
        <v>173115</v>
      </c>
      <c r="J70" s="1">
        <v>132425</v>
      </c>
      <c r="K70" s="1">
        <v>40690</v>
      </c>
    </row>
    <row r="71" spans="1:11" x14ac:dyDescent="0.2">
      <c r="A71">
        <v>1870</v>
      </c>
      <c r="C71" s="2">
        <f t="shared" si="4"/>
        <v>3.0665118753930245</v>
      </c>
      <c r="I71" s="1">
        <f t="shared" si="7"/>
        <v>168134</v>
      </c>
      <c r="J71" s="1">
        <v>126788</v>
      </c>
      <c r="K71" s="1">
        <v>41346</v>
      </c>
    </row>
    <row r="72" spans="1:11" x14ac:dyDescent="0.2">
      <c r="A72">
        <v>1871</v>
      </c>
      <c r="C72" s="2">
        <f t="shared" si="4"/>
        <v>2.8680478777099458</v>
      </c>
      <c r="I72" s="1">
        <f t="shared" si="7"/>
        <v>160934</v>
      </c>
      <c r="J72" s="1">
        <v>119328</v>
      </c>
      <c r="K72" s="1">
        <v>41606</v>
      </c>
    </row>
    <row r="73" spans="1:11" x14ac:dyDescent="0.2">
      <c r="A73">
        <v>1872</v>
      </c>
      <c r="C73" s="2">
        <f t="shared" si="4"/>
        <v>2.5494231718813127</v>
      </c>
      <c r="I73" s="1">
        <f t="shared" si="7"/>
        <v>158141</v>
      </c>
      <c r="J73" s="1">
        <v>113587</v>
      </c>
      <c r="K73" s="1">
        <v>44554</v>
      </c>
    </row>
    <row r="74" spans="1:11" x14ac:dyDescent="0.2">
      <c r="A74">
        <v>1873</v>
      </c>
      <c r="C74" s="2">
        <f t="shared" si="4"/>
        <v>2.4583987769889637</v>
      </c>
      <c r="I74" s="1">
        <f t="shared" si="7"/>
        <v>165142</v>
      </c>
      <c r="J74" s="1">
        <v>117391</v>
      </c>
      <c r="K74" s="1">
        <v>47751</v>
      </c>
    </row>
    <row r="75" spans="1:11" x14ac:dyDescent="0.2">
      <c r="A75">
        <v>1874</v>
      </c>
      <c r="C75" s="2">
        <f t="shared" si="4"/>
        <v>2.5238075092543628</v>
      </c>
      <c r="I75" s="1">
        <f t="shared" si="7"/>
        <v>166588</v>
      </c>
      <c r="J75" s="1">
        <v>119313</v>
      </c>
      <c r="K75" s="1">
        <v>47275</v>
      </c>
    </row>
    <row r="76" spans="1:11" x14ac:dyDescent="0.2">
      <c r="A76">
        <v>1875</v>
      </c>
      <c r="C76" s="2">
        <f t="shared" si="4"/>
        <v>2.4786338753166106</v>
      </c>
      <c r="I76" s="1">
        <f t="shared" si="7"/>
        <v>170300</v>
      </c>
      <c r="J76" s="1">
        <v>121344</v>
      </c>
      <c r="K76" s="1">
        <v>48956</v>
      </c>
    </row>
    <row r="77" spans="1:11" x14ac:dyDescent="0.2">
      <c r="A77">
        <v>1876</v>
      </c>
      <c r="C77" s="2">
        <f t="shared" si="4"/>
        <v>2.4892023788354769</v>
      </c>
      <c r="I77" s="1">
        <f t="shared" si="7"/>
        <v>176599</v>
      </c>
      <c r="J77" s="1">
        <v>125986</v>
      </c>
      <c r="K77" s="1">
        <v>50613</v>
      </c>
    </row>
    <row r="78" spans="1:11" x14ac:dyDescent="0.2">
      <c r="A78">
        <v>1877</v>
      </c>
      <c r="C78" s="2">
        <f t="shared" si="4"/>
        <v>2.6476381400961482</v>
      </c>
      <c r="I78" s="1">
        <f t="shared" si="7"/>
        <v>187412</v>
      </c>
      <c r="J78" s="1">
        <v>136033</v>
      </c>
      <c r="K78" s="1">
        <v>51379</v>
      </c>
    </row>
    <row r="79" spans="1:11" x14ac:dyDescent="0.2">
      <c r="A79">
        <v>1878</v>
      </c>
      <c r="C79" s="2">
        <f t="shared" si="4"/>
        <v>2.8268202385849444</v>
      </c>
      <c r="I79" s="1">
        <f t="shared" si="7"/>
        <v>186060</v>
      </c>
      <c r="J79" s="1">
        <v>137440</v>
      </c>
      <c r="K79" s="1">
        <v>48620</v>
      </c>
    </row>
    <row r="80" spans="1:11" x14ac:dyDescent="0.2">
      <c r="A80">
        <v>1879</v>
      </c>
      <c r="C80" s="2">
        <f t="shared" si="4"/>
        <v>2.8793033862049482</v>
      </c>
      <c r="I80" s="1">
        <f t="shared" si="7"/>
        <v>192235</v>
      </c>
      <c r="J80" s="1">
        <v>142681</v>
      </c>
      <c r="K80" s="1">
        <v>49554</v>
      </c>
    </row>
    <row r="81" spans="1:11" x14ac:dyDescent="0.2">
      <c r="A81">
        <v>1880</v>
      </c>
      <c r="C81" s="2">
        <f t="shared" si="4"/>
        <v>2.83585030953452</v>
      </c>
      <c r="I81" s="1">
        <f t="shared" si="7"/>
        <v>179069</v>
      </c>
      <c r="J81" s="1">
        <v>132386</v>
      </c>
      <c r="K81" s="1">
        <v>46683</v>
      </c>
    </row>
    <row r="82" spans="1:11" x14ac:dyDescent="0.2">
      <c r="A82">
        <v>1881</v>
      </c>
      <c r="C82" s="2">
        <f t="shared" si="4"/>
        <v>2.765920482457016</v>
      </c>
      <c r="I82" s="1">
        <f t="shared" si="7"/>
        <v>188586</v>
      </c>
      <c r="J82" s="1">
        <v>138509</v>
      </c>
      <c r="K82" s="1">
        <v>50077</v>
      </c>
    </row>
    <row r="83" spans="1:11" x14ac:dyDescent="0.2">
      <c r="A83">
        <v>1882</v>
      </c>
      <c r="C83" s="2">
        <f t="shared" si="4"/>
        <v>2.6569289545787829</v>
      </c>
      <c r="I83" s="1">
        <f t="shared" si="7"/>
        <v>189524</v>
      </c>
      <c r="J83" s="1">
        <v>137698</v>
      </c>
      <c r="K83" s="1">
        <v>51826</v>
      </c>
    </row>
    <row r="84" spans="1:11" x14ac:dyDescent="0.2">
      <c r="A84">
        <v>1883</v>
      </c>
      <c r="C84" s="2">
        <f t="shared" si="4"/>
        <v>2.6363459139114163</v>
      </c>
      <c r="I84" s="1">
        <f t="shared" si="7"/>
        <v>186530</v>
      </c>
      <c r="J84" s="1">
        <v>135234</v>
      </c>
      <c r="K84" s="1">
        <v>51296</v>
      </c>
    </row>
    <row r="85" spans="1:11" x14ac:dyDescent="0.2">
      <c r="A85">
        <v>1884</v>
      </c>
      <c r="C85" s="2">
        <f t="shared" si="4"/>
        <v>2.793032115353105</v>
      </c>
      <c r="I85" s="1">
        <f t="shared" si="7"/>
        <v>185191</v>
      </c>
      <c r="J85" s="1">
        <v>136367</v>
      </c>
      <c r="K85" s="1">
        <v>48824</v>
      </c>
    </row>
    <row r="86" spans="1:11" x14ac:dyDescent="0.2">
      <c r="A86">
        <v>1885</v>
      </c>
      <c r="C86" s="2">
        <f t="shared" si="4"/>
        <v>2.9353864457969157</v>
      </c>
      <c r="I86" s="1">
        <f t="shared" si="7"/>
        <v>172000</v>
      </c>
      <c r="J86" s="1">
        <v>128294</v>
      </c>
      <c r="K86" s="1">
        <v>43706</v>
      </c>
    </row>
    <row r="87" spans="1:11" x14ac:dyDescent="0.2">
      <c r="A87">
        <v>1886</v>
      </c>
      <c r="C87" s="2">
        <f t="shared" si="4"/>
        <v>2.9259145740744796</v>
      </c>
      <c r="I87" s="1">
        <f t="shared" si="7"/>
        <v>179324</v>
      </c>
      <c r="J87" s="1">
        <v>133647</v>
      </c>
      <c r="K87" s="1">
        <v>45677</v>
      </c>
    </row>
    <row r="88" spans="1:11" x14ac:dyDescent="0.2">
      <c r="A88">
        <v>1887</v>
      </c>
      <c r="C88" s="2">
        <f t="shared" si="4"/>
        <v>3.2438046019441367</v>
      </c>
      <c r="I88" s="1">
        <f t="shared" si="7"/>
        <v>172447</v>
      </c>
      <c r="J88" s="1">
        <v>131812</v>
      </c>
      <c r="K88" s="1">
        <v>40635</v>
      </c>
    </row>
    <row r="89" spans="1:11" x14ac:dyDescent="0.2">
      <c r="A89">
        <v>1888</v>
      </c>
      <c r="C89" s="2">
        <f t="shared" si="4"/>
        <v>3.1248397729353599</v>
      </c>
      <c r="I89" s="1">
        <f t="shared" si="7"/>
        <v>180206</v>
      </c>
      <c r="J89" s="1">
        <v>136518</v>
      </c>
      <c r="K89" s="1">
        <v>43688</v>
      </c>
    </row>
    <row r="90" spans="1:11" x14ac:dyDescent="0.2">
      <c r="A90">
        <v>1889</v>
      </c>
      <c r="C90" s="2">
        <f t="shared" si="4"/>
        <v>2.8714996252640184</v>
      </c>
      <c r="I90" s="1">
        <f t="shared" si="7"/>
        <v>170466</v>
      </c>
      <c r="J90" s="1">
        <v>126435</v>
      </c>
      <c r="K90" s="1">
        <v>44031</v>
      </c>
    </row>
    <row r="91" spans="1:11" x14ac:dyDescent="0.2">
      <c r="A91">
        <v>1890</v>
      </c>
      <c r="C91" s="2">
        <f t="shared" si="4"/>
        <v>2.8007251397164104</v>
      </c>
      <c r="I91" s="1">
        <f t="shared" si="7"/>
        <v>164579</v>
      </c>
      <c r="J91" s="1">
        <v>121277</v>
      </c>
      <c r="K91" s="1">
        <v>43302</v>
      </c>
    </row>
    <row r="92" spans="1:11" x14ac:dyDescent="0.2">
      <c r="A92">
        <v>1891</v>
      </c>
      <c r="C92" s="2">
        <f t="shared" si="4"/>
        <v>2.9410749866355639</v>
      </c>
      <c r="I92" s="1">
        <f>J92+K92</f>
        <v>162191</v>
      </c>
      <c r="J92" s="1">
        <v>121037</v>
      </c>
      <c r="K92" s="1">
        <v>41154</v>
      </c>
    </row>
    <row r="93" spans="1:11" x14ac:dyDescent="0.2">
      <c r="A93">
        <v>1892</v>
      </c>
      <c r="C93" s="2">
        <f t="shared" si="4"/>
        <v>2.9235359770402933</v>
      </c>
      <c r="I93" s="1">
        <f>J93+K93</f>
        <v>172255</v>
      </c>
      <c r="J93" s="1">
        <v>128352</v>
      </c>
      <c r="K93" s="1">
        <v>43903</v>
      </c>
    </row>
  </sheetData>
  <mergeCells count="4">
    <mergeCell ref="G3:K3"/>
    <mergeCell ref="I4:K4"/>
    <mergeCell ref="D4:F4"/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F4" sqref="F4"/>
    </sheetView>
  </sheetViews>
  <sheetFormatPr defaultRowHeight="12.75" x14ac:dyDescent="0.2"/>
  <cols>
    <col min="14" max="14" width="2" customWidth="1"/>
    <col min="15" max="15" width="34.42578125" customWidth="1"/>
  </cols>
  <sheetData>
    <row r="1" spans="1:15" x14ac:dyDescent="0.2">
      <c r="A1" s="36" t="s">
        <v>190</v>
      </c>
      <c r="B1" s="36"/>
      <c r="C1" s="36"/>
      <c r="D1" s="36"/>
      <c r="E1" s="36"/>
      <c r="F1" s="36"/>
      <c r="O1" t="s">
        <v>193</v>
      </c>
    </row>
    <row r="2" spans="1:15" x14ac:dyDescent="0.2">
      <c r="O2" t="s">
        <v>194</v>
      </c>
    </row>
    <row r="3" spans="1:15" x14ac:dyDescent="0.2">
      <c r="O3" t="s">
        <v>195</v>
      </c>
    </row>
    <row r="4" spans="1:15" x14ac:dyDescent="0.2">
      <c r="B4" s="1" t="s">
        <v>22</v>
      </c>
      <c r="C4" s="1"/>
      <c r="D4" s="1" t="s">
        <v>59</v>
      </c>
      <c r="E4" s="1"/>
      <c r="F4" s="1" t="s">
        <v>23</v>
      </c>
      <c r="G4" s="1"/>
      <c r="H4" s="1" t="s">
        <v>24</v>
      </c>
      <c r="I4" s="1"/>
      <c r="J4" s="1" t="s">
        <v>25</v>
      </c>
      <c r="K4" s="1"/>
      <c r="L4" s="1" t="s">
        <v>26</v>
      </c>
      <c r="M4" s="1"/>
    </row>
    <row r="5" spans="1:15" x14ac:dyDescent="0.2">
      <c r="A5">
        <v>1838</v>
      </c>
      <c r="B5" s="1" t="s">
        <v>0</v>
      </c>
      <c r="C5" s="1" t="s">
        <v>1</v>
      </c>
      <c r="D5" s="1" t="s">
        <v>0</v>
      </c>
      <c r="E5" s="1" t="s">
        <v>1</v>
      </c>
      <c r="F5" s="1" t="s">
        <v>0</v>
      </c>
      <c r="G5" s="1" t="s">
        <v>1</v>
      </c>
      <c r="H5" s="1" t="s">
        <v>0</v>
      </c>
      <c r="I5" s="1" t="s">
        <v>1</v>
      </c>
      <c r="J5" s="1" t="s">
        <v>0</v>
      </c>
      <c r="K5" s="1" t="s">
        <v>1</v>
      </c>
      <c r="L5" s="1" t="s">
        <v>0</v>
      </c>
      <c r="M5" s="1" t="s">
        <v>1</v>
      </c>
    </row>
    <row r="6" spans="1:15" x14ac:dyDescent="0.2">
      <c r="A6" t="s">
        <v>18</v>
      </c>
      <c r="B6" s="1">
        <v>55782</v>
      </c>
      <c r="C6" s="1">
        <v>16387</v>
      </c>
      <c r="D6" s="1">
        <v>4200</v>
      </c>
      <c r="E6" s="1">
        <v>1298</v>
      </c>
      <c r="F6" s="1">
        <v>5719</v>
      </c>
      <c r="G6" s="1">
        <v>2527</v>
      </c>
      <c r="H6" s="1">
        <v>12022</v>
      </c>
      <c r="I6" s="1">
        <v>775</v>
      </c>
      <c r="J6" s="1">
        <v>46</v>
      </c>
      <c r="K6" s="1">
        <v>13</v>
      </c>
      <c r="L6" s="1">
        <f>B6+D6+F6+H6+J6</f>
        <v>77769</v>
      </c>
      <c r="M6" s="1">
        <f>C6+E6+G6+I6+K6</f>
        <v>21000</v>
      </c>
    </row>
    <row r="7" spans="1:15" x14ac:dyDescent="0.2">
      <c r="A7" t="s">
        <v>19</v>
      </c>
      <c r="B7" s="1">
        <v>8067</v>
      </c>
      <c r="C7" s="1">
        <v>1495</v>
      </c>
      <c r="D7" s="1">
        <v>663</v>
      </c>
      <c r="E7" s="1">
        <v>141</v>
      </c>
      <c r="F7" s="1">
        <v>1463</v>
      </c>
      <c r="G7" s="1">
        <v>315</v>
      </c>
      <c r="H7" s="1"/>
      <c r="I7" s="1"/>
      <c r="J7" s="1">
        <v>1</v>
      </c>
      <c r="K7" s="1">
        <v>0</v>
      </c>
      <c r="L7" s="1">
        <f>B7+D7+F7+H7+J7</f>
        <v>10194</v>
      </c>
      <c r="M7" s="1">
        <f>C7+E7+G7+I7+K7</f>
        <v>1951</v>
      </c>
    </row>
    <row r="8" spans="1:15" x14ac:dyDescent="0.2">
      <c r="B8" s="1">
        <f>SUM(B6:B7)</f>
        <v>63849</v>
      </c>
      <c r="C8" s="1">
        <f>SUM(C6:C7)</f>
        <v>17882</v>
      </c>
      <c r="D8" s="1"/>
      <c r="E8" s="1"/>
      <c r="F8" s="1"/>
      <c r="G8" s="1"/>
      <c r="H8" s="1"/>
      <c r="I8" s="1"/>
      <c r="J8" s="1"/>
      <c r="K8" s="1"/>
      <c r="L8" s="1">
        <f>L6+L7</f>
        <v>87963</v>
      </c>
      <c r="M8" s="1">
        <f>M6+M7</f>
        <v>22951</v>
      </c>
    </row>
    <row r="9" spans="1:15" x14ac:dyDescent="0.2">
      <c r="A9">
        <v>1850</v>
      </c>
      <c r="B9" s="1"/>
      <c r="C9" s="1"/>
      <c r="D9" s="1"/>
      <c r="E9" s="1"/>
      <c r="F9" s="1"/>
      <c r="G9" s="1"/>
      <c r="H9" s="1"/>
      <c r="I9" s="1"/>
      <c r="J9" s="1" t="s">
        <v>27</v>
      </c>
      <c r="K9" s="1"/>
      <c r="L9" s="1"/>
      <c r="M9" s="1"/>
    </row>
    <row r="10" spans="1:15" x14ac:dyDescent="0.2">
      <c r="A10" t="s">
        <v>18</v>
      </c>
      <c r="B10" s="1">
        <v>69824</v>
      </c>
      <c r="C10" s="1">
        <v>21375</v>
      </c>
      <c r="D10" s="1"/>
      <c r="E10" s="1"/>
      <c r="F10" s="1">
        <v>5839</v>
      </c>
      <c r="G10" s="1">
        <v>2053</v>
      </c>
      <c r="H10" s="1">
        <v>7502</v>
      </c>
      <c r="I10" s="1">
        <v>304</v>
      </c>
      <c r="J10" s="1">
        <v>916</v>
      </c>
      <c r="K10" s="1">
        <v>0</v>
      </c>
      <c r="L10" s="1">
        <f>B10+F10+H10+J10</f>
        <v>84081</v>
      </c>
      <c r="M10" s="1">
        <f>C10+G10+I10+K10</f>
        <v>23732</v>
      </c>
    </row>
    <row r="11" spans="1:15" x14ac:dyDescent="0.2">
      <c r="A11" t="s">
        <v>19</v>
      </c>
      <c r="B11" s="1">
        <v>9130</v>
      </c>
      <c r="C11" s="1">
        <v>1513</v>
      </c>
      <c r="D11" s="1"/>
      <c r="E11" s="1"/>
      <c r="F11" s="1">
        <v>1356</v>
      </c>
      <c r="G11" s="1">
        <v>285</v>
      </c>
      <c r="H11" s="1">
        <v>0</v>
      </c>
      <c r="I11" s="1">
        <v>0</v>
      </c>
      <c r="J11" s="1">
        <v>0</v>
      </c>
      <c r="K11" s="1">
        <v>0</v>
      </c>
      <c r="L11" s="1">
        <f>B11+F11+H11+J11</f>
        <v>10486</v>
      </c>
      <c r="M11" s="1">
        <f>C11+G11+I11+K11</f>
        <v>1798</v>
      </c>
    </row>
    <row r="12" spans="1:15" x14ac:dyDescent="0.2">
      <c r="B12" s="1">
        <f>SUM(B10:B11)</f>
        <v>78954</v>
      </c>
      <c r="C12" s="1">
        <f>SUM(C10:C11)</f>
        <v>22888</v>
      </c>
      <c r="D12" s="1"/>
      <c r="E12" s="1"/>
      <c r="F12" s="1"/>
      <c r="G12" s="1"/>
      <c r="H12" s="1"/>
      <c r="I12" s="1"/>
      <c r="J12" s="1"/>
      <c r="K12" s="1"/>
      <c r="L12" s="1">
        <f>L10+L11</f>
        <v>94567</v>
      </c>
      <c r="M12" s="1">
        <f>M10+M11</f>
        <v>25530</v>
      </c>
    </row>
  </sheetData>
  <mergeCells count="1">
    <mergeCell ref="A1:F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" sqref="I1:I3"/>
    </sheetView>
  </sheetViews>
  <sheetFormatPr defaultRowHeight="12.75" x14ac:dyDescent="0.2"/>
  <cols>
    <col min="2" max="2" width="11.7109375" customWidth="1"/>
    <col min="7" max="7" width="13.85546875" customWidth="1"/>
    <col min="8" max="8" width="2.42578125" customWidth="1"/>
    <col min="9" max="9" width="79.7109375" customWidth="1"/>
  </cols>
  <sheetData>
    <row r="1" spans="1:9" x14ac:dyDescent="0.2">
      <c r="A1" s="36" t="s">
        <v>146</v>
      </c>
      <c r="B1" s="36"/>
      <c r="C1" s="36"/>
      <c r="D1" s="36"/>
      <c r="E1" s="36"/>
      <c r="F1" s="36"/>
      <c r="I1" t="s">
        <v>193</v>
      </c>
    </row>
    <row r="2" spans="1:9" x14ac:dyDescent="0.2">
      <c r="I2" t="s">
        <v>194</v>
      </c>
    </row>
    <row r="3" spans="1:9" x14ac:dyDescent="0.2">
      <c r="C3" s="37" t="s">
        <v>176</v>
      </c>
      <c r="D3" s="37"/>
      <c r="E3" s="37"/>
      <c r="F3" s="37"/>
      <c r="G3" s="6"/>
      <c r="I3" t="s">
        <v>195</v>
      </c>
    </row>
    <row r="4" spans="1:9" ht="25.5" x14ac:dyDescent="0.2">
      <c r="B4" s="13" t="s">
        <v>75</v>
      </c>
      <c r="C4" s="13" t="s">
        <v>173</v>
      </c>
      <c r="D4" s="13" t="s">
        <v>174</v>
      </c>
      <c r="E4" s="13" t="s">
        <v>141</v>
      </c>
      <c r="F4" s="13" t="s">
        <v>175</v>
      </c>
      <c r="G4" s="13" t="s">
        <v>98</v>
      </c>
      <c r="I4" s="35" t="s">
        <v>90</v>
      </c>
    </row>
    <row r="5" spans="1:9" x14ac:dyDescent="0.2">
      <c r="A5">
        <v>1670</v>
      </c>
      <c r="B5" s="9">
        <f>2000*5/7+E5</f>
        <v>16428.571428571428</v>
      </c>
      <c r="C5" s="9"/>
      <c r="D5" s="9"/>
      <c r="E5" s="9">
        <v>15000</v>
      </c>
      <c r="F5" s="9"/>
      <c r="G5" s="14">
        <f t="shared" ref="G5:G13" si="0">E5/B5</f>
        <v>0.91304347826086962</v>
      </c>
      <c r="I5" t="s">
        <v>142</v>
      </c>
    </row>
    <row r="6" spans="1:9" x14ac:dyDescent="0.2">
      <c r="A6">
        <v>1776</v>
      </c>
      <c r="B6" s="9">
        <v>4173</v>
      </c>
      <c r="C6" s="9"/>
      <c r="D6" s="9"/>
      <c r="E6" s="9">
        <v>2437</v>
      </c>
      <c r="F6" s="9"/>
      <c r="G6" s="14">
        <f t="shared" si="0"/>
        <v>0.58399233165588305</v>
      </c>
      <c r="I6" t="s">
        <v>143</v>
      </c>
    </row>
    <row r="7" spans="1:9" x14ac:dyDescent="0.2">
      <c r="A7">
        <v>1779</v>
      </c>
      <c r="B7" s="9">
        <v>4380</v>
      </c>
      <c r="C7" s="9">
        <v>1965</v>
      </c>
      <c r="D7" s="9">
        <v>119</v>
      </c>
      <c r="E7" s="9">
        <f t="shared" ref="E7:E13" si="1">C7+D7</f>
        <v>2084</v>
      </c>
      <c r="F7" s="10">
        <f t="shared" ref="F7:F12" si="2">C7/D7</f>
        <v>16.512605042016808</v>
      </c>
      <c r="G7" s="14">
        <f t="shared" si="0"/>
        <v>0.47579908675799087</v>
      </c>
      <c r="I7" t="s">
        <v>144</v>
      </c>
    </row>
    <row r="8" spans="1:9" x14ac:dyDescent="0.2">
      <c r="A8">
        <v>1782</v>
      </c>
      <c r="B8" s="9">
        <v>4439</v>
      </c>
      <c r="C8" s="9">
        <v>2058</v>
      </c>
      <c r="D8" s="9">
        <v>139</v>
      </c>
      <c r="E8" s="9">
        <f t="shared" si="1"/>
        <v>2197</v>
      </c>
      <c r="F8" s="10">
        <f t="shared" si="2"/>
        <v>14.805755395683454</v>
      </c>
      <c r="G8" s="14">
        <f t="shared" si="0"/>
        <v>0.4949312908312683</v>
      </c>
    </row>
    <row r="9" spans="1:9" x14ac:dyDescent="0.2">
      <c r="A9">
        <v>1810</v>
      </c>
      <c r="B9" s="9">
        <v>8121</v>
      </c>
      <c r="C9" s="9">
        <v>2942</v>
      </c>
      <c r="D9" s="9">
        <v>196</v>
      </c>
      <c r="E9" s="9">
        <f t="shared" si="1"/>
        <v>3138</v>
      </c>
      <c r="F9" s="10">
        <f t="shared" si="2"/>
        <v>15.010204081632653</v>
      </c>
      <c r="G9" s="14">
        <f t="shared" si="0"/>
        <v>0.38640561507203547</v>
      </c>
      <c r="I9" t="s">
        <v>145</v>
      </c>
    </row>
    <row r="10" spans="1:9" x14ac:dyDescent="0.2">
      <c r="A10">
        <v>1820</v>
      </c>
      <c r="B10" s="9">
        <v>15761</v>
      </c>
      <c r="C10" s="9">
        <v>3130</v>
      </c>
      <c r="D10" s="9">
        <v>225</v>
      </c>
      <c r="E10" s="9">
        <f t="shared" si="1"/>
        <v>3355</v>
      </c>
      <c r="F10" s="10">
        <f t="shared" si="2"/>
        <v>13.911111111111111</v>
      </c>
      <c r="G10" s="14">
        <f t="shared" si="0"/>
        <v>0.21286720385762326</v>
      </c>
    </row>
    <row r="11" spans="1:9" x14ac:dyDescent="0.2">
      <c r="A11">
        <v>1830</v>
      </c>
      <c r="B11" s="9">
        <v>18959</v>
      </c>
      <c r="C11" s="9">
        <v>2838</v>
      </c>
      <c r="D11" s="9">
        <v>177</v>
      </c>
      <c r="E11" s="9">
        <f t="shared" si="1"/>
        <v>3015</v>
      </c>
      <c r="F11" s="10">
        <f t="shared" si="2"/>
        <v>16.033898305084747</v>
      </c>
      <c r="G11" s="14">
        <f t="shared" si="0"/>
        <v>0.15902737486154334</v>
      </c>
    </row>
    <row r="12" spans="1:9" x14ac:dyDescent="0.2">
      <c r="A12">
        <v>1840</v>
      </c>
      <c r="B12" s="9">
        <f>'local prisoners, 1836-53'!J10+'local prisoners, 1836-53'!K10</f>
        <v>14378</v>
      </c>
      <c r="C12" s="9">
        <f>'local prisoners, 1836-53'!L10</f>
        <v>1394</v>
      </c>
      <c r="D12" s="9">
        <f>'local prisoners, 1836-53'!M10</f>
        <v>86</v>
      </c>
      <c r="E12" s="9">
        <f t="shared" si="1"/>
        <v>1480</v>
      </c>
      <c r="F12" s="10">
        <f t="shared" si="2"/>
        <v>16.209302325581394</v>
      </c>
      <c r="G12" s="14">
        <f t="shared" si="0"/>
        <v>0.1029350396439004</v>
      </c>
    </row>
    <row r="13" spans="1:9" x14ac:dyDescent="0.2">
      <c r="A13">
        <v>1850</v>
      </c>
      <c r="B13" s="9">
        <f>'local prisoners, 1836-53'!J21</f>
        <v>13850</v>
      </c>
      <c r="C13" s="9">
        <f>'local prisoners, 1836-53'!L21</f>
        <v>1061</v>
      </c>
      <c r="D13" s="9">
        <f>'local prisoners, 1836-53'!M21</f>
        <v>34</v>
      </c>
      <c r="E13" s="9">
        <f t="shared" si="1"/>
        <v>1095</v>
      </c>
      <c r="F13" s="10">
        <f>C13/D13</f>
        <v>31.205882352941178</v>
      </c>
      <c r="G13" s="14">
        <f t="shared" si="0"/>
        <v>7.9061371841155234E-2</v>
      </c>
    </row>
  </sheetData>
  <mergeCells count="2">
    <mergeCell ref="C3:F3"/>
    <mergeCell ref="A1:F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workbookViewId="0">
      <selection sqref="A1:G1"/>
    </sheetView>
  </sheetViews>
  <sheetFormatPr defaultRowHeight="12.75" x14ac:dyDescent="0.2"/>
  <cols>
    <col min="1" max="1" width="12.28515625" customWidth="1"/>
    <col min="3" max="5" width="9.140625" style="1"/>
    <col min="6" max="6" width="3.28515625" customWidth="1"/>
    <col min="7" max="7" width="41" customWidth="1"/>
  </cols>
  <sheetData>
    <row r="1" spans="1:7" x14ac:dyDescent="0.2">
      <c r="A1" s="36" t="s">
        <v>185</v>
      </c>
      <c r="B1" s="36"/>
      <c r="C1" s="36"/>
      <c r="D1" s="36"/>
      <c r="E1" s="36"/>
      <c r="F1" s="36"/>
      <c r="G1" s="36"/>
    </row>
    <row r="4" spans="1:7" x14ac:dyDescent="0.2">
      <c r="A4" t="s">
        <v>20</v>
      </c>
      <c r="B4" t="s">
        <v>76</v>
      </c>
      <c r="C4" s="1" t="s">
        <v>3</v>
      </c>
      <c r="D4" s="1" t="s">
        <v>17</v>
      </c>
      <c r="E4" s="1" t="s">
        <v>1</v>
      </c>
      <c r="G4" s="1" t="s">
        <v>68</v>
      </c>
    </row>
    <row r="5" spans="1:7" x14ac:dyDescent="0.2">
      <c r="A5">
        <v>1779</v>
      </c>
      <c r="B5" s="2">
        <f>D5/E5</f>
        <v>8.3589743589743595</v>
      </c>
      <c r="C5" s="1">
        <f>D5+E5</f>
        <v>4380</v>
      </c>
      <c r="D5" s="1">
        <v>3912</v>
      </c>
      <c r="E5" s="1">
        <v>468</v>
      </c>
      <c r="G5" t="s">
        <v>186</v>
      </c>
    </row>
    <row r="6" spans="1:7" x14ac:dyDescent="0.2">
      <c r="A6">
        <v>1780</v>
      </c>
      <c r="G6" t="s">
        <v>187</v>
      </c>
    </row>
    <row r="7" spans="1:7" x14ac:dyDescent="0.2">
      <c r="A7">
        <v>1781</v>
      </c>
    </row>
    <row r="8" spans="1:7" x14ac:dyDescent="0.2">
      <c r="A8">
        <v>1782</v>
      </c>
      <c r="B8" s="2">
        <f>D8/E8</f>
        <v>7.1749539594843466</v>
      </c>
      <c r="C8" s="1">
        <f>D8+E8</f>
        <v>4439</v>
      </c>
      <c r="D8" s="1">
        <v>3896</v>
      </c>
      <c r="E8" s="1">
        <v>543</v>
      </c>
      <c r="G8" t="s">
        <v>193</v>
      </c>
    </row>
    <row r="9" spans="1:7" x14ac:dyDescent="0.2">
      <c r="A9">
        <v>1783</v>
      </c>
      <c r="G9" t="s">
        <v>194</v>
      </c>
    </row>
    <row r="10" spans="1:7" x14ac:dyDescent="0.2">
      <c r="A10">
        <v>1784</v>
      </c>
      <c r="G10" t="s">
        <v>195</v>
      </c>
    </row>
    <row r="11" spans="1:7" x14ac:dyDescent="0.2">
      <c r="A11">
        <v>1785</v>
      </c>
    </row>
    <row r="12" spans="1:7" x14ac:dyDescent="0.2">
      <c r="A12">
        <v>1786</v>
      </c>
    </row>
    <row r="13" spans="1:7" x14ac:dyDescent="0.2">
      <c r="A13">
        <v>1787</v>
      </c>
    </row>
    <row r="14" spans="1:7" x14ac:dyDescent="0.2">
      <c r="A14">
        <v>1788</v>
      </c>
      <c r="B14" s="2">
        <f>D14/E14</f>
        <v>8.135531135531135</v>
      </c>
      <c r="C14" s="1">
        <f>D14+E14</f>
        <v>7482</v>
      </c>
      <c r="D14" s="1">
        <v>6663</v>
      </c>
      <c r="E14" s="1">
        <v>819</v>
      </c>
    </row>
    <row r="15" spans="1:7" x14ac:dyDescent="0.2">
      <c r="A15">
        <v>1789</v>
      </c>
    </row>
    <row r="16" spans="1:7" x14ac:dyDescent="0.2">
      <c r="A16">
        <v>1790</v>
      </c>
    </row>
    <row r="17" spans="1:5" x14ac:dyDescent="0.2">
      <c r="A17">
        <v>1791</v>
      </c>
    </row>
    <row r="18" spans="1:5" x14ac:dyDescent="0.2">
      <c r="A18">
        <v>1792</v>
      </c>
    </row>
    <row r="19" spans="1:5" x14ac:dyDescent="0.2">
      <c r="A19">
        <v>1793</v>
      </c>
    </row>
    <row r="20" spans="1:5" x14ac:dyDescent="0.2">
      <c r="A20">
        <v>1794</v>
      </c>
    </row>
    <row r="21" spans="1:5" x14ac:dyDescent="0.2">
      <c r="A21">
        <v>1795</v>
      </c>
    </row>
    <row r="22" spans="1:5" x14ac:dyDescent="0.2">
      <c r="A22">
        <v>1796</v>
      </c>
    </row>
    <row r="23" spans="1:5" x14ac:dyDescent="0.2">
      <c r="A23">
        <v>1797</v>
      </c>
    </row>
    <row r="24" spans="1:5" x14ac:dyDescent="0.2">
      <c r="A24">
        <v>1798</v>
      </c>
    </row>
    <row r="25" spans="1:5" x14ac:dyDescent="0.2">
      <c r="A25">
        <v>1799</v>
      </c>
    </row>
    <row r="26" spans="1:5" x14ac:dyDescent="0.2">
      <c r="A26">
        <v>1800</v>
      </c>
      <c r="B26" s="2">
        <f>D26/E26</f>
        <v>6.566747572815534</v>
      </c>
      <c r="C26" s="1">
        <f>D26+E26</f>
        <v>6235</v>
      </c>
      <c r="D26" s="1">
        <v>5411</v>
      </c>
      <c r="E26" s="1">
        <v>824</v>
      </c>
    </row>
    <row r="27" spans="1:5" x14ac:dyDescent="0.2">
      <c r="A27">
        <v>1801</v>
      </c>
    </row>
    <row r="28" spans="1:5" x14ac:dyDescent="0.2">
      <c r="A28">
        <v>1802</v>
      </c>
    </row>
    <row r="29" spans="1:5" x14ac:dyDescent="0.2">
      <c r="A29">
        <v>1803</v>
      </c>
    </row>
    <row r="30" spans="1:5" x14ac:dyDescent="0.2">
      <c r="A30">
        <v>1804</v>
      </c>
    </row>
    <row r="31" spans="1:5" x14ac:dyDescent="0.2">
      <c r="A31">
        <v>1805</v>
      </c>
    </row>
    <row r="32" spans="1:5" x14ac:dyDescent="0.2">
      <c r="A32">
        <v>1806</v>
      </c>
    </row>
    <row r="33" spans="1:5" x14ac:dyDescent="0.2">
      <c r="A33">
        <v>1807</v>
      </c>
    </row>
    <row r="34" spans="1:5" x14ac:dyDescent="0.2">
      <c r="A34">
        <v>1808</v>
      </c>
    </row>
    <row r="35" spans="1:5" x14ac:dyDescent="0.2">
      <c r="A35">
        <v>1809</v>
      </c>
    </row>
    <row r="36" spans="1:5" x14ac:dyDescent="0.2">
      <c r="A36">
        <v>1810</v>
      </c>
      <c r="B36" s="2">
        <f>D36/E36</f>
        <v>6.5968194574368573</v>
      </c>
      <c r="C36" s="1">
        <f>D36+E36</f>
        <v>8121</v>
      </c>
      <c r="D36" s="1">
        <v>7052</v>
      </c>
      <c r="E36" s="1">
        <v>1069</v>
      </c>
    </row>
    <row r="37" spans="1:5" x14ac:dyDescent="0.2">
      <c r="A37">
        <v>1811</v>
      </c>
    </row>
    <row r="38" spans="1:5" x14ac:dyDescent="0.2">
      <c r="A38">
        <v>1812</v>
      </c>
    </row>
    <row r="39" spans="1:5" x14ac:dyDescent="0.2">
      <c r="A39">
        <v>1813</v>
      </c>
    </row>
    <row r="40" spans="1:5" x14ac:dyDescent="0.2">
      <c r="A40">
        <v>1814</v>
      </c>
    </row>
    <row r="41" spans="1:5" x14ac:dyDescent="0.2">
      <c r="A41">
        <v>1815</v>
      </c>
    </row>
    <row r="42" spans="1:5" x14ac:dyDescent="0.2">
      <c r="A42">
        <v>1816</v>
      </c>
    </row>
    <row r="43" spans="1:5" x14ac:dyDescent="0.2">
      <c r="A43">
        <v>1817</v>
      </c>
    </row>
    <row r="44" spans="1:5" x14ac:dyDescent="0.2">
      <c r="A44">
        <v>1818</v>
      </c>
    </row>
    <row r="45" spans="1:5" x14ac:dyDescent="0.2">
      <c r="A45">
        <v>1819</v>
      </c>
    </row>
    <row r="46" spans="1:5" x14ac:dyDescent="0.2">
      <c r="A46">
        <v>1820</v>
      </c>
      <c r="B46" s="2">
        <f>D46/E46</f>
        <v>5.894575678040245</v>
      </c>
      <c r="C46" s="1">
        <f>D46+E46</f>
        <v>15761</v>
      </c>
      <c r="D46" s="1">
        <v>13475</v>
      </c>
      <c r="E46" s="1">
        <v>2286</v>
      </c>
    </row>
    <row r="47" spans="1:5" x14ac:dyDescent="0.2">
      <c r="A47">
        <v>1821</v>
      </c>
    </row>
    <row r="48" spans="1:5" x14ac:dyDescent="0.2">
      <c r="A48">
        <v>1822</v>
      </c>
    </row>
    <row r="49" spans="1:5" x14ac:dyDescent="0.2">
      <c r="A49">
        <v>1823</v>
      </c>
    </row>
    <row r="50" spans="1:5" x14ac:dyDescent="0.2">
      <c r="A50">
        <v>1824</v>
      </c>
    </row>
    <row r="51" spans="1:5" x14ac:dyDescent="0.2">
      <c r="A51">
        <v>1825</v>
      </c>
    </row>
    <row r="52" spans="1:5" x14ac:dyDescent="0.2">
      <c r="A52">
        <v>1826</v>
      </c>
    </row>
    <row r="53" spans="1:5" x14ac:dyDescent="0.2">
      <c r="A53">
        <v>1827</v>
      </c>
    </row>
    <row r="54" spans="1:5" x14ac:dyDescent="0.2">
      <c r="A54">
        <v>1828</v>
      </c>
    </row>
    <row r="55" spans="1:5" x14ac:dyDescent="0.2">
      <c r="A55">
        <v>1829</v>
      </c>
    </row>
    <row r="56" spans="1:5" x14ac:dyDescent="0.2">
      <c r="A56">
        <v>1830</v>
      </c>
      <c r="B56" s="2">
        <f>D56/E56</f>
        <v>6.8149216817807092</v>
      </c>
      <c r="C56" s="1">
        <f>D56+E56</f>
        <v>18959</v>
      </c>
      <c r="D56" s="1">
        <v>16533</v>
      </c>
      <c r="E56" s="1">
        <v>2426</v>
      </c>
    </row>
    <row r="57" spans="1:5" x14ac:dyDescent="0.2">
      <c r="A57">
        <v>1831</v>
      </c>
    </row>
    <row r="58" spans="1:5" x14ac:dyDescent="0.2">
      <c r="A58">
        <v>1832</v>
      </c>
    </row>
    <row r="59" spans="1:5" x14ac:dyDescent="0.2">
      <c r="A59">
        <v>1833</v>
      </c>
    </row>
    <row r="60" spans="1:5" x14ac:dyDescent="0.2">
      <c r="A60">
        <v>1834</v>
      </c>
    </row>
    <row r="61" spans="1:5" x14ac:dyDescent="0.2">
      <c r="A61">
        <v>1835</v>
      </c>
    </row>
    <row r="62" spans="1:5" x14ac:dyDescent="0.2">
      <c r="A62">
        <v>1836</v>
      </c>
      <c r="B62" s="2">
        <f t="shared" ref="B62:B93" si="0">D62/E62</f>
        <v>6.6482728526030614</v>
      </c>
      <c r="C62" s="1">
        <f>D62+E62</f>
        <v>16877.485614557299</v>
      </c>
      <c r="D62" s="1">
        <f>'local prisoners, 1836-1902'!D6+'hulks 1777-1856'!B64</f>
        <v>14670.780134794884</v>
      </c>
      <c r="E62" s="1">
        <f>'local prisoners, 1836-1902'!E6</f>
        <v>2206.705479762416</v>
      </c>
    </row>
    <row r="63" spans="1:5" x14ac:dyDescent="0.2">
      <c r="A63">
        <v>1837</v>
      </c>
      <c r="B63" s="2">
        <f t="shared" si="0"/>
        <v>6.2707400169313043</v>
      </c>
      <c r="C63" s="1">
        <f t="shared" ref="C63:C126" si="1">D63+E63</f>
        <v>17196.387212586535</v>
      </c>
      <c r="D63" s="1">
        <f>'local prisoners, 1836-1902'!D7+'hulks 1777-1856'!B65</f>
        <v>14831.237699257566</v>
      </c>
      <c r="E63" s="1">
        <f>'local prisoners, 1836-1902'!E7</f>
        <v>2365.1495133289691</v>
      </c>
    </row>
    <row r="64" spans="1:5" x14ac:dyDescent="0.2">
      <c r="A64">
        <v>1838</v>
      </c>
      <c r="B64" s="2">
        <f t="shared" si="0"/>
        <v>5.9563088717079067</v>
      </c>
      <c r="C64" s="1">
        <f t="shared" si="1"/>
        <v>17360</v>
      </c>
      <c r="D64" s="1">
        <f>'local prisoners, 1836-1902'!D8+'hulks 1777-1856'!B66</f>
        <v>14864.423636131931</v>
      </c>
      <c r="E64" s="1">
        <f>'local prisoners, 1836-1902'!E8</f>
        <v>2495.5763638680678</v>
      </c>
    </row>
    <row r="65" spans="1:5" x14ac:dyDescent="0.2">
      <c r="A65">
        <v>1839</v>
      </c>
      <c r="B65" s="2">
        <f t="shared" si="0"/>
        <v>5.9236159351952846</v>
      </c>
      <c r="C65" s="1">
        <f t="shared" si="1"/>
        <v>17744.533771230457</v>
      </c>
      <c r="D65" s="1">
        <f>'local prisoners, 1836-1902'!D9+'hulks 1777-1856'!B67</f>
        <v>15181.633989191932</v>
      </c>
      <c r="E65" s="1">
        <f>'local prisoners, 1836-1902'!E9</f>
        <v>2562.8997820385257</v>
      </c>
    </row>
    <row r="66" spans="1:5" x14ac:dyDescent="0.2">
      <c r="A66">
        <v>1840</v>
      </c>
      <c r="B66" s="2">
        <f t="shared" si="0"/>
        <v>5.9119691061930384</v>
      </c>
      <c r="C66" s="1">
        <f t="shared" si="1"/>
        <v>19472.499999999971</v>
      </c>
      <c r="D66" s="1">
        <f>'local prisoners, 1836-1902'!D10+'hulks 1777-1856'!B68</f>
        <v>16655.285440612999</v>
      </c>
      <c r="E66" s="1">
        <f>'local prisoners, 1836-1902'!E10</f>
        <v>2817.21455938697</v>
      </c>
    </row>
    <row r="67" spans="1:5" x14ac:dyDescent="0.2">
      <c r="A67">
        <v>1841</v>
      </c>
      <c r="B67" s="2">
        <f t="shared" si="0"/>
        <v>6.3294310019421891</v>
      </c>
      <c r="C67" s="1">
        <f t="shared" si="1"/>
        <v>20939.734960477628</v>
      </c>
      <c r="D67" s="1">
        <f>'local prisoners, 1836-1902'!D11+'hulks 1777-1856'!B69</f>
        <v>18082.796276570389</v>
      </c>
      <c r="E67" s="1">
        <f>'local prisoners, 1836-1902'!E11</f>
        <v>2856.9386839072381</v>
      </c>
    </row>
    <row r="68" spans="1:5" x14ac:dyDescent="0.2">
      <c r="A68">
        <v>1842</v>
      </c>
      <c r="B68" s="2">
        <f t="shared" si="0"/>
        <v>6.745404023394534</v>
      </c>
      <c r="C68" s="1">
        <f t="shared" si="1"/>
        <v>22221.95955110254</v>
      </c>
      <c r="D68" s="1">
        <f>'local prisoners, 1836-1902'!D12+'hulks 1777-1856'!B70</f>
        <v>19352.908500443024</v>
      </c>
      <c r="E68" s="1">
        <f>'local prisoners, 1836-1902'!E12</f>
        <v>2869.0510506595174</v>
      </c>
    </row>
    <row r="69" spans="1:5" x14ac:dyDescent="0.2">
      <c r="A69">
        <v>1843</v>
      </c>
      <c r="B69" s="2">
        <f t="shared" si="0"/>
        <v>6.8072248098018724</v>
      </c>
      <c r="C69" s="1">
        <f t="shared" si="1"/>
        <v>21806.433916613303</v>
      </c>
      <c r="D69" s="1">
        <f>'local prisoners, 1836-1902'!D13+'hulks 1777-1856'!B71</f>
        <v>19013.324399741752</v>
      </c>
      <c r="E69" s="1">
        <f>'local prisoners, 1836-1902'!E13</f>
        <v>2793.1095168715524</v>
      </c>
    </row>
    <row r="70" spans="1:5" x14ac:dyDescent="0.2">
      <c r="A70">
        <v>1844</v>
      </c>
      <c r="B70" s="2">
        <f t="shared" si="0"/>
        <v>6.4318981961411295</v>
      </c>
      <c r="C70" s="1">
        <f t="shared" si="1"/>
        <v>19488.278316969612</v>
      </c>
      <c r="D70" s="1">
        <f>'local prisoners, 1836-1902'!D14+'hulks 1777-1856'!B72</f>
        <v>16866.030567789123</v>
      </c>
      <c r="E70" s="1">
        <f>'local prisoners, 1836-1902'!E14</f>
        <v>2622.2477491804889</v>
      </c>
    </row>
    <row r="71" spans="1:5" x14ac:dyDescent="0.2">
      <c r="A71">
        <v>1845</v>
      </c>
      <c r="B71" s="2">
        <f t="shared" si="0"/>
        <v>5.6416880506714957</v>
      </c>
      <c r="C71" s="1">
        <f t="shared" si="1"/>
        <v>16872.9867623471</v>
      </c>
      <c r="D71" s="1">
        <f>'local prisoners, 1836-1902'!D15+'hulks 1777-1856'!B73</f>
        <v>14332.52014699</v>
      </c>
      <c r="E71" s="1">
        <f>'local prisoners, 1836-1902'!E15</f>
        <v>2540.4666153570984</v>
      </c>
    </row>
    <row r="72" spans="1:5" x14ac:dyDescent="0.2">
      <c r="A72">
        <v>1846</v>
      </c>
      <c r="B72" s="2">
        <f t="shared" si="0"/>
        <v>5.1270877032240492</v>
      </c>
      <c r="C72" s="1">
        <f t="shared" si="1"/>
        <v>15573.132517822089</v>
      </c>
      <c r="D72" s="1">
        <f>'local prisoners, 1836-1902'!D16+'hulks 1777-1856'!B74</f>
        <v>13031.446602402995</v>
      </c>
      <c r="E72" s="1">
        <f>'local prisoners, 1836-1902'!E16</f>
        <v>2541.6859154190934</v>
      </c>
    </row>
    <row r="73" spans="1:5" x14ac:dyDescent="0.2">
      <c r="A73">
        <v>1847</v>
      </c>
      <c r="B73" s="2">
        <f t="shared" si="0"/>
        <v>5.6953493456601176</v>
      </c>
      <c r="C73" s="1">
        <f t="shared" si="1"/>
        <v>17581.987381703468</v>
      </c>
      <c r="D73" s="1">
        <f>'local prisoners, 1836-1902'!D17+'hulks 1777-1856'!B75</f>
        <v>14955.98738170347</v>
      </c>
      <c r="E73" s="1">
        <f>'local prisoners, 1836-1902'!E17</f>
        <v>2626</v>
      </c>
    </row>
    <row r="74" spans="1:5" x14ac:dyDescent="0.2">
      <c r="A74">
        <v>1848</v>
      </c>
      <c r="B74" s="2">
        <f t="shared" ref="B74:B82" si="2">D74/E74</f>
        <v>6.2657270539704362</v>
      </c>
      <c r="C74" s="1">
        <f t="shared" si="1"/>
        <v>21136</v>
      </c>
      <c r="D74" s="1">
        <f>'local prisoners, 1836-1902'!D18+'hulks 1777-1856'!B76+'convicts, 1848-1902'!D6</f>
        <v>18227</v>
      </c>
      <c r="E74" s="1">
        <f>'local prisoners, 1836-1902'!E18+'convicts, 1848-1902'!E6</f>
        <v>2909</v>
      </c>
    </row>
    <row r="75" spans="1:5" x14ac:dyDescent="0.2">
      <c r="A75">
        <v>1849</v>
      </c>
      <c r="B75" s="2">
        <f t="shared" si="2"/>
        <v>6.2489666136724962</v>
      </c>
      <c r="C75" s="1">
        <f t="shared" si="1"/>
        <v>22798</v>
      </c>
      <c r="D75" s="1">
        <f>'local prisoners, 1836-1902'!D19+'hulks 1777-1856'!B77+'convicts, 1848-1902'!D7</f>
        <v>19653</v>
      </c>
      <c r="E75" s="1">
        <f>'local prisoners, 1836-1902'!E19+'convicts, 1848-1902'!E7</f>
        <v>3145</v>
      </c>
    </row>
    <row r="76" spans="1:5" x14ac:dyDescent="0.2">
      <c r="A76">
        <v>1850</v>
      </c>
      <c r="B76" s="2">
        <f t="shared" si="2"/>
        <v>6.2912985274431064</v>
      </c>
      <c r="C76" s="1">
        <f t="shared" si="1"/>
        <v>21786.400000000001</v>
      </c>
      <c r="D76" s="1">
        <f>'local prisoners, 1836-1902'!D20+'hulks 1777-1856'!B78+'convicts, 1848-1902'!D8</f>
        <v>18798.400000000001</v>
      </c>
      <c r="E76" s="1">
        <f>'local prisoners, 1836-1902'!E20+'convicts, 1848-1902'!E8</f>
        <v>2988</v>
      </c>
    </row>
    <row r="77" spans="1:5" x14ac:dyDescent="0.2">
      <c r="A77">
        <v>1851</v>
      </c>
      <c r="B77" s="2">
        <f t="shared" si="2"/>
        <v>7.3165551839464884</v>
      </c>
      <c r="C77" s="1">
        <f t="shared" si="1"/>
        <v>24866.5</v>
      </c>
      <c r="D77" s="1">
        <f>'local prisoners, 1836-1902'!D21+'hulks 1777-1856'!B79+'convicts, 1848-1902'!D9</f>
        <v>21876.5</v>
      </c>
      <c r="E77" s="1">
        <f>'local prisoners, 1836-1902'!E21+'convicts, 1848-1902'!E9</f>
        <v>2990</v>
      </c>
    </row>
    <row r="78" spans="1:5" x14ac:dyDescent="0.2">
      <c r="A78">
        <v>1852</v>
      </c>
      <c r="B78" s="2">
        <f t="shared" si="2"/>
        <v>6.727126288659794</v>
      </c>
      <c r="C78" s="1">
        <f t="shared" si="1"/>
        <v>23985</v>
      </c>
      <c r="D78" s="1">
        <f>'local prisoners, 1836-1902'!D22+'hulks 1777-1856'!B80+'convicts, 1848-1902'!D10</f>
        <v>20881</v>
      </c>
      <c r="E78" s="1">
        <f>'local prisoners, 1836-1902'!E22+'convicts, 1848-1902'!E10</f>
        <v>3104</v>
      </c>
    </row>
    <row r="79" spans="1:5" x14ac:dyDescent="0.2">
      <c r="A79">
        <v>1853</v>
      </c>
      <c r="B79" s="2">
        <f t="shared" si="2"/>
        <v>5.9513465258146105</v>
      </c>
      <c r="C79" s="1">
        <f t="shared" si="1"/>
        <v>23360</v>
      </c>
      <c r="D79" s="1">
        <f>'local prisoners, 1836-1902'!D23+'hulks 1777-1856'!B81+'convicts, 1848-1902'!D11</f>
        <v>19999.5</v>
      </c>
      <c r="E79" s="1">
        <f>'local prisoners, 1836-1902'!E23+'convicts, 1848-1902'!E11</f>
        <v>3360.5</v>
      </c>
    </row>
    <row r="80" spans="1:5" x14ac:dyDescent="0.2">
      <c r="A80">
        <v>1854</v>
      </c>
      <c r="B80" s="2">
        <f t="shared" si="2"/>
        <v>5.3198749999999997</v>
      </c>
      <c r="C80" s="1">
        <f t="shared" si="1"/>
        <v>25279.5</v>
      </c>
      <c r="D80" s="1">
        <f>'local prisoners, 1836-1902'!D24+'hulks 1777-1856'!B82+'convicts, 1848-1902'!D12</f>
        <v>21279.5</v>
      </c>
      <c r="E80" s="1">
        <f>'local prisoners, 1836-1902'!E24+'convicts, 1848-1902'!E12</f>
        <v>4000</v>
      </c>
    </row>
    <row r="81" spans="1:5" x14ac:dyDescent="0.2">
      <c r="A81">
        <v>1855</v>
      </c>
      <c r="B81" s="2">
        <f t="shared" si="2"/>
        <v>4.8998787577120053</v>
      </c>
      <c r="C81" s="1">
        <f t="shared" si="1"/>
        <v>25491.5</v>
      </c>
      <c r="D81" s="1">
        <f>'local prisoners, 1836-1902'!D25+'hulks 1777-1856'!B83+'convicts, 1848-1902'!D13</f>
        <v>21170.817991631797</v>
      </c>
      <c r="E81" s="1">
        <f>'local prisoners, 1836-1902'!E25+'convicts, 1848-1902'!E13</f>
        <v>4320.6820083682014</v>
      </c>
    </row>
    <row r="82" spans="1:5" x14ac:dyDescent="0.2">
      <c r="A82">
        <v>1856</v>
      </c>
      <c r="B82" s="2">
        <f t="shared" si="2"/>
        <v>4.4816179715978732</v>
      </c>
      <c r="C82" s="1">
        <f t="shared" si="1"/>
        <v>24891.333333333332</v>
      </c>
      <c r="D82" s="1">
        <f>'local prisoners, 1836-1902'!D26+'hulks 1777-1856'!B84+'convicts, 1848-1902'!D14</f>
        <v>20350.459915611813</v>
      </c>
      <c r="E82" s="1">
        <f>'local prisoners, 1836-1902'!E26+'convicts, 1848-1902'!E14</f>
        <v>4540.8734177215183</v>
      </c>
    </row>
    <row r="83" spans="1:5" x14ac:dyDescent="0.2">
      <c r="A83">
        <v>1857</v>
      </c>
      <c r="B83" s="2">
        <f t="shared" si="0"/>
        <v>4.4130167826442896</v>
      </c>
      <c r="C83" s="1">
        <f t="shared" si="1"/>
        <v>26448</v>
      </c>
      <c r="D83" s="1">
        <f>'local prisoners, 1836-1902'!D27+'convicts, 1848-1902'!D15</f>
        <v>21562</v>
      </c>
      <c r="E83" s="1">
        <f>'local prisoners, 1836-1902'!E27+'convicts, 1848-1902'!E15</f>
        <v>4886</v>
      </c>
    </row>
    <row r="84" spans="1:5" x14ac:dyDescent="0.2">
      <c r="A84">
        <v>1858</v>
      </c>
      <c r="B84" s="2">
        <f t="shared" si="0"/>
        <v>4.2460598896769106</v>
      </c>
      <c r="C84" s="1">
        <f t="shared" si="1"/>
        <v>26629</v>
      </c>
      <c r="D84" s="1">
        <f>'local prisoners, 1836-1902'!D28+'convicts, 1848-1902'!D16</f>
        <v>21553</v>
      </c>
      <c r="E84" s="1">
        <f>'local prisoners, 1836-1902'!E28+'convicts, 1848-1902'!E16</f>
        <v>5076</v>
      </c>
    </row>
    <row r="85" spans="1:5" x14ac:dyDescent="0.2">
      <c r="A85">
        <v>1859</v>
      </c>
      <c r="B85" s="2">
        <f t="shared" si="0"/>
        <v>4.0201149425287355</v>
      </c>
      <c r="C85" s="1">
        <f t="shared" si="1"/>
        <v>24458</v>
      </c>
      <c r="D85" s="1">
        <f>'local prisoners, 1836-1902'!D29+'convicts, 1848-1902'!D17</f>
        <v>19586</v>
      </c>
      <c r="E85" s="1">
        <f>'local prisoners, 1836-1902'!E29+'convicts, 1848-1902'!E17</f>
        <v>4872</v>
      </c>
    </row>
    <row r="86" spans="1:5" x14ac:dyDescent="0.2">
      <c r="A86">
        <v>1860</v>
      </c>
      <c r="B86" s="2">
        <f t="shared" si="0"/>
        <v>3.9748635096895044</v>
      </c>
      <c r="C86" s="1">
        <f t="shared" si="1"/>
        <v>23319</v>
      </c>
      <c r="D86" s="1">
        <f>'local prisoners, 1836-1902'!D30+'convicts, 1848-1902'!D18</f>
        <v>18631.635220125787</v>
      </c>
      <c r="E86" s="1">
        <f>'local prisoners, 1836-1902'!E30+'convicts, 1848-1902'!E18</f>
        <v>4687.3647798742131</v>
      </c>
    </row>
    <row r="87" spans="1:5" x14ac:dyDescent="0.2">
      <c r="A87">
        <v>1861</v>
      </c>
      <c r="B87" s="2">
        <f t="shared" si="0"/>
        <v>4.0509688289806238</v>
      </c>
      <c r="C87" s="1">
        <f t="shared" si="1"/>
        <v>23982</v>
      </c>
      <c r="D87" s="1">
        <f>'local prisoners, 1836-1902'!D31+'convicts, 1848-1902'!D19</f>
        <v>19234</v>
      </c>
      <c r="E87" s="1">
        <f>'local prisoners, 1836-1902'!E31+'convicts, 1848-1902'!E19</f>
        <v>4748</v>
      </c>
    </row>
    <row r="88" spans="1:5" x14ac:dyDescent="0.2">
      <c r="A88">
        <v>1862</v>
      </c>
      <c r="B88" s="2">
        <f t="shared" si="0"/>
        <v>4.1101285081414218</v>
      </c>
      <c r="C88" s="1">
        <f t="shared" si="1"/>
        <v>25708</v>
      </c>
      <c r="D88" s="1">
        <f>'local prisoners, 1836-1902'!D32+'convicts, 1848-1902'!D20</f>
        <v>20677.206751054851</v>
      </c>
      <c r="E88" s="1">
        <f>'local prisoners, 1836-1902'!E32+'convicts, 1848-1902'!E20</f>
        <v>5030.7932489451468</v>
      </c>
    </row>
    <row r="89" spans="1:5" x14ac:dyDescent="0.2">
      <c r="A89">
        <v>1863</v>
      </c>
      <c r="B89" s="2">
        <f t="shared" si="0"/>
        <v>4.0096201883142122</v>
      </c>
      <c r="C89" s="1">
        <f t="shared" si="1"/>
        <v>26861</v>
      </c>
      <c r="D89" s="1">
        <f>'local prisoners, 1836-1902'!D33+'convicts, 1848-1902'!D21</f>
        <v>21499.116465863452</v>
      </c>
      <c r="E89" s="1">
        <f>'local prisoners, 1836-1902'!E33+'convicts, 1848-1902'!E21</f>
        <v>5361.8835341365466</v>
      </c>
    </row>
    <row r="90" spans="1:5" x14ac:dyDescent="0.2">
      <c r="A90">
        <v>1864</v>
      </c>
      <c r="B90" s="2">
        <f t="shared" si="0"/>
        <v>3.9877588656486105</v>
      </c>
      <c r="C90" s="1">
        <f t="shared" si="1"/>
        <v>25929</v>
      </c>
      <c r="D90" s="1">
        <f>'local prisoners, 1836-1902'!D34+'convicts, 1848-1902'!D22</f>
        <v>20730.472826086956</v>
      </c>
      <c r="E90" s="1">
        <f>'local prisoners, 1836-1902'!E34+'convicts, 1848-1902'!E22</f>
        <v>5198.527173913044</v>
      </c>
    </row>
    <row r="91" spans="1:5" x14ac:dyDescent="0.2">
      <c r="A91">
        <v>1865</v>
      </c>
      <c r="B91" s="2">
        <f t="shared" si="0"/>
        <v>4.0287698412698409</v>
      </c>
      <c r="C91" s="1">
        <f t="shared" si="1"/>
        <v>25345</v>
      </c>
      <c r="D91" s="1">
        <f>'local prisoners, 1836-1902'!D35+'convicts, 1848-1902'!D23</f>
        <v>20305</v>
      </c>
      <c r="E91" s="1">
        <f>'local prisoners, 1836-1902'!E35+'convicts, 1848-1902'!E23</f>
        <v>5040</v>
      </c>
    </row>
    <row r="92" spans="1:5" x14ac:dyDescent="0.2">
      <c r="A92">
        <v>1866</v>
      </c>
      <c r="B92" s="2">
        <f t="shared" si="0"/>
        <v>4.1993278722957363</v>
      </c>
      <c r="C92" s="1">
        <f t="shared" si="1"/>
        <v>24754</v>
      </c>
      <c r="D92" s="1">
        <f>'local prisoners, 1836-1902'!D36+'convicts, 1848-1902'!D24</f>
        <v>19993</v>
      </c>
      <c r="E92" s="1">
        <f>'local prisoners, 1836-1902'!E36+'convicts, 1848-1902'!E24</f>
        <v>4761</v>
      </c>
    </row>
    <row r="93" spans="1:5" x14ac:dyDescent="0.2">
      <c r="A93">
        <v>1867</v>
      </c>
      <c r="B93" s="2">
        <f t="shared" si="0"/>
        <v>4.2857441909147997</v>
      </c>
      <c r="C93" s="1">
        <f t="shared" si="1"/>
        <v>25250</v>
      </c>
      <c r="D93" s="1">
        <f>'local prisoners, 1836-1902'!D37+'convicts, 1848-1902'!D25</f>
        <v>20473</v>
      </c>
      <c r="E93" s="1">
        <f>'local prisoners, 1836-1902'!E37+'convicts, 1848-1902'!E25</f>
        <v>4777</v>
      </c>
    </row>
    <row r="94" spans="1:5" x14ac:dyDescent="0.2">
      <c r="A94">
        <v>1868</v>
      </c>
      <c r="B94" s="2">
        <f t="shared" ref="B94:B125" si="3">D94/E94</f>
        <v>4.4100939926440539</v>
      </c>
      <c r="C94" s="1">
        <f t="shared" si="1"/>
        <v>26477</v>
      </c>
      <c r="D94" s="1">
        <f>'local prisoners, 1836-1902'!D38+'convicts, 1848-1902'!D26</f>
        <v>21583</v>
      </c>
      <c r="E94" s="1">
        <f>'local prisoners, 1836-1902'!E38+'convicts, 1848-1902'!E26</f>
        <v>4894</v>
      </c>
    </row>
    <row r="95" spans="1:5" x14ac:dyDescent="0.2">
      <c r="A95">
        <v>1869</v>
      </c>
      <c r="B95" s="2">
        <f t="shared" si="3"/>
        <v>4.6060250391236304</v>
      </c>
      <c r="C95" s="1">
        <f t="shared" si="1"/>
        <v>28658</v>
      </c>
      <c r="D95" s="1">
        <f>'local prisoners, 1836-1902'!D39+'convicts, 1848-1902'!D27</f>
        <v>23546</v>
      </c>
      <c r="E95" s="1">
        <f>'local prisoners, 1836-1902'!E39+'convicts, 1848-1902'!E27</f>
        <v>5112</v>
      </c>
    </row>
    <row r="96" spans="1:5" x14ac:dyDescent="0.2">
      <c r="A96">
        <v>1870</v>
      </c>
      <c r="B96" s="2">
        <f t="shared" si="3"/>
        <v>4.6506516241976268</v>
      </c>
      <c r="C96" s="1">
        <f t="shared" si="1"/>
        <v>29050</v>
      </c>
      <c r="D96" s="1">
        <f>'local prisoners, 1836-1902'!D40+'convicts, 1848-1902'!D28</f>
        <v>23909</v>
      </c>
      <c r="E96" s="1">
        <f>'local prisoners, 1836-1902'!E40+'convicts, 1848-1902'!E28</f>
        <v>5141</v>
      </c>
    </row>
    <row r="97" spans="1:5" x14ac:dyDescent="0.2">
      <c r="A97">
        <v>1871</v>
      </c>
      <c r="B97" s="2">
        <f t="shared" si="3"/>
        <v>4.471967181090057</v>
      </c>
      <c r="C97" s="1">
        <f t="shared" si="1"/>
        <v>28011</v>
      </c>
      <c r="D97" s="1">
        <f>'local prisoners, 1836-1902'!D41+'convicts, 1848-1902'!D29</f>
        <v>22892</v>
      </c>
      <c r="E97" s="1">
        <f>'local prisoners, 1836-1902'!E41+'convicts, 1848-1902'!E29</f>
        <v>5119</v>
      </c>
    </row>
    <row r="98" spans="1:5" x14ac:dyDescent="0.2">
      <c r="A98">
        <v>1872</v>
      </c>
      <c r="B98" s="2">
        <f t="shared" si="3"/>
        <v>4.1639499620924942</v>
      </c>
      <c r="C98" s="1">
        <f t="shared" si="1"/>
        <v>27245</v>
      </c>
      <c r="D98" s="1">
        <f>'local prisoners, 1836-1902'!D42+'convicts, 1848-1902'!D30</f>
        <v>21969</v>
      </c>
      <c r="E98" s="1">
        <f>'local prisoners, 1836-1902'!E42+'convicts, 1848-1902'!E30</f>
        <v>5276</v>
      </c>
    </row>
    <row r="99" spans="1:5" x14ac:dyDescent="0.2">
      <c r="A99">
        <v>1873</v>
      </c>
      <c r="B99" s="2">
        <f t="shared" si="3"/>
        <v>4.1896518927144761</v>
      </c>
      <c r="C99" s="1">
        <f t="shared" si="1"/>
        <v>27282</v>
      </c>
      <c r="D99" s="1">
        <f>'local prisoners, 1836-1902'!D43+'convicts, 1848-1902'!D31</f>
        <v>22025</v>
      </c>
      <c r="E99" s="1">
        <f>'local prisoners, 1836-1902'!E43+'convicts, 1848-1902'!E31</f>
        <v>5257</v>
      </c>
    </row>
    <row r="100" spans="1:5" x14ac:dyDescent="0.2">
      <c r="A100">
        <v>1874</v>
      </c>
      <c r="B100" s="2">
        <f t="shared" si="3"/>
        <v>4.2110143830431488</v>
      </c>
      <c r="C100" s="1">
        <f t="shared" si="1"/>
        <v>27535</v>
      </c>
      <c r="D100" s="1">
        <f>'local prisoners, 1836-1902'!D44+'convicts, 1848-1902'!D32</f>
        <v>22251</v>
      </c>
      <c r="E100" s="1">
        <f>'local prisoners, 1836-1902'!E44+'convicts, 1848-1902'!E32</f>
        <v>5284</v>
      </c>
    </row>
    <row r="101" spans="1:5" x14ac:dyDescent="0.2">
      <c r="A101">
        <v>1875</v>
      </c>
      <c r="B101" s="2">
        <f t="shared" si="3"/>
        <v>4.3580340264650284</v>
      </c>
      <c r="C101" s="1">
        <f t="shared" si="1"/>
        <v>28344</v>
      </c>
      <c r="D101" s="1">
        <f>'local prisoners, 1836-1902'!D45+'convicts, 1848-1902'!D33</f>
        <v>23054</v>
      </c>
      <c r="E101" s="1">
        <f>'local prisoners, 1836-1902'!E45+'convicts, 1848-1902'!E33</f>
        <v>5290</v>
      </c>
    </row>
    <row r="102" spans="1:5" x14ac:dyDescent="0.2">
      <c r="A102">
        <v>1876</v>
      </c>
      <c r="B102" s="2">
        <f t="shared" si="3"/>
        <v>4.450810403317</v>
      </c>
      <c r="C102" s="1">
        <f t="shared" si="1"/>
        <v>28922</v>
      </c>
      <c r="D102" s="1">
        <f>'local prisoners, 1836-1902'!D46+'convicts, 1848-1902'!D34</f>
        <v>23616</v>
      </c>
      <c r="E102" s="1">
        <f>'local prisoners, 1836-1902'!E46+'convicts, 1848-1902'!E34</f>
        <v>5306</v>
      </c>
    </row>
    <row r="103" spans="1:5" x14ac:dyDescent="0.2">
      <c r="A103">
        <v>1877</v>
      </c>
      <c r="B103" s="2">
        <f t="shared" si="3"/>
        <v>4.5860805860805858</v>
      </c>
      <c r="C103" s="1">
        <f t="shared" si="1"/>
        <v>30500</v>
      </c>
      <c r="D103" s="1">
        <f>'local prisoners, 1836-1902'!D47+'convicts, 1848-1902'!D35</f>
        <v>25040</v>
      </c>
      <c r="E103" s="1">
        <f>'local prisoners, 1836-1902'!E47+'convicts, 1848-1902'!E35</f>
        <v>5460</v>
      </c>
    </row>
    <row r="104" spans="1:5" x14ac:dyDescent="0.2">
      <c r="A104">
        <v>1878</v>
      </c>
      <c r="B104" s="2">
        <f t="shared" si="3"/>
        <v>4.8382267159245576</v>
      </c>
      <c r="C104" s="1">
        <f t="shared" si="1"/>
        <v>30026</v>
      </c>
      <c r="D104" s="1">
        <f>'local prisoners, 1836-1902'!D48+'convicts, 1848-1902'!D36</f>
        <v>24883</v>
      </c>
      <c r="E104" s="1">
        <f>'local prisoners, 1836-1902'!E48+'convicts, 1848-1902'!E36</f>
        <v>5143</v>
      </c>
    </row>
    <row r="105" spans="1:5" x14ac:dyDescent="0.2">
      <c r="A105">
        <v>1879</v>
      </c>
      <c r="B105" s="2">
        <f t="shared" si="3"/>
        <v>4.9553359683794467</v>
      </c>
      <c r="C105" s="1">
        <f t="shared" si="1"/>
        <v>30134</v>
      </c>
      <c r="D105" s="1">
        <f>'local prisoners, 1836-1902'!D49+'convicts, 1848-1902'!D37</f>
        <v>25074</v>
      </c>
      <c r="E105" s="1">
        <f>'local prisoners, 1836-1902'!E49+'convicts, 1848-1902'!E37</f>
        <v>5060</v>
      </c>
    </row>
    <row r="106" spans="1:5" x14ac:dyDescent="0.2">
      <c r="A106">
        <v>1880</v>
      </c>
      <c r="B106" s="2">
        <f t="shared" si="3"/>
        <v>5.2484006176924778</v>
      </c>
      <c r="C106" s="1">
        <f t="shared" si="1"/>
        <v>28324</v>
      </c>
      <c r="D106" s="1">
        <f>'local prisoners, 1836-1902'!D50+'convicts, 1848-1902'!D38</f>
        <v>23791</v>
      </c>
      <c r="E106" s="1">
        <f>'local prisoners, 1836-1902'!E50+'convicts, 1848-1902'!E38</f>
        <v>4533</v>
      </c>
    </row>
    <row r="107" spans="1:5" x14ac:dyDescent="0.2">
      <c r="A107">
        <v>1881</v>
      </c>
      <c r="B107" s="2">
        <f t="shared" si="3"/>
        <v>5.1390105078809105</v>
      </c>
      <c r="C107" s="1">
        <f t="shared" si="1"/>
        <v>28043</v>
      </c>
      <c r="D107" s="1">
        <f>'local prisoners, 1836-1902'!D51+'convicts, 1848-1902'!D39</f>
        <v>23475</v>
      </c>
      <c r="E107" s="1">
        <f>'local prisoners, 1836-1902'!E51+'convicts, 1848-1902'!E39</f>
        <v>4568</v>
      </c>
    </row>
    <row r="108" spans="1:5" x14ac:dyDescent="0.2">
      <c r="A108">
        <v>1882</v>
      </c>
      <c r="B108" s="2">
        <f t="shared" si="3"/>
        <v>5.1620197585071352</v>
      </c>
      <c r="C108" s="1">
        <f t="shared" si="1"/>
        <v>28068</v>
      </c>
      <c r="D108" s="1">
        <f>'local prisoners, 1836-1902'!D52+'convicts, 1848-1902'!D40</f>
        <v>23513</v>
      </c>
      <c r="E108" s="1">
        <f>'local prisoners, 1836-1902'!E52+'convicts, 1848-1902'!E40</f>
        <v>4555</v>
      </c>
    </row>
    <row r="109" spans="1:5" x14ac:dyDescent="0.2">
      <c r="A109">
        <v>1883</v>
      </c>
      <c r="B109" s="2">
        <f t="shared" si="3"/>
        <v>5.2034285714285717</v>
      </c>
      <c r="C109" s="1">
        <f t="shared" si="1"/>
        <v>27140</v>
      </c>
      <c r="D109" s="1">
        <f>'local prisoners, 1836-1902'!D53+'convicts, 1848-1902'!D41</f>
        <v>22765</v>
      </c>
      <c r="E109" s="1">
        <f>'local prisoners, 1836-1902'!E53+'convicts, 1848-1902'!E41</f>
        <v>4375</v>
      </c>
    </row>
    <row r="110" spans="1:5" x14ac:dyDescent="0.2">
      <c r="A110">
        <v>1884</v>
      </c>
      <c r="B110" s="2">
        <f t="shared" si="3"/>
        <v>5.3537214443625647</v>
      </c>
      <c r="C110" s="1">
        <f t="shared" si="1"/>
        <v>25866</v>
      </c>
      <c r="D110" s="1">
        <f>'local prisoners, 1836-1902'!D54+'convicts, 1848-1902'!D42</f>
        <v>21795</v>
      </c>
      <c r="E110" s="1">
        <f>'local prisoners, 1836-1902'!E54+'convicts, 1848-1902'!E42</f>
        <v>4071</v>
      </c>
    </row>
    <row r="111" spans="1:5" x14ac:dyDescent="0.2">
      <c r="A111">
        <v>1885</v>
      </c>
      <c r="B111" s="2">
        <f t="shared" si="3"/>
        <v>5.5744385916273913</v>
      </c>
      <c r="C111" s="1">
        <f t="shared" si="1"/>
        <v>23714</v>
      </c>
      <c r="D111" s="1">
        <f>'local prisoners, 1836-1902'!D55+'convicts, 1848-1902'!D43</f>
        <v>20107</v>
      </c>
      <c r="E111" s="1">
        <f>'local prisoners, 1836-1902'!E55+'convicts, 1848-1902'!E43</f>
        <v>3607</v>
      </c>
    </row>
    <row r="112" spans="1:5" x14ac:dyDescent="0.2">
      <c r="A112">
        <v>1886</v>
      </c>
      <c r="B112" s="2">
        <f t="shared" si="3"/>
        <v>5.8403641881638846</v>
      </c>
      <c r="C112" s="1">
        <f t="shared" si="1"/>
        <v>22539</v>
      </c>
      <c r="D112" s="1">
        <f>'local prisoners, 1836-1902'!D56+'convicts, 1848-1902'!D44</f>
        <v>19244</v>
      </c>
      <c r="E112" s="1">
        <f>'local prisoners, 1836-1902'!E56+'convicts, 1848-1902'!E44</f>
        <v>3295</v>
      </c>
    </row>
    <row r="113" spans="1:5" x14ac:dyDescent="0.2">
      <c r="A113">
        <v>1887</v>
      </c>
      <c r="B113" s="2">
        <f t="shared" si="3"/>
        <v>6.196764608781776</v>
      </c>
      <c r="C113" s="1">
        <f t="shared" si="1"/>
        <v>21799</v>
      </c>
      <c r="D113" s="1">
        <f>'local prisoners, 1836-1902'!D57+'convicts, 1848-1902'!D45</f>
        <v>18770</v>
      </c>
      <c r="E113" s="1">
        <f>'local prisoners, 1836-1902'!E57+'convicts, 1848-1902'!E45</f>
        <v>3029</v>
      </c>
    </row>
    <row r="114" spans="1:5" x14ac:dyDescent="0.2">
      <c r="A114">
        <v>1888</v>
      </c>
      <c r="B114" s="2">
        <f t="shared" si="3"/>
        <v>6.0880587058038689</v>
      </c>
      <c r="C114" s="1">
        <f t="shared" si="1"/>
        <v>21250</v>
      </c>
      <c r="D114" s="1">
        <f>'local prisoners, 1836-1902'!D58+'convicts, 1848-1902'!D46</f>
        <v>18252</v>
      </c>
      <c r="E114" s="1">
        <f>'local prisoners, 1836-1902'!E58+'convicts, 1848-1902'!E46</f>
        <v>2998</v>
      </c>
    </row>
    <row r="115" spans="1:5" x14ac:dyDescent="0.2">
      <c r="A115">
        <v>1889</v>
      </c>
      <c r="B115" s="2">
        <f t="shared" si="3"/>
        <v>5.8976597974152982</v>
      </c>
      <c r="C115" s="1">
        <f t="shared" si="1"/>
        <v>19748</v>
      </c>
      <c r="D115" s="1">
        <f>'local prisoners, 1836-1902'!D59+'convicts, 1848-1902'!D47</f>
        <v>16885</v>
      </c>
      <c r="E115" s="1">
        <f>'local prisoners, 1836-1902'!E59+'convicts, 1848-1902'!E47</f>
        <v>2863</v>
      </c>
    </row>
    <row r="116" spans="1:5" x14ac:dyDescent="0.2">
      <c r="A116">
        <v>1890</v>
      </c>
      <c r="B116" s="2">
        <f t="shared" si="3"/>
        <v>5.8551698394923477</v>
      </c>
      <c r="C116" s="1">
        <f t="shared" si="1"/>
        <v>18365</v>
      </c>
      <c r="D116" s="1">
        <f>'local prisoners, 1836-1902'!D60+'convicts, 1848-1902'!D48</f>
        <v>15686</v>
      </c>
      <c r="E116" s="1">
        <f>'local prisoners, 1836-1902'!E60+'convicts, 1848-1902'!E48</f>
        <v>2679</v>
      </c>
    </row>
    <row r="117" spans="1:5" x14ac:dyDescent="0.2">
      <c r="A117">
        <v>1891</v>
      </c>
      <c r="B117" s="2">
        <f t="shared" si="3"/>
        <v>5.9422310756972108</v>
      </c>
      <c r="C117" s="1">
        <f t="shared" si="1"/>
        <v>17425</v>
      </c>
      <c r="D117" s="1">
        <f>'local prisoners, 1836-1902'!D61+'convicts, 1848-1902'!D49</f>
        <v>14915</v>
      </c>
      <c r="E117" s="1">
        <f>'local prisoners, 1836-1902'!E61+'convicts, 1848-1902'!E49</f>
        <v>2510</v>
      </c>
    </row>
    <row r="118" spans="1:5" x14ac:dyDescent="0.2">
      <c r="A118">
        <v>1892</v>
      </c>
      <c r="B118" s="2">
        <f t="shared" si="3"/>
        <v>5.8903200624512104</v>
      </c>
      <c r="C118" s="1">
        <f t="shared" si="1"/>
        <v>17653</v>
      </c>
      <c r="D118" s="1">
        <f>'local prisoners, 1836-1902'!D62+'convicts, 1848-1902'!D50</f>
        <v>15091</v>
      </c>
      <c r="E118" s="1">
        <f>'local prisoners, 1836-1902'!E62+'convicts, 1848-1902'!E50</f>
        <v>2562</v>
      </c>
    </row>
    <row r="119" spans="1:5" x14ac:dyDescent="0.2">
      <c r="A119">
        <v>1893</v>
      </c>
      <c r="B119" s="2">
        <f t="shared" si="3"/>
        <v>6.0099961553248749</v>
      </c>
      <c r="C119" s="1">
        <f t="shared" si="1"/>
        <v>18233</v>
      </c>
      <c r="D119" s="1">
        <f>'local prisoners, 1836-1902'!D63+'convicts, 1848-1902'!D51</f>
        <v>15632</v>
      </c>
      <c r="E119" s="1">
        <f>'local prisoners, 1836-1902'!E63+'convicts, 1848-1902'!E51</f>
        <v>2601</v>
      </c>
    </row>
    <row r="120" spans="1:5" x14ac:dyDescent="0.2">
      <c r="A120">
        <v>1894</v>
      </c>
      <c r="B120" s="2">
        <f t="shared" si="3"/>
        <v>5.8832880961613032</v>
      </c>
      <c r="C120" s="1">
        <f t="shared" si="1"/>
        <v>17752</v>
      </c>
      <c r="D120" s="1">
        <f>'local prisoners, 1836-1902'!D64+'convicts, 1848-1902'!D52</f>
        <v>15173</v>
      </c>
      <c r="E120" s="1">
        <f>'local prisoners, 1836-1902'!E64+'convicts, 1848-1902'!E52</f>
        <v>2579</v>
      </c>
    </row>
    <row r="121" spans="1:5" x14ac:dyDescent="0.2">
      <c r="A121">
        <v>1895</v>
      </c>
      <c r="B121" s="2">
        <f t="shared" si="3"/>
        <v>5.6218045112781958</v>
      </c>
      <c r="C121" s="1">
        <f t="shared" si="1"/>
        <v>17614</v>
      </c>
      <c r="D121" s="1">
        <f>'local prisoners, 1836-1902'!D65+'convicts, 1848-1902'!D53</f>
        <v>14954</v>
      </c>
      <c r="E121" s="1">
        <f>'local prisoners, 1836-1902'!E65+'convicts, 1848-1902'!E53</f>
        <v>2660</v>
      </c>
    </row>
    <row r="122" spans="1:5" x14ac:dyDescent="0.2">
      <c r="A122">
        <v>1896</v>
      </c>
      <c r="B122" s="2">
        <f t="shared" si="3"/>
        <v>5.5200458190148911</v>
      </c>
      <c r="C122" s="1">
        <f t="shared" si="1"/>
        <v>17076</v>
      </c>
      <c r="D122" s="1">
        <f>'local prisoners, 1836-1902'!D66+'convicts, 1848-1902'!D54</f>
        <v>14457</v>
      </c>
      <c r="E122" s="1">
        <f>'local prisoners, 1836-1902'!E66+'convicts, 1848-1902'!E54</f>
        <v>2619</v>
      </c>
    </row>
    <row r="123" spans="1:5" x14ac:dyDescent="0.2">
      <c r="A123">
        <v>1897</v>
      </c>
      <c r="B123" s="2">
        <f t="shared" si="3"/>
        <v>5.277982326951399</v>
      </c>
      <c r="C123" s="1">
        <f t="shared" si="1"/>
        <v>17051</v>
      </c>
      <c r="D123" s="1">
        <f>'local prisoners, 1836-1902'!D67+'convicts, 1848-1902'!D55</f>
        <v>14335</v>
      </c>
      <c r="E123" s="1">
        <f>'local prisoners, 1836-1902'!E67+'convicts, 1848-1902'!E55</f>
        <v>2716</v>
      </c>
    </row>
    <row r="124" spans="1:5" x14ac:dyDescent="0.2">
      <c r="A124">
        <v>1898</v>
      </c>
      <c r="B124" s="2">
        <f t="shared" si="3"/>
        <v>5.3010331314570713</v>
      </c>
      <c r="C124" s="1">
        <f t="shared" si="1"/>
        <v>17687</v>
      </c>
      <c r="D124" s="1">
        <f>'local prisoners, 1836-1902'!D68+'convicts, 1848-1902'!D56</f>
        <v>14880</v>
      </c>
      <c r="E124" s="1">
        <f>'local prisoners, 1836-1902'!E68+'convicts, 1848-1902'!E56</f>
        <v>2807</v>
      </c>
    </row>
    <row r="125" spans="1:5" x14ac:dyDescent="0.2">
      <c r="A125">
        <v>1899</v>
      </c>
      <c r="B125" s="2">
        <f t="shared" si="3"/>
        <v>5.0877255040679161</v>
      </c>
      <c r="C125" s="1">
        <f t="shared" si="1"/>
        <v>17210</v>
      </c>
      <c r="D125" s="1">
        <f>'local prisoners, 1836-1902'!D69+'convicts, 1848-1902'!D57</f>
        <v>14383</v>
      </c>
      <c r="E125" s="1">
        <f>'local prisoners, 1836-1902'!E69+'convicts, 1848-1902'!E57</f>
        <v>2827</v>
      </c>
    </row>
    <row r="126" spans="1:5" x14ac:dyDescent="0.2">
      <c r="A126">
        <v>1900</v>
      </c>
      <c r="B126" s="2">
        <f t="shared" ref="B126:B157" si="4">D126/E126</f>
        <v>4.858534946236559</v>
      </c>
      <c r="C126" s="1">
        <f t="shared" si="1"/>
        <v>17435</v>
      </c>
      <c r="D126" s="1">
        <f>'prisoners from 1900'!D5</f>
        <v>14459</v>
      </c>
      <c r="E126" s="1">
        <f>'prisoners from 1900'!E5</f>
        <v>2976</v>
      </c>
    </row>
    <row r="127" spans="1:5" x14ac:dyDescent="0.2">
      <c r="A127">
        <v>1901</v>
      </c>
      <c r="B127" s="2">
        <f t="shared" si="4"/>
        <v>5.0989717223650386</v>
      </c>
      <c r="C127" s="1">
        <f t="shared" ref="C127:C190" si="5">D127+E127</f>
        <v>18980</v>
      </c>
      <c r="D127" s="1">
        <f>'prisoners from 1900'!D6</f>
        <v>15868</v>
      </c>
      <c r="E127" s="1">
        <f>'prisoners from 1900'!E6</f>
        <v>3112</v>
      </c>
    </row>
    <row r="128" spans="1:5" x14ac:dyDescent="0.2">
      <c r="A128">
        <v>1902</v>
      </c>
      <c r="B128" s="2">
        <f t="shared" si="4"/>
        <v>5.0797622771348143</v>
      </c>
      <c r="C128" s="1">
        <f t="shared" si="5"/>
        <v>19437</v>
      </c>
      <c r="D128" s="1">
        <f>'prisoners from 1900'!D7</f>
        <v>16240</v>
      </c>
      <c r="E128" s="1">
        <f>'prisoners from 1900'!E7</f>
        <v>3197</v>
      </c>
    </row>
    <row r="129" spans="1:5" x14ac:dyDescent="0.2">
      <c r="A129">
        <v>1903</v>
      </c>
      <c r="B129" s="2">
        <f t="shared" si="4"/>
        <v>5.1578323956174117</v>
      </c>
      <c r="C129" s="1">
        <f t="shared" si="5"/>
        <v>20795</v>
      </c>
      <c r="D129" s="1">
        <f>'prisoners from 1900'!D8</f>
        <v>17418</v>
      </c>
      <c r="E129" s="1">
        <f>'prisoners from 1900'!E8</f>
        <v>3377</v>
      </c>
    </row>
    <row r="130" spans="1:5" x14ac:dyDescent="0.2">
      <c r="A130">
        <v>1904</v>
      </c>
      <c r="B130" s="2">
        <f t="shared" si="4"/>
        <v>5.5709904937135848</v>
      </c>
      <c r="C130" s="1">
        <f t="shared" si="5"/>
        <v>21428</v>
      </c>
      <c r="D130" s="1">
        <f>'prisoners from 1900'!D9</f>
        <v>18167</v>
      </c>
      <c r="E130" s="1">
        <f>'prisoners from 1900'!E9</f>
        <v>3261</v>
      </c>
    </row>
    <row r="131" spans="1:5" x14ac:dyDescent="0.2">
      <c r="A131">
        <v>1905</v>
      </c>
      <c r="B131" s="2">
        <f t="shared" si="4"/>
        <v>5.8835944995203073</v>
      </c>
      <c r="C131" s="1">
        <f t="shared" si="5"/>
        <v>21525</v>
      </c>
      <c r="D131" s="1">
        <f>'prisoners from 1900'!D10</f>
        <v>18398</v>
      </c>
      <c r="E131" s="1">
        <f>'prisoners from 1900'!E10</f>
        <v>3127</v>
      </c>
    </row>
    <row r="132" spans="1:5" x14ac:dyDescent="0.2">
      <c r="A132">
        <v>1906</v>
      </c>
      <c r="B132" s="2">
        <f t="shared" si="4"/>
        <v>6.090847913862719</v>
      </c>
      <c r="C132" s="1">
        <f t="shared" si="5"/>
        <v>21074</v>
      </c>
      <c r="D132" s="1">
        <f>'prisoners from 1900'!D11</f>
        <v>18102</v>
      </c>
      <c r="E132" s="1">
        <f>'prisoners from 1900'!E11</f>
        <v>2972</v>
      </c>
    </row>
    <row r="133" spans="1:5" x14ac:dyDescent="0.2">
      <c r="A133">
        <v>1907</v>
      </c>
      <c r="B133" s="2">
        <f t="shared" si="4"/>
        <v>6.2634501909059352</v>
      </c>
      <c r="C133" s="1">
        <f t="shared" si="5"/>
        <v>20926</v>
      </c>
      <c r="D133" s="1">
        <f>'prisoners from 1900'!D12</f>
        <v>18045</v>
      </c>
      <c r="E133" s="1">
        <f>'prisoners from 1900'!E12</f>
        <v>2881</v>
      </c>
    </row>
    <row r="134" spans="1:5" x14ac:dyDescent="0.2">
      <c r="A134">
        <v>1908</v>
      </c>
      <c r="B134" s="2">
        <f t="shared" si="4"/>
        <v>6.6949270326615702</v>
      </c>
      <c r="C134" s="1">
        <f t="shared" si="5"/>
        <v>22146</v>
      </c>
      <c r="D134" s="1">
        <f>'prisoners from 1900'!D13</f>
        <v>19268</v>
      </c>
      <c r="E134" s="1">
        <f>'prisoners from 1900'!E13</f>
        <v>2878</v>
      </c>
    </row>
    <row r="135" spans="1:5" x14ac:dyDescent="0.2">
      <c r="A135">
        <v>1909</v>
      </c>
      <c r="B135" s="2">
        <f t="shared" si="4"/>
        <v>7.2003724394785849</v>
      </c>
      <c r="C135" s="1">
        <f t="shared" si="5"/>
        <v>22018</v>
      </c>
      <c r="D135" s="1">
        <f>'prisoners from 1900'!D14</f>
        <v>19333</v>
      </c>
      <c r="E135" s="1">
        <f>'prisoners from 1900'!E14</f>
        <v>2685</v>
      </c>
    </row>
    <row r="136" spans="1:5" x14ac:dyDescent="0.2">
      <c r="A136">
        <v>1910</v>
      </c>
      <c r="B136" s="2">
        <f t="shared" si="4"/>
        <v>7.0991863618752422</v>
      </c>
      <c r="C136" s="1">
        <f t="shared" si="5"/>
        <v>20904</v>
      </c>
      <c r="D136" s="1">
        <f>'prisoners from 1900'!D15</f>
        <v>18323</v>
      </c>
      <c r="E136" s="1">
        <f>'prisoners from 1900'!E15</f>
        <v>2581</v>
      </c>
    </row>
    <row r="137" spans="1:5" x14ac:dyDescent="0.2">
      <c r="A137">
        <v>1911</v>
      </c>
      <c r="B137" s="2">
        <f t="shared" si="4"/>
        <v>7.008495145631068</v>
      </c>
      <c r="C137" s="1">
        <f t="shared" si="5"/>
        <v>19797</v>
      </c>
      <c r="D137" s="1">
        <f>'prisoners from 1900'!D16</f>
        <v>17325</v>
      </c>
      <c r="E137" s="1">
        <f>'prisoners from 1900'!E16</f>
        <v>2472</v>
      </c>
    </row>
    <row r="138" spans="1:5" x14ac:dyDescent="0.2">
      <c r="A138">
        <v>1912</v>
      </c>
      <c r="B138" s="2">
        <f t="shared" si="4"/>
        <v>6.4404898584003059</v>
      </c>
      <c r="C138" s="1">
        <f t="shared" si="5"/>
        <v>19442</v>
      </c>
      <c r="D138" s="1">
        <f>'prisoners from 1900'!D17</f>
        <v>16829</v>
      </c>
      <c r="E138" s="1">
        <f>'prisoners from 1900'!E17</f>
        <v>2613</v>
      </c>
    </row>
    <row r="139" spans="1:5" x14ac:dyDescent="0.2">
      <c r="A139">
        <v>1913</v>
      </c>
      <c r="B139" s="2">
        <f t="shared" si="4"/>
        <v>6.3413848631239933</v>
      </c>
      <c r="C139" s="1">
        <f t="shared" si="5"/>
        <v>18236</v>
      </c>
      <c r="D139" s="1">
        <f>'prisoners from 1900'!D18</f>
        <v>15752</v>
      </c>
      <c r="E139" s="1">
        <f>'prisoners from 1900'!E18</f>
        <v>2484</v>
      </c>
    </row>
    <row r="140" spans="1:5" x14ac:dyDescent="0.2">
      <c r="A140">
        <v>1914</v>
      </c>
      <c r="B140" s="2">
        <f t="shared" si="4"/>
        <v>5.7011445527765998</v>
      </c>
      <c r="C140" s="1">
        <f t="shared" si="5"/>
        <v>15808</v>
      </c>
      <c r="D140" s="1">
        <f>'prisoners from 1900'!D19</f>
        <v>13449</v>
      </c>
      <c r="E140" s="1">
        <f>'prisoners from 1900'!E19</f>
        <v>2359</v>
      </c>
    </row>
    <row r="141" spans="1:5" x14ac:dyDescent="0.2">
      <c r="A141">
        <v>1915</v>
      </c>
      <c r="B141" s="2">
        <f t="shared" si="4"/>
        <v>4.4721819061441703</v>
      </c>
      <c r="C141" s="1">
        <f t="shared" si="5"/>
        <v>11311</v>
      </c>
      <c r="D141" s="1">
        <f>'prisoners from 1900'!D20</f>
        <v>9244</v>
      </c>
      <c r="E141" s="1">
        <f>'prisoners from 1900'!E20</f>
        <v>2067</v>
      </c>
    </row>
    <row r="142" spans="1:5" x14ac:dyDescent="0.2">
      <c r="A142">
        <v>1916</v>
      </c>
      <c r="B142" s="2">
        <f t="shared" si="4"/>
        <v>4.4426406926406923</v>
      </c>
      <c r="C142" s="1">
        <f t="shared" si="5"/>
        <v>10058</v>
      </c>
      <c r="D142" s="1">
        <f>'prisoners from 1900'!D21</f>
        <v>8210</v>
      </c>
      <c r="E142" s="1">
        <f>'prisoners from 1900'!E21</f>
        <v>1848</v>
      </c>
    </row>
    <row r="143" spans="1:5" x14ac:dyDescent="0.2">
      <c r="A143">
        <v>1917</v>
      </c>
      <c r="B143" s="2">
        <f t="shared" si="4"/>
        <v>4.4607122668174108</v>
      </c>
      <c r="C143" s="1">
        <f t="shared" si="5"/>
        <v>9660</v>
      </c>
      <c r="D143" s="1">
        <f>'prisoners from 1900'!D22</f>
        <v>7891</v>
      </c>
      <c r="E143" s="1">
        <f>'prisoners from 1900'!E22</f>
        <v>1769</v>
      </c>
    </row>
    <row r="144" spans="1:5" x14ac:dyDescent="0.2">
      <c r="A144">
        <v>1918</v>
      </c>
      <c r="B144" s="2">
        <f t="shared" si="4"/>
        <v>4.7350374064837908</v>
      </c>
      <c r="C144" s="1">
        <f t="shared" si="5"/>
        <v>9199</v>
      </c>
      <c r="D144" s="1">
        <f>'prisoners from 1900'!D23</f>
        <v>7595</v>
      </c>
      <c r="E144" s="1">
        <f>'prisoners from 1900'!E23</f>
        <v>1604</v>
      </c>
    </row>
    <row r="145" spans="1:5" x14ac:dyDescent="0.2">
      <c r="A145">
        <v>1919</v>
      </c>
      <c r="B145" s="2">
        <f t="shared" si="4"/>
        <v>5.8967236467236468</v>
      </c>
      <c r="C145" s="1">
        <f t="shared" si="5"/>
        <v>9683</v>
      </c>
      <c r="D145" s="1">
        <f>'prisoners from 1900'!D24</f>
        <v>8279</v>
      </c>
      <c r="E145" s="1">
        <f>'prisoners from 1900'!E24</f>
        <v>1404</v>
      </c>
    </row>
    <row r="146" spans="1:5" x14ac:dyDescent="0.2">
      <c r="A146">
        <v>1920</v>
      </c>
      <c r="B146" s="2">
        <f t="shared" si="4"/>
        <v>6.7084793272599859</v>
      </c>
      <c r="C146" s="1">
        <f t="shared" si="5"/>
        <v>11000</v>
      </c>
      <c r="D146" s="1">
        <f>'prisoners from 1900'!D25</f>
        <v>9573</v>
      </c>
      <c r="E146" s="1">
        <f>'prisoners from 1900'!E25</f>
        <v>1427</v>
      </c>
    </row>
    <row r="147" spans="1:5" x14ac:dyDescent="0.2">
      <c r="A147">
        <v>1921</v>
      </c>
      <c r="B147" s="2">
        <f t="shared" si="4"/>
        <v>7.7744956772334293</v>
      </c>
      <c r="C147" s="1">
        <f t="shared" si="5"/>
        <v>12179</v>
      </c>
      <c r="D147" s="1">
        <f>'prisoners from 1900'!D26</f>
        <v>10791</v>
      </c>
      <c r="E147" s="1">
        <f>'prisoners from 1900'!E26</f>
        <v>1388</v>
      </c>
    </row>
    <row r="148" spans="1:5" x14ac:dyDescent="0.2">
      <c r="A148">
        <v>1922</v>
      </c>
      <c r="B148" s="2">
        <f t="shared" si="4"/>
        <v>8.7320099255583123</v>
      </c>
      <c r="C148" s="1">
        <f t="shared" si="5"/>
        <v>11766</v>
      </c>
      <c r="D148" s="1">
        <f>'prisoners from 1900'!D27</f>
        <v>10557</v>
      </c>
      <c r="E148" s="1">
        <f>'prisoners from 1900'!E27</f>
        <v>1209</v>
      </c>
    </row>
    <row r="149" spans="1:5" x14ac:dyDescent="0.2">
      <c r="A149">
        <v>1923</v>
      </c>
      <c r="B149" s="2">
        <f t="shared" si="4"/>
        <v>9.8128031037827359</v>
      </c>
      <c r="C149" s="1">
        <f t="shared" si="5"/>
        <v>11148</v>
      </c>
      <c r="D149" s="1">
        <f>'prisoners from 1900'!D28</f>
        <v>10117</v>
      </c>
      <c r="E149" s="1">
        <f>'prisoners from 1900'!E28</f>
        <v>1031</v>
      </c>
    </row>
    <row r="150" spans="1:5" x14ac:dyDescent="0.2">
      <c r="A150">
        <v>1924</v>
      </c>
      <c r="B150" s="2">
        <f t="shared" si="4"/>
        <v>10.411889596602972</v>
      </c>
      <c r="C150" s="1">
        <f t="shared" si="5"/>
        <v>10750</v>
      </c>
      <c r="D150" s="1">
        <f>'prisoners from 1900'!D29</f>
        <v>9808</v>
      </c>
      <c r="E150" s="1">
        <f>'prisoners from 1900'!E29</f>
        <v>942</v>
      </c>
    </row>
    <row r="151" spans="1:5" x14ac:dyDescent="0.2">
      <c r="A151">
        <v>1925</v>
      </c>
      <c r="B151" s="2">
        <f t="shared" si="4"/>
        <v>11.024027459954233</v>
      </c>
      <c r="C151" s="1">
        <f t="shared" si="5"/>
        <v>10509</v>
      </c>
      <c r="D151" s="1">
        <f>'prisoners from 1900'!D30</f>
        <v>9635</v>
      </c>
      <c r="E151" s="1">
        <f>'prisoners from 1900'!E30</f>
        <v>874</v>
      </c>
    </row>
    <row r="152" spans="1:5" x14ac:dyDescent="0.2">
      <c r="A152">
        <v>1926</v>
      </c>
      <c r="B152" s="2">
        <f t="shared" si="4"/>
        <v>11.22972972972973</v>
      </c>
      <c r="C152" s="1">
        <f t="shared" si="5"/>
        <v>10860</v>
      </c>
      <c r="D152" s="1">
        <f>'prisoners from 1900'!D31</f>
        <v>9972</v>
      </c>
      <c r="E152" s="1">
        <f>'prisoners from 1900'!E31</f>
        <v>888</v>
      </c>
    </row>
    <row r="153" spans="1:5" x14ac:dyDescent="0.2">
      <c r="A153">
        <v>1927</v>
      </c>
      <c r="B153" s="2">
        <f t="shared" si="4"/>
        <v>11.717861205915813</v>
      </c>
      <c r="C153" s="1">
        <f t="shared" si="5"/>
        <v>11179</v>
      </c>
      <c r="D153" s="1">
        <f>'prisoners from 1900'!D32</f>
        <v>10300</v>
      </c>
      <c r="E153" s="1">
        <f>'prisoners from 1900'!E32</f>
        <v>879</v>
      </c>
    </row>
    <row r="154" spans="1:5" x14ac:dyDescent="0.2">
      <c r="A154">
        <v>1928</v>
      </c>
      <c r="B154" s="2">
        <f t="shared" si="4"/>
        <v>12.817164179104477</v>
      </c>
      <c r="C154" s="1">
        <f t="shared" si="5"/>
        <v>11109</v>
      </c>
      <c r="D154" s="1">
        <f>'prisoners from 1900'!D33</f>
        <v>10305</v>
      </c>
      <c r="E154" s="1">
        <f>'prisoners from 1900'!E33</f>
        <v>804</v>
      </c>
    </row>
    <row r="155" spans="1:5" x14ac:dyDescent="0.2">
      <c r="A155">
        <v>1929</v>
      </c>
      <c r="B155" s="2">
        <f t="shared" si="4"/>
        <v>13.160365058670143</v>
      </c>
      <c r="C155" s="1">
        <f t="shared" si="5"/>
        <v>10861</v>
      </c>
      <c r="D155" s="1">
        <f>'prisoners from 1900'!D34</f>
        <v>10094</v>
      </c>
      <c r="E155" s="1">
        <f>'prisoners from 1900'!E34</f>
        <v>767</v>
      </c>
    </row>
    <row r="156" spans="1:5" x14ac:dyDescent="0.2">
      <c r="A156">
        <v>1930</v>
      </c>
      <c r="B156" s="2">
        <f t="shared" si="4"/>
        <v>13.453503184713377</v>
      </c>
      <c r="C156" s="1">
        <f t="shared" si="5"/>
        <v>11346</v>
      </c>
      <c r="D156" s="1">
        <f>'prisoners from 1900'!D35</f>
        <v>10561</v>
      </c>
      <c r="E156" s="1">
        <f>'prisoners from 1900'!E35</f>
        <v>785</v>
      </c>
    </row>
    <row r="157" spans="1:5" x14ac:dyDescent="0.2">
      <c r="A157">
        <v>1931</v>
      </c>
      <c r="B157" s="2">
        <f t="shared" si="4"/>
        <v>13.742424242424242</v>
      </c>
      <c r="C157" s="1">
        <f t="shared" si="5"/>
        <v>11676</v>
      </c>
      <c r="D157" s="1">
        <f>'prisoners from 1900'!D36</f>
        <v>10884</v>
      </c>
      <c r="E157" s="1">
        <f>'prisoners from 1900'!E36</f>
        <v>792</v>
      </c>
    </row>
    <row r="158" spans="1:5" x14ac:dyDescent="0.2">
      <c r="A158">
        <v>1932</v>
      </c>
      <c r="B158" s="2">
        <f t="shared" ref="B158:B189" si="6">D158/E158</f>
        <v>14.786683107274969</v>
      </c>
      <c r="C158" s="1">
        <f t="shared" si="5"/>
        <v>12803</v>
      </c>
      <c r="D158" s="1">
        <f>'prisoners from 1900'!D37</f>
        <v>11992</v>
      </c>
      <c r="E158" s="1">
        <f>'prisoners from 1900'!E37</f>
        <v>811</v>
      </c>
    </row>
    <row r="159" spans="1:5" x14ac:dyDescent="0.2">
      <c r="A159">
        <v>1933</v>
      </c>
      <c r="B159" s="2">
        <f t="shared" si="6"/>
        <v>15.11166253101737</v>
      </c>
      <c r="C159" s="1">
        <f t="shared" si="5"/>
        <v>12986</v>
      </c>
      <c r="D159" s="1">
        <f>'prisoners from 1900'!D38</f>
        <v>12180</v>
      </c>
      <c r="E159" s="1">
        <f>'prisoners from 1900'!E38</f>
        <v>806</v>
      </c>
    </row>
    <row r="160" spans="1:5" x14ac:dyDescent="0.2">
      <c r="A160">
        <v>1934</v>
      </c>
      <c r="B160" s="2">
        <f t="shared" si="6"/>
        <v>15.426845637583893</v>
      </c>
      <c r="C160" s="1">
        <f t="shared" si="5"/>
        <v>12238</v>
      </c>
      <c r="D160" s="1">
        <f>'prisoners from 1900'!D39</f>
        <v>11493</v>
      </c>
      <c r="E160" s="1">
        <f>'prisoners from 1900'!E39</f>
        <v>745</v>
      </c>
    </row>
    <row r="161" spans="1:5" x14ac:dyDescent="0.2">
      <c r="A161">
        <v>1935</v>
      </c>
      <c r="B161" s="2">
        <f t="shared" si="6"/>
        <v>14.72461752433936</v>
      </c>
      <c r="C161" s="1">
        <f t="shared" si="5"/>
        <v>11306</v>
      </c>
      <c r="D161" s="1">
        <f>'prisoners from 1900'!D40</f>
        <v>10587</v>
      </c>
      <c r="E161" s="1">
        <f>'prisoners from 1900'!E40</f>
        <v>719</v>
      </c>
    </row>
    <row r="162" spans="1:5" x14ac:dyDescent="0.2">
      <c r="A162">
        <v>1936</v>
      </c>
      <c r="B162" s="2">
        <f t="shared" si="6"/>
        <v>14.746290801186944</v>
      </c>
      <c r="C162" s="1">
        <f t="shared" si="5"/>
        <v>10613</v>
      </c>
      <c r="D162" s="1">
        <f>'prisoners from 1900'!D41</f>
        <v>9939</v>
      </c>
      <c r="E162" s="1">
        <f>'prisoners from 1900'!E41</f>
        <v>674</v>
      </c>
    </row>
    <row r="163" spans="1:5" x14ac:dyDescent="0.2">
      <c r="A163">
        <v>1937</v>
      </c>
      <c r="B163" s="2">
        <f t="shared" si="6"/>
        <v>14.811377245508982</v>
      </c>
      <c r="C163" s="1">
        <f t="shared" si="5"/>
        <v>10562</v>
      </c>
      <c r="D163" s="1">
        <f>'prisoners from 1900'!D42</f>
        <v>9894</v>
      </c>
      <c r="E163" s="1">
        <f>'prisoners from 1900'!E42</f>
        <v>668</v>
      </c>
    </row>
    <row r="164" spans="1:5" x14ac:dyDescent="0.2">
      <c r="A164">
        <v>1938</v>
      </c>
      <c r="B164" s="2">
        <f t="shared" si="6"/>
        <v>14.882521489971346</v>
      </c>
      <c r="C164" s="1">
        <f t="shared" si="5"/>
        <v>11086</v>
      </c>
      <c r="D164" s="1">
        <f>'prisoners from 1900'!D43</f>
        <v>10388</v>
      </c>
      <c r="E164" s="1">
        <f>'prisoners from 1900'!E43</f>
        <v>698</v>
      </c>
    </row>
    <row r="165" spans="1:5" x14ac:dyDescent="0.2">
      <c r="A165">
        <v>1939</v>
      </c>
      <c r="B165" s="2">
        <f t="shared" si="6"/>
        <v>14.551204819277109</v>
      </c>
      <c r="C165" s="1">
        <f t="shared" si="5"/>
        <v>10326</v>
      </c>
      <c r="D165" s="1">
        <f>'prisoners from 1900'!D44</f>
        <v>9662</v>
      </c>
      <c r="E165" s="1">
        <f>'prisoners from 1900'!E44</f>
        <v>664</v>
      </c>
    </row>
    <row r="166" spans="1:5" x14ac:dyDescent="0.2">
      <c r="A166">
        <v>1940</v>
      </c>
      <c r="B166" s="2">
        <f t="shared" si="6"/>
        <v>9.0396145610278378</v>
      </c>
      <c r="C166" s="1">
        <f t="shared" si="5"/>
        <v>9377</v>
      </c>
      <c r="D166" s="1">
        <f>'prisoners from 1900'!D45</f>
        <v>8443</v>
      </c>
      <c r="E166" s="1">
        <f>'prisoners from 1900'!E45</f>
        <v>934</v>
      </c>
    </row>
    <row r="167" spans="1:5" x14ac:dyDescent="0.2">
      <c r="A167">
        <v>1941</v>
      </c>
      <c r="B167" s="2">
        <f t="shared" si="6"/>
        <v>9.9865702479338836</v>
      </c>
      <c r="C167" s="1">
        <f t="shared" si="5"/>
        <v>10635</v>
      </c>
      <c r="D167" s="1">
        <f>'prisoners from 1900'!D46</f>
        <v>9667</v>
      </c>
      <c r="E167" s="1">
        <f>'prisoners from 1900'!E46</f>
        <v>968</v>
      </c>
    </row>
    <row r="168" spans="1:5" x14ac:dyDescent="0.2">
      <c r="A168">
        <v>1942</v>
      </c>
      <c r="B168" s="2">
        <f t="shared" si="6"/>
        <v>9.5352591333899746</v>
      </c>
      <c r="C168" s="1">
        <f t="shared" si="5"/>
        <v>12400</v>
      </c>
      <c r="D168" s="1">
        <f>'prisoners from 1900'!D47</f>
        <v>11223</v>
      </c>
      <c r="E168" s="1">
        <f>'prisoners from 1900'!E47</f>
        <v>1177</v>
      </c>
    </row>
    <row r="169" spans="1:5" x14ac:dyDescent="0.2">
      <c r="A169">
        <v>1943</v>
      </c>
      <c r="B169" s="2">
        <f t="shared" si="6"/>
        <v>8.4044117647058822</v>
      </c>
      <c r="C169" s="1">
        <f t="shared" si="5"/>
        <v>12790</v>
      </c>
      <c r="D169" s="1">
        <f>'prisoners from 1900'!D48</f>
        <v>11430</v>
      </c>
      <c r="E169" s="1">
        <f>'prisoners from 1900'!E48</f>
        <v>1360</v>
      </c>
    </row>
    <row r="170" spans="1:5" x14ac:dyDescent="0.2">
      <c r="A170">
        <v>1944</v>
      </c>
      <c r="B170" s="2">
        <f t="shared" si="6"/>
        <v>7.7440758293838865</v>
      </c>
      <c r="C170" s="1">
        <f t="shared" si="5"/>
        <v>12915</v>
      </c>
      <c r="D170" s="1">
        <f>'prisoners from 1900'!D49</f>
        <v>11438</v>
      </c>
      <c r="E170" s="1">
        <f>'prisoners from 1900'!E49</f>
        <v>1477</v>
      </c>
    </row>
    <row r="171" spans="1:5" x14ac:dyDescent="0.2">
      <c r="A171">
        <v>1945</v>
      </c>
      <c r="B171" s="2">
        <f t="shared" si="6"/>
        <v>8.6256544502617807</v>
      </c>
      <c r="C171" s="1">
        <f t="shared" si="5"/>
        <v>14708</v>
      </c>
      <c r="D171" s="1">
        <f>'prisoners from 1900'!D50</f>
        <v>13180</v>
      </c>
      <c r="E171" s="1">
        <f>'prisoners from 1900'!E50</f>
        <v>1528</v>
      </c>
    </row>
    <row r="172" spans="1:5" x14ac:dyDescent="0.2">
      <c r="A172">
        <v>1946</v>
      </c>
      <c r="B172" s="2">
        <f t="shared" si="6"/>
        <v>11.805352798053528</v>
      </c>
      <c r="C172" s="1">
        <f t="shared" si="5"/>
        <v>15789</v>
      </c>
      <c r="D172" s="1">
        <f>'prisoners from 1900'!D51</f>
        <v>14556</v>
      </c>
      <c r="E172" s="1">
        <f>'prisoners from 1900'!E51</f>
        <v>1233</v>
      </c>
    </row>
    <row r="173" spans="1:5" x14ac:dyDescent="0.2">
      <c r="A173">
        <v>1947</v>
      </c>
      <c r="B173" s="2">
        <f t="shared" si="6"/>
        <v>14.788159111933394</v>
      </c>
      <c r="C173" s="1">
        <f t="shared" si="5"/>
        <v>17067</v>
      </c>
      <c r="D173" s="1">
        <f>'prisoners from 1900'!D52</f>
        <v>15986</v>
      </c>
      <c r="E173" s="1">
        <f>'prisoners from 1900'!E52</f>
        <v>1081</v>
      </c>
    </row>
    <row r="174" spans="1:5" x14ac:dyDescent="0.2">
      <c r="A174">
        <v>1948</v>
      </c>
      <c r="B174" s="2">
        <f t="shared" si="6"/>
        <v>16.277097902097903</v>
      </c>
      <c r="C174" s="1">
        <f t="shared" si="5"/>
        <v>19765</v>
      </c>
      <c r="D174" s="1">
        <f>'prisoners from 1900'!D53</f>
        <v>18621</v>
      </c>
      <c r="E174" s="1">
        <f>'prisoners from 1900'!E53</f>
        <v>1144</v>
      </c>
    </row>
    <row r="175" spans="1:5" x14ac:dyDescent="0.2">
      <c r="A175">
        <v>1949</v>
      </c>
      <c r="B175" s="2">
        <f t="shared" si="6"/>
        <v>17.137773722627738</v>
      </c>
      <c r="C175" s="1">
        <f t="shared" si="5"/>
        <v>19879</v>
      </c>
      <c r="D175" s="1">
        <f>'prisoners from 1900'!D54</f>
        <v>18783</v>
      </c>
      <c r="E175" s="1">
        <f>'prisoners from 1900'!E54</f>
        <v>1096</v>
      </c>
    </row>
    <row r="176" spans="1:5" x14ac:dyDescent="0.2">
      <c r="A176">
        <v>1950</v>
      </c>
      <c r="B176" s="2">
        <f t="shared" si="6"/>
        <v>17.495031616982835</v>
      </c>
      <c r="C176" s="1">
        <f t="shared" si="5"/>
        <v>20474</v>
      </c>
      <c r="D176" s="1">
        <f>'prisoners from 1900'!D55</f>
        <v>19367</v>
      </c>
      <c r="E176" s="1">
        <f>'prisoners from 1900'!E55</f>
        <v>1107</v>
      </c>
    </row>
    <row r="177" spans="1:5" x14ac:dyDescent="0.2">
      <c r="A177">
        <v>1951</v>
      </c>
      <c r="B177" s="2">
        <f t="shared" si="6"/>
        <v>18.926806953339433</v>
      </c>
      <c r="C177" s="1">
        <f t="shared" si="5"/>
        <v>21780</v>
      </c>
      <c r="D177" s="1">
        <f>'prisoners from 1900'!D56</f>
        <v>20687</v>
      </c>
      <c r="E177" s="1">
        <f>'prisoners from 1900'!E56</f>
        <v>1093</v>
      </c>
    </row>
    <row r="178" spans="1:5" x14ac:dyDescent="0.2">
      <c r="A178">
        <v>1952</v>
      </c>
      <c r="B178" s="2">
        <f t="shared" si="6"/>
        <v>20.294964028776977</v>
      </c>
      <c r="C178" s="1">
        <f t="shared" si="5"/>
        <v>23680</v>
      </c>
      <c r="D178" s="1">
        <f>'prisoners from 1900'!D57</f>
        <v>22568</v>
      </c>
      <c r="E178" s="1">
        <f>'prisoners from 1900'!E57</f>
        <v>1112</v>
      </c>
    </row>
    <row r="179" spans="1:5" x14ac:dyDescent="0.2">
      <c r="A179">
        <v>1953</v>
      </c>
      <c r="B179" s="2">
        <f t="shared" si="6"/>
        <v>19.765171503957784</v>
      </c>
      <c r="C179" s="1">
        <f t="shared" si="5"/>
        <v>23610</v>
      </c>
      <c r="D179" s="1">
        <f>'prisoners from 1900'!D58</f>
        <v>22473</v>
      </c>
      <c r="E179" s="1">
        <f>'prisoners from 1900'!E58</f>
        <v>1137</v>
      </c>
    </row>
    <row r="180" spans="1:5" x14ac:dyDescent="0.2">
      <c r="A180">
        <v>1954</v>
      </c>
      <c r="B180" s="2">
        <f t="shared" si="6"/>
        <v>19.683579335793358</v>
      </c>
      <c r="C180" s="1">
        <f t="shared" si="5"/>
        <v>22421</v>
      </c>
      <c r="D180" s="1">
        <f>'prisoners from 1900'!D59</f>
        <v>21337</v>
      </c>
      <c r="E180" s="1">
        <f>'prisoners from 1900'!E59</f>
        <v>1084</v>
      </c>
    </row>
    <row r="181" spans="1:5" x14ac:dyDescent="0.2">
      <c r="A181">
        <v>1955</v>
      </c>
      <c r="B181" s="2">
        <f t="shared" si="6"/>
        <v>20.609406952965234</v>
      </c>
      <c r="C181" s="1">
        <f t="shared" si="5"/>
        <v>21134</v>
      </c>
      <c r="D181" s="1">
        <f>'prisoners from 1900'!D60</f>
        <v>20156</v>
      </c>
      <c r="E181" s="1">
        <f>'prisoners from 1900'!E60</f>
        <v>978</v>
      </c>
    </row>
    <row r="182" spans="1:5" x14ac:dyDescent="0.2">
      <c r="A182">
        <v>1956</v>
      </c>
      <c r="B182" s="2">
        <f t="shared" si="6"/>
        <v>23.026558891454965</v>
      </c>
      <c r="C182" s="1">
        <f t="shared" si="5"/>
        <v>20807</v>
      </c>
      <c r="D182" s="1">
        <f>'prisoners from 1900'!D61</f>
        <v>19941</v>
      </c>
      <c r="E182" s="1">
        <f>'prisoners from 1900'!E61</f>
        <v>866</v>
      </c>
    </row>
    <row r="183" spans="1:5" x14ac:dyDescent="0.2">
      <c r="A183">
        <v>1957</v>
      </c>
      <c r="B183" s="2">
        <f t="shared" si="6"/>
        <v>25.281395348837208</v>
      </c>
      <c r="C183" s="1">
        <f t="shared" si="5"/>
        <v>22602</v>
      </c>
      <c r="D183" s="1">
        <f>'prisoners from 1900'!D62</f>
        <v>21742</v>
      </c>
      <c r="E183" s="1">
        <f>'prisoners from 1900'!E62</f>
        <v>860</v>
      </c>
    </row>
    <row r="184" spans="1:5" x14ac:dyDescent="0.2">
      <c r="A184">
        <v>1958</v>
      </c>
      <c r="B184" s="2">
        <f t="shared" si="6"/>
        <v>26.58586956521739</v>
      </c>
      <c r="C184" s="1">
        <f t="shared" si="5"/>
        <v>25379</v>
      </c>
      <c r="D184" s="1">
        <f>'prisoners from 1900'!D63</f>
        <v>24459</v>
      </c>
      <c r="E184" s="1">
        <f>'prisoners from 1900'!E63</f>
        <v>920</v>
      </c>
    </row>
    <row r="185" spans="1:5" x14ac:dyDescent="0.2">
      <c r="A185">
        <v>1959</v>
      </c>
      <c r="B185" s="2">
        <f t="shared" si="6"/>
        <v>28.713169642857142</v>
      </c>
      <c r="C185" s="1">
        <f t="shared" si="5"/>
        <v>26623</v>
      </c>
      <c r="D185" s="1">
        <f>'prisoners from 1900'!D64</f>
        <v>25727</v>
      </c>
      <c r="E185" s="1">
        <f>'prisoners from 1900'!E64</f>
        <v>896</v>
      </c>
    </row>
    <row r="186" spans="1:5" x14ac:dyDescent="0.2">
      <c r="A186">
        <v>1960</v>
      </c>
      <c r="B186" s="2">
        <f t="shared" si="6"/>
        <v>29.076581576026637</v>
      </c>
      <c r="C186" s="1">
        <f t="shared" si="5"/>
        <v>27099</v>
      </c>
      <c r="D186" s="1">
        <f>'prisoners from 1900'!D65</f>
        <v>26198</v>
      </c>
      <c r="E186" s="1">
        <f>'prisoners from 1900'!E65</f>
        <v>901</v>
      </c>
    </row>
    <row r="187" spans="1:5" x14ac:dyDescent="0.2">
      <c r="A187">
        <v>1961</v>
      </c>
      <c r="B187" s="2">
        <f t="shared" si="6"/>
        <v>30.176154672395274</v>
      </c>
      <c r="C187" s="1">
        <f t="shared" si="5"/>
        <v>29025</v>
      </c>
      <c r="D187" s="1">
        <f>'prisoners from 1900'!D66</f>
        <v>28094</v>
      </c>
      <c r="E187" s="1">
        <f>'prisoners from 1900'!E66</f>
        <v>931</v>
      </c>
    </row>
    <row r="188" spans="1:5" x14ac:dyDescent="0.2">
      <c r="A188">
        <v>1962</v>
      </c>
      <c r="B188" s="2">
        <f t="shared" si="6"/>
        <v>30.156469408224673</v>
      </c>
      <c r="C188" s="1">
        <f t="shared" si="5"/>
        <v>31063</v>
      </c>
      <c r="D188" s="1">
        <f>'prisoners from 1900'!D67</f>
        <v>30066</v>
      </c>
      <c r="E188" s="1">
        <f>'prisoners from 1900'!E67</f>
        <v>997</v>
      </c>
    </row>
    <row r="189" spans="1:5" x14ac:dyDescent="0.2">
      <c r="A189">
        <v>1963</v>
      </c>
      <c r="B189" s="2">
        <f t="shared" si="6"/>
        <v>30.818743563336767</v>
      </c>
      <c r="C189" s="1">
        <f t="shared" si="5"/>
        <v>30896</v>
      </c>
      <c r="D189" s="1">
        <f>'prisoners from 1900'!D68</f>
        <v>29925</v>
      </c>
      <c r="E189" s="1">
        <f>'prisoners from 1900'!E68</f>
        <v>971</v>
      </c>
    </row>
    <row r="190" spans="1:5" x14ac:dyDescent="0.2">
      <c r="A190">
        <v>1964</v>
      </c>
      <c r="B190" s="2">
        <f t="shared" ref="B190:B221" si="7">D190/E190</f>
        <v>32.560090702947846</v>
      </c>
      <c r="C190" s="1">
        <f t="shared" si="5"/>
        <v>29600</v>
      </c>
      <c r="D190" s="1">
        <f>'prisoners from 1900'!D69</f>
        <v>28718</v>
      </c>
      <c r="E190" s="1">
        <f>'prisoners from 1900'!E69</f>
        <v>882</v>
      </c>
    </row>
    <row r="191" spans="1:5" x14ac:dyDescent="0.2">
      <c r="A191">
        <v>1965</v>
      </c>
      <c r="B191" s="2">
        <f t="shared" si="7"/>
        <v>35.172413793103445</v>
      </c>
      <c r="C191" s="1">
        <f t="shared" ref="C191:C235" si="8">D191+E191</f>
        <v>30421</v>
      </c>
      <c r="D191" s="1">
        <f>'prisoners from 1900'!D70</f>
        <v>29580</v>
      </c>
      <c r="E191" s="1">
        <f>'prisoners from 1900'!E70</f>
        <v>841</v>
      </c>
    </row>
    <row r="192" spans="1:5" x14ac:dyDescent="0.2">
      <c r="A192">
        <v>1966</v>
      </c>
      <c r="B192" s="2">
        <f t="shared" si="7"/>
        <v>33.500521376433788</v>
      </c>
      <c r="C192" s="1">
        <f t="shared" si="8"/>
        <v>33086</v>
      </c>
      <c r="D192" s="1">
        <f>'prisoners from 1900'!D71</f>
        <v>32127</v>
      </c>
      <c r="E192" s="1">
        <f>'prisoners from 1900'!E71</f>
        <v>959</v>
      </c>
    </row>
    <row r="193" spans="1:5" x14ac:dyDescent="0.2">
      <c r="A193">
        <v>1967</v>
      </c>
      <c r="B193" s="2">
        <f t="shared" si="7"/>
        <v>35.735571878279117</v>
      </c>
      <c r="C193" s="1">
        <f t="shared" si="8"/>
        <v>35009</v>
      </c>
      <c r="D193" s="1">
        <f>'prisoners from 1900'!D72</f>
        <v>34056</v>
      </c>
      <c r="E193" s="1">
        <f>'prisoners from 1900'!E72</f>
        <v>953</v>
      </c>
    </row>
    <row r="194" spans="1:5" x14ac:dyDescent="0.2">
      <c r="A194">
        <v>1968</v>
      </c>
      <c r="B194" s="2">
        <f t="shared" si="7"/>
        <v>39.324223602484473</v>
      </c>
      <c r="C194" s="1">
        <f t="shared" si="8"/>
        <v>32461</v>
      </c>
      <c r="D194" s="1">
        <f>'prisoners from 1900'!D73</f>
        <v>31656</v>
      </c>
      <c r="E194" s="1">
        <f>'prisoners from 1900'!E73</f>
        <v>805</v>
      </c>
    </row>
    <row r="195" spans="1:5" x14ac:dyDescent="0.2">
      <c r="A195">
        <v>1969</v>
      </c>
      <c r="B195" s="2">
        <f t="shared" si="7"/>
        <v>39.641266119577963</v>
      </c>
      <c r="C195" s="1">
        <f t="shared" si="8"/>
        <v>34667</v>
      </c>
      <c r="D195" s="1">
        <f>'prisoners from 1900'!D74</f>
        <v>33814</v>
      </c>
      <c r="E195" s="1">
        <f>'prisoners from 1900'!E74</f>
        <v>853</v>
      </c>
    </row>
    <row r="196" spans="1:5" x14ac:dyDescent="0.2">
      <c r="A196">
        <v>1970</v>
      </c>
      <c r="B196" s="2">
        <f t="shared" si="7"/>
        <v>38.502024291497975</v>
      </c>
      <c r="C196" s="1">
        <f t="shared" si="8"/>
        <v>39028</v>
      </c>
      <c r="D196" s="1">
        <f>'prisoners from 1900'!D75</f>
        <v>38040</v>
      </c>
      <c r="E196" s="1">
        <f>'prisoners from 1900'!E75</f>
        <v>988</v>
      </c>
    </row>
    <row r="197" spans="1:5" x14ac:dyDescent="0.2">
      <c r="A197">
        <v>1971</v>
      </c>
      <c r="B197" s="2">
        <f t="shared" si="7"/>
        <v>37.365217391304348</v>
      </c>
      <c r="C197" s="1">
        <f t="shared" si="8"/>
        <v>39708</v>
      </c>
      <c r="D197" s="1">
        <f>'prisoners from 1900'!D76</f>
        <v>38673</v>
      </c>
      <c r="E197" s="1">
        <f>'prisoners from 1900'!E76</f>
        <v>1035</v>
      </c>
    </row>
    <row r="198" spans="1:5" x14ac:dyDescent="0.2">
      <c r="A198">
        <v>1972</v>
      </c>
      <c r="B198" s="2">
        <f t="shared" si="7"/>
        <v>38.110204081632652</v>
      </c>
      <c r="C198" s="1">
        <f t="shared" si="8"/>
        <v>38328</v>
      </c>
      <c r="D198" s="1">
        <f>'prisoners from 1900'!D77</f>
        <v>37348</v>
      </c>
      <c r="E198" s="1">
        <f>'prisoners from 1900'!E77</f>
        <v>980</v>
      </c>
    </row>
    <row r="199" spans="1:5" x14ac:dyDescent="0.2">
      <c r="A199">
        <v>1973</v>
      </c>
      <c r="B199" s="2">
        <f t="shared" si="7"/>
        <v>34.807205452775072</v>
      </c>
      <c r="C199" s="1">
        <f t="shared" si="8"/>
        <v>36774</v>
      </c>
      <c r="D199" s="1">
        <f>'prisoners from 1900'!D78</f>
        <v>35747</v>
      </c>
      <c r="E199" s="1">
        <f>'prisoners from 1900'!E78</f>
        <v>1027</v>
      </c>
    </row>
    <row r="200" spans="1:5" x14ac:dyDescent="0.2">
      <c r="A200">
        <v>1974</v>
      </c>
      <c r="B200" s="2">
        <f t="shared" si="7"/>
        <v>34.3132183908046</v>
      </c>
      <c r="C200" s="1">
        <f t="shared" si="8"/>
        <v>36867</v>
      </c>
      <c r="D200" s="1">
        <f>'prisoners from 1900'!D79</f>
        <v>35823</v>
      </c>
      <c r="E200" s="1">
        <f>'prisoners from 1900'!E79</f>
        <v>1044</v>
      </c>
    </row>
    <row r="201" spans="1:5" x14ac:dyDescent="0.2">
      <c r="A201">
        <v>1975</v>
      </c>
      <c r="B201" s="2">
        <f t="shared" si="7"/>
        <v>31.666119770303528</v>
      </c>
      <c r="C201" s="1">
        <f t="shared" si="8"/>
        <v>39820</v>
      </c>
      <c r="D201" s="1">
        <f>'prisoners from 1900'!D80</f>
        <v>38601</v>
      </c>
      <c r="E201" s="1">
        <f>'prisoners from 1900'!E80</f>
        <v>1219</v>
      </c>
    </row>
    <row r="202" spans="1:5" x14ac:dyDescent="0.2">
      <c r="A202">
        <v>1976</v>
      </c>
      <c r="B202" s="2">
        <f t="shared" si="7"/>
        <v>31.326833073322934</v>
      </c>
      <c r="C202" s="1">
        <f t="shared" si="8"/>
        <v>41443</v>
      </c>
      <c r="D202" s="1">
        <f>'prisoners from 1900'!D81</f>
        <v>40161</v>
      </c>
      <c r="E202" s="1">
        <f>'prisoners from 1900'!E81</f>
        <v>1282</v>
      </c>
    </row>
    <row r="203" spans="1:5" x14ac:dyDescent="0.2">
      <c r="A203">
        <v>1977</v>
      </c>
      <c r="B203" s="2">
        <f t="shared" si="7"/>
        <v>29.611192930780561</v>
      </c>
      <c r="C203" s="1">
        <f t="shared" si="8"/>
        <v>41570</v>
      </c>
      <c r="D203" s="1">
        <f>'prisoners from 1900'!D82</f>
        <v>40212</v>
      </c>
      <c r="E203" s="1">
        <f>'prisoners from 1900'!E82</f>
        <v>1358</v>
      </c>
    </row>
    <row r="204" spans="1:5" x14ac:dyDescent="0.2">
      <c r="A204">
        <v>1978</v>
      </c>
      <c r="B204" s="2">
        <f t="shared" si="7"/>
        <v>29.13410237923576</v>
      </c>
      <c r="C204" s="1">
        <f t="shared" si="8"/>
        <v>41796</v>
      </c>
      <c r="D204" s="1">
        <f>'prisoners from 1900'!D83</f>
        <v>40409</v>
      </c>
      <c r="E204" s="1">
        <f>'prisoners from 1900'!E83</f>
        <v>1387</v>
      </c>
    </row>
    <row r="205" spans="1:5" x14ac:dyDescent="0.2">
      <c r="A205">
        <v>1979</v>
      </c>
      <c r="B205" s="2">
        <f t="shared" si="7"/>
        <v>27.957475994513032</v>
      </c>
      <c r="C205" s="1">
        <f t="shared" si="8"/>
        <v>42220</v>
      </c>
      <c r="D205" s="1">
        <f>'prisoners from 1900'!D84</f>
        <v>40762</v>
      </c>
      <c r="E205" s="1">
        <f>'prisoners from 1900'!E84</f>
        <v>1458</v>
      </c>
    </row>
    <row r="206" spans="1:5" x14ac:dyDescent="0.2">
      <c r="A206">
        <v>1980</v>
      </c>
      <c r="B206" s="2">
        <f t="shared" si="7"/>
        <v>26.878627968337732</v>
      </c>
      <c r="C206" s="1">
        <f t="shared" si="8"/>
        <v>42264</v>
      </c>
      <c r="D206" s="1">
        <f>'prisoners from 1900'!D85</f>
        <v>40748</v>
      </c>
      <c r="E206" s="1">
        <f>'prisoners from 1900'!E85</f>
        <v>1516</v>
      </c>
    </row>
    <row r="207" spans="1:5" x14ac:dyDescent="0.2">
      <c r="A207">
        <v>1981</v>
      </c>
      <c r="B207" s="2">
        <f t="shared" si="7"/>
        <v>29.782515991471215</v>
      </c>
      <c r="C207" s="1">
        <f t="shared" si="8"/>
        <v>43311</v>
      </c>
      <c r="D207" s="1">
        <f>'prisoners from 1900'!D86</f>
        <v>41904</v>
      </c>
      <c r="E207" s="1">
        <f>'prisoners from 1900'!E86</f>
        <v>1407</v>
      </c>
    </row>
    <row r="208" spans="1:5" x14ac:dyDescent="0.2">
      <c r="A208">
        <v>1982</v>
      </c>
      <c r="B208" s="2">
        <f t="shared" si="7"/>
        <v>31.96153846153846</v>
      </c>
      <c r="C208" s="1">
        <f t="shared" si="8"/>
        <v>43707</v>
      </c>
      <c r="D208" s="1">
        <f>'prisoners from 1900'!D87</f>
        <v>42381</v>
      </c>
      <c r="E208" s="1">
        <f>'prisoners from 1900'!E87</f>
        <v>1326</v>
      </c>
    </row>
    <row r="209" spans="1:5" x14ac:dyDescent="0.2">
      <c r="A209">
        <v>1983</v>
      </c>
      <c r="B209" s="2">
        <f t="shared" si="7"/>
        <v>30.267625899280574</v>
      </c>
      <c r="C209" s="1">
        <f t="shared" si="8"/>
        <v>43462</v>
      </c>
      <c r="D209" s="1">
        <f>'prisoners from 1900'!D88</f>
        <v>42072</v>
      </c>
      <c r="E209" s="1">
        <f>'prisoners from 1900'!E88</f>
        <v>1390</v>
      </c>
    </row>
    <row r="210" spans="1:5" x14ac:dyDescent="0.2">
      <c r="A210">
        <v>1984</v>
      </c>
      <c r="B210" s="2">
        <f t="shared" si="7"/>
        <v>28.392396469789546</v>
      </c>
      <c r="C210" s="1">
        <f t="shared" si="8"/>
        <v>43295</v>
      </c>
      <c r="D210" s="1">
        <f>'prisoners from 1900'!D89</f>
        <v>41822</v>
      </c>
      <c r="E210" s="1">
        <f>'prisoners from 1900'!E89</f>
        <v>1473</v>
      </c>
    </row>
    <row r="211" spans="1:5" x14ac:dyDescent="0.2">
      <c r="A211">
        <v>1985</v>
      </c>
      <c r="B211" s="2">
        <f t="shared" si="7"/>
        <v>29.178198433420366</v>
      </c>
      <c r="C211" s="1">
        <f t="shared" si="8"/>
        <v>46233</v>
      </c>
      <c r="D211" s="1">
        <f>'prisoners from 1900'!D90</f>
        <v>44701</v>
      </c>
      <c r="E211" s="1">
        <f>'prisoners from 1900'!E90</f>
        <v>1532</v>
      </c>
    </row>
    <row r="212" spans="1:5" x14ac:dyDescent="0.2">
      <c r="A212">
        <v>1986</v>
      </c>
      <c r="B212" s="2">
        <f t="shared" si="7"/>
        <v>28.10392034847542</v>
      </c>
      <c r="C212" s="1">
        <f t="shared" si="8"/>
        <v>46770</v>
      </c>
      <c r="D212" s="1">
        <f>'prisoners from 1900'!D91</f>
        <v>45163</v>
      </c>
      <c r="E212" s="1">
        <f>'prisoners from 1900'!E91</f>
        <v>1607</v>
      </c>
    </row>
    <row r="213" spans="1:5" x14ac:dyDescent="0.2">
      <c r="A213">
        <v>1987</v>
      </c>
      <c r="B213" s="2">
        <f t="shared" si="7"/>
        <v>27.419014084507044</v>
      </c>
      <c r="C213" s="1">
        <f t="shared" si="8"/>
        <v>48426</v>
      </c>
      <c r="D213" s="1">
        <f>'prisoners from 1900'!D92</f>
        <v>46722</v>
      </c>
      <c r="E213" s="1">
        <f>'prisoners from 1900'!E92</f>
        <v>1704</v>
      </c>
    </row>
    <row r="214" spans="1:5" x14ac:dyDescent="0.2">
      <c r="A214">
        <v>1988</v>
      </c>
      <c r="B214" s="2">
        <f t="shared" si="7"/>
        <v>26.783968163729391</v>
      </c>
      <c r="C214" s="1">
        <f t="shared" si="8"/>
        <v>48872</v>
      </c>
      <c r="D214" s="1">
        <f>'prisoners from 1900'!D93</f>
        <v>47113</v>
      </c>
      <c r="E214" s="1">
        <f>'prisoners from 1900'!E93</f>
        <v>1759</v>
      </c>
    </row>
    <row r="215" spans="1:5" x14ac:dyDescent="0.2">
      <c r="A215">
        <v>1989</v>
      </c>
      <c r="B215" s="2">
        <f t="shared" si="7"/>
        <v>26.494331065759638</v>
      </c>
      <c r="C215" s="1">
        <f t="shared" si="8"/>
        <v>48500</v>
      </c>
      <c r="D215" s="1">
        <f>'prisoners from 1900'!D94</f>
        <v>46736</v>
      </c>
      <c r="E215" s="1">
        <f>'prisoners from 1900'!E94</f>
        <v>1764</v>
      </c>
    </row>
    <row r="216" spans="1:5" x14ac:dyDescent="0.2">
      <c r="A216">
        <v>1990</v>
      </c>
      <c r="B216" s="2">
        <f t="shared" si="7"/>
        <v>27.162179085785848</v>
      </c>
      <c r="C216" s="1">
        <f t="shared" si="8"/>
        <v>44975</v>
      </c>
      <c r="D216" s="1">
        <f>'prisoners from 1900'!D95</f>
        <v>43378</v>
      </c>
      <c r="E216" s="1">
        <f>'prisoners from 1900'!E95</f>
        <v>1597</v>
      </c>
    </row>
    <row r="217" spans="1:5" x14ac:dyDescent="0.2">
      <c r="A217">
        <v>1991</v>
      </c>
      <c r="B217" s="2">
        <f t="shared" si="7"/>
        <v>27.742142398973701</v>
      </c>
      <c r="C217" s="1">
        <f t="shared" si="8"/>
        <v>44809</v>
      </c>
      <c r="D217" s="1">
        <f>'prisoners from 1900'!D96</f>
        <v>43250</v>
      </c>
      <c r="E217" s="1">
        <f>'prisoners from 1900'!E96</f>
        <v>1559</v>
      </c>
    </row>
    <row r="218" spans="1:5" x14ac:dyDescent="0.2">
      <c r="A218">
        <v>1992</v>
      </c>
      <c r="B218" s="2">
        <f t="shared" si="7"/>
        <v>27.629321382842509</v>
      </c>
      <c r="C218" s="1">
        <f t="shared" si="8"/>
        <v>44719</v>
      </c>
      <c r="D218" s="1">
        <f>'prisoners from 1900'!D97</f>
        <v>43157</v>
      </c>
      <c r="E218" s="1">
        <f>'prisoners from 1900'!E97</f>
        <v>1562</v>
      </c>
    </row>
    <row r="219" spans="1:5" x14ac:dyDescent="0.2">
      <c r="A219">
        <v>1993</v>
      </c>
      <c r="B219" s="2">
        <f t="shared" si="7"/>
        <v>27.540679051889814</v>
      </c>
      <c r="C219" s="1">
        <f t="shared" si="8"/>
        <v>44552</v>
      </c>
      <c r="D219" s="1">
        <f>'prisoners from 1900'!D98</f>
        <v>42991</v>
      </c>
      <c r="E219" s="1">
        <f>'prisoners from 1900'!E98</f>
        <v>1561</v>
      </c>
    </row>
    <row r="220" spans="1:5" x14ac:dyDescent="0.2">
      <c r="A220">
        <v>1994</v>
      </c>
      <c r="B220" s="2">
        <f t="shared" si="7"/>
        <v>25.847598012147984</v>
      </c>
      <c r="C220" s="1">
        <f t="shared" si="8"/>
        <v>48621</v>
      </c>
      <c r="D220" s="1">
        <f>'prisoners from 1900'!D99</f>
        <v>46810</v>
      </c>
      <c r="E220" s="1">
        <f>'prisoners from 1900'!E99</f>
        <v>1811</v>
      </c>
    </row>
    <row r="221" spans="1:5" x14ac:dyDescent="0.2">
      <c r="A221">
        <v>1995</v>
      </c>
      <c r="B221" s="2">
        <f t="shared" si="7"/>
        <v>24.751389590702374</v>
      </c>
      <c r="C221" s="1">
        <f t="shared" si="8"/>
        <v>50962</v>
      </c>
      <c r="D221" s="1">
        <f>'prisoners from 1900'!D100</f>
        <v>48983</v>
      </c>
      <c r="E221" s="1">
        <f>'prisoners from 1900'!E100</f>
        <v>1979</v>
      </c>
    </row>
    <row r="222" spans="1:5" x14ac:dyDescent="0.2">
      <c r="A222">
        <v>1996</v>
      </c>
      <c r="B222" s="2">
        <f t="shared" ref="B222:B235" si="9">D222/E222</f>
        <v>23.438992042440319</v>
      </c>
      <c r="C222" s="1">
        <f t="shared" si="8"/>
        <v>55281</v>
      </c>
      <c r="D222" s="1">
        <f>'prisoners from 1900'!D101</f>
        <v>53019</v>
      </c>
      <c r="E222" s="1">
        <f>'prisoners from 1900'!E101</f>
        <v>2262</v>
      </c>
    </row>
    <row r="223" spans="1:5" x14ac:dyDescent="0.2">
      <c r="A223">
        <v>1997</v>
      </c>
      <c r="B223" s="2">
        <f t="shared" si="9"/>
        <v>21.846355140186915</v>
      </c>
      <c r="C223" s="1">
        <f t="shared" si="8"/>
        <v>61114</v>
      </c>
      <c r="D223" s="1">
        <f>'prisoners from 1900'!D102</f>
        <v>58439</v>
      </c>
      <c r="E223" s="1">
        <f>'prisoners from 1900'!E102</f>
        <v>2675</v>
      </c>
    </row>
    <row r="224" spans="1:5" x14ac:dyDescent="0.2">
      <c r="A224">
        <v>1998</v>
      </c>
      <c r="B224" s="2">
        <f t="shared" si="9"/>
        <v>20.030273752012882</v>
      </c>
      <c r="C224" s="1">
        <f t="shared" si="8"/>
        <v>65299</v>
      </c>
      <c r="D224" s="1">
        <f>'prisoners from 1900'!D103</f>
        <v>62194</v>
      </c>
      <c r="E224" s="1">
        <f>'prisoners from 1900'!E103</f>
        <v>3105</v>
      </c>
    </row>
    <row r="225" spans="1:5" x14ac:dyDescent="0.2">
      <c r="A225">
        <v>1999</v>
      </c>
      <c r="B225" s="2">
        <f t="shared" si="9"/>
        <v>18.947643979057592</v>
      </c>
      <c r="C225" s="1">
        <f t="shared" si="8"/>
        <v>64770</v>
      </c>
      <c r="D225" s="1">
        <f>'prisoners from 1900'!D104</f>
        <v>61523</v>
      </c>
      <c r="E225" s="1">
        <f>'prisoners from 1900'!E104</f>
        <v>3247</v>
      </c>
    </row>
    <row r="226" spans="1:5" x14ac:dyDescent="0.2">
      <c r="A226">
        <v>2000</v>
      </c>
      <c r="B226" s="2">
        <f t="shared" si="9"/>
        <v>18.284179104477612</v>
      </c>
      <c r="C226" s="1">
        <f t="shared" si="8"/>
        <v>64602</v>
      </c>
      <c r="D226" s="1">
        <f>'prisoners from 1900'!D105</f>
        <v>61252</v>
      </c>
      <c r="E226" s="1">
        <f>'prisoners from 1900'!E105</f>
        <v>3350</v>
      </c>
    </row>
    <row r="227" spans="1:5" x14ac:dyDescent="0.2">
      <c r="A227">
        <v>2001</v>
      </c>
      <c r="B227" s="2">
        <f t="shared" si="9"/>
        <v>16.727272727272727</v>
      </c>
      <c r="C227" s="1">
        <f t="shared" si="8"/>
        <v>66300</v>
      </c>
      <c r="D227" s="1">
        <f>'prisoners from 1900'!D106</f>
        <v>62560</v>
      </c>
      <c r="E227" s="1">
        <f>'prisoners from 1900'!E106</f>
        <v>3740</v>
      </c>
    </row>
    <row r="228" spans="1:5" x14ac:dyDescent="0.2">
      <c r="A228">
        <v>2002</v>
      </c>
      <c r="B228" s="2">
        <f t="shared" si="9"/>
        <v>15.463828797394743</v>
      </c>
      <c r="C228" s="1">
        <f t="shared" si="8"/>
        <v>70778</v>
      </c>
      <c r="D228" s="1">
        <f>'prisoners from 1900'!D107</f>
        <v>66479</v>
      </c>
      <c r="E228" s="1">
        <f>'prisoners from 1900'!E107</f>
        <v>4299</v>
      </c>
    </row>
    <row r="229" spans="1:5" x14ac:dyDescent="0.2">
      <c r="A229">
        <v>2003</v>
      </c>
      <c r="B229" s="2">
        <f t="shared" si="9"/>
        <v>15.505536723163841</v>
      </c>
      <c r="C229" s="1">
        <f t="shared" si="8"/>
        <v>73037</v>
      </c>
      <c r="D229" s="1">
        <f>'prisoners from 1900'!D108</f>
        <v>68612</v>
      </c>
      <c r="E229" s="1">
        <f>'prisoners from 1900'!E108</f>
        <v>4425</v>
      </c>
    </row>
    <row r="230" spans="1:5" x14ac:dyDescent="0.2">
      <c r="A230">
        <v>2004</v>
      </c>
      <c r="B230" s="2">
        <f t="shared" si="9"/>
        <v>15.784172661870503</v>
      </c>
      <c r="C230" s="1">
        <f t="shared" si="8"/>
        <v>74656</v>
      </c>
      <c r="D230" s="1">
        <f>'prisoners from 1900'!D109</f>
        <v>70208</v>
      </c>
      <c r="E230" s="1">
        <f>'prisoners from 1900'!E109</f>
        <v>4448</v>
      </c>
    </row>
    <row r="231" spans="1:5" x14ac:dyDescent="0.2">
      <c r="A231">
        <v>2005</v>
      </c>
      <c r="B231" s="2">
        <f t="shared" si="9"/>
        <v>16.008954555630176</v>
      </c>
      <c r="C231" s="1">
        <f t="shared" si="8"/>
        <v>75979</v>
      </c>
      <c r="D231" s="1">
        <f>'prisoners from 1900'!D110</f>
        <v>71512</v>
      </c>
      <c r="E231" s="1">
        <f>'prisoners from 1900'!E110</f>
        <v>4467</v>
      </c>
    </row>
    <row r="232" spans="1:5" x14ac:dyDescent="0.2">
      <c r="A232">
        <v>2006</v>
      </c>
      <c r="B232" s="2">
        <f t="shared" si="9"/>
        <v>16.568473127951428</v>
      </c>
      <c r="C232" s="1">
        <f t="shared" si="8"/>
        <v>78127</v>
      </c>
      <c r="D232" s="1">
        <f>'prisoners from 1900'!D111</f>
        <v>73680</v>
      </c>
      <c r="E232" s="1">
        <f>'prisoners from 1900'!E111</f>
        <v>4447</v>
      </c>
    </row>
    <row r="233" spans="1:5" x14ac:dyDescent="0.2">
      <c r="A233">
        <v>2007</v>
      </c>
      <c r="B233" s="2">
        <f t="shared" si="9"/>
        <v>17.361682670324647</v>
      </c>
      <c r="C233" s="1">
        <f t="shared" si="8"/>
        <v>80314</v>
      </c>
      <c r="D233" s="1">
        <f>'prisoners from 1900'!D112</f>
        <v>75940</v>
      </c>
      <c r="E233" s="1">
        <f>'prisoners from 1900'!E112</f>
        <v>4374</v>
      </c>
    </row>
    <row r="234" spans="1:5" x14ac:dyDescent="0.2">
      <c r="A234">
        <v>2008</v>
      </c>
      <c r="B234" s="2">
        <f t="shared" si="9"/>
        <v>17.706841866787496</v>
      </c>
      <c r="C234" s="1">
        <f t="shared" si="8"/>
        <v>82572</v>
      </c>
      <c r="D234" s="1">
        <f>'prisoners from 1900'!D113</f>
        <v>78158</v>
      </c>
      <c r="E234" s="1">
        <f>'prisoners from 1900'!E113</f>
        <v>4414</v>
      </c>
    </row>
    <row r="235" spans="1:5" x14ac:dyDescent="0.2">
      <c r="A235">
        <v>2009</v>
      </c>
      <c r="B235" s="2">
        <f t="shared" si="9"/>
        <v>18.519504788600795</v>
      </c>
      <c r="C235" s="1">
        <f t="shared" si="8"/>
        <v>83563</v>
      </c>
      <c r="D235" s="1">
        <f>'prisoners from 1900'!D114</f>
        <v>79282</v>
      </c>
      <c r="E235" s="1">
        <f>'prisoners from 1900'!E114</f>
        <v>4281</v>
      </c>
    </row>
    <row r="236" spans="1:5" x14ac:dyDescent="0.2">
      <c r="A236">
        <v>2010</v>
      </c>
      <c r="B236" s="2">
        <f>D236/E236</f>
        <v>19.001180358829085</v>
      </c>
      <c r="C236" s="1">
        <f>D236+E236</f>
        <v>84725</v>
      </c>
      <c r="D236" s="1">
        <f>'prisoners from 1900'!D115</f>
        <v>80489</v>
      </c>
      <c r="E236" s="1">
        <f>'prisoners from 1900'!E115</f>
        <v>4236</v>
      </c>
    </row>
    <row r="237" spans="1:5" x14ac:dyDescent="0.2">
      <c r="A237">
        <v>2011</v>
      </c>
      <c r="B237" s="2">
        <f t="shared" ref="B237:B240" si="10">D237/E237</f>
        <v>19.523161413562558</v>
      </c>
      <c r="C237" s="1">
        <f t="shared" ref="C237:C240" si="11">D237+E237</f>
        <v>85951</v>
      </c>
      <c r="D237" s="1">
        <f>'prisoners from 1900'!D116</f>
        <v>81763</v>
      </c>
      <c r="E237" s="1">
        <f>'prisoners from 1900'!E116</f>
        <v>4188</v>
      </c>
    </row>
    <row r="238" spans="1:5" x14ac:dyDescent="0.2">
      <c r="A238">
        <v>2012</v>
      </c>
      <c r="B238" s="2">
        <f t="shared" si="10"/>
        <v>19.855801636976409</v>
      </c>
      <c r="C238" s="1">
        <f t="shared" si="11"/>
        <v>86635</v>
      </c>
      <c r="D238" s="1">
        <f>'prisoners from 1900'!D117</f>
        <v>82481</v>
      </c>
      <c r="E238" s="1">
        <f>'prisoners from 1900'!E117</f>
        <v>4154</v>
      </c>
    </row>
    <row r="239" spans="1:5" x14ac:dyDescent="0.2">
      <c r="A239">
        <v>2013</v>
      </c>
      <c r="B239" s="2">
        <f t="shared" si="10"/>
        <v>20.657840616966581</v>
      </c>
      <c r="C239" s="1">
        <f t="shared" si="11"/>
        <v>84249</v>
      </c>
      <c r="D239" s="1">
        <f>'prisoners from 1900'!D118</f>
        <v>80359</v>
      </c>
      <c r="E239" s="1">
        <f>'prisoners from 1900'!E118</f>
        <v>3890</v>
      </c>
    </row>
    <row r="240" spans="1:5" x14ac:dyDescent="0.2">
      <c r="A240" t="str">
        <f>'prisoners from 1900'!A119</f>
        <v>2014 -&gt; Sept</v>
      </c>
      <c r="B240" s="2">
        <f t="shared" si="10"/>
        <v>20.819949954504093</v>
      </c>
      <c r="C240" s="1">
        <f t="shared" si="11"/>
        <v>85262.666666666672</v>
      </c>
      <c r="D240" s="1">
        <f>'prisoners from 1900'!D119</f>
        <v>81355.111111111109</v>
      </c>
      <c r="E240" s="1">
        <f>'prisoners from 1900'!E119</f>
        <v>3907.5555555555557</v>
      </c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100" workbookViewId="0">
      <selection activeCell="G116" sqref="G116"/>
    </sheetView>
  </sheetViews>
  <sheetFormatPr defaultRowHeight="12.75" x14ac:dyDescent="0.2"/>
  <cols>
    <col min="3" max="3" width="9.5703125" bestFit="1" customWidth="1"/>
    <col min="4" max="5" width="9.140625" style="1"/>
    <col min="6" max="6" width="2.42578125" customWidth="1"/>
    <col min="7" max="7" width="99.7109375" customWidth="1"/>
  </cols>
  <sheetData>
    <row r="1" spans="1:7" x14ac:dyDescent="0.2">
      <c r="A1" s="36" t="s">
        <v>138</v>
      </c>
      <c r="B1" s="36"/>
      <c r="C1" s="36"/>
      <c r="D1" s="36"/>
      <c r="E1" s="36"/>
      <c r="F1" s="36"/>
      <c r="G1" t="s">
        <v>193</v>
      </c>
    </row>
    <row r="2" spans="1:7" x14ac:dyDescent="0.2">
      <c r="G2" t="s">
        <v>194</v>
      </c>
    </row>
    <row r="3" spans="1:7" x14ac:dyDescent="0.2">
      <c r="G3" t="s">
        <v>195</v>
      </c>
    </row>
    <row r="4" spans="1:7" x14ac:dyDescent="0.2">
      <c r="B4" t="s">
        <v>3</v>
      </c>
      <c r="C4" t="s">
        <v>76</v>
      </c>
      <c r="D4" s="1" t="s">
        <v>0</v>
      </c>
      <c r="E4" s="1" t="s">
        <v>1</v>
      </c>
    </row>
    <row r="5" spans="1:7" x14ac:dyDescent="0.2">
      <c r="A5">
        <v>1900</v>
      </c>
      <c r="B5" s="1">
        <f>D5+E5</f>
        <v>17435</v>
      </c>
      <c r="C5" s="2">
        <f>D5/E5</f>
        <v>4.858534946236559</v>
      </c>
      <c r="D5" s="1">
        <v>14459</v>
      </c>
      <c r="E5" s="1">
        <v>2976</v>
      </c>
      <c r="G5" t="s">
        <v>139</v>
      </c>
    </row>
    <row r="6" spans="1:7" x14ac:dyDescent="0.2">
      <c r="A6">
        <v>1901</v>
      </c>
      <c r="B6" s="1">
        <f t="shared" ref="B6:B69" si="0">D6+E6</f>
        <v>18980</v>
      </c>
      <c r="C6" s="2">
        <f t="shared" ref="C6:C69" si="1">D6/E6</f>
        <v>5.0989717223650386</v>
      </c>
      <c r="D6" s="1">
        <v>15868</v>
      </c>
      <c r="E6" s="1">
        <v>3112</v>
      </c>
      <c r="G6" t="s">
        <v>140</v>
      </c>
    </row>
    <row r="7" spans="1:7" x14ac:dyDescent="0.2">
      <c r="A7">
        <v>1902</v>
      </c>
      <c r="B7" s="1">
        <f t="shared" si="0"/>
        <v>19437</v>
      </c>
      <c r="C7" s="2">
        <f t="shared" si="1"/>
        <v>5.0797622771348143</v>
      </c>
      <c r="D7" s="1">
        <v>16240</v>
      </c>
      <c r="E7" s="1">
        <v>3197</v>
      </c>
    </row>
    <row r="8" spans="1:7" x14ac:dyDescent="0.2">
      <c r="A8">
        <v>1903</v>
      </c>
      <c r="B8" s="1">
        <f t="shared" si="0"/>
        <v>20795</v>
      </c>
      <c r="C8" s="2">
        <f t="shared" si="1"/>
        <v>5.1578323956174117</v>
      </c>
      <c r="D8" s="1">
        <v>17418</v>
      </c>
      <c r="E8" s="1">
        <v>3377</v>
      </c>
      <c r="G8" t="s">
        <v>192</v>
      </c>
    </row>
    <row r="9" spans="1:7" x14ac:dyDescent="0.2">
      <c r="A9">
        <v>1904</v>
      </c>
      <c r="B9" s="1">
        <f t="shared" si="0"/>
        <v>21428</v>
      </c>
      <c r="C9" s="2">
        <f t="shared" si="1"/>
        <v>5.5709904937135848</v>
      </c>
      <c r="D9" s="1">
        <v>18167</v>
      </c>
      <c r="E9" s="1">
        <v>3261</v>
      </c>
      <c r="G9" t="s">
        <v>191</v>
      </c>
    </row>
    <row r="10" spans="1:7" x14ac:dyDescent="0.2">
      <c r="A10">
        <v>1905</v>
      </c>
      <c r="B10" s="1">
        <f t="shared" si="0"/>
        <v>21525</v>
      </c>
      <c r="C10" s="2">
        <f t="shared" si="1"/>
        <v>5.8835944995203073</v>
      </c>
      <c r="D10" s="1">
        <v>18398</v>
      </c>
      <c r="E10" s="1">
        <v>3127</v>
      </c>
    </row>
    <row r="11" spans="1:7" x14ac:dyDescent="0.2">
      <c r="A11">
        <v>1906</v>
      </c>
      <c r="B11" s="1">
        <f t="shared" si="0"/>
        <v>21074</v>
      </c>
      <c r="C11" s="2">
        <f t="shared" si="1"/>
        <v>6.090847913862719</v>
      </c>
      <c r="D11" s="1">
        <v>18102</v>
      </c>
      <c r="E11" s="1">
        <v>2972</v>
      </c>
      <c r="G11" t="s">
        <v>196</v>
      </c>
    </row>
    <row r="12" spans="1:7" x14ac:dyDescent="0.2">
      <c r="A12">
        <v>1907</v>
      </c>
      <c r="B12" s="1">
        <f t="shared" si="0"/>
        <v>20926</v>
      </c>
      <c r="C12" s="2">
        <f t="shared" si="1"/>
        <v>6.2634501909059352</v>
      </c>
      <c r="D12" s="1">
        <v>18045</v>
      </c>
      <c r="E12" s="1">
        <v>2881</v>
      </c>
      <c r="G12" t="s">
        <v>197</v>
      </c>
    </row>
    <row r="13" spans="1:7" x14ac:dyDescent="0.2">
      <c r="A13">
        <v>1908</v>
      </c>
      <c r="B13" s="1">
        <f t="shared" si="0"/>
        <v>22146</v>
      </c>
      <c r="C13" s="2">
        <f t="shared" si="1"/>
        <v>6.6949270326615702</v>
      </c>
      <c r="D13" s="1">
        <v>19268</v>
      </c>
      <c r="E13" s="1">
        <v>2878</v>
      </c>
      <c r="G13" t="s">
        <v>198</v>
      </c>
    </row>
    <row r="14" spans="1:7" x14ac:dyDescent="0.2">
      <c r="A14">
        <v>1909</v>
      </c>
      <c r="B14" s="1">
        <f t="shared" si="0"/>
        <v>22018</v>
      </c>
      <c r="C14" s="2">
        <f t="shared" si="1"/>
        <v>7.2003724394785849</v>
      </c>
      <c r="D14" s="1">
        <v>19333</v>
      </c>
      <c r="E14" s="1">
        <v>2685</v>
      </c>
      <c r="G14" t="s">
        <v>199</v>
      </c>
    </row>
    <row r="15" spans="1:7" x14ac:dyDescent="0.2">
      <c r="A15">
        <v>1910</v>
      </c>
      <c r="B15" s="1">
        <f t="shared" si="0"/>
        <v>20904</v>
      </c>
      <c r="C15" s="2">
        <f t="shared" si="1"/>
        <v>7.0991863618752422</v>
      </c>
      <c r="D15" s="1">
        <v>18323</v>
      </c>
      <c r="E15" s="1">
        <v>2581</v>
      </c>
      <c r="G15" t="s">
        <v>200</v>
      </c>
    </row>
    <row r="16" spans="1:7" x14ac:dyDescent="0.2">
      <c r="A16">
        <v>1911</v>
      </c>
      <c r="B16" s="1">
        <f t="shared" si="0"/>
        <v>19797</v>
      </c>
      <c r="C16" s="2">
        <f t="shared" si="1"/>
        <v>7.008495145631068</v>
      </c>
      <c r="D16" s="1">
        <v>17325</v>
      </c>
      <c r="E16" s="1">
        <v>2472</v>
      </c>
    </row>
    <row r="17" spans="1:7" x14ac:dyDescent="0.2">
      <c r="A17">
        <v>1912</v>
      </c>
      <c r="B17" s="1">
        <f t="shared" si="0"/>
        <v>19442</v>
      </c>
      <c r="C17" s="2">
        <f t="shared" si="1"/>
        <v>6.4404898584003059</v>
      </c>
      <c r="D17" s="1">
        <v>16829</v>
      </c>
      <c r="E17" s="1">
        <v>2613</v>
      </c>
      <c r="G17" t="s">
        <v>202</v>
      </c>
    </row>
    <row r="18" spans="1:7" x14ac:dyDescent="0.2">
      <c r="A18">
        <v>1913</v>
      </c>
      <c r="B18" s="1">
        <f t="shared" si="0"/>
        <v>18236</v>
      </c>
      <c r="C18" s="2">
        <f t="shared" si="1"/>
        <v>6.3413848631239933</v>
      </c>
      <c r="D18" s="1">
        <v>15752</v>
      </c>
      <c r="E18" s="1">
        <v>2484</v>
      </c>
      <c r="G18" t="s">
        <v>197</v>
      </c>
    </row>
    <row r="19" spans="1:7" x14ac:dyDescent="0.2">
      <c r="A19">
        <v>1914</v>
      </c>
      <c r="B19" s="1">
        <f t="shared" si="0"/>
        <v>15808</v>
      </c>
      <c r="C19" s="2">
        <f t="shared" si="1"/>
        <v>5.7011445527765998</v>
      </c>
      <c r="D19" s="1">
        <v>13449</v>
      </c>
      <c r="E19" s="1">
        <v>2359</v>
      </c>
      <c r="G19" t="s">
        <v>204</v>
      </c>
    </row>
    <row r="20" spans="1:7" x14ac:dyDescent="0.2">
      <c r="A20">
        <v>1915</v>
      </c>
      <c r="B20" s="1">
        <f t="shared" si="0"/>
        <v>11311</v>
      </c>
      <c r="C20" s="2">
        <f t="shared" si="1"/>
        <v>4.4721819061441703</v>
      </c>
      <c r="D20" s="1">
        <v>9244</v>
      </c>
      <c r="E20" s="1">
        <v>2067</v>
      </c>
      <c r="G20" t="s">
        <v>203</v>
      </c>
    </row>
    <row r="21" spans="1:7" x14ac:dyDescent="0.2">
      <c r="A21">
        <v>1916</v>
      </c>
      <c r="B21" s="1">
        <f t="shared" si="0"/>
        <v>10058</v>
      </c>
      <c r="C21" s="2">
        <f t="shared" si="1"/>
        <v>4.4426406926406923</v>
      </c>
      <c r="D21" s="1">
        <v>8210</v>
      </c>
      <c r="E21" s="1">
        <v>1848</v>
      </c>
    </row>
    <row r="22" spans="1:7" x14ac:dyDescent="0.2">
      <c r="A22">
        <v>1917</v>
      </c>
      <c r="B22" s="1">
        <f t="shared" si="0"/>
        <v>9660</v>
      </c>
      <c r="C22" s="2">
        <f t="shared" si="1"/>
        <v>4.4607122668174108</v>
      </c>
      <c r="D22" s="1">
        <v>7891</v>
      </c>
      <c r="E22" s="1">
        <v>1769</v>
      </c>
    </row>
    <row r="23" spans="1:7" x14ac:dyDescent="0.2">
      <c r="A23">
        <v>1918</v>
      </c>
      <c r="B23" s="1">
        <f t="shared" si="0"/>
        <v>9199</v>
      </c>
      <c r="C23" s="2">
        <f t="shared" si="1"/>
        <v>4.7350374064837908</v>
      </c>
      <c r="D23" s="1">
        <v>7595</v>
      </c>
      <c r="E23" s="1">
        <v>1604</v>
      </c>
    </row>
    <row r="24" spans="1:7" x14ac:dyDescent="0.2">
      <c r="A24">
        <v>1919</v>
      </c>
      <c r="B24" s="1">
        <f t="shared" si="0"/>
        <v>9683</v>
      </c>
      <c r="C24" s="2">
        <f t="shared" si="1"/>
        <v>5.8967236467236468</v>
      </c>
      <c r="D24" s="1">
        <v>8279</v>
      </c>
      <c r="E24" s="1">
        <v>1404</v>
      </c>
    </row>
    <row r="25" spans="1:7" x14ac:dyDescent="0.2">
      <c r="A25">
        <v>1920</v>
      </c>
      <c r="B25" s="1">
        <f t="shared" si="0"/>
        <v>11000</v>
      </c>
      <c r="C25" s="2">
        <f t="shared" si="1"/>
        <v>6.7084793272599859</v>
      </c>
      <c r="D25" s="1">
        <v>9573</v>
      </c>
      <c r="E25" s="1">
        <v>1427</v>
      </c>
    </row>
    <row r="26" spans="1:7" x14ac:dyDescent="0.2">
      <c r="A26">
        <v>1921</v>
      </c>
      <c r="B26" s="1">
        <f t="shared" si="0"/>
        <v>12179</v>
      </c>
      <c r="C26" s="2">
        <f t="shared" si="1"/>
        <v>7.7744956772334293</v>
      </c>
      <c r="D26" s="1">
        <v>10791</v>
      </c>
      <c r="E26" s="1">
        <v>1388</v>
      </c>
    </row>
    <row r="27" spans="1:7" x14ac:dyDescent="0.2">
      <c r="A27">
        <v>1922</v>
      </c>
      <c r="B27" s="1">
        <f t="shared" si="0"/>
        <v>11766</v>
      </c>
      <c r="C27" s="2">
        <f t="shared" si="1"/>
        <v>8.7320099255583123</v>
      </c>
      <c r="D27" s="1">
        <v>10557</v>
      </c>
      <c r="E27" s="1">
        <v>1209</v>
      </c>
    </row>
    <row r="28" spans="1:7" x14ac:dyDescent="0.2">
      <c r="A28">
        <v>1923</v>
      </c>
      <c r="B28" s="1">
        <f t="shared" si="0"/>
        <v>11148</v>
      </c>
      <c r="C28" s="2">
        <f t="shared" si="1"/>
        <v>9.8128031037827359</v>
      </c>
      <c r="D28" s="1">
        <v>10117</v>
      </c>
      <c r="E28" s="1">
        <v>1031</v>
      </c>
    </row>
    <row r="29" spans="1:7" x14ac:dyDescent="0.2">
      <c r="A29">
        <v>1924</v>
      </c>
      <c r="B29" s="1">
        <f t="shared" si="0"/>
        <v>10750</v>
      </c>
      <c r="C29" s="2">
        <f t="shared" si="1"/>
        <v>10.411889596602972</v>
      </c>
      <c r="D29" s="1">
        <v>9808</v>
      </c>
      <c r="E29" s="1">
        <v>942</v>
      </c>
    </row>
    <row r="30" spans="1:7" x14ac:dyDescent="0.2">
      <c r="A30">
        <v>1925</v>
      </c>
      <c r="B30" s="1">
        <f t="shared" si="0"/>
        <v>10509</v>
      </c>
      <c r="C30" s="2">
        <f t="shared" si="1"/>
        <v>11.024027459954233</v>
      </c>
      <c r="D30" s="1">
        <v>9635</v>
      </c>
      <c r="E30" s="1">
        <v>874</v>
      </c>
    </row>
    <row r="31" spans="1:7" x14ac:dyDescent="0.2">
      <c r="A31">
        <v>1926</v>
      </c>
      <c r="B31" s="1">
        <f t="shared" si="0"/>
        <v>10860</v>
      </c>
      <c r="C31" s="2">
        <f t="shared" si="1"/>
        <v>11.22972972972973</v>
      </c>
      <c r="D31" s="1">
        <v>9972</v>
      </c>
      <c r="E31" s="1">
        <v>888</v>
      </c>
    </row>
    <row r="32" spans="1:7" x14ac:dyDescent="0.2">
      <c r="A32">
        <v>1927</v>
      </c>
      <c r="B32" s="1">
        <f t="shared" si="0"/>
        <v>11179</v>
      </c>
      <c r="C32" s="2">
        <f t="shared" si="1"/>
        <v>11.717861205915813</v>
      </c>
      <c r="D32" s="1">
        <v>10300</v>
      </c>
      <c r="E32" s="1">
        <v>879</v>
      </c>
    </row>
    <row r="33" spans="1:5" x14ac:dyDescent="0.2">
      <c r="A33">
        <v>1928</v>
      </c>
      <c r="B33" s="1">
        <f t="shared" si="0"/>
        <v>11109</v>
      </c>
      <c r="C33" s="2">
        <f t="shared" si="1"/>
        <v>12.817164179104477</v>
      </c>
      <c r="D33" s="1">
        <v>10305</v>
      </c>
      <c r="E33" s="1">
        <v>804</v>
      </c>
    </row>
    <row r="34" spans="1:5" x14ac:dyDescent="0.2">
      <c r="A34">
        <v>1929</v>
      </c>
      <c r="B34" s="1">
        <f t="shared" si="0"/>
        <v>10861</v>
      </c>
      <c r="C34" s="2">
        <f t="shared" si="1"/>
        <v>13.160365058670143</v>
      </c>
      <c r="D34" s="1">
        <v>10094</v>
      </c>
      <c r="E34" s="1">
        <v>767</v>
      </c>
    </row>
    <row r="35" spans="1:5" x14ac:dyDescent="0.2">
      <c r="A35">
        <v>1930</v>
      </c>
      <c r="B35" s="1">
        <f t="shared" si="0"/>
        <v>11346</v>
      </c>
      <c r="C35" s="2">
        <f t="shared" si="1"/>
        <v>13.453503184713377</v>
      </c>
      <c r="D35" s="1">
        <v>10561</v>
      </c>
      <c r="E35" s="1">
        <v>785</v>
      </c>
    </row>
    <row r="36" spans="1:5" x14ac:dyDescent="0.2">
      <c r="A36">
        <v>1931</v>
      </c>
      <c r="B36" s="1">
        <f t="shared" si="0"/>
        <v>11676</v>
      </c>
      <c r="C36" s="2">
        <f t="shared" si="1"/>
        <v>13.742424242424242</v>
      </c>
      <c r="D36" s="1">
        <v>10884</v>
      </c>
      <c r="E36" s="1">
        <v>792</v>
      </c>
    </row>
    <row r="37" spans="1:5" x14ac:dyDescent="0.2">
      <c r="A37">
        <v>1932</v>
      </c>
      <c r="B37" s="1">
        <f t="shared" si="0"/>
        <v>12803</v>
      </c>
      <c r="C37" s="2">
        <f t="shared" si="1"/>
        <v>14.786683107274969</v>
      </c>
      <c r="D37" s="1">
        <v>11992</v>
      </c>
      <c r="E37" s="1">
        <v>811</v>
      </c>
    </row>
    <row r="38" spans="1:5" x14ac:dyDescent="0.2">
      <c r="A38">
        <v>1933</v>
      </c>
      <c r="B38" s="1">
        <f t="shared" si="0"/>
        <v>12986</v>
      </c>
      <c r="C38" s="2">
        <f t="shared" si="1"/>
        <v>15.11166253101737</v>
      </c>
      <c r="D38" s="1">
        <v>12180</v>
      </c>
      <c r="E38" s="1">
        <v>806</v>
      </c>
    </row>
    <row r="39" spans="1:5" x14ac:dyDescent="0.2">
      <c r="A39">
        <v>1934</v>
      </c>
      <c r="B39" s="1">
        <f t="shared" si="0"/>
        <v>12238</v>
      </c>
      <c r="C39" s="2">
        <f t="shared" si="1"/>
        <v>15.426845637583893</v>
      </c>
      <c r="D39" s="1">
        <v>11493</v>
      </c>
      <c r="E39" s="1">
        <v>745</v>
      </c>
    </row>
    <row r="40" spans="1:5" x14ac:dyDescent="0.2">
      <c r="A40">
        <v>1935</v>
      </c>
      <c r="B40" s="1">
        <f t="shared" si="0"/>
        <v>11306</v>
      </c>
      <c r="C40" s="2">
        <f t="shared" si="1"/>
        <v>14.72461752433936</v>
      </c>
      <c r="D40" s="1">
        <v>10587</v>
      </c>
      <c r="E40" s="1">
        <v>719</v>
      </c>
    </row>
    <row r="41" spans="1:5" x14ac:dyDescent="0.2">
      <c r="A41">
        <v>1936</v>
      </c>
      <c r="B41" s="1">
        <f t="shared" si="0"/>
        <v>10613</v>
      </c>
      <c r="C41" s="2">
        <f t="shared" si="1"/>
        <v>14.746290801186944</v>
      </c>
      <c r="D41" s="1">
        <v>9939</v>
      </c>
      <c r="E41" s="1">
        <v>674</v>
      </c>
    </row>
    <row r="42" spans="1:5" x14ac:dyDescent="0.2">
      <c r="A42">
        <v>1937</v>
      </c>
      <c r="B42" s="1">
        <f t="shared" si="0"/>
        <v>10562</v>
      </c>
      <c r="C42" s="2">
        <f t="shared" si="1"/>
        <v>14.811377245508982</v>
      </c>
      <c r="D42" s="1">
        <v>9894</v>
      </c>
      <c r="E42" s="1">
        <v>668</v>
      </c>
    </row>
    <row r="43" spans="1:5" x14ac:dyDescent="0.2">
      <c r="A43">
        <v>1938</v>
      </c>
      <c r="B43" s="1">
        <f t="shared" si="0"/>
        <v>11086</v>
      </c>
      <c r="C43" s="2">
        <f t="shared" si="1"/>
        <v>14.882521489971346</v>
      </c>
      <c r="D43" s="1">
        <v>10388</v>
      </c>
      <c r="E43" s="1">
        <v>698</v>
      </c>
    </row>
    <row r="44" spans="1:5" x14ac:dyDescent="0.2">
      <c r="A44">
        <v>1939</v>
      </c>
      <c r="B44" s="1">
        <f t="shared" si="0"/>
        <v>10326</v>
      </c>
      <c r="C44" s="2">
        <f t="shared" si="1"/>
        <v>14.551204819277109</v>
      </c>
      <c r="D44" s="1">
        <v>9662</v>
      </c>
      <c r="E44" s="1">
        <v>664</v>
      </c>
    </row>
    <row r="45" spans="1:5" x14ac:dyDescent="0.2">
      <c r="A45">
        <v>1940</v>
      </c>
      <c r="B45" s="1">
        <f t="shared" si="0"/>
        <v>9377</v>
      </c>
      <c r="C45" s="2">
        <f t="shared" si="1"/>
        <v>9.0396145610278378</v>
      </c>
      <c r="D45" s="1">
        <v>8443</v>
      </c>
      <c r="E45" s="1">
        <v>934</v>
      </c>
    </row>
    <row r="46" spans="1:5" x14ac:dyDescent="0.2">
      <c r="A46">
        <v>1941</v>
      </c>
      <c r="B46" s="1">
        <f t="shared" si="0"/>
        <v>10635</v>
      </c>
      <c r="C46" s="2">
        <f t="shared" si="1"/>
        <v>9.9865702479338836</v>
      </c>
      <c r="D46" s="1">
        <v>9667</v>
      </c>
      <c r="E46" s="1">
        <v>968</v>
      </c>
    </row>
    <row r="47" spans="1:5" x14ac:dyDescent="0.2">
      <c r="A47">
        <v>1942</v>
      </c>
      <c r="B47" s="1">
        <f t="shared" si="0"/>
        <v>12400</v>
      </c>
      <c r="C47" s="2">
        <f t="shared" si="1"/>
        <v>9.5352591333899746</v>
      </c>
      <c r="D47" s="1">
        <v>11223</v>
      </c>
      <c r="E47" s="1">
        <v>1177</v>
      </c>
    </row>
    <row r="48" spans="1:5" x14ac:dyDescent="0.2">
      <c r="A48">
        <v>1943</v>
      </c>
      <c r="B48" s="1">
        <f t="shared" si="0"/>
        <v>12790</v>
      </c>
      <c r="C48" s="2">
        <f t="shared" si="1"/>
        <v>8.4044117647058822</v>
      </c>
      <c r="D48" s="1">
        <v>11430</v>
      </c>
      <c r="E48" s="1">
        <v>1360</v>
      </c>
    </row>
    <row r="49" spans="1:5" x14ac:dyDescent="0.2">
      <c r="A49">
        <v>1944</v>
      </c>
      <c r="B49" s="1">
        <f t="shared" si="0"/>
        <v>12915</v>
      </c>
      <c r="C49" s="2">
        <f t="shared" si="1"/>
        <v>7.7440758293838865</v>
      </c>
      <c r="D49" s="1">
        <v>11438</v>
      </c>
      <c r="E49" s="1">
        <v>1477</v>
      </c>
    </row>
    <row r="50" spans="1:5" x14ac:dyDescent="0.2">
      <c r="A50">
        <v>1945</v>
      </c>
      <c r="B50" s="1">
        <f t="shared" si="0"/>
        <v>14708</v>
      </c>
      <c r="C50" s="2">
        <f t="shared" si="1"/>
        <v>8.6256544502617807</v>
      </c>
      <c r="D50" s="1">
        <v>13180</v>
      </c>
      <c r="E50" s="1">
        <v>1528</v>
      </c>
    </row>
    <row r="51" spans="1:5" x14ac:dyDescent="0.2">
      <c r="A51">
        <v>1946</v>
      </c>
      <c r="B51" s="1">
        <f t="shared" si="0"/>
        <v>15789</v>
      </c>
      <c r="C51" s="2">
        <f t="shared" si="1"/>
        <v>11.805352798053528</v>
      </c>
      <c r="D51" s="1">
        <v>14556</v>
      </c>
      <c r="E51" s="1">
        <v>1233</v>
      </c>
    </row>
    <row r="52" spans="1:5" x14ac:dyDescent="0.2">
      <c r="A52">
        <v>1947</v>
      </c>
      <c r="B52" s="1">
        <f t="shared" si="0"/>
        <v>17067</v>
      </c>
      <c r="C52" s="2">
        <f t="shared" si="1"/>
        <v>14.788159111933394</v>
      </c>
      <c r="D52" s="1">
        <v>15986</v>
      </c>
      <c r="E52" s="1">
        <v>1081</v>
      </c>
    </row>
    <row r="53" spans="1:5" x14ac:dyDescent="0.2">
      <c r="A53">
        <v>1948</v>
      </c>
      <c r="B53" s="1">
        <f t="shared" si="0"/>
        <v>19765</v>
      </c>
      <c r="C53" s="2">
        <f t="shared" si="1"/>
        <v>16.277097902097903</v>
      </c>
      <c r="D53" s="1">
        <v>18621</v>
      </c>
      <c r="E53" s="1">
        <v>1144</v>
      </c>
    </row>
    <row r="54" spans="1:5" x14ac:dyDescent="0.2">
      <c r="A54">
        <v>1949</v>
      </c>
      <c r="B54" s="1">
        <f t="shared" si="0"/>
        <v>19879</v>
      </c>
      <c r="C54" s="2">
        <f t="shared" si="1"/>
        <v>17.137773722627738</v>
      </c>
      <c r="D54" s="1">
        <v>18783</v>
      </c>
      <c r="E54" s="1">
        <v>1096</v>
      </c>
    </row>
    <row r="55" spans="1:5" x14ac:dyDescent="0.2">
      <c r="A55">
        <v>1950</v>
      </c>
      <c r="B55" s="1">
        <f t="shared" si="0"/>
        <v>20474</v>
      </c>
      <c r="C55" s="2">
        <f t="shared" si="1"/>
        <v>17.495031616982835</v>
      </c>
      <c r="D55" s="1">
        <v>19367</v>
      </c>
      <c r="E55" s="1">
        <v>1107</v>
      </c>
    </row>
    <row r="56" spans="1:5" x14ac:dyDescent="0.2">
      <c r="A56">
        <v>1951</v>
      </c>
      <c r="B56" s="1">
        <f t="shared" si="0"/>
        <v>21780</v>
      </c>
      <c r="C56" s="2">
        <f t="shared" si="1"/>
        <v>18.926806953339433</v>
      </c>
      <c r="D56" s="1">
        <v>20687</v>
      </c>
      <c r="E56" s="1">
        <v>1093</v>
      </c>
    </row>
    <row r="57" spans="1:5" x14ac:dyDescent="0.2">
      <c r="A57">
        <v>1952</v>
      </c>
      <c r="B57" s="1">
        <f t="shared" si="0"/>
        <v>23680</v>
      </c>
      <c r="C57" s="2">
        <f t="shared" si="1"/>
        <v>20.294964028776977</v>
      </c>
      <c r="D57" s="1">
        <v>22568</v>
      </c>
      <c r="E57" s="1">
        <v>1112</v>
      </c>
    </row>
    <row r="58" spans="1:5" x14ac:dyDescent="0.2">
      <c r="A58">
        <v>1953</v>
      </c>
      <c r="B58" s="1">
        <f t="shared" si="0"/>
        <v>23610</v>
      </c>
      <c r="C58" s="2">
        <f t="shared" si="1"/>
        <v>19.765171503957784</v>
      </c>
      <c r="D58" s="1">
        <v>22473</v>
      </c>
      <c r="E58" s="1">
        <v>1137</v>
      </c>
    </row>
    <row r="59" spans="1:5" x14ac:dyDescent="0.2">
      <c r="A59">
        <v>1954</v>
      </c>
      <c r="B59" s="1">
        <f t="shared" si="0"/>
        <v>22421</v>
      </c>
      <c r="C59" s="2">
        <f t="shared" si="1"/>
        <v>19.683579335793358</v>
      </c>
      <c r="D59" s="1">
        <v>21337</v>
      </c>
      <c r="E59" s="1">
        <v>1084</v>
      </c>
    </row>
    <row r="60" spans="1:5" x14ac:dyDescent="0.2">
      <c r="A60">
        <v>1955</v>
      </c>
      <c r="B60" s="1">
        <f t="shared" si="0"/>
        <v>21134</v>
      </c>
      <c r="C60" s="2">
        <f t="shared" si="1"/>
        <v>20.609406952965234</v>
      </c>
      <c r="D60" s="1">
        <v>20156</v>
      </c>
      <c r="E60" s="1">
        <v>978</v>
      </c>
    </row>
    <row r="61" spans="1:5" x14ac:dyDescent="0.2">
      <c r="A61">
        <v>1956</v>
      </c>
      <c r="B61" s="1">
        <f t="shared" si="0"/>
        <v>20807</v>
      </c>
      <c r="C61" s="2">
        <f t="shared" si="1"/>
        <v>23.026558891454965</v>
      </c>
      <c r="D61" s="1">
        <v>19941</v>
      </c>
      <c r="E61" s="1">
        <v>866</v>
      </c>
    </row>
    <row r="62" spans="1:5" x14ac:dyDescent="0.2">
      <c r="A62">
        <v>1957</v>
      </c>
      <c r="B62" s="1">
        <f t="shared" si="0"/>
        <v>22602</v>
      </c>
      <c r="C62" s="2">
        <f t="shared" si="1"/>
        <v>25.281395348837208</v>
      </c>
      <c r="D62" s="1">
        <v>21742</v>
      </c>
      <c r="E62" s="1">
        <v>860</v>
      </c>
    </row>
    <row r="63" spans="1:5" x14ac:dyDescent="0.2">
      <c r="A63">
        <v>1958</v>
      </c>
      <c r="B63" s="1">
        <f t="shared" si="0"/>
        <v>25379</v>
      </c>
      <c r="C63" s="2">
        <f t="shared" si="1"/>
        <v>26.58586956521739</v>
      </c>
      <c r="D63" s="1">
        <v>24459</v>
      </c>
      <c r="E63" s="1">
        <v>920</v>
      </c>
    </row>
    <row r="64" spans="1:5" x14ac:dyDescent="0.2">
      <c r="A64">
        <v>1959</v>
      </c>
      <c r="B64" s="1">
        <f t="shared" si="0"/>
        <v>26623</v>
      </c>
      <c r="C64" s="2">
        <f t="shared" si="1"/>
        <v>28.713169642857142</v>
      </c>
      <c r="D64" s="1">
        <v>25727</v>
      </c>
      <c r="E64" s="1">
        <v>896</v>
      </c>
    </row>
    <row r="65" spans="1:5" x14ac:dyDescent="0.2">
      <c r="A65">
        <v>1960</v>
      </c>
      <c r="B65" s="1">
        <f t="shared" si="0"/>
        <v>27099</v>
      </c>
      <c r="C65" s="2">
        <f t="shared" si="1"/>
        <v>29.076581576026637</v>
      </c>
      <c r="D65" s="1">
        <v>26198</v>
      </c>
      <c r="E65" s="1">
        <v>901</v>
      </c>
    </row>
    <row r="66" spans="1:5" x14ac:dyDescent="0.2">
      <c r="A66">
        <v>1961</v>
      </c>
      <c r="B66" s="1">
        <f t="shared" si="0"/>
        <v>29025</v>
      </c>
      <c r="C66" s="2">
        <f t="shared" si="1"/>
        <v>30.176154672395274</v>
      </c>
      <c r="D66" s="1">
        <v>28094</v>
      </c>
      <c r="E66" s="1">
        <v>931</v>
      </c>
    </row>
    <row r="67" spans="1:5" x14ac:dyDescent="0.2">
      <c r="A67">
        <v>1962</v>
      </c>
      <c r="B67" s="1">
        <f t="shared" si="0"/>
        <v>31063</v>
      </c>
      <c r="C67" s="2">
        <f t="shared" si="1"/>
        <v>30.156469408224673</v>
      </c>
      <c r="D67" s="1">
        <v>30066</v>
      </c>
      <c r="E67" s="1">
        <v>997</v>
      </c>
    </row>
    <row r="68" spans="1:5" x14ac:dyDescent="0.2">
      <c r="A68">
        <v>1963</v>
      </c>
      <c r="B68" s="1">
        <f t="shared" si="0"/>
        <v>30896</v>
      </c>
      <c r="C68" s="2">
        <f t="shared" si="1"/>
        <v>30.818743563336767</v>
      </c>
      <c r="D68" s="1">
        <v>29925</v>
      </c>
      <c r="E68" s="1">
        <v>971</v>
      </c>
    </row>
    <row r="69" spans="1:5" x14ac:dyDescent="0.2">
      <c r="A69">
        <v>1964</v>
      </c>
      <c r="B69" s="1">
        <f t="shared" si="0"/>
        <v>29600</v>
      </c>
      <c r="C69" s="2">
        <f t="shared" si="1"/>
        <v>32.560090702947846</v>
      </c>
      <c r="D69" s="1">
        <v>28718</v>
      </c>
      <c r="E69" s="1">
        <v>882</v>
      </c>
    </row>
    <row r="70" spans="1:5" x14ac:dyDescent="0.2">
      <c r="A70">
        <v>1965</v>
      </c>
      <c r="B70" s="1">
        <f t="shared" ref="B70:B115" si="2">D70+E70</f>
        <v>30421</v>
      </c>
      <c r="C70" s="2">
        <f t="shared" ref="C70:C119" si="3">D70/E70</f>
        <v>35.172413793103445</v>
      </c>
      <c r="D70" s="1">
        <v>29580</v>
      </c>
      <c r="E70" s="1">
        <v>841</v>
      </c>
    </row>
    <row r="71" spans="1:5" x14ac:dyDescent="0.2">
      <c r="A71">
        <v>1966</v>
      </c>
      <c r="B71" s="1">
        <f t="shared" si="2"/>
        <v>33086</v>
      </c>
      <c r="C71" s="2">
        <f t="shared" si="3"/>
        <v>33.500521376433788</v>
      </c>
      <c r="D71" s="1">
        <v>32127</v>
      </c>
      <c r="E71" s="1">
        <v>959</v>
      </c>
    </row>
    <row r="72" spans="1:5" x14ac:dyDescent="0.2">
      <c r="A72">
        <v>1967</v>
      </c>
      <c r="B72" s="1">
        <f t="shared" si="2"/>
        <v>35009</v>
      </c>
      <c r="C72" s="2">
        <f t="shared" si="3"/>
        <v>35.735571878279117</v>
      </c>
      <c r="D72" s="1">
        <v>34056</v>
      </c>
      <c r="E72" s="1">
        <v>953</v>
      </c>
    </row>
    <row r="73" spans="1:5" x14ac:dyDescent="0.2">
      <c r="A73">
        <v>1968</v>
      </c>
      <c r="B73" s="1">
        <f t="shared" si="2"/>
        <v>32461</v>
      </c>
      <c r="C73" s="2">
        <f t="shared" si="3"/>
        <v>39.324223602484473</v>
      </c>
      <c r="D73" s="1">
        <v>31656</v>
      </c>
      <c r="E73" s="1">
        <v>805</v>
      </c>
    </row>
    <row r="74" spans="1:5" x14ac:dyDescent="0.2">
      <c r="A74">
        <v>1969</v>
      </c>
      <c r="B74" s="1">
        <f t="shared" si="2"/>
        <v>34667</v>
      </c>
      <c r="C74" s="2">
        <f t="shared" si="3"/>
        <v>39.641266119577963</v>
      </c>
      <c r="D74" s="1">
        <v>33814</v>
      </c>
      <c r="E74" s="1">
        <v>853</v>
      </c>
    </row>
    <row r="75" spans="1:5" x14ac:dyDescent="0.2">
      <c r="A75">
        <v>1970</v>
      </c>
      <c r="B75" s="1">
        <f t="shared" si="2"/>
        <v>39028</v>
      </c>
      <c r="C75" s="2">
        <f t="shared" si="3"/>
        <v>38.502024291497975</v>
      </c>
      <c r="D75" s="1">
        <v>38040</v>
      </c>
      <c r="E75" s="1">
        <v>988</v>
      </c>
    </row>
    <row r="76" spans="1:5" x14ac:dyDescent="0.2">
      <c r="A76">
        <v>1971</v>
      </c>
      <c r="B76" s="1">
        <f t="shared" si="2"/>
        <v>39708</v>
      </c>
      <c r="C76" s="2">
        <f t="shared" si="3"/>
        <v>37.365217391304348</v>
      </c>
      <c r="D76" s="1">
        <v>38673</v>
      </c>
      <c r="E76" s="1">
        <v>1035</v>
      </c>
    </row>
    <row r="77" spans="1:5" x14ac:dyDescent="0.2">
      <c r="A77">
        <v>1972</v>
      </c>
      <c r="B77" s="1">
        <f t="shared" si="2"/>
        <v>38328</v>
      </c>
      <c r="C77" s="2">
        <f t="shared" si="3"/>
        <v>38.110204081632652</v>
      </c>
      <c r="D77" s="1">
        <v>37348</v>
      </c>
      <c r="E77" s="1">
        <v>980</v>
      </c>
    </row>
    <row r="78" spans="1:5" x14ac:dyDescent="0.2">
      <c r="A78">
        <v>1973</v>
      </c>
      <c r="B78" s="1">
        <f t="shared" si="2"/>
        <v>36774</v>
      </c>
      <c r="C78" s="2">
        <f t="shared" si="3"/>
        <v>34.807205452775072</v>
      </c>
      <c r="D78" s="1">
        <v>35747</v>
      </c>
      <c r="E78" s="1">
        <v>1027</v>
      </c>
    </row>
    <row r="79" spans="1:5" x14ac:dyDescent="0.2">
      <c r="A79">
        <v>1974</v>
      </c>
      <c r="B79" s="1">
        <f t="shared" si="2"/>
        <v>36867</v>
      </c>
      <c r="C79" s="2">
        <f t="shared" si="3"/>
        <v>34.3132183908046</v>
      </c>
      <c r="D79" s="1">
        <v>35823</v>
      </c>
      <c r="E79" s="1">
        <v>1044</v>
      </c>
    </row>
    <row r="80" spans="1:5" x14ac:dyDescent="0.2">
      <c r="A80">
        <v>1975</v>
      </c>
      <c r="B80" s="1">
        <f t="shared" si="2"/>
        <v>39820</v>
      </c>
      <c r="C80" s="2">
        <f t="shared" si="3"/>
        <v>31.666119770303528</v>
      </c>
      <c r="D80" s="1">
        <v>38601</v>
      </c>
      <c r="E80" s="1">
        <v>1219</v>
      </c>
    </row>
    <row r="81" spans="1:5" x14ac:dyDescent="0.2">
      <c r="A81">
        <v>1976</v>
      </c>
      <c r="B81" s="1">
        <f t="shared" si="2"/>
        <v>41443</v>
      </c>
      <c r="C81" s="2">
        <f t="shared" si="3"/>
        <v>31.326833073322934</v>
      </c>
      <c r="D81" s="1">
        <v>40161</v>
      </c>
      <c r="E81" s="1">
        <v>1282</v>
      </c>
    </row>
    <row r="82" spans="1:5" x14ac:dyDescent="0.2">
      <c r="A82">
        <v>1977</v>
      </c>
      <c r="B82" s="1">
        <f t="shared" si="2"/>
        <v>41570</v>
      </c>
      <c r="C82" s="2">
        <f t="shared" si="3"/>
        <v>29.611192930780561</v>
      </c>
      <c r="D82" s="1">
        <v>40212</v>
      </c>
      <c r="E82" s="1">
        <v>1358</v>
      </c>
    </row>
    <row r="83" spans="1:5" x14ac:dyDescent="0.2">
      <c r="A83">
        <v>1978</v>
      </c>
      <c r="B83" s="1">
        <f t="shared" si="2"/>
        <v>41796</v>
      </c>
      <c r="C83" s="2">
        <f t="shared" si="3"/>
        <v>29.13410237923576</v>
      </c>
      <c r="D83" s="1">
        <v>40409</v>
      </c>
      <c r="E83" s="1">
        <v>1387</v>
      </c>
    </row>
    <row r="84" spans="1:5" x14ac:dyDescent="0.2">
      <c r="A84">
        <v>1979</v>
      </c>
      <c r="B84" s="1">
        <f t="shared" si="2"/>
        <v>42220</v>
      </c>
      <c r="C84" s="2">
        <f t="shared" si="3"/>
        <v>27.957475994513032</v>
      </c>
      <c r="D84" s="1">
        <v>40762</v>
      </c>
      <c r="E84" s="1">
        <v>1458</v>
      </c>
    </row>
    <row r="85" spans="1:5" x14ac:dyDescent="0.2">
      <c r="A85">
        <v>1980</v>
      </c>
      <c r="B85" s="1">
        <f t="shared" si="2"/>
        <v>42264</v>
      </c>
      <c r="C85" s="2">
        <f t="shared" si="3"/>
        <v>26.878627968337732</v>
      </c>
      <c r="D85" s="1">
        <v>40748</v>
      </c>
      <c r="E85" s="1">
        <v>1516</v>
      </c>
    </row>
    <row r="86" spans="1:5" x14ac:dyDescent="0.2">
      <c r="A86">
        <v>1981</v>
      </c>
      <c r="B86" s="1">
        <f t="shared" si="2"/>
        <v>43311</v>
      </c>
      <c r="C86" s="2">
        <f t="shared" si="3"/>
        <v>29.782515991471215</v>
      </c>
      <c r="D86" s="1">
        <v>41904</v>
      </c>
      <c r="E86" s="1">
        <v>1407</v>
      </c>
    </row>
    <row r="87" spans="1:5" x14ac:dyDescent="0.2">
      <c r="A87">
        <v>1982</v>
      </c>
      <c r="B87" s="1">
        <f t="shared" si="2"/>
        <v>43707</v>
      </c>
      <c r="C87" s="2">
        <f t="shared" si="3"/>
        <v>31.96153846153846</v>
      </c>
      <c r="D87" s="1">
        <v>42381</v>
      </c>
      <c r="E87" s="1">
        <v>1326</v>
      </c>
    </row>
    <row r="88" spans="1:5" x14ac:dyDescent="0.2">
      <c r="A88">
        <v>1983</v>
      </c>
      <c r="B88" s="1">
        <f t="shared" si="2"/>
        <v>43462</v>
      </c>
      <c r="C88" s="2">
        <f t="shared" si="3"/>
        <v>30.267625899280574</v>
      </c>
      <c r="D88" s="1">
        <v>42072</v>
      </c>
      <c r="E88" s="1">
        <v>1390</v>
      </c>
    </row>
    <row r="89" spans="1:5" x14ac:dyDescent="0.2">
      <c r="A89">
        <v>1984</v>
      </c>
      <c r="B89" s="1">
        <f t="shared" si="2"/>
        <v>43295</v>
      </c>
      <c r="C89" s="2">
        <f t="shared" si="3"/>
        <v>28.392396469789546</v>
      </c>
      <c r="D89" s="1">
        <v>41822</v>
      </c>
      <c r="E89" s="1">
        <v>1473</v>
      </c>
    </row>
    <row r="90" spans="1:5" x14ac:dyDescent="0.2">
      <c r="A90">
        <v>1985</v>
      </c>
      <c r="B90" s="1">
        <f t="shared" si="2"/>
        <v>46233</v>
      </c>
      <c r="C90" s="2">
        <f t="shared" si="3"/>
        <v>29.178198433420366</v>
      </c>
      <c r="D90" s="1">
        <v>44701</v>
      </c>
      <c r="E90" s="1">
        <v>1532</v>
      </c>
    </row>
    <row r="91" spans="1:5" x14ac:dyDescent="0.2">
      <c r="A91">
        <v>1986</v>
      </c>
      <c r="B91" s="1">
        <f t="shared" si="2"/>
        <v>46770</v>
      </c>
      <c r="C91" s="2">
        <f t="shared" si="3"/>
        <v>28.10392034847542</v>
      </c>
      <c r="D91" s="1">
        <v>45163</v>
      </c>
      <c r="E91" s="1">
        <v>1607</v>
      </c>
    </row>
    <row r="92" spans="1:5" x14ac:dyDescent="0.2">
      <c r="A92">
        <v>1987</v>
      </c>
      <c r="B92" s="1">
        <f t="shared" si="2"/>
        <v>48426</v>
      </c>
      <c r="C92" s="2">
        <f t="shared" si="3"/>
        <v>27.419014084507044</v>
      </c>
      <c r="D92" s="1">
        <v>46722</v>
      </c>
      <c r="E92" s="1">
        <v>1704</v>
      </c>
    </row>
    <row r="93" spans="1:5" x14ac:dyDescent="0.2">
      <c r="A93">
        <v>1988</v>
      </c>
      <c r="B93" s="1">
        <f t="shared" si="2"/>
        <v>48872</v>
      </c>
      <c r="C93" s="2">
        <f t="shared" si="3"/>
        <v>26.783968163729391</v>
      </c>
      <c r="D93" s="1">
        <v>47113</v>
      </c>
      <c r="E93" s="1">
        <v>1759</v>
      </c>
    </row>
    <row r="94" spans="1:5" x14ac:dyDescent="0.2">
      <c r="A94">
        <v>1989</v>
      </c>
      <c r="B94" s="1">
        <f t="shared" si="2"/>
        <v>48500</v>
      </c>
      <c r="C94" s="2">
        <f t="shared" si="3"/>
        <v>26.494331065759638</v>
      </c>
      <c r="D94" s="1">
        <v>46736</v>
      </c>
      <c r="E94" s="1">
        <v>1764</v>
      </c>
    </row>
    <row r="95" spans="1:5" x14ac:dyDescent="0.2">
      <c r="A95">
        <v>1990</v>
      </c>
      <c r="B95" s="1">
        <f t="shared" si="2"/>
        <v>44975</v>
      </c>
      <c r="C95" s="2">
        <f t="shared" si="3"/>
        <v>27.162179085785848</v>
      </c>
      <c r="D95" s="1">
        <v>43378</v>
      </c>
      <c r="E95" s="1">
        <v>1597</v>
      </c>
    </row>
    <row r="96" spans="1:5" x14ac:dyDescent="0.2">
      <c r="A96">
        <v>1991</v>
      </c>
      <c r="B96" s="1">
        <f t="shared" si="2"/>
        <v>44809</v>
      </c>
      <c r="C96" s="2">
        <f t="shared" si="3"/>
        <v>27.742142398973701</v>
      </c>
      <c r="D96" s="1">
        <v>43250</v>
      </c>
      <c r="E96" s="1">
        <v>1559</v>
      </c>
    </row>
    <row r="97" spans="1:5" x14ac:dyDescent="0.2">
      <c r="A97">
        <v>1992</v>
      </c>
      <c r="B97" s="1">
        <f t="shared" si="2"/>
        <v>44719</v>
      </c>
      <c r="C97" s="2">
        <f t="shared" si="3"/>
        <v>27.629321382842509</v>
      </c>
      <c r="D97" s="1">
        <v>43157</v>
      </c>
      <c r="E97" s="1">
        <v>1562</v>
      </c>
    </row>
    <row r="98" spans="1:5" x14ac:dyDescent="0.2">
      <c r="A98">
        <v>1993</v>
      </c>
      <c r="B98" s="1">
        <f t="shared" si="2"/>
        <v>44552</v>
      </c>
      <c r="C98" s="2">
        <f t="shared" si="3"/>
        <v>27.540679051889814</v>
      </c>
      <c r="D98" s="1">
        <v>42991</v>
      </c>
      <c r="E98" s="1">
        <v>1561</v>
      </c>
    </row>
    <row r="99" spans="1:5" x14ac:dyDescent="0.2">
      <c r="A99">
        <v>1994</v>
      </c>
      <c r="B99" s="1">
        <f t="shared" si="2"/>
        <v>48621</v>
      </c>
      <c r="C99" s="2">
        <f t="shared" si="3"/>
        <v>25.847598012147984</v>
      </c>
      <c r="D99" s="1">
        <v>46810</v>
      </c>
      <c r="E99" s="1">
        <v>1811</v>
      </c>
    </row>
    <row r="100" spans="1:5" x14ac:dyDescent="0.2">
      <c r="A100">
        <v>1995</v>
      </c>
      <c r="B100" s="1">
        <f t="shared" si="2"/>
        <v>50962</v>
      </c>
      <c r="C100" s="2">
        <f t="shared" si="3"/>
        <v>24.751389590702374</v>
      </c>
      <c r="D100" s="1">
        <v>48983</v>
      </c>
      <c r="E100" s="1">
        <v>1979</v>
      </c>
    </row>
    <row r="101" spans="1:5" x14ac:dyDescent="0.2">
      <c r="A101">
        <v>1996</v>
      </c>
      <c r="B101" s="1">
        <f t="shared" si="2"/>
        <v>55281</v>
      </c>
      <c r="C101" s="2">
        <f t="shared" si="3"/>
        <v>23.438992042440319</v>
      </c>
      <c r="D101" s="1">
        <v>53019</v>
      </c>
      <c r="E101" s="1">
        <v>2262</v>
      </c>
    </row>
    <row r="102" spans="1:5" x14ac:dyDescent="0.2">
      <c r="A102">
        <v>1997</v>
      </c>
      <c r="B102" s="1">
        <f t="shared" si="2"/>
        <v>61114</v>
      </c>
      <c r="C102" s="2">
        <f t="shared" si="3"/>
        <v>21.846355140186915</v>
      </c>
      <c r="D102" s="1">
        <v>58439</v>
      </c>
      <c r="E102" s="1">
        <v>2675</v>
      </c>
    </row>
    <row r="103" spans="1:5" x14ac:dyDescent="0.2">
      <c r="A103">
        <v>1998</v>
      </c>
      <c r="B103" s="1">
        <f t="shared" si="2"/>
        <v>65299</v>
      </c>
      <c r="C103" s="2">
        <f t="shared" si="3"/>
        <v>20.030273752012882</v>
      </c>
      <c r="D103" s="1">
        <v>62194</v>
      </c>
      <c r="E103" s="1">
        <v>3105</v>
      </c>
    </row>
    <row r="104" spans="1:5" x14ac:dyDescent="0.2">
      <c r="A104">
        <v>1999</v>
      </c>
      <c r="B104" s="1">
        <f t="shared" si="2"/>
        <v>64770</v>
      </c>
      <c r="C104" s="2">
        <f t="shared" si="3"/>
        <v>18.947643979057592</v>
      </c>
      <c r="D104" s="1">
        <v>61523</v>
      </c>
      <c r="E104" s="1">
        <v>3247</v>
      </c>
    </row>
    <row r="105" spans="1:5" x14ac:dyDescent="0.2">
      <c r="A105">
        <v>2000</v>
      </c>
      <c r="B105" s="1">
        <f t="shared" si="2"/>
        <v>64602</v>
      </c>
      <c r="C105" s="2">
        <f t="shared" si="3"/>
        <v>18.284179104477612</v>
      </c>
      <c r="D105" s="1">
        <v>61252</v>
      </c>
      <c r="E105" s="1">
        <v>3350</v>
      </c>
    </row>
    <row r="106" spans="1:5" x14ac:dyDescent="0.2">
      <c r="A106">
        <v>2001</v>
      </c>
      <c r="B106" s="1">
        <f t="shared" si="2"/>
        <v>66300</v>
      </c>
      <c r="C106" s="2">
        <f t="shared" si="3"/>
        <v>16.727272727272727</v>
      </c>
      <c r="D106" s="1">
        <v>62560</v>
      </c>
      <c r="E106" s="1">
        <v>3740</v>
      </c>
    </row>
    <row r="107" spans="1:5" x14ac:dyDescent="0.2">
      <c r="A107">
        <v>2002</v>
      </c>
      <c r="B107" s="1">
        <f t="shared" si="2"/>
        <v>70778</v>
      </c>
      <c r="C107" s="2">
        <f t="shared" si="3"/>
        <v>15.463828797394743</v>
      </c>
      <c r="D107" s="1">
        <v>66479</v>
      </c>
      <c r="E107" s="1">
        <v>4299</v>
      </c>
    </row>
    <row r="108" spans="1:5" x14ac:dyDescent="0.2">
      <c r="A108">
        <v>2003</v>
      </c>
      <c r="B108" s="1">
        <f t="shared" si="2"/>
        <v>73037</v>
      </c>
      <c r="C108" s="2">
        <f t="shared" si="3"/>
        <v>15.505536723163841</v>
      </c>
      <c r="D108" s="1">
        <v>68612</v>
      </c>
      <c r="E108" s="1">
        <v>4425</v>
      </c>
    </row>
    <row r="109" spans="1:5" x14ac:dyDescent="0.2">
      <c r="A109">
        <v>2004</v>
      </c>
      <c r="B109" s="1">
        <f t="shared" si="2"/>
        <v>74656</v>
      </c>
      <c r="C109" s="2">
        <f t="shared" si="3"/>
        <v>15.784172661870503</v>
      </c>
      <c r="D109" s="1">
        <v>70208</v>
      </c>
      <c r="E109" s="1">
        <v>4448</v>
      </c>
    </row>
    <row r="110" spans="1:5" x14ac:dyDescent="0.2">
      <c r="A110">
        <v>2005</v>
      </c>
      <c r="B110" s="1">
        <f t="shared" si="2"/>
        <v>75979</v>
      </c>
      <c r="C110" s="2">
        <f t="shared" si="3"/>
        <v>16.008954555630176</v>
      </c>
      <c r="D110" s="1">
        <v>71512</v>
      </c>
      <c r="E110" s="1">
        <v>4467</v>
      </c>
    </row>
    <row r="111" spans="1:5" x14ac:dyDescent="0.2">
      <c r="A111">
        <v>2006</v>
      </c>
      <c r="B111" s="1">
        <f t="shared" si="2"/>
        <v>78127</v>
      </c>
      <c r="C111" s="2">
        <f t="shared" si="3"/>
        <v>16.568473127951428</v>
      </c>
      <c r="D111" s="1">
        <v>73680</v>
      </c>
      <c r="E111" s="1">
        <v>4447</v>
      </c>
    </row>
    <row r="112" spans="1:5" x14ac:dyDescent="0.2">
      <c r="A112">
        <v>2007</v>
      </c>
      <c r="B112" s="1">
        <f t="shared" si="2"/>
        <v>80314</v>
      </c>
      <c r="C112" s="2">
        <f t="shared" si="3"/>
        <v>17.361682670324647</v>
      </c>
      <c r="D112" s="1">
        <v>75940</v>
      </c>
      <c r="E112" s="1">
        <v>4374</v>
      </c>
    </row>
    <row r="113" spans="1:5" x14ac:dyDescent="0.2">
      <c r="A113">
        <v>2008</v>
      </c>
      <c r="B113" s="1">
        <f t="shared" si="2"/>
        <v>82572</v>
      </c>
      <c r="C113" s="2">
        <f t="shared" si="3"/>
        <v>17.706841866787496</v>
      </c>
      <c r="D113" s="1">
        <v>78158</v>
      </c>
      <c r="E113" s="1">
        <v>4414</v>
      </c>
    </row>
    <row r="114" spans="1:5" x14ac:dyDescent="0.2">
      <c r="A114">
        <v>2009</v>
      </c>
      <c r="B114" s="1">
        <f t="shared" si="2"/>
        <v>83563</v>
      </c>
      <c r="C114" s="2">
        <f t="shared" si="3"/>
        <v>18.519504788600795</v>
      </c>
      <c r="D114" s="1">
        <v>79282</v>
      </c>
      <c r="E114" s="1">
        <v>4281</v>
      </c>
    </row>
    <row r="115" spans="1:5" x14ac:dyDescent="0.2">
      <c r="A115">
        <v>2010</v>
      </c>
      <c r="B115" s="1">
        <f t="shared" si="2"/>
        <v>84725</v>
      </c>
      <c r="C115" s="2">
        <f t="shared" si="3"/>
        <v>19.001180358829085</v>
      </c>
      <c r="D115" s="1">
        <v>80489</v>
      </c>
      <c r="E115" s="1">
        <v>4236</v>
      </c>
    </row>
    <row r="116" spans="1:5" x14ac:dyDescent="0.2">
      <c r="A116">
        <v>2011</v>
      </c>
      <c r="B116" s="1">
        <v>85951</v>
      </c>
      <c r="C116" s="2">
        <f t="shared" si="3"/>
        <v>19.523161413562558</v>
      </c>
      <c r="D116" s="1">
        <v>81763</v>
      </c>
      <c r="E116" s="1">
        <v>4188</v>
      </c>
    </row>
    <row r="117" spans="1:5" x14ac:dyDescent="0.2">
      <c r="A117">
        <v>2012</v>
      </c>
      <c r="B117" s="1">
        <v>86634</v>
      </c>
      <c r="C117" s="2">
        <f t="shared" si="3"/>
        <v>19.855801636976409</v>
      </c>
      <c r="D117" s="1">
        <v>82481</v>
      </c>
      <c r="E117" s="1">
        <v>4154</v>
      </c>
    </row>
    <row r="118" spans="1:5" x14ac:dyDescent="0.2">
      <c r="A118">
        <v>2013</v>
      </c>
      <c r="B118" s="1">
        <v>84249</v>
      </c>
      <c r="C118" s="2">
        <f t="shared" si="3"/>
        <v>20.657840616966581</v>
      </c>
      <c r="D118" s="1">
        <v>80359</v>
      </c>
      <c r="E118" s="1">
        <v>3890</v>
      </c>
    </row>
    <row r="119" spans="1:5" x14ac:dyDescent="0.2">
      <c r="A119" t="s">
        <v>201</v>
      </c>
      <c r="B119" s="1">
        <f>D119+E119</f>
        <v>85262.666666666672</v>
      </c>
      <c r="C119" s="2">
        <f t="shared" si="3"/>
        <v>20.819949954504093</v>
      </c>
      <c r="D119" s="1">
        <v>81355.111111111109</v>
      </c>
      <c r="E119" s="1">
        <v>3907.5555555555557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6" workbookViewId="0">
      <selection activeCell="G1" sqref="G1:G3"/>
    </sheetView>
  </sheetViews>
  <sheetFormatPr defaultRowHeight="12.75" x14ac:dyDescent="0.2"/>
  <cols>
    <col min="2" max="5" width="10.5703125" customWidth="1"/>
    <col min="6" max="6" width="3.7109375" customWidth="1"/>
    <col min="7" max="7" width="143.7109375" customWidth="1"/>
  </cols>
  <sheetData>
    <row r="1" spans="1:7" x14ac:dyDescent="0.2">
      <c r="A1" s="36" t="s">
        <v>110</v>
      </c>
      <c r="B1" s="36"/>
      <c r="C1" s="36"/>
      <c r="D1" s="36"/>
      <c r="E1" s="36"/>
      <c r="G1" t="s">
        <v>193</v>
      </c>
    </row>
    <row r="2" spans="1:7" x14ac:dyDescent="0.2">
      <c r="G2" t="s">
        <v>194</v>
      </c>
    </row>
    <row r="3" spans="1:7" x14ac:dyDescent="0.2">
      <c r="D3" s="1"/>
      <c r="E3" s="1"/>
      <c r="G3" t="s">
        <v>195</v>
      </c>
    </row>
    <row r="4" spans="1:7" x14ac:dyDescent="0.2">
      <c r="B4" s="1" t="s">
        <v>111</v>
      </c>
      <c r="E4" s="1"/>
    </row>
    <row r="5" spans="1:7" x14ac:dyDescent="0.2">
      <c r="A5" t="s">
        <v>20</v>
      </c>
      <c r="B5" t="s">
        <v>3</v>
      </c>
      <c r="C5" t="s">
        <v>76</v>
      </c>
      <c r="D5" s="1" t="s">
        <v>17</v>
      </c>
      <c r="E5" s="1" t="s">
        <v>1</v>
      </c>
      <c r="G5" t="s">
        <v>90</v>
      </c>
    </row>
    <row r="6" spans="1:7" x14ac:dyDescent="0.2">
      <c r="A6">
        <v>1836</v>
      </c>
      <c r="B6" s="1">
        <f t="shared" ref="B6:B16" si="0">D6+E6</f>
        <v>14633.485614557299</v>
      </c>
      <c r="C6" s="2">
        <f t="shared" ref="C6:C16" si="1">D6/E6</f>
        <v>5.6313723098801605</v>
      </c>
      <c r="D6" s="1">
        <f>'local prisoners, 1836-53'!D6</f>
        <v>12426.780134794884</v>
      </c>
      <c r="E6" s="1">
        <f>'local prisoners, 1836-53'!E6</f>
        <v>2206.705479762416</v>
      </c>
      <c r="G6" t="s">
        <v>183</v>
      </c>
    </row>
    <row r="7" spans="1:7" x14ac:dyDescent="0.2">
      <c r="A7">
        <v>1837</v>
      </c>
      <c r="B7" s="1">
        <f t="shared" si="0"/>
        <v>15225.887212586535</v>
      </c>
      <c r="C7" s="2">
        <f t="shared" si="1"/>
        <v>5.4376002983236198</v>
      </c>
      <c r="D7" s="1">
        <f>'local prisoners, 1836-53'!D7</f>
        <v>12860.737699257566</v>
      </c>
      <c r="E7" s="1">
        <f>'local prisoners, 1836-53'!E7</f>
        <v>2365.1495133289691</v>
      </c>
      <c r="G7" t="s">
        <v>184</v>
      </c>
    </row>
    <row r="8" spans="1:7" x14ac:dyDescent="0.2">
      <c r="A8">
        <v>1838</v>
      </c>
      <c r="B8" s="1">
        <f t="shared" si="0"/>
        <v>15229.999999999998</v>
      </c>
      <c r="C8" s="2">
        <f t="shared" si="1"/>
        <v>5.1027986241999663</v>
      </c>
      <c r="D8" s="1">
        <f>'local prisoners, 1836-53'!D8</f>
        <v>12734.423636131931</v>
      </c>
      <c r="E8" s="1">
        <f>'local prisoners, 1836-53'!E8</f>
        <v>2495.5763638680678</v>
      </c>
      <c r="G8" t="s">
        <v>147</v>
      </c>
    </row>
    <row r="9" spans="1:7" x14ac:dyDescent="0.2">
      <c r="A9">
        <v>1839</v>
      </c>
      <c r="B9" s="1">
        <f t="shared" si="0"/>
        <v>15065.533771230457</v>
      </c>
      <c r="C9" s="2">
        <f t="shared" si="1"/>
        <v>4.8783156004825754</v>
      </c>
      <c r="D9" s="1">
        <f>'local prisoners, 1836-53'!D9</f>
        <v>12502.633989191932</v>
      </c>
      <c r="E9" s="1">
        <f>'local prisoners, 1836-53'!E9</f>
        <v>2562.8997820385257</v>
      </c>
      <c r="G9" t="s">
        <v>149</v>
      </c>
    </row>
    <row r="10" spans="1:7" x14ac:dyDescent="0.2">
      <c r="A10">
        <v>1840</v>
      </c>
      <c r="B10" s="1">
        <f t="shared" si="0"/>
        <v>16125.999999999971</v>
      </c>
      <c r="C10" s="2">
        <f t="shared" si="1"/>
        <v>4.7240936606223602</v>
      </c>
      <c r="D10" s="1">
        <f>'local prisoners, 1836-53'!D10</f>
        <v>13308.785440613001</v>
      </c>
      <c r="E10" s="1">
        <f>'local prisoners, 1836-53'!E10</f>
        <v>2817.21455938697</v>
      </c>
      <c r="G10" t="s">
        <v>148</v>
      </c>
    </row>
    <row r="11" spans="1:7" x14ac:dyDescent="0.2">
      <c r="A11">
        <v>1841</v>
      </c>
      <c r="B11" s="1">
        <f t="shared" si="0"/>
        <v>16971.234960477628</v>
      </c>
      <c r="C11" s="2">
        <f t="shared" si="1"/>
        <v>4.9403567378167317</v>
      </c>
      <c r="D11" s="1">
        <f>'local prisoners, 1836-53'!D11</f>
        <v>14114.296276570389</v>
      </c>
      <c r="E11" s="1">
        <f>'local prisoners, 1836-53'!E11</f>
        <v>2856.9386839072381</v>
      </c>
      <c r="G11" s="1" t="s">
        <v>116</v>
      </c>
    </row>
    <row r="12" spans="1:7" x14ac:dyDescent="0.2">
      <c r="A12">
        <v>1842</v>
      </c>
      <c r="B12" s="1">
        <f t="shared" si="0"/>
        <v>18347.95955110254</v>
      </c>
      <c r="C12" s="2">
        <f t="shared" si="1"/>
        <v>5.3951317795076665</v>
      </c>
      <c r="D12" s="1">
        <f>'local prisoners, 1836-53'!D12</f>
        <v>15478.908500443022</v>
      </c>
      <c r="E12" s="1">
        <f>'local prisoners, 1836-53'!E12</f>
        <v>2869.0510506595174</v>
      </c>
      <c r="G12" t="s">
        <v>115</v>
      </c>
    </row>
    <row r="13" spans="1:7" x14ac:dyDescent="0.2">
      <c r="A13">
        <v>1843</v>
      </c>
      <c r="B13" s="1">
        <f t="shared" si="0"/>
        <v>18783.433916613303</v>
      </c>
      <c r="C13" s="2">
        <f t="shared" si="1"/>
        <v>5.7249185193611236</v>
      </c>
      <c r="D13" s="1">
        <f>'local prisoners, 1836-53'!D13</f>
        <v>15990.32439974175</v>
      </c>
      <c r="E13" s="1">
        <f>'local prisoners, 1836-53'!E13</f>
        <v>2793.1095168715524</v>
      </c>
    </row>
    <row r="14" spans="1:7" x14ac:dyDescent="0.2">
      <c r="A14">
        <v>1844</v>
      </c>
      <c r="B14" s="1">
        <f t="shared" si="0"/>
        <v>17457.278316969612</v>
      </c>
      <c r="C14" s="2">
        <f t="shared" si="1"/>
        <v>5.6573718377393609</v>
      </c>
      <c r="D14" s="1">
        <f>'local prisoners, 1836-53'!D14</f>
        <v>14835.030567789125</v>
      </c>
      <c r="E14" s="1">
        <f>'local prisoners, 1836-53'!E14</f>
        <v>2622.2477491804889</v>
      </c>
      <c r="G14" t="s">
        <v>108</v>
      </c>
    </row>
    <row r="15" spans="1:7" x14ac:dyDescent="0.2">
      <c r="A15">
        <v>1845</v>
      </c>
      <c r="B15" s="1">
        <f t="shared" si="0"/>
        <v>15288.986762347098</v>
      </c>
      <c r="C15" s="2">
        <f t="shared" si="1"/>
        <v>5.0181805460167466</v>
      </c>
      <c r="D15" s="1">
        <f>'local prisoners, 1836-53'!D15</f>
        <v>12748.52014699</v>
      </c>
      <c r="E15" s="1">
        <f>'local prisoners, 1836-53'!E15</f>
        <v>2540.4666153570984</v>
      </c>
      <c r="G15" t="s">
        <v>137</v>
      </c>
    </row>
    <row r="16" spans="1:7" x14ac:dyDescent="0.2">
      <c r="A16">
        <v>1846</v>
      </c>
      <c r="B16" s="1">
        <f t="shared" si="0"/>
        <v>14241.132517822089</v>
      </c>
      <c r="C16" s="2">
        <f t="shared" si="1"/>
        <v>4.603026098318642</v>
      </c>
      <c r="D16" s="1">
        <f>'local prisoners, 1836-53'!D16</f>
        <v>11699.446602402995</v>
      </c>
      <c r="E16" s="1">
        <f>'local prisoners, 1836-53'!E16</f>
        <v>2541.6859154190934</v>
      </c>
    </row>
    <row r="17" spans="1:7" x14ac:dyDescent="0.2">
      <c r="A17">
        <v>1847</v>
      </c>
      <c r="B17" s="1">
        <f>D17+E17</f>
        <v>16167</v>
      </c>
      <c r="C17" s="2">
        <f t="shared" ref="C17:C48" si="2">D17/E17</f>
        <v>5.1565118050266561</v>
      </c>
      <c r="D17" s="30">
        <v>13541</v>
      </c>
      <c r="E17" s="30">
        <v>2626</v>
      </c>
      <c r="G17" t="s">
        <v>150</v>
      </c>
    </row>
    <row r="18" spans="1:7" x14ac:dyDescent="0.2">
      <c r="A18">
        <v>1848</v>
      </c>
      <c r="B18" s="1">
        <f>D18+E18</f>
        <v>16627</v>
      </c>
      <c r="C18" s="2">
        <f t="shared" si="2"/>
        <v>5.0025270758122744</v>
      </c>
      <c r="D18" s="1">
        <v>13857</v>
      </c>
      <c r="E18" s="1">
        <v>2770</v>
      </c>
      <c r="G18" t="s">
        <v>124</v>
      </c>
    </row>
    <row r="19" spans="1:7" x14ac:dyDescent="0.2">
      <c r="A19">
        <v>1849</v>
      </c>
      <c r="B19" s="1">
        <f t="shared" ref="B19:B72" si="3">D19+E19</f>
        <v>18288</v>
      </c>
      <c r="C19" s="2">
        <f t="shared" si="2"/>
        <v>5.1204819277108431</v>
      </c>
      <c r="D19" s="1">
        <v>15300</v>
      </c>
      <c r="E19" s="1">
        <v>2988</v>
      </c>
    </row>
    <row r="20" spans="1:7" x14ac:dyDescent="0.2">
      <c r="A20">
        <v>1850</v>
      </c>
      <c r="B20" s="1">
        <f t="shared" si="3"/>
        <v>17031</v>
      </c>
      <c r="C20" s="2">
        <f t="shared" si="2"/>
        <v>5.0052891396332866</v>
      </c>
      <c r="D20" s="1">
        <v>14195</v>
      </c>
      <c r="E20" s="1">
        <v>2836</v>
      </c>
    </row>
    <row r="21" spans="1:7" x14ac:dyDescent="0.2">
      <c r="A21">
        <v>1851</v>
      </c>
      <c r="B21" s="1">
        <f t="shared" si="3"/>
        <v>19249</v>
      </c>
      <c r="C21" s="2">
        <f t="shared" si="2"/>
        <v>5.8355823863636367</v>
      </c>
      <c r="D21" s="1">
        <v>16433</v>
      </c>
      <c r="E21" s="1">
        <v>2816</v>
      </c>
    </row>
    <row r="22" spans="1:7" x14ac:dyDescent="0.2">
      <c r="A22">
        <v>1852</v>
      </c>
      <c r="B22" s="1">
        <f t="shared" si="3"/>
        <v>17579</v>
      </c>
      <c r="C22" s="2">
        <f t="shared" si="2"/>
        <v>5.0202054794520548</v>
      </c>
      <c r="D22" s="1">
        <v>14659</v>
      </c>
      <c r="E22" s="1">
        <v>2920</v>
      </c>
    </row>
    <row r="23" spans="1:7" x14ac:dyDescent="0.2">
      <c r="A23">
        <v>1853</v>
      </c>
      <c r="B23" s="1">
        <f t="shared" si="3"/>
        <v>16691</v>
      </c>
      <c r="C23" s="2">
        <f t="shared" si="2"/>
        <v>4.4156391953277092</v>
      </c>
      <c r="D23" s="1">
        <v>13609</v>
      </c>
      <c r="E23" s="1">
        <v>3082</v>
      </c>
    </row>
    <row r="24" spans="1:7" x14ac:dyDescent="0.2">
      <c r="A24">
        <v>1854</v>
      </c>
      <c r="B24" s="1">
        <f t="shared" si="3"/>
        <v>18100</v>
      </c>
      <c r="C24" s="2">
        <f t="shared" si="2"/>
        <v>4.098591549295775</v>
      </c>
      <c r="D24" s="1">
        <v>14550</v>
      </c>
      <c r="E24" s="1">
        <v>3550</v>
      </c>
    </row>
    <row r="25" spans="1:7" x14ac:dyDescent="0.2">
      <c r="A25">
        <v>1855</v>
      </c>
      <c r="B25" s="1">
        <f t="shared" si="3"/>
        <v>18020</v>
      </c>
      <c r="C25" s="2">
        <f t="shared" si="2"/>
        <v>4.0851063829787222</v>
      </c>
      <c r="D25" s="1">
        <v>14476.317991631799</v>
      </c>
      <c r="E25" s="1">
        <v>3543.6820083682014</v>
      </c>
    </row>
    <row r="26" spans="1:7" x14ac:dyDescent="0.2">
      <c r="A26">
        <v>1856</v>
      </c>
      <c r="B26" s="1">
        <f t="shared" si="3"/>
        <v>17754</v>
      </c>
      <c r="C26" s="2">
        <f t="shared" si="2"/>
        <v>3.7086092715231791</v>
      </c>
      <c r="D26" s="1">
        <v>13983.459915611815</v>
      </c>
      <c r="E26" s="1">
        <v>3770.5400843881853</v>
      </c>
    </row>
    <row r="27" spans="1:7" x14ac:dyDescent="0.2">
      <c r="A27">
        <v>1857</v>
      </c>
      <c r="B27" s="1">
        <f t="shared" si="3"/>
        <v>19009</v>
      </c>
      <c r="C27" s="2">
        <f t="shared" si="2"/>
        <v>3.7677451718083774</v>
      </c>
      <c r="D27" s="1">
        <v>15022</v>
      </c>
      <c r="E27" s="1">
        <v>3987</v>
      </c>
    </row>
    <row r="28" spans="1:7" x14ac:dyDescent="0.2">
      <c r="A28">
        <v>1858</v>
      </c>
      <c r="B28" s="1">
        <f t="shared" si="3"/>
        <v>18770</v>
      </c>
      <c r="C28" s="2">
        <f t="shared" si="2"/>
        <v>3.6095284872298623</v>
      </c>
      <c r="D28" s="1">
        <v>14698</v>
      </c>
      <c r="E28" s="1">
        <v>4072</v>
      </c>
    </row>
    <row r="29" spans="1:7" x14ac:dyDescent="0.2">
      <c r="A29">
        <v>1859</v>
      </c>
      <c r="B29" s="1">
        <f t="shared" si="3"/>
        <v>16709</v>
      </c>
      <c r="C29" s="2">
        <f t="shared" si="2"/>
        <v>3.5025599568849368</v>
      </c>
      <c r="D29" s="1">
        <v>12998</v>
      </c>
      <c r="E29" s="1">
        <v>3711</v>
      </c>
    </row>
    <row r="30" spans="1:7" x14ac:dyDescent="0.2">
      <c r="A30">
        <v>1860</v>
      </c>
      <c r="B30" s="1">
        <f t="shared" si="3"/>
        <v>15620</v>
      </c>
      <c r="C30" s="2">
        <f t="shared" si="2"/>
        <v>3.5428571428571436</v>
      </c>
      <c r="D30" s="1">
        <v>12181.635220125787</v>
      </c>
      <c r="E30" s="1">
        <v>3438.3647798742131</v>
      </c>
    </row>
    <row r="31" spans="1:7" x14ac:dyDescent="0.2">
      <c r="A31">
        <v>1861</v>
      </c>
      <c r="B31" s="1">
        <f t="shared" si="3"/>
        <v>16625</v>
      </c>
      <c r="C31" s="2">
        <f t="shared" si="2"/>
        <v>3.7163120567375887</v>
      </c>
      <c r="D31" s="1">
        <v>13100</v>
      </c>
      <c r="E31" s="1">
        <v>3525</v>
      </c>
    </row>
    <row r="32" spans="1:7" x14ac:dyDescent="0.2">
      <c r="A32">
        <v>1862</v>
      </c>
      <c r="B32" s="1">
        <f t="shared" si="3"/>
        <v>18033</v>
      </c>
      <c r="C32" s="2">
        <f t="shared" si="2"/>
        <v>3.70860927152318</v>
      </c>
      <c r="D32" s="1">
        <v>14203.206751054853</v>
      </c>
      <c r="E32" s="1">
        <v>3829.7932489451468</v>
      </c>
    </row>
    <row r="33" spans="1:5" x14ac:dyDescent="0.2">
      <c r="A33">
        <v>1863</v>
      </c>
      <c r="B33" s="1">
        <f t="shared" si="3"/>
        <v>18806</v>
      </c>
      <c r="C33" s="2">
        <f t="shared" si="2"/>
        <v>3.6981132075471694</v>
      </c>
      <c r="D33" s="1">
        <v>14803.116465863453</v>
      </c>
      <c r="E33" s="1">
        <v>4002.8835341365466</v>
      </c>
    </row>
    <row r="34" spans="1:5" x14ac:dyDescent="0.2">
      <c r="A34">
        <v>1864</v>
      </c>
      <c r="B34" s="1">
        <f t="shared" si="3"/>
        <v>18511</v>
      </c>
      <c r="C34" s="2">
        <f t="shared" si="2"/>
        <v>3.7179487179487172</v>
      </c>
      <c r="D34" s="1">
        <v>14587.472826086956</v>
      </c>
      <c r="E34" s="1">
        <v>3923.527173913044</v>
      </c>
    </row>
    <row r="35" spans="1:5" x14ac:dyDescent="0.2">
      <c r="A35">
        <v>1865</v>
      </c>
      <c r="B35" s="1">
        <f t="shared" si="3"/>
        <v>18161</v>
      </c>
      <c r="C35" s="2">
        <f t="shared" si="2"/>
        <v>3.7454925529135092</v>
      </c>
      <c r="D35" s="1">
        <v>14334</v>
      </c>
      <c r="E35" s="1">
        <v>3827</v>
      </c>
    </row>
    <row r="36" spans="1:5" x14ac:dyDescent="0.2">
      <c r="A36">
        <v>1866</v>
      </c>
      <c r="B36" s="1">
        <f t="shared" si="3"/>
        <v>17849</v>
      </c>
      <c r="C36" s="2">
        <f t="shared" si="2"/>
        <v>3.7207088071938639</v>
      </c>
      <c r="D36" s="1">
        <v>14068</v>
      </c>
      <c r="E36" s="1">
        <v>3781</v>
      </c>
    </row>
    <row r="37" spans="1:5" x14ac:dyDescent="0.2">
      <c r="A37">
        <v>1867</v>
      </c>
      <c r="B37" s="1">
        <f t="shared" si="3"/>
        <v>17995</v>
      </c>
      <c r="C37" s="2">
        <f t="shared" si="2"/>
        <v>3.8037907100907633</v>
      </c>
      <c r="D37" s="1">
        <v>14249</v>
      </c>
      <c r="E37" s="1">
        <v>3746</v>
      </c>
    </row>
    <row r="38" spans="1:5" x14ac:dyDescent="0.2">
      <c r="A38">
        <v>1868</v>
      </c>
      <c r="B38" s="1">
        <f t="shared" si="3"/>
        <v>18677</v>
      </c>
      <c r="C38" s="2">
        <f t="shared" si="2"/>
        <v>3.9593733404142326</v>
      </c>
      <c r="D38" s="1">
        <v>14911</v>
      </c>
      <c r="E38" s="1">
        <v>3766</v>
      </c>
    </row>
    <row r="39" spans="1:5" x14ac:dyDescent="0.2">
      <c r="A39">
        <v>1869</v>
      </c>
      <c r="B39" s="1">
        <f t="shared" si="3"/>
        <v>20080</v>
      </c>
      <c r="C39" s="2">
        <f t="shared" si="2"/>
        <v>4.1250638080653399</v>
      </c>
      <c r="D39" s="1">
        <v>16162</v>
      </c>
      <c r="E39" s="1">
        <v>3918</v>
      </c>
    </row>
    <row r="40" spans="1:5" x14ac:dyDescent="0.2">
      <c r="A40">
        <v>1870</v>
      </c>
      <c r="B40" s="1">
        <f t="shared" si="3"/>
        <v>19830</v>
      </c>
      <c r="C40" s="2">
        <f t="shared" si="2"/>
        <v>4.0215244365662191</v>
      </c>
      <c r="D40" s="1">
        <v>15881</v>
      </c>
      <c r="E40" s="1">
        <v>3949</v>
      </c>
    </row>
    <row r="41" spans="1:5" x14ac:dyDescent="0.2">
      <c r="A41">
        <v>1871</v>
      </c>
      <c r="B41" s="1">
        <f t="shared" si="3"/>
        <v>18465</v>
      </c>
      <c r="C41" s="2">
        <f t="shared" si="2"/>
        <v>3.7480071997942916</v>
      </c>
      <c r="D41" s="1">
        <v>14576</v>
      </c>
      <c r="E41" s="1">
        <v>3889</v>
      </c>
    </row>
    <row r="42" spans="1:5" x14ac:dyDescent="0.2">
      <c r="A42">
        <v>1872</v>
      </c>
      <c r="B42" s="1">
        <f t="shared" si="3"/>
        <v>17505</v>
      </c>
      <c r="C42" s="2">
        <f t="shared" si="2"/>
        <v>3.3533946779408108</v>
      </c>
      <c r="D42" s="1">
        <v>13484</v>
      </c>
      <c r="E42" s="1">
        <v>4021</v>
      </c>
    </row>
    <row r="43" spans="1:5" x14ac:dyDescent="0.2">
      <c r="A43">
        <v>1873</v>
      </c>
      <c r="B43" s="1">
        <f t="shared" si="3"/>
        <v>17680</v>
      </c>
      <c r="C43" s="2">
        <f t="shared" si="2"/>
        <v>3.3185148998534442</v>
      </c>
      <c r="D43" s="1">
        <v>13586</v>
      </c>
      <c r="E43" s="1">
        <v>4094</v>
      </c>
    </row>
    <row r="44" spans="1:5" x14ac:dyDescent="0.2">
      <c r="A44">
        <v>1874</v>
      </c>
      <c r="B44" s="1">
        <f t="shared" si="3"/>
        <v>17896</v>
      </c>
      <c r="C44" s="2">
        <f t="shared" si="2"/>
        <v>3.3595615103532279</v>
      </c>
      <c r="D44" s="1">
        <v>13791</v>
      </c>
      <c r="E44" s="1">
        <v>4105</v>
      </c>
    </row>
    <row r="45" spans="1:5" x14ac:dyDescent="0.2">
      <c r="A45">
        <v>1875</v>
      </c>
      <c r="B45" s="1">
        <f t="shared" si="3"/>
        <v>18487</v>
      </c>
      <c r="C45" s="2">
        <f t="shared" si="2"/>
        <v>3.5601874691662556</v>
      </c>
      <c r="D45" s="1">
        <v>14433</v>
      </c>
      <c r="E45" s="1">
        <v>4054</v>
      </c>
    </row>
    <row r="46" spans="1:5" x14ac:dyDescent="0.2">
      <c r="A46">
        <v>1876</v>
      </c>
      <c r="B46" s="1">
        <f t="shared" si="3"/>
        <v>18986</v>
      </c>
      <c r="C46" s="2">
        <f t="shared" si="2"/>
        <v>3.6648648648648647</v>
      </c>
      <c r="D46" s="1">
        <v>14916</v>
      </c>
      <c r="E46" s="1">
        <v>4070</v>
      </c>
    </row>
    <row r="47" spans="1:5" x14ac:dyDescent="0.2">
      <c r="A47">
        <v>1877</v>
      </c>
      <c r="B47" s="1">
        <f t="shared" si="3"/>
        <v>20361</v>
      </c>
      <c r="C47" s="2">
        <f t="shared" si="2"/>
        <v>3.8168914123491837</v>
      </c>
      <c r="D47" s="1">
        <v>16134</v>
      </c>
      <c r="E47" s="1">
        <v>4227</v>
      </c>
    </row>
    <row r="48" spans="1:5" x14ac:dyDescent="0.2">
      <c r="A48">
        <v>1878</v>
      </c>
      <c r="B48" s="1">
        <f t="shared" si="3"/>
        <v>19818</v>
      </c>
      <c r="C48" s="2">
        <f t="shared" si="2"/>
        <v>4.0414652760111931</v>
      </c>
      <c r="D48" s="1">
        <v>15887</v>
      </c>
      <c r="E48" s="1">
        <v>3931</v>
      </c>
    </row>
    <row r="49" spans="1:5" x14ac:dyDescent="0.2">
      <c r="A49">
        <v>1879</v>
      </c>
      <c r="B49" s="1">
        <f t="shared" si="3"/>
        <v>19835</v>
      </c>
      <c r="C49" s="2">
        <f t="shared" ref="C49:C72" si="4">D49/E49</f>
        <v>4.0780849974398361</v>
      </c>
      <c r="D49" s="1">
        <v>15929</v>
      </c>
      <c r="E49" s="1">
        <v>3906</v>
      </c>
    </row>
    <row r="50" spans="1:5" x14ac:dyDescent="0.2">
      <c r="A50">
        <v>1880</v>
      </c>
      <c r="B50" s="1">
        <f t="shared" si="3"/>
        <v>18027</v>
      </c>
      <c r="C50" s="2">
        <f t="shared" si="4"/>
        <v>4.2710526315789474</v>
      </c>
      <c r="D50" s="1">
        <v>14607</v>
      </c>
      <c r="E50" s="1">
        <v>3420</v>
      </c>
    </row>
    <row r="51" spans="1:5" x14ac:dyDescent="0.2">
      <c r="A51">
        <v>1881</v>
      </c>
      <c r="B51" s="1">
        <f t="shared" si="3"/>
        <v>17798</v>
      </c>
      <c r="C51" s="2">
        <f t="shared" si="4"/>
        <v>4.0967926689576171</v>
      </c>
      <c r="D51" s="1">
        <v>14306</v>
      </c>
      <c r="E51" s="1">
        <v>3492</v>
      </c>
    </row>
    <row r="52" spans="1:5" x14ac:dyDescent="0.2">
      <c r="A52">
        <v>1882</v>
      </c>
      <c r="B52" s="1">
        <f t="shared" si="3"/>
        <v>17876</v>
      </c>
      <c r="C52" s="2">
        <f t="shared" si="4"/>
        <v>4.0468661773009602</v>
      </c>
      <c r="D52" s="1">
        <v>14334</v>
      </c>
      <c r="E52" s="1">
        <v>3542</v>
      </c>
    </row>
    <row r="53" spans="1:5" x14ac:dyDescent="0.2">
      <c r="A53">
        <v>1883</v>
      </c>
      <c r="B53" s="1">
        <f t="shared" si="3"/>
        <v>17194</v>
      </c>
      <c r="C53" s="2">
        <f t="shared" si="4"/>
        <v>3.9294724770642202</v>
      </c>
      <c r="D53" s="1">
        <v>13706</v>
      </c>
      <c r="E53" s="1">
        <v>3488</v>
      </c>
    </row>
    <row r="54" spans="1:5" x14ac:dyDescent="0.2">
      <c r="A54">
        <v>1884</v>
      </c>
      <c r="B54" s="1">
        <f t="shared" si="3"/>
        <v>16619</v>
      </c>
      <c r="C54" s="2">
        <f t="shared" si="4"/>
        <v>4.0994169990794722</v>
      </c>
      <c r="D54" s="1">
        <v>13360</v>
      </c>
      <c r="E54" s="1">
        <v>3259</v>
      </c>
    </row>
    <row r="55" spans="1:5" x14ac:dyDescent="0.2">
      <c r="A55">
        <v>1885</v>
      </c>
      <c r="B55" s="1">
        <f t="shared" si="3"/>
        <v>15375</v>
      </c>
      <c r="C55" s="2">
        <f t="shared" si="4"/>
        <v>4.2871389270976614</v>
      </c>
      <c r="D55" s="1">
        <v>12467</v>
      </c>
      <c r="E55" s="1">
        <v>2908</v>
      </c>
    </row>
    <row r="56" spans="1:5" x14ac:dyDescent="0.2">
      <c r="A56">
        <v>1886</v>
      </c>
      <c r="B56" s="1">
        <f t="shared" si="3"/>
        <v>14966</v>
      </c>
      <c r="C56" s="2">
        <f t="shared" si="4"/>
        <v>4.4981631153563555</v>
      </c>
      <c r="D56" s="1">
        <v>12244</v>
      </c>
      <c r="E56" s="1">
        <v>2722</v>
      </c>
    </row>
    <row r="57" spans="1:5" x14ac:dyDescent="0.2">
      <c r="A57">
        <v>1887</v>
      </c>
      <c r="B57" s="1">
        <f t="shared" si="3"/>
        <v>15119</v>
      </c>
      <c r="C57" s="2">
        <f t="shared" si="4"/>
        <v>4.9243730407523509</v>
      </c>
      <c r="D57" s="1">
        <v>12567</v>
      </c>
      <c r="E57" s="1">
        <v>2552</v>
      </c>
    </row>
    <row r="58" spans="1:5" x14ac:dyDescent="0.2">
      <c r="A58">
        <v>1888</v>
      </c>
      <c r="B58" s="1">
        <f t="shared" si="3"/>
        <v>15255</v>
      </c>
      <c r="C58" s="2">
        <f t="shared" si="4"/>
        <v>4.9082106893880715</v>
      </c>
      <c r="D58" s="1">
        <v>12673</v>
      </c>
      <c r="E58" s="1">
        <v>2582</v>
      </c>
    </row>
    <row r="59" spans="1:5" x14ac:dyDescent="0.2">
      <c r="A59">
        <v>1889</v>
      </c>
      <c r="B59" s="1">
        <f t="shared" si="3"/>
        <v>14389</v>
      </c>
      <c r="C59" s="2">
        <f t="shared" si="4"/>
        <v>4.6716594402837996</v>
      </c>
      <c r="D59" s="1">
        <v>11852</v>
      </c>
      <c r="E59" s="1">
        <v>2537</v>
      </c>
    </row>
    <row r="60" spans="1:5" x14ac:dyDescent="0.2">
      <c r="A60">
        <v>1890</v>
      </c>
      <c r="B60" s="1">
        <f t="shared" si="3"/>
        <v>13495</v>
      </c>
      <c r="C60" s="2">
        <f t="shared" si="4"/>
        <v>4.6773243584350022</v>
      </c>
      <c r="D60" s="1">
        <v>11118</v>
      </c>
      <c r="E60" s="1">
        <v>2377</v>
      </c>
    </row>
    <row r="61" spans="1:5" x14ac:dyDescent="0.2">
      <c r="A61">
        <v>1891</v>
      </c>
      <c r="B61" s="1">
        <f t="shared" si="3"/>
        <v>13196</v>
      </c>
      <c r="C61" s="2">
        <f t="shared" si="4"/>
        <v>4.8648888888888893</v>
      </c>
      <c r="D61" s="1">
        <v>10946</v>
      </c>
      <c r="E61" s="1">
        <v>2250</v>
      </c>
    </row>
    <row r="62" spans="1:5" x14ac:dyDescent="0.2">
      <c r="A62">
        <v>1892</v>
      </c>
      <c r="B62" s="1">
        <f t="shared" si="3"/>
        <v>13821</v>
      </c>
      <c r="C62" s="2">
        <f t="shared" si="4"/>
        <v>4.9650410012947779</v>
      </c>
      <c r="D62" s="1">
        <v>11504</v>
      </c>
      <c r="E62" s="1">
        <v>2317</v>
      </c>
    </row>
    <row r="63" spans="1:5" x14ac:dyDescent="0.2">
      <c r="A63">
        <v>1893</v>
      </c>
      <c r="B63" s="1">
        <f t="shared" si="3"/>
        <v>14559</v>
      </c>
      <c r="C63" s="2">
        <f t="shared" si="4"/>
        <v>5.0941816659690247</v>
      </c>
      <c r="D63" s="1">
        <v>12170</v>
      </c>
      <c r="E63" s="1">
        <v>2389</v>
      </c>
    </row>
    <row r="64" spans="1:5" x14ac:dyDescent="0.2">
      <c r="A64">
        <v>1894</v>
      </c>
      <c r="B64" s="1">
        <f t="shared" si="3"/>
        <v>14229</v>
      </c>
      <c r="C64" s="2">
        <f t="shared" si="4"/>
        <v>5.0063317855635292</v>
      </c>
      <c r="D64" s="1">
        <v>11860</v>
      </c>
      <c r="E64" s="1">
        <v>2369</v>
      </c>
    </row>
    <row r="65" spans="1:5" x14ac:dyDescent="0.2">
      <c r="A65">
        <v>1895</v>
      </c>
      <c r="B65" s="1">
        <f t="shared" si="3"/>
        <v>14394</v>
      </c>
      <c r="C65" s="2">
        <f t="shared" si="4"/>
        <v>4.8631364562118122</v>
      </c>
      <c r="D65" s="1">
        <v>11939</v>
      </c>
      <c r="E65" s="1">
        <v>2455</v>
      </c>
    </row>
    <row r="66" spans="1:5" x14ac:dyDescent="0.2">
      <c r="A66">
        <v>1896</v>
      </c>
      <c r="B66" s="1">
        <f t="shared" si="3"/>
        <v>13987</v>
      </c>
      <c r="C66" s="2">
        <f t="shared" si="4"/>
        <v>4.7869259412494829</v>
      </c>
      <c r="D66" s="1">
        <v>11570</v>
      </c>
      <c r="E66" s="1">
        <v>2417</v>
      </c>
    </row>
    <row r="67" spans="1:5" x14ac:dyDescent="0.2">
      <c r="A67">
        <v>1897</v>
      </c>
      <c r="B67" s="1">
        <f t="shared" si="3"/>
        <v>14225</v>
      </c>
      <c r="C67" s="2">
        <f t="shared" si="4"/>
        <v>4.5784313725490193</v>
      </c>
      <c r="D67" s="1">
        <v>11675</v>
      </c>
      <c r="E67" s="1">
        <v>2550</v>
      </c>
    </row>
    <row r="68" spans="1:5" x14ac:dyDescent="0.2">
      <c r="A68">
        <v>1898</v>
      </c>
      <c r="B68" s="1">
        <f t="shared" si="3"/>
        <v>14957</v>
      </c>
      <c r="C68" s="2">
        <f t="shared" si="4"/>
        <v>4.5976796407185629</v>
      </c>
      <c r="D68" s="1">
        <v>12285</v>
      </c>
      <c r="E68" s="1">
        <v>2672</v>
      </c>
    </row>
    <row r="69" spans="1:5" x14ac:dyDescent="0.2">
      <c r="A69">
        <v>1899</v>
      </c>
      <c r="B69" s="1">
        <f t="shared" si="3"/>
        <v>14494</v>
      </c>
      <c r="C69" s="2">
        <f t="shared" si="4"/>
        <v>4.3701370878103001</v>
      </c>
      <c r="D69" s="1">
        <v>11795</v>
      </c>
      <c r="E69" s="1">
        <v>2699</v>
      </c>
    </row>
    <row r="70" spans="1:5" x14ac:dyDescent="0.2">
      <c r="A70">
        <v>1900</v>
      </c>
      <c r="B70" s="1">
        <f t="shared" si="3"/>
        <v>14739</v>
      </c>
      <c r="C70" s="2">
        <f t="shared" si="4"/>
        <v>4.1679523141654977</v>
      </c>
      <c r="D70" s="1">
        <v>11887</v>
      </c>
      <c r="E70" s="1">
        <v>2852</v>
      </c>
    </row>
    <row r="71" spans="1:5" x14ac:dyDescent="0.2">
      <c r="A71">
        <v>1901</v>
      </c>
      <c r="B71" s="1">
        <f t="shared" si="3"/>
        <v>16267</v>
      </c>
      <c r="C71" s="2">
        <f t="shared" si="4"/>
        <v>4.4642257306012763</v>
      </c>
      <c r="D71" s="1">
        <v>13290</v>
      </c>
      <c r="E71" s="1">
        <v>2977</v>
      </c>
    </row>
    <row r="72" spans="1:5" x14ac:dyDescent="0.2">
      <c r="A72">
        <v>1902</v>
      </c>
      <c r="B72" s="1">
        <f t="shared" si="3"/>
        <v>16584</v>
      </c>
      <c r="C72" s="2">
        <f t="shared" si="4"/>
        <v>4.4373770491803279</v>
      </c>
      <c r="D72" s="1">
        <v>13534</v>
      </c>
      <c r="E72" s="1">
        <v>3050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U1" sqref="U1:U3"/>
    </sheetView>
  </sheetViews>
  <sheetFormatPr defaultRowHeight="12.75" x14ac:dyDescent="0.2"/>
  <cols>
    <col min="6" max="7" width="10.140625" customWidth="1"/>
    <col min="20" max="20" width="2.5703125" customWidth="1"/>
    <col min="21" max="21" width="102" customWidth="1"/>
  </cols>
  <sheetData>
    <row r="1" spans="1:21" x14ac:dyDescent="0.2">
      <c r="A1" s="36" t="s">
        <v>71</v>
      </c>
      <c r="B1" s="36"/>
      <c r="C1" s="36"/>
      <c r="D1" s="36"/>
      <c r="E1" s="36"/>
      <c r="F1" s="36"/>
      <c r="G1" s="36"/>
      <c r="U1" t="s">
        <v>193</v>
      </c>
    </row>
    <row r="2" spans="1:21" x14ac:dyDescent="0.2">
      <c r="U2" t="s">
        <v>194</v>
      </c>
    </row>
    <row r="3" spans="1:21" x14ac:dyDescent="0.2">
      <c r="A3" s="6"/>
      <c r="B3" s="42" t="s">
        <v>112</v>
      </c>
      <c r="C3" s="43"/>
      <c r="D3" s="43"/>
      <c r="E3" s="44"/>
      <c r="F3" s="15"/>
      <c r="G3" s="16"/>
      <c r="H3" s="42" t="s">
        <v>65</v>
      </c>
      <c r="I3" s="43"/>
      <c r="J3" s="42" t="s">
        <v>66</v>
      </c>
      <c r="K3" s="43"/>
      <c r="L3" s="43"/>
      <c r="M3" s="43"/>
      <c r="N3" s="43"/>
      <c r="O3" s="43"/>
      <c r="P3" s="43"/>
      <c r="Q3" s="43"/>
      <c r="R3" s="43"/>
      <c r="S3" s="44"/>
      <c r="U3" t="s">
        <v>195</v>
      </c>
    </row>
    <row r="4" spans="1:21" x14ac:dyDescent="0.2">
      <c r="A4" s="6"/>
      <c r="B4" s="38" t="s">
        <v>64</v>
      </c>
      <c r="C4" s="39"/>
      <c r="D4" s="39"/>
      <c r="E4" s="41"/>
      <c r="F4" s="38" t="s">
        <v>67</v>
      </c>
      <c r="G4" s="41"/>
      <c r="H4" s="38" t="s">
        <v>64</v>
      </c>
      <c r="I4" s="39"/>
      <c r="J4" s="38" t="s">
        <v>64</v>
      </c>
      <c r="K4" s="39"/>
      <c r="L4" s="40" t="s">
        <v>4</v>
      </c>
      <c r="M4" s="40"/>
      <c r="N4" s="39" t="s">
        <v>61</v>
      </c>
      <c r="O4" s="39"/>
      <c r="P4" s="39" t="s">
        <v>11</v>
      </c>
      <c r="Q4" s="39"/>
      <c r="R4" s="39" t="s">
        <v>62</v>
      </c>
      <c r="S4" s="41"/>
    </row>
    <row r="5" spans="1:21" x14ac:dyDescent="0.2">
      <c r="A5" s="6" t="s">
        <v>20</v>
      </c>
      <c r="B5" s="17" t="s">
        <v>3</v>
      </c>
      <c r="C5" s="18" t="s">
        <v>76</v>
      </c>
      <c r="D5" s="18" t="s">
        <v>0</v>
      </c>
      <c r="E5" s="20" t="s">
        <v>1</v>
      </c>
      <c r="F5" s="17" t="s">
        <v>0</v>
      </c>
      <c r="G5" s="20" t="s">
        <v>1</v>
      </c>
      <c r="H5" s="17" t="s">
        <v>0</v>
      </c>
      <c r="I5" s="18" t="s">
        <v>1</v>
      </c>
      <c r="J5" s="17" t="s">
        <v>0</v>
      </c>
      <c r="K5" s="18" t="s">
        <v>1</v>
      </c>
      <c r="L5" s="18" t="s">
        <v>0</v>
      </c>
      <c r="M5" s="18" t="s">
        <v>1</v>
      </c>
      <c r="N5" s="18" t="s">
        <v>0</v>
      </c>
      <c r="O5" s="18" t="s">
        <v>1</v>
      </c>
      <c r="P5" s="18" t="s">
        <v>0</v>
      </c>
      <c r="Q5" s="18" t="s">
        <v>1</v>
      </c>
      <c r="R5" s="18" t="s">
        <v>0</v>
      </c>
      <c r="S5" s="20" t="s">
        <v>1</v>
      </c>
      <c r="U5" t="s">
        <v>68</v>
      </c>
    </row>
    <row r="6" spans="1:21" x14ac:dyDescent="0.2">
      <c r="A6" s="6">
        <v>1836</v>
      </c>
      <c r="B6" s="22">
        <f>D6+E6</f>
        <v>14633.485614557299</v>
      </c>
      <c r="C6" s="31">
        <f>D6/E6</f>
        <v>5.6313723098801605</v>
      </c>
      <c r="D6" s="19">
        <f>D$39*(H6+J6)/2+F6</f>
        <v>12426.780134794884</v>
      </c>
      <c r="E6" s="23">
        <f>E$39*(I6+K6)/2+G6</f>
        <v>2206.705479762416</v>
      </c>
      <c r="F6" s="22">
        <v>811</v>
      </c>
      <c r="G6" s="23">
        <v>48</v>
      </c>
      <c r="H6" s="22">
        <v>11023</v>
      </c>
      <c r="I6" s="19">
        <v>2124</v>
      </c>
      <c r="J6" s="22">
        <f t="shared" ref="J6:J16" si="0">L6+N6</f>
        <v>11607</v>
      </c>
      <c r="K6" s="19">
        <f t="shared" ref="K6:K16" si="1">M6+O6</f>
        <v>2312</v>
      </c>
      <c r="L6" s="19">
        <v>1748</v>
      </c>
      <c r="M6" s="19">
        <v>103</v>
      </c>
      <c r="N6" s="19">
        <v>9859</v>
      </c>
      <c r="O6" s="19">
        <v>2209</v>
      </c>
      <c r="P6" s="19"/>
      <c r="Q6" s="19"/>
      <c r="R6" s="19"/>
      <c r="S6" s="23"/>
      <c r="U6" t="s">
        <v>69</v>
      </c>
    </row>
    <row r="7" spans="1:21" x14ac:dyDescent="0.2">
      <c r="A7" s="6">
        <v>1837</v>
      </c>
      <c r="B7" s="22">
        <f t="shared" ref="B7:B17" si="2">D7+E7</f>
        <v>15225.887212586535</v>
      </c>
      <c r="C7" s="31">
        <f t="shared" ref="C7:C17" si="3">D7/E7</f>
        <v>5.4376002983236198</v>
      </c>
      <c r="D7" s="19">
        <f>D$39*(H7+J7)/2+F7</f>
        <v>12860.737699257566</v>
      </c>
      <c r="E7" s="23">
        <f>E$39*(I7+K7)/2+G7</f>
        <v>2365.1495133289691</v>
      </c>
      <c r="F7" s="22">
        <v>1459</v>
      </c>
      <c r="G7" s="23">
        <v>168</v>
      </c>
      <c r="H7" s="22">
        <v>11465</v>
      </c>
      <c r="I7" s="19">
        <v>2343</v>
      </c>
      <c r="J7" s="22">
        <f t="shared" si="0"/>
        <v>10748</v>
      </c>
      <c r="K7" s="19">
        <f t="shared" si="1"/>
        <v>2172</v>
      </c>
      <c r="L7" s="19">
        <v>1633</v>
      </c>
      <c r="M7" s="19">
        <v>84</v>
      </c>
      <c r="N7" s="19">
        <v>9115</v>
      </c>
      <c r="O7" s="19">
        <v>2088</v>
      </c>
      <c r="P7" s="19"/>
      <c r="Q7" s="19"/>
      <c r="R7" s="19"/>
      <c r="S7" s="23"/>
      <c r="U7" t="s">
        <v>100</v>
      </c>
    </row>
    <row r="8" spans="1:21" x14ac:dyDescent="0.2">
      <c r="A8" s="6">
        <v>1838</v>
      </c>
      <c r="B8" s="22">
        <f t="shared" si="2"/>
        <v>15229.999999999998</v>
      </c>
      <c r="C8" s="31">
        <f t="shared" si="3"/>
        <v>5.1027986241999663</v>
      </c>
      <c r="D8" s="19">
        <f>D29+F8</f>
        <v>12734.423636131931</v>
      </c>
      <c r="E8" s="23">
        <f>E29+G8</f>
        <v>2495.5763638680678</v>
      </c>
      <c r="F8" s="22">
        <v>812</v>
      </c>
      <c r="G8" s="23">
        <v>48</v>
      </c>
      <c r="H8" s="22">
        <v>11758</v>
      </c>
      <c r="I8" s="19">
        <v>2524</v>
      </c>
      <c r="J8" s="22">
        <f t="shared" si="0"/>
        <v>11692</v>
      </c>
      <c r="K8" s="19">
        <f t="shared" si="1"/>
        <v>2544</v>
      </c>
      <c r="L8" s="19">
        <v>1679</v>
      </c>
      <c r="M8" s="19">
        <v>99</v>
      </c>
      <c r="N8" s="19">
        <f>P8+R8</f>
        <v>10013</v>
      </c>
      <c r="O8" s="19">
        <f>Q8+S8</f>
        <v>2445</v>
      </c>
      <c r="P8" s="19">
        <v>8762</v>
      </c>
      <c r="Q8" s="19">
        <v>2240</v>
      </c>
      <c r="R8" s="19">
        <v>1251</v>
      </c>
      <c r="S8" s="23">
        <v>205</v>
      </c>
      <c r="U8" t="s">
        <v>70</v>
      </c>
    </row>
    <row r="9" spans="1:21" x14ac:dyDescent="0.2">
      <c r="A9" s="6">
        <v>1839</v>
      </c>
      <c r="B9" s="22">
        <f t="shared" si="2"/>
        <v>15065.533771230457</v>
      </c>
      <c r="C9" s="31">
        <f t="shared" si="3"/>
        <v>4.8783156004825754</v>
      </c>
      <c r="D9" s="19">
        <f>D$39*(H9+J9)/2+F9</f>
        <v>12502.633989191932</v>
      </c>
      <c r="E9" s="23">
        <f>E$39*(I9+K9)/2+G9</f>
        <v>2562.8997820385257</v>
      </c>
      <c r="F9" s="22">
        <v>487</v>
      </c>
      <c r="G9" s="23">
        <v>29</v>
      </c>
      <c r="H9" s="22">
        <f>11866+15</f>
        <v>11881</v>
      </c>
      <c r="I9" s="19">
        <f>2646</f>
        <v>2646</v>
      </c>
      <c r="J9" s="22">
        <f t="shared" si="0"/>
        <v>11528</v>
      </c>
      <c r="K9" s="19">
        <f t="shared" si="1"/>
        <v>2561</v>
      </c>
      <c r="L9" s="19">
        <v>1941</v>
      </c>
      <c r="M9" s="19">
        <v>116</v>
      </c>
      <c r="N9" s="19">
        <f>P9+R9</f>
        <v>9587</v>
      </c>
      <c r="O9" s="19">
        <f>Q9+S9</f>
        <v>2445</v>
      </c>
      <c r="P9" s="19">
        <v>8457</v>
      </c>
      <c r="Q9" s="19">
        <v>2208</v>
      </c>
      <c r="R9" s="19">
        <v>1130</v>
      </c>
      <c r="S9" s="23">
        <v>237</v>
      </c>
      <c r="U9" t="s">
        <v>72</v>
      </c>
    </row>
    <row r="10" spans="1:21" x14ac:dyDescent="0.2">
      <c r="A10" s="6">
        <v>1840</v>
      </c>
      <c r="B10" s="22">
        <f t="shared" si="2"/>
        <v>16125.999999999971</v>
      </c>
      <c r="C10" s="31">
        <f t="shared" si="3"/>
        <v>4.7240936606223602</v>
      </c>
      <c r="D10" s="19">
        <f>D30+F10</f>
        <v>13308.785440613001</v>
      </c>
      <c r="E10" s="23">
        <f>E30+G10</f>
        <v>2817.21455938697</v>
      </c>
      <c r="F10" s="22">
        <v>292</v>
      </c>
      <c r="G10" s="23">
        <v>17</v>
      </c>
      <c r="H10" s="22">
        <v>13417</v>
      </c>
      <c r="I10" s="19">
        <v>3037</v>
      </c>
      <c r="J10" s="22">
        <f t="shared" si="0"/>
        <v>11704</v>
      </c>
      <c r="K10" s="19">
        <f t="shared" si="1"/>
        <v>2674</v>
      </c>
      <c r="L10" s="19">
        <v>1394</v>
      </c>
      <c r="M10" s="19">
        <v>86</v>
      </c>
      <c r="N10" s="19">
        <v>10310</v>
      </c>
      <c r="O10" s="19">
        <v>2588</v>
      </c>
      <c r="P10" s="19"/>
      <c r="Q10" s="19"/>
      <c r="R10" s="19"/>
      <c r="S10" s="23"/>
      <c r="U10" t="s">
        <v>101</v>
      </c>
    </row>
    <row r="11" spans="1:21" x14ac:dyDescent="0.2">
      <c r="A11" s="6">
        <v>1841</v>
      </c>
      <c r="B11" s="22">
        <f t="shared" si="2"/>
        <v>16971.234960477628</v>
      </c>
      <c r="C11" s="31">
        <f t="shared" si="3"/>
        <v>4.9403567378167317</v>
      </c>
      <c r="D11" s="19">
        <f t="shared" ref="D11:E17" si="4">D$39*(H11+J11)/2+F11</f>
        <v>14114.296276570389</v>
      </c>
      <c r="E11" s="23">
        <f t="shared" si="4"/>
        <v>2856.9386839072381</v>
      </c>
      <c r="F11" s="22">
        <v>258</v>
      </c>
      <c r="G11" s="23">
        <v>15</v>
      </c>
      <c r="H11" s="22">
        <v>14248</v>
      </c>
      <c r="I11" s="19">
        <v>2933</v>
      </c>
      <c r="J11" s="22">
        <f t="shared" si="0"/>
        <v>12747</v>
      </c>
      <c r="K11" s="19">
        <f t="shared" si="1"/>
        <v>2907</v>
      </c>
      <c r="L11" s="19">
        <v>1633</v>
      </c>
      <c r="M11" s="19">
        <v>103</v>
      </c>
      <c r="N11" s="19">
        <v>11114</v>
      </c>
      <c r="O11" s="19">
        <v>2804</v>
      </c>
      <c r="P11" s="19"/>
      <c r="Q11" s="19"/>
      <c r="R11" s="19"/>
      <c r="S11" s="23"/>
      <c r="U11" t="s">
        <v>102</v>
      </c>
    </row>
    <row r="12" spans="1:21" x14ac:dyDescent="0.2">
      <c r="A12" s="6">
        <v>1842</v>
      </c>
      <c r="B12" s="22">
        <f t="shared" si="2"/>
        <v>18347.95955110254</v>
      </c>
      <c r="C12" s="31">
        <f t="shared" si="3"/>
        <v>5.3951317795076665</v>
      </c>
      <c r="D12" s="19">
        <f t="shared" si="4"/>
        <v>15478.908500443022</v>
      </c>
      <c r="E12" s="23">
        <f t="shared" si="4"/>
        <v>2869.0510506595174</v>
      </c>
      <c r="F12" s="22">
        <v>228</v>
      </c>
      <c r="G12" s="23">
        <v>13</v>
      </c>
      <c r="H12" s="22">
        <v>16137</v>
      </c>
      <c r="I12" s="19">
        <v>3021</v>
      </c>
      <c r="J12" s="22">
        <f t="shared" si="0"/>
        <v>13575</v>
      </c>
      <c r="K12" s="19">
        <f t="shared" si="1"/>
        <v>2848</v>
      </c>
      <c r="L12" s="19">
        <v>1758</v>
      </c>
      <c r="M12" s="19">
        <v>109</v>
      </c>
      <c r="N12" s="19">
        <f>P12+R12</f>
        <v>11817</v>
      </c>
      <c r="O12" s="19">
        <f>Q12+S12</f>
        <v>2739</v>
      </c>
      <c r="P12" s="19">
        <v>10277</v>
      </c>
      <c r="Q12" s="19">
        <v>2485</v>
      </c>
      <c r="R12" s="19">
        <v>1540</v>
      </c>
      <c r="S12" s="23">
        <v>254</v>
      </c>
      <c r="U12" t="s">
        <v>63</v>
      </c>
    </row>
    <row r="13" spans="1:21" x14ac:dyDescent="0.2">
      <c r="A13" s="6">
        <v>1843</v>
      </c>
      <c r="B13" s="22">
        <f t="shared" si="2"/>
        <v>18783.433916613303</v>
      </c>
      <c r="C13" s="31">
        <f t="shared" si="3"/>
        <v>5.7249185193611236</v>
      </c>
      <c r="D13" s="19">
        <f t="shared" si="4"/>
        <v>15990.32439974175</v>
      </c>
      <c r="E13" s="23">
        <f t="shared" si="4"/>
        <v>2793.1095168715524</v>
      </c>
      <c r="F13" s="22">
        <v>202</v>
      </c>
      <c r="G13" s="23">
        <v>12</v>
      </c>
      <c r="H13" s="22">
        <v>14861</v>
      </c>
      <c r="I13" s="19">
        <f>17650-H13</f>
        <v>2789</v>
      </c>
      <c r="J13" s="22">
        <f t="shared" si="0"/>
        <v>15898</v>
      </c>
      <c r="K13" s="19">
        <f t="shared" si="1"/>
        <v>2926</v>
      </c>
      <c r="L13" s="19">
        <v>2115</v>
      </c>
      <c r="M13" s="19">
        <v>113</v>
      </c>
      <c r="N13" s="19">
        <v>13783</v>
      </c>
      <c r="O13" s="19">
        <v>2813</v>
      </c>
      <c r="P13" s="19"/>
      <c r="Q13" s="19"/>
      <c r="R13" s="19"/>
      <c r="S13" s="23"/>
      <c r="U13" t="s">
        <v>74</v>
      </c>
    </row>
    <row r="14" spans="1:21" x14ac:dyDescent="0.2">
      <c r="A14" s="6">
        <v>1844</v>
      </c>
      <c r="B14" s="22">
        <f t="shared" si="2"/>
        <v>17457.278316969612</v>
      </c>
      <c r="C14" s="31">
        <f t="shared" si="3"/>
        <v>5.6573718377393609</v>
      </c>
      <c r="D14" s="19">
        <f t="shared" si="4"/>
        <v>14835.030567789125</v>
      </c>
      <c r="E14" s="23">
        <f t="shared" si="4"/>
        <v>2622.2477491804889</v>
      </c>
      <c r="F14" s="22">
        <v>178</v>
      </c>
      <c r="G14" s="23">
        <v>10</v>
      </c>
      <c r="H14" s="22">
        <v>13675</v>
      </c>
      <c r="I14" s="19">
        <v>2637</v>
      </c>
      <c r="J14" s="22">
        <f t="shared" si="0"/>
        <v>14880</v>
      </c>
      <c r="K14" s="19">
        <f t="shared" si="1"/>
        <v>2731</v>
      </c>
      <c r="L14" s="19">
        <v>2066</v>
      </c>
      <c r="M14" s="19">
        <v>137</v>
      </c>
      <c r="N14" s="19">
        <f t="shared" ref="N14:O16" si="5">P14+R14</f>
        <v>12814</v>
      </c>
      <c r="O14" s="19">
        <f t="shared" si="5"/>
        <v>2594</v>
      </c>
      <c r="P14" s="19">
        <v>11325</v>
      </c>
      <c r="Q14" s="19">
        <v>2383</v>
      </c>
      <c r="R14" s="19">
        <v>1489</v>
      </c>
      <c r="S14" s="23">
        <v>211</v>
      </c>
      <c r="U14" t="s">
        <v>118</v>
      </c>
    </row>
    <row r="15" spans="1:21" x14ac:dyDescent="0.2">
      <c r="A15" s="6">
        <v>1845</v>
      </c>
      <c r="B15" s="22">
        <f t="shared" si="2"/>
        <v>15288.986762347098</v>
      </c>
      <c r="C15" s="31">
        <f t="shared" si="3"/>
        <v>5.0181805460167466</v>
      </c>
      <c r="D15" s="19">
        <f t="shared" si="4"/>
        <v>12748.52014699</v>
      </c>
      <c r="E15" s="23">
        <f t="shared" si="4"/>
        <v>2540.4666153570984</v>
      </c>
      <c r="F15" s="22">
        <v>158</v>
      </c>
      <c r="G15" s="23">
        <v>9</v>
      </c>
      <c r="H15" s="22">
        <v>11162</v>
      </c>
      <c r="I15" s="19">
        <v>2632</v>
      </c>
      <c r="J15" s="22">
        <f t="shared" si="0"/>
        <v>13367</v>
      </c>
      <c r="K15" s="19">
        <f t="shared" si="1"/>
        <v>2570</v>
      </c>
      <c r="L15" s="19">
        <v>757</v>
      </c>
      <c r="M15" s="19">
        <v>45</v>
      </c>
      <c r="N15" s="19">
        <f t="shared" si="5"/>
        <v>12610</v>
      </c>
      <c r="O15" s="19">
        <f t="shared" si="5"/>
        <v>2525</v>
      </c>
      <c r="P15" s="19">
        <v>10895</v>
      </c>
      <c r="Q15" s="19">
        <v>2348</v>
      </c>
      <c r="R15" s="19">
        <v>1715</v>
      </c>
      <c r="S15" s="23">
        <v>177</v>
      </c>
      <c r="U15" s="1" t="s">
        <v>107</v>
      </c>
    </row>
    <row r="16" spans="1:21" x14ac:dyDescent="0.2">
      <c r="A16" s="6">
        <v>1846</v>
      </c>
      <c r="B16" s="22">
        <f t="shared" si="2"/>
        <v>14241.132517822089</v>
      </c>
      <c r="C16" s="31">
        <f t="shared" si="3"/>
        <v>4.603026098318642</v>
      </c>
      <c r="D16" s="19">
        <f t="shared" si="4"/>
        <v>11699.446602402995</v>
      </c>
      <c r="E16" s="23">
        <f t="shared" si="4"/>
        <v>2541.6859154190934</v>
      </c>
      <c r="F16" s="22"/>
      <c r="G16" s="23"/>
      <c r="H16" s="22">
        <v>11821</v>
      </c>
      <c r="I16" s="19">
        <v>2655</v>
      </c>
      <c r="J16" s="22">
        <f t="shared" si="0"/>
        <v>10972</v>
      </c>
      <c r="K16" s="19">
        <f t="shared" si="1"/>
        <v>2568</v>
      </c>
      <c r="L16" s="19">
        <v>664</v>
      </c>
      <c r="M16" s="19">
        <v>35</v>
      </c>
      <c r="N16" s="19">
        <f t="shared" si="5"/>
        <v>10308</v>
      </c>
      <c r="O16" s="19">
        <f t="shared" si="5"/>
        <v>2533</v>
      </c>
      <c r="P16" s="19">
        <v>8611</v>
      </c>
      <c r="Q16" s="19">
        <v>2332</v>
      </c>
      <c r="R16" s="19">
        <v>1697</v>
      </c>
      <c r="S16" s="23">
        <v>201</v>
      </c>
      <c r="U16" s="1" t="s">
        <v>104</v>
      </c>
    </row>
    <row r="17" spans="1:21" x14ac:dyDescent="0.2">
      <c r="A17" s="6">
        <v>1847</v>
      </c>
      <c r="B17" s="24">
        <f t="shared" si="2"/>
        <v>15982.511580225475</v>
      </c>
      <c r="C17" s="32">
        <f t="shared" si="3"/>
        <v>4.9498236490542267</v>
      </c>
      <c r="D17" s="25">
        <f t="shared" si="4"/>
        <v>13296.295563929592</v>
      </c>
      <c r="E17" s="26">
        <f t="shared" si="4"/>
        <v>2686.2160162958826</v>
      </c>
      <c r="F17" s="24"/>
      <c r="G17" s="26"/>
      <c r="H17" s="24">
        <v>14129</v>
      </c>
      <c r="I17" s="25">
        <v>2893</v>
      </c>
      <c r="J17" s="22">
        <f>L17+N17</f>
        <v>11775</v>
      </c>
      <c r="K17" s="19">
        <f>M17+O17</f>
        <v>2627</v>
      </c>
      <c r="L17" s="19">
        <v>806</v>
      </c>
      <c r="M17" s="19">
        <v>37</v>
      </c>
      <c r="N17" s="19">
        <f>P17+R17</f>
        <v>10969</v>
      </c>
      <c r="O17" s="19">
        <f>Q17+S17</f>
        <v>2590</v>
      </c>
      <c r="P17" s="19">
        <v>9187</v>
      </c>
      <c r="Q17" s="19">
        <v>2395</v>
      </c>
      <c r="R17" s="19">
        <v>1782</v>
      </c>
      <c r="S17" s="23">
        <v>195</v>
      </c>
      <c r="U17" s="1" t="s">
        <v>105</v>
      </c>
    </row>
    <row r="18" spans="1:21" x14ac:dyDescent="0.2">
      <c r="A18" s="6"/>
      <c r="B18" s="6"/>
      <c r="E18" s="9"/>
      <c r="F18" s="9"/>
      <c r="G18" s="9"/>
      <c r="H18" s="19"/>
      <c r="I18" s="19"/>
      <c r="J18" s="37" t="s">
        <v>117</v>
      </c>
      <c r="K18" s="37"/>
      <c r="L18" s="37"/>
      <c r="M18" s="37"/>
      <c r="N18" s="37"/>
      <c r="O18" s="37"/>
      <c r="P18" s="37"/>
      <c r="Q18" s="37"/>
      <c r="R18" s="37"/>
      <c r="S18" s="41"/>
      <c r="U18" s="1"/>
    </row>
    <row r="19" spans="1:21" x14ac:dyDescent="0.2">
      <c r="A19" s="6">
        <v>1848</v>
      </c>
      <c r="B19" s="9"/>
      <c r="C19" s="21"/>
      <c r="D19" s="9"/>
      <c r="E19" s="9"/>
      <c r="F19" s="9"/>
      <c r="G19" s="9"/>
      <c r="H19" s="9"/>
      <c r="I19" s="9"/>
      <c r="J19" s="22">
        <f t="shared" ref="J19:K24" si="6">L19+N19</f>
        <v>11823</v>
      </c>
      <c r="K19" s="19">
        <f t="shared" si="6"/>
        <v>2675</v>
      </c>
      <c r="L19" s="19">
        <v>935</v>
      </c>
      <c r="M19" s="19">
        <v>41</v>
      </c>
      <c r="N19" s="19">
        <f t="shared" ref="N19:O21" si="7">P19+R19</f>
        <v>10888</v>
      </c>
      <c r="O19" s="19">
        <f t="shared" si="7"/>
        <v>2634</v>
      </c>
      <c r="P19" s="19">
        <v>9649</v>
      </c>
      <c r="Q19" s="19">
        <v>2445</v>
      </c>
      <c r="R19" s="19">
        <v>1239</v>
      </c>
      <c r="S19" s="23">
        <v>189</v>
      </c>
      <c r="U19" s="1" t="s">
        <v>106</v>
      </c>
    </row>
    <row r="20" spans="1:21" x14ac:dyDescent="0.2">
      <c r="A20" s="6">
        <v>1849</v>
      </c>
      <c r="B20" s="9"/>
      <c r="C20" s="21"/>
      <c r="D20" s="9"/>
      <c r="E20" s="9"/>
      <c r="F20" s="9"/>
      <c r="G20" s="9"/>
      <c r="H20" s="9"/>
      <c r="I20" s="9"/>
      <c r="J20" s="22">
        <f t="shared" si="6"/>
        <v>14424</v>
      </c>
      <c r="K20" s="19">
        <f t="shared" si="6"/>
        <v>2949</v>
      </c>
      <c r="L20" s="19">
        <v>1113</v>
      </c>
      <c r="M20" s="19">
        <v>37</v>
      </c>
      <c r="N20" s="19">
        <f t="shared" si="7"/>
        <v>13311</v>
      </c>
      <c r="O20" s="19">
        <f t="shared" si="7"/>
        <v>2912</v>
      </c>
      <c r="P20" s="19">
        <v>12073</v>
      </c>
      <c r="Q20" s="19">
        <v>2706</v>
      </c>
      <c r="R20" s="19">
        <v>1238</v>
      </c>
      <c r="S20" s="23">
        <v>206</v>
      </c>
    </row>
    <row r="21" spans="1:21" x14ac:dyDescent="0.2">
      <c r="A21" s="6">
        <v>1850</v>
      </c>
      <c r="B21" s="9"/>
      <c r="C21" s="21"/>
      <c r="D21" s="9"/>
      <c r="E21" s="9"/>
      <c r="F21" s="9"/>
      <c r="G21" s="9"/>
      <c r="H21" s="9"/>
      <c r="I21" s="9"/>
      <c r="J21" s="22">
        <f t="shared" si="6"/>
        <v>13850</v>
      </c>
      <c r="K21" s="19">
        <f t="shared" si="6"/>
        <v>2802</v>
      </c>
      <c r="L21" s="19">
        <v>1061</v>
      </c>
      <c r="M21" s="19">
        <v>34</v>
      </c>
      <c r="N21" s="19">
        <f t="shared" si="7"/>
        <v>12789</v>
      </c>
      <c r="O21" s="19">
        <f t="shared" si="7"/>
        <v>2768</v>
      </c>
      <c r="P21" s="19">
        <v>11709</v>
      </c>
      <c r="Q21" s="19">
        <v>2600</v>
      </c>
      <c r="R21" s="19">
        <v>1080</v>
      </c>
      <c r="S21" s="23">
        <v>168</v>
      </c>
    </row>
    <row r="22" spans="1:21" x14ac:dyDescent="0.2">
      <c r="A22" s="6">
        <v>1851</v>
      </c>
      <c r="B22" s="9"/>
      <c r="C22" s="21"/>
      <c r="D22" s="9"/>
      <c r="E22" s="9"/>
      <c r="F22" s="9"/>
      <c r="G22" s="9"/>
      <c r="H22" s="9"/>
      <c r="I22" s="9"/>
      <c r="J22" s="22">
        <f t="shared" si="6"/>
        <v>13524</v>
      </c>
      <c r="K22" s="19">
        <f t="shared" si="6"/>
        <v>2946</v>
      </c>
      <c r="L22" s="18">
        <v>942</v>
      </c>
      <c r="M22" s="18">
        <v>33</v>
      </c>
      <c r="N22" s="19">
        <f t="shared" ref="N22:O24" si="8">P22+R22</f>
        <v>12582</v>
      </c>
      <c r="O22" s="19">
        <f t="shared" si="8"/>
        <v>2913</v>
      </c>
      <c r="P22" s="19">
        <v>11644</v>
      </c>
      <c r="Q22" s="19">
        <v>2748</v>
      </c>
      <c r="R22" s="19">
        <v>938</v>
      </c>
      <c r="S22" s="23">
        <v>165</v>
      </c>
    </row>
    <row r="23" spans="1:21" x14ac:dyDescent="0.2">
      <c r="A23" s="6">
        <v>1852</v>
      </c>
      <c r="B23" s="9"/>
      <c r="C23" s="21"/>
      <c r="D23" s="9"/>
      <c r="E23" s="9"/>
      <c r="F23" s="9"/>
      <c r="G23" s="9"/>
      <c r="H23" s="9"/>
      <c r="I23" s="9"/>
      <c r="J23" s="22">
        <f t="shared" si="6"/>
        <v>12751</v>
      </c>
      <c r="K23" s="19">
        <f t="shared" si="6"/>
        <v>2729</v>
      </c>
      <c r="L23" s="19">
        <v>645</v>
      </c>
      <c r="M23" s="19">
        <v>40</v>
      </c>
      <c r="N23" s="19">
        <f t="shared" si="8"/>
        <v>12106</v>
      </c>
      <c r="O23" s="19">
        <f t="shared" si="8"/>
        <v>2689</v>
      </c>
      <c r="P23" s="19">
        <v>10901</v>
      </c>
      <c r="Q23" s="19">
        <v>2489</v>
      </c>
      <c r="R23" s="19">
        <v>1205</v>
      </c>
      <c r="S23" s="23">
        <v>200</v>
      </c>
    </row>
    <row r="24" spans="1:21" x14ac:dyDescent="0.2">
      <c r="A24" s="6">
        <v>1853</v>
      </c>
      <c r="B24" s="9"/>
      <c r="C24" s="21"/>
      <c r="D24" s="9"/>
      <c r="E24" s="9"/>
      <c r="F24" s="9"/>
      <c r="G24" s="9"/>
      <c r="H24" s="9"/>
      <c r="I24" s="9"/>
      <c r="J24" s="24">
        <f t="shared" si="6"/>
        <v>12765</v>
      </c>
      <c r="K24" s="25">
        <f t="shared" si="6"/>
        <v>2969</v>
      </c>
      <c r="L24" s="25">
        <v>970</v>
      </c>
      <c r="M24" s="25">
        <v>61</v>
      </c>
      <c r="N24" s="25">
        <f t="shared" si="8"/>
        <v>11795</v>
      </c>
      <c r="O24" s="25">
        <f t="shared" si="8"/>
        <v>2908</v>
      </c>
      <c r="P24" s="25">
        <v>10636</v>
      </c>
      <c r="Q24" s="25">
        <v>2677</v>
      </c>
      <c r="R24" s="25">
        <v>1159</v>
      </c>
      <c r="S24" s="26">
        <v>231</v>
      </c>
    </row>
    <row r="25" spans="1:21" x14ac:dyDescent="0.2">
      <c r="A25" s="6"/>
      <c r="B25" s="6"/>
      <c r="C25" s="6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21" x14ac:dyDescent="0.2">
      <c r="A26" s="6"/>
      <c r="B26" s="6"/>
      <c r="C26" s="6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21" x14ac:dyDescent="0.2">
      <c r="A27" s="6" t="s">
        <v>109</v>
      </c>
      <c r="B27" s="6"/>
      <c r="C27" s="6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21" x14ac:dyDescent="0.2">
      <c r="A28" s="6"/>
      <c r="B28" s="6"/>
      <c r="C28" s="6"/>
      <c r="D28" s="37" t="s">
        <v>73</v>
      </c>
      <c r="E28" s="3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21" x14ac:dyDescent="0.2">
      <c r="A29" s="6">
        <v>1838</v>
      </c>
      <c r="B29" s="9">
        <f>D29+E29</f>
        <v>14369.999999999998</v>
      </c>
      <c r="C29" s="21">
        <f>D29/E29</f>
        <v>4.8711140588439621</v>
      </c>
      <c r="D29" s="9">
        <v>11922.423636131931</v>
      </c>
      <c r="E29" s="9">
        <v>2447.5763638680678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21" x14ac:dyDescent="0.2">
      <c r="A30" s="6">
        <v>1840</v>
      </c>
      <c r="B30" s="9">
        <f>D30+E30</f>
        <v>15816.999999999971</v>
      </c>
      <c r="C30" s="21">
        <f>D30/E30</f>
        <v>4.6484957365062298</v>
      </c>
      <c r="D30" s="9">
        <v>13016.785440613001</v>
      </c>
      <c r="E30" s="9">
        <v>2800.21455938697</v>
      </c>
      <c r="F30" s="9"/>
      <c r="G30" s="9"/>
      <c r="H30" s="9"/>
      <c r="I30" s="6"/>
      <c r="J30" s="9"/>
      <c r="K30" s="6"/>
      <c r="L30" s="6"/>
      <c r="M30" s="6"/>
      <c r="N30" s="6"/>
      <c r="O30" s="6"/>
      <c r="P30" s="6"/>
      <c r="Q30" s="6"/>
      <c r="R30" s="6"/>
      <c r="S30" s="6"/>
    </row>
    <row r="31" spans="1:21" x14ac:dyDescent="0.2">
      <c r="A31" s="6"/>
      <c r="B31" s="6"/>
      <c r="C31" s="6"/>
      <c r="D31" s="6"/>
      <c r="E31" s="6"/>
      <c r="F31" s="9"/>
      <c r="G31" s="9"/>
      <c r="H31" s="9"/>
      <c r="I31" s="6"/>
      <c r="J31" s="9"/>
      <c r="K31" s="6"/>
      <c r="L31" s="6"/>
      <c r="M31" s="6"/>
      <c r="N31" s="6"/>
      <c r="O31" s="6"/>
      <c r="P31" s="6"/>
      <c r="Q31" s="6"/>
      <c r="R31" s="6"/>
      <c r="S31" s="6"/>
    </row>
    <row r="32" spans="1:21" x14ac:dyDescent="0.2">
      <c r="A32" s="6"/>
      <c r="B32" s="6"/>
      <c r="C32" s="6"/>
      <c r="D32" s="37" t="s">
        <v>99</v>
      </c>
      <c r="E32" s="37"/>
      <c r="F32" s="9"/>
      <c r="G32" s="9"/>
      <c r="H32" s="6"/>
      <c r="I32" s="6"/>
      <c r="J32" s="6"/>
      <c r="K32" s="6"/>
      <c r="L32" s="6"/>
      <c r="M32" s="9"/>
      <c r="N32" s="6"/>
      <c r="O32" s="6"/>
      <c r="P32" s="6"/>
      <c r="Q32" s="6"/>
      <c r="R32" s="6"/>
      <c r="S32" s="6"/>
    </row>
    <row r="33" spans="1:19" x14ac:dyDescent="0.2">
      <c r="A33" s="6">
        <v>1838</v>
      </c>
      <c r="B33" s="9">
        <f>D33+E33</f>
        <v>14259</v>
      </c>
      <c r="C33" s="21">
        <f>D33/E33</f>
        <v>4.6270718232044201</v>
      </c>
      <c r="D33" s="9">
        <f>(H8+J8)/2</f>
        <v>11725</v>
      </c>
      <c r="E33" s="9">
        <f>(I8+K8)/2</f>
        <v>2534</v>
      </c>
      <c r="F33" s="9"/>
      <c r="G33" s="9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">
      <c r="A34" s="6">
        <v>1840</v>
      </c>
      <c r="B34" s="9">
        <f>D34+E34</f>
        <v>15416</v>
      </c>
      <c r="C34" s="21">
        <f>D34/E34</f>
        <v>4.398704254946594</v>
      </c>
      <c r="D34" s="9">
        <f>(H10+J10)/2</f>
        <v>12560.5</v>
      </c>
      <c r="E34" s="9">
        <f>(I10+K10)/2</f>
        <v>2855.5</v>
      </c>
      <c r="F34" s="9"/>
      <c r="G34" s="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">
      <c r="A35" s="27"/>
      <c r="B35" s="27"/>
      <c r="C35" s="27"/>
      <c r="D35" s="27"/>
      <c r="E35" s="27"/>
      <c r="F35" s="9"/>
      <c r="G35" s="9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">
      <c r="A36" s="6"/>
      <c r="B36" s="6"/>
      <c r="C36" s="6"/>
      <c r="D36" s="6" t="s">
        <v>113</v>
      </c>
      <c r="E36" s="6"/>
      <c r="F36" s="9"/>
      <c r="G36" s="9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2">
      <c r="A37" s="6">
        <v>1838</v>
      </c>
      <c r="B37" s="6"/>
      <c r="C37" s="6"/>
      <c r="D37" s="28">
        <f>D29/D33</f>
        <v>1.0168378367703139</v>
      </c>
      <c r="E37" s="28">
        <f>E29/E33</f>
        <v>0.96589438195267074</v>
      </c>
      <c r="F37" s="1"/>
      <c r="G37" s="1"/>
    </row>
    <row r="38" spans="1:19" x14ac:dyDescent="0.2">
      <c r="A38" s="6">
        <v>1840</v>
      </c>
      <c r="B38" s="6"/>
      <c r="C38" s="6"/>
      <c r="D38" s="28">
        <f>D30/D34</f>
        <v>1.0363270125084989</v>
      </c>
      <c r="E38" s="28">
        <f>E30/E34</f>
        <v>0.98063896318927335</v>
      </c>
      <c r="F38" s="1"/>
      <c r="G38" s="1"/>
    </row>
    <row r="39" spans="1:19" x14ac:dyDescent="0.2">
      <c r="A39" s="6" t="s">
        <v>114</v>
      </c>
      <c r="B39" s="6"/>
      <c r="C39" s="6"/>
      <c r="D39" s="29">
        <f>AVERAGE(D37:D38)</f>
        <v>1.0265824246394064</v>
      </c>
      <c r="E39" s="29">
        <f>AVERAGE(E37:E38)</f>
        <v>0.97326667257097199</v>
      </c>
      <c r="F39" s="1"/>
      <c r="G39" s="1"/>
    </row>
    <row r="40" spans="1:19" x14ac:dyDescent="0.2">
      <c r="F40" s="1"/>
      <c r="G40" s="1"/>
    </row>
    <row r="41" spans="1:19" x14ac:dyDescent="0.2">
      <c r="F41" s="1"/>
      <c r="G41" s="1"/>
    </row>
    <row r="42" spans="1:19" x14ac:dyDescent="0.2">
      <c r="F42" s="1"/>
      <c r="G42" s="1"/>
    </row>
    <row r="43" spans="1:19" x14ac:dyDescent="0.2">
      <c r="F43" s="1"/>
      <c r="G43" s="1"/>
    </row>
    <row r="44" spans="1:19" x14ac:dyDescent="0.2">
      <c r="F44" s="1"/>
      <c r="G44" s="1"/>
    </row>
    <row r="45" spans="1:19" x14ac:dyDescent="0.2">
      <c r="F45" s="1"/>
      <c r="G45" s="1"/>
    </row>
    <row r="46" spans="1:19" x14ac:dyDescent="0.2">
      <c r="F46" s="1"/>
      <c r="G46" s="1"/>
    </row>
    <row r="47" spans="1:19" x14ac:dyDescent="0.2">
      <c r="F47" s="1"/>
      <c r="G47" s="1"/>
    </row>
    <row r="48" spans="1:19" x14ac:dyDescent="0.2">
      <c r="F48" s="1"/>
      <c r="G48" s="1"/>
    </row>
    <row r="49" spans="6:7" x14ac:dyDescent="0.2">
      <c r="F49" s="1"/>
      <c r="G49" s="1"/>
    </row>
    <row r="50" spans="6:7" x14ac:dyDescent="0.2">
      <c r="F50" s="1"/>
      <c r="G50" s="1"/>
    </row>
    <row r="51" spans="6:7" x14ac:dyDescent="0.2">
      <c r="F51" s="1"/>
      <c r="G51" s="1"/>
    </row>
    <row r="52" spans="6:7" x14ac:dyDescent="0.2">
      <c r="F52" s="1"/>
      <c r="G52" s="1"/>
    </row>
    <row r="53" spans="6:7" x14ac:dyDescent="0.2">
      <c r="F53" s="1"/>
      <c r="G53" s="1"/>
    </row>
    <row r="54" spans="6:7" x14ac:dyDescent="0.2">
      <c r="F54" s="1"/>
      <c r="G54" s="1"/>
    </row>
    <row r="55" spans="6:7" x14ac:dyDescent="0.2">
      <c r="F55" s="1"/>
      <c r="G55" s="1"/>
    </row>
    <row r="56" spans="6:7" x14ac:dyDescent="0.2">
      <c r="F56" s="1"/>
      <c r="G56" s="1"/>
    </row>
    <row r="57" spans="6:7" x14ac:dyDescent="0.2">
      <c r="F57" s="1"/>
      <c r="G57" s="1"/>
    </row>
    <row r="58" spans="6:7" x14ac:dyDescent="0.2">
      <c r="F58" s="1"/>
      <c r="G58" s="1"/>
    </row>
    <row r="59" spans="6:7" x14ac:dyDescent="0.2">
      <c r="F59" s="1"/>
      <c r="G59" s="1"/>
    </row>
    <row r="60" spans="6:7" x14ac:dyDescent="0.2">
      <c r="F60" s="1"/>
      <c r="G60" s="1"/>
    </row>
    <row r="61" spans="6:7" x14ac:dyDescent="0.2">
      <c r="F61" s="1"/>
      <c r="G61" s="1"/>
    </row>
    <row r="62" spans="6:7" x14ac:dyDescent="0.2">
      <c r="F62" s="1"/>
      <c r="G62" s="1"/>
    </row>
    <row r="63" spans="6:7" x14ac:dyDescent="0.2">
      <c r="F63" s="1"/>
      <c r="G63" s="1"/>
    </row>
    <row r="64" spans="6:7" x14ac:dyDescent="0.2">
      <c r="F64" s="1"/>
      <c r="G64" s="1"/>
    </row>
    <row r="65" spans="6:7" x14ac:dyDescent="0.2">
      <c r="F65" s="1"/>
      <c r="G65" s="1"/>
    </row>
    <row r="66" spans="6:7" x14ac:dyDescent="0.2">
      <c r="F66" s="1"/>
      <c r="G66" s="1"/>
    </row>
  </sheetData>
  <mergeCells count="15">
    <mergeCell ref="A1:G1"/>
    <mergeCell ref="B3:E3"/>
    <mergeCell ref="B4:E4"/>
    <mergeCell ref="H4:I4"/>
    <mergeCell ref="J3:S3"/>
    <mergeCell ref="H3:I3"/>
    <mergeCell ref="N4:O4"/>
    <mergeCell ref="P4:Q4"/>
    <mergeCell ref="R4:S4"/>
    <mergeCell ref="D32:E32"/>
    <mergeCell ref="D28:E28"/>
    <mergeCell ref="J4:K4"/>
    <mergeCell ref="L4:M4"/>
    <mergeCell ref="F4:G4"/>
    <mergeCell ref="J18:S1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I1" sqref="I1:I3"/>
    </sheetView>
  </sheetViews>
  <sheetFormatPr defaultRowHeight="12.75" x14ac:dyDescent="0.2"/>
  <cols>
    <col min="8" max="8" width="2.42578125" customWidth="1"/>
    <col min="9" max="9" width="101.85546875" customWidth="1"/>
  </cols>
  <sheetData>
    <row r="1" spans="1:14" x14ac:dyDescent="0.2">
      <c r="A1" s="36" t="s">
        <v>120</v>
      </c>
      <c r="B1" s="36"/>
      <c r="C1" s="36"/>
      <c r="D1" s="36"/>
      <c r="E1" s="36"/>
      <c r="F1" s="36"/>
      <c r="I1" t="s">
        <v>193</v>
      </c>
    </row>
    <row r="2" spans="1:14" x14ac:dyDescent="0.2">
      <c r="A2" s="35"/>
      <c r="B2" s="35"/>
      <c r="C2" s="35"/>
      <c r="D2" s="35"/>
      <c r="E2" s="35"/>
      <c r="F2" s="35"/>
      <c r="I2" t="s">
        <v>194</v>
      </c>
    </row>
    <row r="3" spans="1:14" x14ac:dyDescent="0.2">
      <c r="I3" t="s">
        <v>195</v>
      </c>
    </row>
    <row r="4" spans="1:14" x14ac:dyDescent="0.2">
      <c r="B4" s="37" t="s">
        <v>119</v>
      </c>
      <c r="C4" s="37"/>
      <c r="D4" s="37"/>
      <c r="E4" s="37"/>
      <c r="F4" s="6"/>
      <c r="G4" s="6"/>
    </row>
    <row r="5" spans="1:14" x14ac:dyDescent="0.2">
      <c r="A5" t="s">
        <v>20</v>
      </c>
      <c r="B5" t="s">
        <v>3</v>
      </c>
      <c r="C5" t="s">
        <v>76</v>
      </c>
      <c r="D5" t="s">
        <v>0</v>
      </c>
      <c r="E5" t="s">
        <v>1</v>
      </c>
      <c r="I5" t="s">
        <v>103</v>
      </c>
    </row>
    <row r="6" spans="1:14" x14ac:dyDescent="0.2">
      <c r="A6">
        <v>1848</v>
      </c>
      <c r="B6" s="1">
        <f t="shared" ref="B6:B14" si="0">D6+E6</f>
        <v>2773</v>
      </c>
      <c r="C6" s="7">
        <f t="shared" ref="C6:C14" si="1">D6/E6</f>
        <v>18.949640287769785</v>
      </c>
      <c r="D6" s="1">
        <f>'convicts by prison, 1848-56'!C6</f>
        <v>2634</v>
      </c>
      <c r="E6" s="1">
        <f>'convicts by prison, 1848-56'!D6</f>
        <v>139</v>
      </c>
      <c r="F6" s="1"/>
      <c r="G6" s="1"/>
      <c r="I6" t="s">
        <v>172</v>
      </c>
    </row>
    <row r="7" spans="1:14" x14ac:dyDescent="0.2">
      <c r="A7">
        <v>1849</v>
      </c>
      <c r="B7" s="1">
        <f t="shared" si="0"/>
        <v>2853</v>
      </c>
      <c r="C7" s="7">
        <f t="shared" si="1"/>
        <v>17.171974522292995</v>
      </c>
      <c r="D7" s="1">
        <f>'convicts by prison, 1848-56'!C7</f>
        <v>2696</v>
      </c>
      <c r="E7" s="1">
        <f>'convicts by prison, 1848-56'!D7</f>
        <v>157</v>
      </c>
      <c r="F7" s="1"/>
      <c r="G7" s="1"/>
      <c r="I7" t="s">
        <v>108</v>
      </c>
    </row>
    <row r="8" spans="1:14" x14ac:dyDescent="0.2">
      <c r="A8">
        <v>1850</v>
      </c>
      <c r="B8" s="1">
        <f t="shared" si="0"/>
        <v>3008.4</v>
      </c>
      <c r="C8" s="7">
        <f t="shared" si="1"/>
        <v>18.792105263157897</v>
      </c>
      <c r="D8" s="1">
        <f>'convicts by prison, 1848-56'!C8</f>
        <v>2856.4</v>
      </c>
      <c r="E8" s="1">
        <f>'convicts by prison, 1848-56'!D8</f>
        <v>152</v>
      </c>
      <c r="F8" s="1"/>
      <c r="G8" s="1"/>
      <c r="I8" t="s">
        <v>182</v>
      </c>
    </row>
    <row r="9" spans="1:14" x14ac:dyDescent="0.2">
      <c r="A9">
        <v>1851</v>
      </c>
      <c r="B9" s="1">
        <f t="shared" si="0"/>
        <v>3593</v>
      </c>
      <c r="C9" s="7">
        <f t="shared" si="1"/>
        <v>19.649425287356323</v>
      </c>
      <c r="D9" s="1">
        <f>'convicts by prison, 1848-56'!C9</f>
        <v>3419</v>
      </c>
      <c r="E9" s="1">
        <f>'convicts by prison, 1848-56'!D9</f>
        <v>174</v>
      </c>
      <c r="F9" s="1"/>
      <c r="G9" s="1"/>
      <c r="I9" t="s">
        <v>167</v>
      </c>
    </row>
    <row r="10" spans="1:14" x14ac:dyDescent="0.2">
      <c r="A10">
        <v>1852</v>
      </c>
      <c r="B10" s="1">
        <f t="shared" si="0"/>
        <v>4846</v>
      </c>
      <c r="C10" s="7">
        <f t="shared" si="1"/>
        <v>25.336956521739129</v>
      </c>
      <c r="D10" s="1">
        <f>'convicts by prison, 1848-56'!C10</f>
        <v>4662</v>
      </c>
      <c r="E10" s="1">
        <f>'convicts by prison, 1848-56'!D10</f>
        <v>184</v>
      </c>
      <c r="F10" s="1"/>
      <c r="G10" s="1"/>
    </row>
    <row r="11" spans="1:14" x14ac:dyDescent="0.2">
      <c r="A11">
        <v>1853</v>
      </c>
      <c r="B11" s="1">
        <f t="shared" si="0"/>
        <v>5348.5</v>
      </c>
      <c r="C11" s="7">
        <f t="shared" si="1"/>
        <v>18.204667863554757</v>
      </c>
      <c r="D11" s="1">
        <f>'convicts by prison, 1848-56'!C11</f>
        <v>5070</v>
      </c>
      <c r="E11" s="1">
        <f>'convicts by prison, 1848-56'!D11</f>
        <v>278.5</v>
      </c>
    </row>
    <row r="12" spans="1:14" x14ac:dyDescent="0.2">
      <c r="A12">
        <v>1854</v>
      </c>
      <c r="B12" s="1">
        <f t="shared" si="0"/>
        <v>5856</v>
      </c>
      <c r="C12" s="7">
        <f t="shared" si="1"/>
        <v>12.013333333333334</v>
      </c>
      <c r="D12" s="1">
        <f>'convicts by prison, 1848-56'!C12</f>
        <v>5406</v>
      </c>
      <c r="E12" s="1">
        <f>'convicts by prison, 1848-56'!D12</f>
        <v>450</v>
      </c>
    </row>
    <row r="13" spans="1:14" x14ac:dyDescent="0.2">
      <c r="A13">
        <v>1855</v>
      </c>
      <c r="B13" s="1">
        <f t="shared" si="0"/>
        <v>6113</v>
      </c>
      <c r="C13" s="7">
        <f t="shared" si="1"/>
        <v>6.8674388674388673</v>
      </c>
      <c r="D13" s="1">
        <f>'convicts by prison, 1848-56'!C13</f>
        <v>5336</v>
      </c>
      <c r="E13" s="1">
        <f>'convicts by prison, 1848-56'!D13</f>
        <v>777</v>
      </c>
      <c r="F13" t="s">
        <v>122</v>
      </c>
    </row>
    <row r="14" spans="1:14" x14ac:dyDescent="0.2">
      <c r="A14">
        <v>1856</v>
      </c>
      <c r="B14" s="1">
        <f t="shared" si="0"/>
        <v>6314.333333333333</v>
      </c>
      <c r="C14" s="7">
        <f t="shared" si="1"/>
        <v>7.1968844655993074</v>
      </c>
      <c r="D14" s="1">
        <f>'convicts by prison, 1848-56'!C14</f>
        <v>5544</v>
      </c>
      <c r="E14" s="1">
        <f>'convicts by prison, 1848-56'!D14</f>
        <v>770.33333333333337</v>
      </c>
      <c r="F14" t="s">
        <v>0</v>
      </c>
      <c r="G14" t="s">
        <v>1</v>
      </c>
    </row>
    <row r="15" spans="1:14" x14ac:dyDescent="0.2">
      <c r="A15">
        <v>1857</v>
      </c>
      <c r="B15" s="1">
        <f t="shared" ref="B15:B60" si="2">D15+E15</f>
        <v>7439</v>
      </c>
      <c r="C15" s="7">
        <f t="shared" ref="C15:C60" si="3">D15/E15</f>
        <v>7.2747497219132367</v>
      </c>
      <c r="D15" s="1">
        <v>6540</v>
      </c>
      <c r="E15" s="1">
        <v>899</v>
      </c>
      <c r="F15" s="1">
        <v>6757</v>
      </c>
      <c r="G15" s="1">
        <v>782</v>
      </c>
      <c r="J15" s="1"/>
      <c r="K15" s="1"/>
      <c r="M15" s="5"/>
      <c r="N15" s="1"/>
    </row>
    <row r="16" spans="1:14" x14ac:dyDescent="0.2">
      <c r="A16">
        <v>1858</v>
      </c>
      <c r="B16" s="1">
        <f t="shared" si="2"/>
        <v>7859</v>
      </c>
      <c r="C16" s="7">
        <f t="shared" si="3"/>
        <v>6.8276892430278888</v>
      </c>
      <c r="D16" s="1">
        <v>6855</v>
      </c>
      <c r="E16" s="1">
        <v>1004</v>
      </c>
      <c r="F16" s="1">
        <v>7577</v>
      </c>
      <c r="G16" s="1">
        <v>1362</v>
      </c>
      <c r="J16" s="1"/>
      <c r="K16" s="1"/>
      <c r="M16" s="5"/>
      <c r="N16" s="1"/>
    </row>
    <row r="17" spans="1:14" x14ac:dyDescent="0.2">
      <c r="A17">
        <v>1859</v>
      </c>
      <c r="B17" s="1">
        <f t="shared" si="2"/>
        <v>7749</v>
      </c>
      <c r="C17" s="7">
        <f t="shared" si="3"/>
        <v>5.6744186046511631</v>
      </c>
      <c r="D17" s="1">
        <v>6588</v>
      </c>
      <c r="E17" s="1">
        <v>1161</v>
      </c>
      <c r="F17" s="1">
        <v>6970</v>
      </c>
      <c r="G17" s="1">
        <v>1381</v>
      </c>
      <c r="J17" s="1"/>
      <c r="K17" s="1"/>
      <c r="M17" s="5"/>
      <c r="N17" s="1"/>
    </row>
    <row r="18" spans="1:14" x14ac:dyDescent="0.2">
      <c r="A18">
        <v>1860</v>
      </c>
      <c r="B18" s="1">
        <f t="shared" si="2"/>
        <v>7699</v>
      </c>
      <c r="C18" s="7">
        <f t="shared" si="3"/>
        <v>5.1641313050440356</v>
      </c>
      <c r="D18" s="1">
        <v>6450</v>
      </c>
      <c r="E18" s="1">
        <v>1249</v>
      </c>
      <c r="F18" s="1">
        <v>6934</v>
      </c>
      <c r="G18" s="1">
        <v>1455</v>
      </c>
      <c r="J18" s="1"/>
      <c r="K18" s="1"/>
      <c r="M18" s="5"/>
      <c r="N18" s="1"/>
    </row>
    <row r="19" spans="1:14" x14ac:dyDescent="0.2">
      <c r="A19">
        <v>1861</v>
      </c>
      <c r="B19" s="1">
        <f t="shared" si="2"/>
        <v>7357</v>
      </c>
      <c r="C19" s="7">
        <f t="shared" si="3"/>
        <v>5.0155355682747347</v>
      </c>
      <c r="D19" s="1">
        <v>6134</v>
      </c>
      <c r="E19" s="1">
        <v>1223</v>
      </c>
      <c r="F19" s="1">
        <v>6707</v>
      </c>
      <c r="G19" s="1">
        <v>1719</v>
      </c>
      <c r="J19" s="1"/>
      <c r="K19" s="1"/>
      <c r="M19" s="5"/>
      <c r="N19" s="1"/>
    </row>
    <row r="20" spans="1:14" x14ac:dyDescent="0.2">
      <c r="A20">
        <v>1862</v>
      </c>
      <c r="B20" s="1">
        <f t="shared" si="2"/>
        <v>7675</v>
      </c>
      <c r="C20" s="7">
        <f t="shared" si="3"/>
        <v>5.3905079100749376</v>
      </c>
      <c r="D20" s="1">
        <v>6474</v>
      </c>
      <c r="E20" s="1">
        <v>1201</v>
      </c>
      <c r="F20" s="1">
        <v>6409</v>
      </c>
      <c r="G20" s="1">
        <v>1653</v>
      </c>
      <c r="J20" s="1"/>
      <c r="K20" s="1"/>
      <c r="M20" s="5"/>
      <c r="N20" s="1"/>
    </row>
    <row r="21" spans="1:14" x14ac:dyDescent="0.2">
      <c r="A21">
        <v>1863</v>
      </c>
      <c r="B21" s="1">
        <f t="shared" si="2"/>
        <v>8055</v>
      </c>
      <c r="C21" s="7">
        <f t="shared" si="3"/>
        <v>4.927152317880795</v>
      </c>
      <c r="D21" s="1">
        <v>6696</v>
      </c>
      <c r="E21" s="1">
        <v>1359</v>
      </c>
      <c r="F21" s="1"/>
      <c r="G21" s="1"/>
    </row>
    <row r="22" spans="1:14" x14ac:dyDescent="0.2">
      <c r="A22">
        <v>1864</v>
      </c>
      <c r="B22" s="1">
        <f t="shared" si="2"/>
        <v>7418</v>
      </c>
      <c r="C22" s="7">
        <f t="shared" si="3"/>
        <v>4.8180392156862748</v>
      </c>
      <c r="D22" s="1">
        <v>6143</v>
      </c>
      <c r="E22" s="1">
        <v>1275</v>
      </c>
      <c r="F22" s="1"/>
      <c r="G22" s="1"/>
    </row>
    <row r="23" spans="1:14" x14ac:dyDescent="0.2">
      <c r="A23">
        <v>1865</v>
      </c>
      <c r="B23" s="1">
        <f t="shared" si="2"/>
        <v>7184</v>
      </c>
      <c r="C23" s="7">
        <f t="shared" si="3"/>
        <v>4.9225061830173127</v>
      </c>
      <c r="D23" s="1">
        <v>5971</v>
      </c>
      <c r="E23" s="1">
        <v>1213</v>
      </c>
      <c r="F23" s="1"/>
      <c r="G23" s="1"/>
    </row>
    <row r="24" spans="1:14" x14ac:dyDescent="0.2">
      <c r="A24">
        <v>1866</v>
      </c>
      <c r="B24" s="1">
        <f t="shared" si="2"/>
        <v>6905</v>
      </c>
      <c r="C24" s="7">
        <f t="shared" si="3"/>
        <v>6.045918367346939</v>
      </c>
      <c r="D24" s="1">
        <v>5925</v>
      </c>
      <c r="E24" s="1">
        <v>980</v>
      </c>
      <c r="F24" s="1"/>
      <c r="G24" s="1"/>
    </row>
    <row r="25" spans="1:14" x14ac:dyDescent="0.2">
      <c r="A25">
        <v>1867</v>
      </c>
      <c r="B25" s="1">
        <f t="shared" si="2"/>
        <v>7255</v>
      </c>
      <c r="C25" s="7">
        <f t="shared" si="3"/>
        <v>6.0368574199806018</v>
      </c>
      <c r="D25" s="1">
        <v>6224</v>
      </c>
      <c r="E25" s="1">
        <v>1031</v>
      </c>
      <c r="F25" s="1"/>
      <c r="G25" s="1"/>
    </row>
    <row r="26" spans="1:14" x14ac:dyDescent="0.2">
      <c r="A26">
        <v>1868</v>
      </c>
      <c r="B26" s="1">
        <f t="shared" si="2"/>
        <v>7800</v>
      </c>
      <c r="C26" s="7">
        <f t="shared" si="3"/>
        <v>5.9148936170212769</v>
      </c>
      <c r="D26" s="1">
        <v>6672</v>
      </c>
      <c r="E26" s="1">
        <v>1128</v>
      </c>
      <c r="F26" s="1"/>
      <c r="G26" s="1"/>
    </row>
    <row r="27" spans="1:14" x14ac:dyDescent="0.2">
      <c r="A27">
        <v>1869</v>
      </c>
      <c r="B27" s="1">
        <f t="shared" si="2"/>
        <v>8578</v>
      </c>
      <c r="C27" s="7">
        <f t="shared" si="3"/>
        <v>6.1842546063651591</v>
      </c>
      <c r="D27" s="1">
        <v>7384</v>
      </c>
      <c r="E27" s="1">
        <v>1194</v>
      </c>
      <c r="F27" s="1"/>
      <c r="G27" s="1"/>
    </row>
    <row r="28" spans="1:14" x14ac:dyDescent="0.2">
      <c r="A28">
        <v>1870</v>
      </c>
      <c r="B28" s="1">
        <f t="shared" si="2"/>
        <v>9220</v>
      </c>
      <c r="C28" s="7">
        <f t="shared" si="3"/>
        <v>6.7348993288590604</v>
      </c>
      <c r="D28" s="1">
        <v>8028</v>
      </c>
      <c r="E28" s="1">
        <v>1192</v>
      </c>
      <c r="F28" s="1"/>
      <c r="G28" s="1"/>
    </row>
    <row r="29" spans="1:14" x14ac:dyDescent="0.2">
      <c r="A29">
        <v>1871</v>
      </c>
      <c r="B29" s="1">
        <f t="shared" si="2"/>
        <v>9546</v>
      </c>
      <c r="C29" s="7">
        <f t="shared" si="3"/>
        <v>6.7609756097560973</v>
      </c>
      <c r="D29" s="1">
        <v>8316</v>
      </c>
      <c r="E29" s="1">
        <v>1230</v>
      </c>
      <c r="F29" s="1"/>
      <c r="G29" s="1"/>
    </row>
    <row r="30" spans="1:14" x14ac:dyDescent="0.2">
      <c r="A30">
        <v>1872</v>
      </c>
      <c r="B30" s="1">
        <f t="shared" si="2"/>
        <v>9740</v>
      </c>
      <c r="C30" s="7">
        <f t="shared" si="3"/>
        <v>6.760956175298805</v>
      </c>
      <c r="D30" s="1">
        <v>8485</v>
      </c>
      <c r="E30" s="1">
        <v>1255</v>
      </c>
      <c r="F30" s="1"/>
      <c r="G30" s="1"/>
    </row>
    <row r="31" spans="1:14" x14ac:dyDescent="0.2">
      <c r="A31">
        <v>1873</v>
      </c>
      <c r="B31" s="1">
        <f t="shared" si="2"/>
        <v>9602</v>
      </c>
      <c r="C31" s="7">
        <f t="shared" si="3"/>
        <v>7.2562338779019777</v>
      </c>
      <c r="D31" s="1">
        <v>8439</v>
      </c>
      <c r="E31" s="1">
        <v>1163</v>
      </c>
      <c r="F31" s="1"/>
      <c r="G31" s="1"/>
    </row>
    <row r="32" spans="1:14" x14ac:dyDescent="0.2">
      <c r="A32">
        <v>1874</v>
      </c>
      <c r="B32" s="1">
        <f t="shared" si="2"/>
        <v>9639</v>
      </c>
      <c r="C32" s="7">
        <f t="shared" si="3"/>
        <v>7.1755725190839694</v>
      </c>
      <c r="D32" s="1">
        <v>8460</v>
      </c>
      <c r="E32" s="1">
        <v>1179</v>
      </c>
      <c r="F32" s="1"/>
      <c r="G32" s="1"/>
    </row>
    <row r="33" spans="1:7" x14ac:dyDescent="0.2">
      <c r="A33">
        <v>1875</v>
      </c>
      <c r="B33" s="1">
        <f t="shared" si="2"/>
        <v>9857</v>
      </c>
      <c r="C33" s="7">
        <f t="shared" si="3"/>
        <v>6.974919093851133</v>
      </c>
      <c r="D33" s="1">
        <v>8621</v>
      </c>
      <c r="E33" s="1">
        <v>1236</v>
      </c>
      <c r="F33" s="1"/>
      <c r="G33" s="1"/>
    </row>
    <row r="34" spans="1:7" x14ac:dyDescent="0.2">
      <c r="A34">
        <v>1876</v>
      </c>
      <c r="B34" s="1">
        <f t="shared" si="2"/>
        <v>9936</v>
      </c>
      <c r="C34" s="7">
        <f t="shared" si="3"/>
        <v>7.0388349514563107</v>
      </c>
      <c r="D34" s="1">
        <v>8700</v>
      </c>
      <c r="E34" s="1">
        <v>1236</v>
      </c>
      <c r="F34" s="1"/>
      <c r="G34" s="1"/>
    </row>
    <row r="35" spans="1:7" x14ac:dyDescent="0.2">
      <c r="A35">
        <v>1877</v>
      </c>
      <c r="B35" s="1">
        <f t="shared" si="2"/>
        <v>10139</v>
      </c>
      <c r="C35" s="7">
        <f t="shared" si="3"/>
        <v>7.2230332522303327</v>
      </c>
      <c r="D35" s="1">
        <v>8906</v>
      </c>
      <c r="E35" s="1">
        <v>1233</v>
      </c>
      <c r="F35" s="1"/>
      <c r="G35" s="1"/>
    </row>
    <row r="36" spans="1:7" x14ac:dyDescent="0.2">
      <c r="A36">
        <v>1878</v>
      </c>
      <c r="B36" s="1">
        <f t="shared" si="2"/>
        <v>10208</v>
      </c>
      <c r="C36" s="7">
        <f t="shared" si="3"/>
        <v>7.4224422442244222</v>
      </c>
      <c r="D36" s="1">
        <v>8996</v>
      </c>
      <c r="E36" s="1">
        <v>1212</v>
      </c>
      <c r="F36" s="1"/>
      <c r="G36" s="1"/>
    </row>
    <row r="37" spans="1:7" x14ac:dyDescent="0.2">
      <c r="A37">
        <v>1879</v>
      </c>
      <c r="B37" s="1">
        <f t="shared" si="2"/>
        <v>10299</v>
      </c>
      <c r="C37" s="7">
        <f t="shared" si="3"/>
        <v>7.924610051993068</v>
      </c>
      <c r="D37" s="1">
        <v>9145</v>
      </c>
      <c r="E37" s="1">
        <v>1154</v>
      </c>
      <c r="F37" s="1"/>
      <c r="G37" s="1"/>
    </row>
    <row r="38" spans="1:7" x14ac:dyDescent="0.2">
      <c r="A38">
        <v>1880</v>
      </c>
      <c r="B38" s="1">
        <f t="shared" si="2"/>
        <v>10297</v>
      </c>
      <c r="C38" s="7">
        <f t="shared" si="3"/>
        <v>8.2515723270440251</v>
      </c>
      <c r="D38" s="1">
        <v>9184</v>
      </c>
      <c r="E38" s="1">
        <v>1113</v>
      </c>
      <c r="F38" s="1"/>
      <c r="G38" s="1"/>
    </row>
    <row r="39" spans="1:7" x14ac:dyDescent="0.2">
      <c r="A39">
        <v>1881</v>
      </c>
      <c r="B39" s="1">
        <f t="shared" si="2"/>
        <v>10245</v>
      </c>
      <c r="C39" s="7">
        <f t="shared" si="3"/>
        <v>8.5213754646840147</v>
      </c>
      <c r="D39" s="1">
        <v>9169</v>
      </c>
      <c r="E39" s="1">
        <v>1076</v>
      </c>
      <c r="F39" s="1"/>
      <c r="G39" s="1"/>
    </row>
    <row r="40" spans="1:7" x14ac:dyDescent="0.2">
      <c r="A40">
        <v>1882</v>
      </c>
      <c r="B40" s="1">
        <f t="shared" si="2"/>
        <v>10192</v>
      </c>
      <c r="C40" s="7">
        <f t="shared" si="3"/>
        <v>9.0612043435340581</v>
      </c>
      <c r="D40" s="1">
        <v>9179</v>
      </c>
      <c r="E40" s="1">
        <v>1013</v>
      </c>
      <c r="F40" s="1"/>
      <c r="G40" s="1"/>
    </row>
    <row r="41" spans="1:7" x14ac:dyDescent="0.2">
      <c r="A41">
        <v>1883</v>
      </c>
      <c r="B41" s="1">
        <f t="shared" si="2"/>
        <v>9946</v>
      </c>
      <c r="C41" s="7">
        <f t="shared" si="3"/>
        <v>10.213077790304396</v>
      </c>
      <c r="D41" s="1">
        <v>9059</v>
      </c>
      <c r="E41" s="1">
        <v>887</v>
      </c>
      <c r="F41" s="1"/>
      <c r="G41" s="1"/>
    </row>
    <row r="42" spans="1:7" x14ac:dyDescent="0.2">
      <c r="A42">
        <v>1884</v>
      </c>
      <c r="B42" s="1">
        <f t="shared" si="2"/>
        <v>9247</v>
      </c>
      <c r="C42" s="7">
        <f t="shared" si="3"/>
        <v>10.387931034482758</v>
      </c>
      <c r="D42" s="1">
        <v>8435</v>
      </c>
      <c r="E42" s="1">
        <v>812</v>
      </c>
      <c r="F42" s="1"/>
      <c r="G42" s="1"/>
    </row>
    <row r="43" spans="1:7" x14ac:dyDescent="0.2">
      <c r="A43">
        <v>1885</v>
      </c>
      <c r="B43" s="1">
        <f t="shared" si="2"/>
        <v>8339</v>
      </c>
      <c r="C43" s="7">
        <f t="shared" si="3"/>
        <v>10.929899856938484</v>
      </c>
      <c r="D43" s="1">
        <v>7640</v>
      </c>
      <c r="E43" s="1">
        <v>699</v>
      </c>
      <c r="F43" s="1"/>
      <c r="G43" s="1"/>
    </row>
    <row r="44" spans="1:7" x14ac:dyDescent="0.2">
      <c r="A44">
        <v>1886</v>
      </c>
      <c r="B44" s="1">
        <f t="shared" si="2"/>
        <v>7573</v>
      </c>
      <c r="C44" s="7">
        <f t="shared" si="3"/>
        <v>12.216404886561955</v>
      </c>
      <c r="D44" s="1">
        <v>7000</v>
      </c>
      <c r="E44" s="1">
        <v>573</v>
      </c>
      <c r="F44" s="1"/>
      <c r="G44" s="1"/>
    </row>
    <row r="45" spans="1:7" x14ac:dyDescent="0.2">
      <c r="A45">
        <v>1887</v>
      </c>
      <c r="B45" s="1">
        <f t="shared" si="2"/>
        <v>6680</v>
      </c>
      <c r="C45" s="7">
        <f t="shared" si="3"/>
        <v>13.0041928721174</v>
      </c>
      <c r="D45" s="1">
        <v>6203</v>
      </c>
      <c r="E45" s="1">
        <v>477</v>
      </c>
      <c r="F45" s="1"/>
      <c r="G45" s="1"/>
    </row>
    <row r="46" spans="1:7" x14ac:dyDescent="0.2">
      <c r="A46">
        <v>1888</v>
      </c>
      <c r="B46" s="1">
        <f t="shared" si="2"/>
        <v>5995</v>
      </c>
      <c r="C46" s="7">
        <f t="shared" si="3"/>
        <v>13.411057692307692</v>
      </c>
      <c r="D46" s="1">
        <v>5579</v>
      </c>
      <c r="E46" s="1">
        <v>416</v>
      </c>
      <c r="F46" s="1"/>
      <c r="G46" s="1"/>
    </row>
    <row r="47" spans="1:7" x14ac:dyDescent="0.2">
      <c r="A47">
        <v>1889</v>
      </c>
      <c r="B47" s="1">
        <f t="shared" si="2"/>
        <v>5359</v>
      </c>
      <c r="C47" s="7">
        <f t="shared" si="3"/>
        <v>15.438650306748466</v>
      </c>
      <c r="D47" s="1">
        <v>5033</v>
      </c>
      <c r="E47" s="1">
        <v>326</v>
      </c>
      <c r="F47" s="1"/>
      <c r="G47" s="1"/>
    </row>
    <row r="48" spans="1:7" x14ac:dyDescent="0.2">
      <c r="A48">
        <v>1890</v>
      </c>
      <c r="B48" s="1">
        <f t="shared" si="2"/>
        <v>4870</v>
      </c>
      <c r="C48" s="7">
        <f t="shared" si="3"/>
        <v>15.125827814569536</v>
      </c>
      <c r="D48" s="1">
        <v>4568</v>
      </c>
      <c r="E48" s="1">
        <v>302</v>
      </c>
      <c r="F48" s="1"/>
      <c r="G48" s="1"/>
    </row>
    <row r="49" spans="1:7" x14ac:dyDescent="0.2">
      <c r="A49">
        <v>1891</v>
      </c>
      <c r="B49" s="1">
        <f t="shared" si="2"/>
        <v>4229</v>
      </c>
      <c r="C49" s="7">
        <f t="shared" si="3"/>
        <v>15.265384615384615</v>
      </c>
      <c r="D49" s="1">
        <v>3969</v>
      </c>
      <c r="E49" s="1">
        <v>260</v>
      </c>
      <c r="F49" s="1"/>
      <c r="G49" s="1"/>
    </row>
    <row r="50" spans="1:7" x14ac:dyDescent="0.2">
      <c r="A50">
        <v>1892</v>
      </c>
      <c r="B50" s="1">
        <f t="shared" si="2"/>
        <v>3832</v>
      </c>
      <c r="C50" s="7">
        <f t="shared" si="3"/>
        <v>14.640816326530611</v>
      </c>
      <c r="D50" s="1">
        <v>3587</v>
      </c>
      <c r="E50" s="1">
        <v>245</v>
      </c>
      <c r="F50" s="1"/>
      <c r="G50" s="1"/>
    </row>
    <row r="51" spans="1:7" x14ac:dyDescent="0.2">
      <c r="A51">
        <v>1893</v>
      </c>
      <c r="B51" s="1">
        <f t="shared" si="2"/>
        <v>3674</v>
      </c>
      <c r="C51" s="7">
        <f t="shared" si="3"/>
        <v>16.330188679245282</v>
      </c>
      <c r="D51" s="1">
        <v>3462</v>
      </c>
      <c r="E51" s="1">
        <v>212</v>
      </c>
      <c r="F51" s="1"/>
      <c r="G51" s="1"/>
    </row>
    <row r="52" spans="1:7" x14ac:dyDescent="0.2">
      <c r="A52">
        <v>1894</v>
      </c>
      <c r="B52" s="1">
        <f t="shared" si="2"/>
        <v>3523</v>
      </c>
      <c r="C52" s="7">
        <f t="shared" si="3"/>
        <v>15.776190476190477</v>
      </c>
      <c r="D52" s="1">
        <v>3313</v>
      </c>
      <c r="E52" s="1">
        <v>210</v>
      </c>
      <c r="F52" s="1"/>
      <c r="G52" s="1"/>
    </row>
    <row r="53" spans="1:7" x14ac:dyDescent="0.2">
      <c r="A53">
        <v>1895</v>
      </c>
      <c r="B53" s="1">
        <f t="shared" si="2"/>
        <v>3220</v>
      </c>
      <c r="C53" s="7">
        <f t="shared" si="3"/>
        <v>14.707317073170731</v>
      </c>
      <c r="D53" s="1">
        <v>3015</v>
      </c>
      <c r="E53" s="1">
        <v>205</v>
      </c>
      <c r="F53" s="1"/>
      <c r="G53" s="1"/>
    </row>
    <row r="54" spans="1:7" x14ac:dyDescent="0.2">
      <c r="A54">
        <v>1896</v>
      </c>
      <c r="B54" s="1">
        <f t="shared" si="2"/>
        <v>3089</v>
      </c>
      <c r="C54" s="7">
        <f t="shared" si="3"/>
        <v>14.292079207920793</v>
      </c>
      <c r="D54" s="1">
        <v>2887</v>
      </c>
      <c r="E54" s="1">
        <v>202</v>
      </c>
      <c r="F54" s="1"/>
      <c r="G54" s="1"/>
    </row>
    <row r="55" spans="1:7" x14ac:dyDescent="0.2">
      <c r="A55">
        <v>1897</v>
      </c>
      <c r="B55" s="1">
        <f t="shared" si="2"/>
        <v>2826</v>
      </c>
      <c r="C55" s="7">
        <f t="shared" si="3"/>
        <v>16.024096385542169</v>
      </c>
      <c r="D55" s="1">
        <v>2660</v>
      </c>
      <c r="E55" s="1">
        <v>166</v>
      </c>
      <c r="F55" s="1"/>
      <c r="G55" s="1"/>
    </row>
    <row r="56" spans="1:7" x14ac:dyDescent="0.2">
      <c r="A56">
        <v>1898</v>
      </c>
      <c r="B56" s="1">
        <f t="shared" si="2"/>
        <v>2730</v>
      </c>
      <c r="C56" s="7">
        <f t="shared" si="3"/>
        <v>19.222222222222221</v>
      </c>
      <c r="D56" s="1">
        <v>2595</v>
      </c>
      <c r="E56" s="1">
        <v>135</v>
      </c>
      <c r="F56" s="1"/>
      <c r="G56" s="1"/>
    </row>
    <row r="57" spans="1:7" x14ac:dyDescent="0.2">
      <c r="A57">
        <v>1899</v>
      </c>
      <c r="B57" s="1">
        <f t="shared" si="2"/>
        <v>2716</v>
      </c>
      <c r="C57" s="7">
        <f t="shared" si="3"/>
        <v>20.21875</v>
      </c>
      <c r="D57" s="1">
        <v>2588</v>
      </c>
      <c r="E57" s="1">
        <v>128</v>
      </c>
      <c r="F57" s="1"/>
      <c r="G57" s="1"/>
    </row>
    <row r="58" spans="1:7" x14ac:dyDescent="0.2">
      <c r="A58">
        <v>1900</v>
      </c>
      <c r="B58" s="1">
        <f t="shared" si="2"/>
        <v>2696</v>
      </c>
      <c r="C58" s="7">
        <f t="shared" si="3"/>
        <v>20.741935483870968</v>
      </c>
      <c r="D58" s="1">
        <v>2572</v>
      </c>
      <c r="E58" s="1">
        <v>124</v>
      </c>
      <c r="F58" s="1"/>
      <c r="G58" s="1"/>
    </row>
    <row r="59" spans="1:7" x14ac:dyDescent="0.2">
      <c r="A59">
        <v>1901</v>
      </c>
      <c r="B59" s="1">
        <f t="shared" si="2"/>
        <v>2695</v>
      </c>
      <c r="C59" s="7">
        <f t="shared" si="3"/>
        <v>20.910569105691057</v>
      </c>
      <c r="D59" s="1">
        <v>2572</v>
      </c>
      <c r="E59" s="1">
        <v>123</v>
      </c>
      <c r="F59" s="1"/>
      <c r="G59" s="1"/>
    </row>
    <row r="60" spans="1:7" x14ac:dyDescent="0.2">
      <c r="A60">
        <v>1902</v>
      </c>
      <c r="B60" s="1">
        <f t="shared" si="2"/>
        <v>2829</v>
      </c>
      <c r="C60" s="7">
        <f t="shared" si="3"/>
        <v>20.761538461538461</v>
      </c>
      <c r="D60" s="1">
        <v>2699</v>
      </c>
      <c r="E60" s="1">
        <v>130</v>
      </c>
      <c r="F60" s="1"/>
      <c r="G60" s="1"/>
    </row>
  </sheetData>
  <mergeCells count="2">
    <mergeCell ref="B4:E4"/>
    <mergeCell ref="A1:F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E1" workbookViewId="0">
      <selection activeCell="N1" sqref="N1:N3"/>
    </sheetView>
  </sheetViews>
  <sheetFormatPr defaultRowHeight="12.75" x14ac:dyDescent="0.2"/>
  <cols>
    <col min="1" max="1" width="30.5703125" customWidth="1"/>
    <col min="13" max="13" width="2.7109375" customWidth="1"/>
    <col min="14" max="14" width="63.140625" customWidth="1"/>
  </cols>
  <sheetData>
    <row r="1" spans="1:14" x14ac:dyDescent="0.2">
      <c r="A1" s="36" t="s">
        <v>168</v>
      </c>
      <c r="B1" s="36"/>
      <c r="C1" s="36"/>
      <c r="D1" s="36"/>
      <c r="E1" s="36"/>
      <c r="N1" t="s">
        <v>193</v>
      </c>
    </row>
    <row r="2" spans="1:14" x14ac:dyDescent="0.2">
      <c r="N2" t="s">
        <v>194</v>
      </c>
    </row>
    <row r="3" spans="1:14" x14ac:dyDescent="0.2">
      <c r="N3" t="s">
        <v>195</v>
      </c>
    </row>
    <row r="4" spans="1:14" x14ac:dyDescent="0.2">
      <c r="B4" s="36" t="s">
        <v>166</v>
      </c>
      <c r="C4" s="36"/>
      <c r="D4" s="36"/>
    </row>
    <row r="5" spans="1:14" x14ac:dyDescent="0.2">
      <c r="B5" t="s">
        <v>20</v>
      </c>
      <c r="C5" t="s">
        <v>0</v>
      </c>
      <c r="D5" t="s">
        <v>1</v>
      </c>
    </row>
    <row r="6" spans="1:14" x14ac:dyDescent="0.2">
      <c r="B6">
        <v>1848</v>
      </c>
      <c r="C6" s="1">
        <f>D32</f>
        <v>2634</v>
      </c>
      <c r="D6" s="1">
        <f>D34</f>
        <v>139</v>
      </c>
    </row>
    <row r="7" spans="1:14" x14ac:dyDescent="0.2">
      <c r="B7">
        <v>1849</v>
      </c>
      <c r="C7" s="1">
        <f>E32</f>
        <v>2696</v>
      </c>
      <c r="D7" s="1">
        <f>E34</f>
        <v>157</v>
      </c>
    </row>
    <row r="8" spans="1:14" x14ac:dyDescent="0.2">
      <c r="B8">
        <v>1850</v>
      </c>
      <c r="C8" s="1">
        <f>F32</f>
        <v>2856.4</v>
      </c>
      <c r="D8" s="1">
        <f>F34</f>
        <v>152</v>
      </c>
    </row>
    <row r="9" spans="1:14" x14ac:dyDescent="0.2">
      <c r="B9">
        <v>1851</v>
      </c>
      <c r="C9" s="1">
        <f>G32</f>
        <v>3419</v>
      </c>
      <c r="D9" s="1">
        <f>G34</f>
        <v>174</v>
      </c>
    </row>
    <row r="10" spans="1:14" x14ac:dyDescent="0.2">
      <c r="B10">
        <v>1852</v>
      </c>
      <c r="C10" s="1">
        <f>H32</f>
        <v>4662</v>
      </c>
      <c r="D10" s="1">
        <f>H34</f>
        <v>184</v>
      </c>
    </row>
    <row r="11" spans="1:14" x14ac:dyDescent="0.2">
      <c r="B11">
        <v>1853</v>
      </c>
      <c r="C11" s="1">
        <f>I32</f>
        <v>5070</v>
      </c>
      <c r="D11" s="1">
        <f>I34</f>
        <v>278.5</v>
      </c>
    </row>
    <row r="12" spans="1:14" x14ac:dyDescent="0.2">
      <c r="B12">
        <v>1854</v>
      </c>
      <c r="C12" s="1">
        <f>J32</f>
        <v>5406</v>
      </c>
      <c r="D12" s="1">
        <f>J34</f>
        <v>450</v>
      </c>
    </row>
    <row r="13" spans="1:14" x14ac:dyDescent="0.2">
      <c r="B13">
        <v>1855</v>
      </c>
      <c r="C13" s="1">
        <f>K32</f>
        <v>5336</v>
      </c>
      <c r="D13" s="1">
        <f>K34</f>
        <v>777</v>
      </c>
    </row>
    <row r="14" spans="1:14" x14ac:dyDescent="0.2">
      <c r="B14">
        <v>1856</v>
      </c>
      <c r="C14" s="1">
        <f>L32</f>
        <v>5544</v>
      </c>
      <c r="D14" s="1">
        <f>L34</f>
        <v>770.33333333333337</v>
      </c>
    </row>
    <row r="17" spans="1:14" x14ac:dyDescent="0.2">
      <c r="D17" s="37" t="s">
        <v>165</v>
      </c>
      <c r="E17" s="37"/>
      <c r="F17" s="37"/>
      <c r="G17" s="37"/>
      <c r="H17" s="37"/>
      <c r="I17" s="37"/>
      <c r="J17" s="37"/>
      <c r="K17" s="37"/>
      <c r="L17" s="37"/>
      <c r="N17" t="s">
        <v>90</v>
      </c>
    </row>
    <row r="18" spans="1:14" x14ac:dyDescent="0.2">
      <c r="A18" t="s">
        <v>154</v>
      </c>
      <c r="B18" t="s">
        <v>121</v>
      </c>
      <c r="C18" t="s">
        <v>151</v>
      </c>
      <c r="D18">
        <v>1848</v>
      </c>
      <c r="E18">
        <v>1849</v>
      </c>
      <c r="F18">
        <v>1850</v>
      </c>
      <c r="G18">
        <v>1851</v>
      </c>
      <c r="H18">
        <v>1852</v>
      </c>
      <c r="I18">
        <v>1853</v>
      </c>
      <c r="J18">
        <v>1854</v>
      </c>
      <c r="K18">
        <v>1855</v>
      </c>
      <c r="L18">
        <v>1856</v>
      </c>
      <c r="N18" t="s">
        <v>169</v>
      </c>
    </row>
    <row r="19" spans="1:14" x14ac:dyDescent="0.2">
      <c r="A19" t="s">
        <v>30</v>
      </c>
      <c r="B19">
        <v>1776</v>
      </c>
      <c r="C19" t="s">
        <v>152</v>
      </c>
      <c r="D19" s="1">
        <v>1736</v>
      </c>
      <c r="E19" s="1">
        <v>1657</v>
      </c>
      <c r="F19" s="1">
        <v>1747</v>
      </c>
      <c r="G19" s="1">
        <f>(2130+1919)/2</f>
        <v>2024.5</v>
      </c>
      <c r="H19" s="1">
        <v>1560</v>
      </c>
      <c r="I19" s="1">
        <v>1321</v>
      </c>
      <c r="J19" s="1">
        <v>1324</v>
      </c>
      <c r="K19" s="1">
        <v>1359</v>
      </c>
      <c r="L19" s="1">
        <v>823</v>
      </c>
      <c r="N19" t="s">
        <v>170</v>
      </c>
    </row>
    <row r="20" spans="1:14" x14ac:dyDescent="0.2">
      <c r="A20" t="s">
        <v>8</v>
      </c>
      <c r="B20">
        <v>1842</v>
      </c>
      <c r="C20" t="s">
        <v>152</v>
      </c>
      <c r="D20" s="1">
        <v>500</v>
      </c>
      <c r="E20" s="1">
        <v>500</v>
      </c>
      <c r="F20" s="1">
        <v>499.4</v>
      </c>
      <c r="G20" s="1">
        <v>529</v>
      </c>
      <c r="H20" s="1">
        <v>551</v>
      </c>
      <c r="I20" s="1">
        <v>496</v>
      </c>
      <c r="J20" s="1">
        <v>519</v>
      </c>
      <c r="K20" s="1">
        <v>508</v>
      </c>
      <c r="L20" s="1">
        <v>477</v>
      </c>
    </row>
    <row r="21" spans="1:14" x14ac:dyDescent="0.2">
      <c r="A21" t="s">
        <v>15</v>
      </c>
      <c r="B21">
        <v>1838</v>
      </c>
      <c r="C21" t="s">
        <v>155</v>
      </c>
      <c r="D21" s="1">
        <v>500</v>
      </c>
      <c r="E21" s="1">
        <v>500</v>
      </c>
      <c r="F21" s="1">
        <v>527</v>
      </c>
      <c r="G21" s="1">
        <v>556</v>
      </c>
      <c r="H21" s="1">
        <v>563</v>
      </c>
      <c r="I21" s="1">
        <v>594</v>
      </c>
      <c r="J21" s="1">
        <v>541</v>
      </c>
      <c r="K21" s="1">
        <v>482</v>
      </c>
      <c r="L21" s="1">
        <v>424</v>
      </c>
      <c r="N21" t="s">
        <v>171</v>
      </c>
    </row>
    <row r="22" spans="1:14" x14ac:dyDescent="0.2">
      <c r="A22" t="s">
        <v>9</v>
      </c>
      <c r="B22">
        <v>1816</v>
      </c>
      <c r="C22" t="s">
        <v>152</v>
      </c>
      <c r="D22" s="1">
        <v>1234</v>
      </c>
      <c r="E22" s="1">
        <v>896</v>
      </c>
      <c r="F22" s="1">
        <v>1001</v>
      </c>
      <c r="G22" s="1">
        <f>I69</f>
        <v>918</v>
      </c>
      <c r="H22" s="1">
        <v>1018</v>
      </c>
      <c r="I22" s="1">
        <v>772</v>
      </c>
      <c r="J22" s="1">
        <v>703</v>
      </c>
      <c r="K22" s="1">
        <v>824</v>
      </c>
      <c r="L22" s="1">
        <v>768</v>
      </c>
    </row>
    <row r="23" spans="1:14" x14ac:dyDescent="0.2">
      <c r="A23" t="s">
        <v>10</v>
      </c>
      <c r="B23">
        <v>1848</v>
      </c>
      <c r="C23" t="s">
        <v>152</v>
      </c>
      <c r="D23" s="1">
        <v>400</v>
      </c>
      <c r="E23" s="1">
        <v>800</v>
      </c>
      <c r="F23" s="1">
        <v>800</v>
      </c>
      <c r="G23" s="1">
        <v>821</v>
      </c>
      <c r="H23" s="1">
        <v>824</v>
      </c>
      <c r="I23" s="1">
        <v>1041</v>
      </c>
      <c r="J23" s="1">
        <v>1477</v>
      </c>
      <c r="K23" s="1">
        <v>1483</v>
      </c>
      <c r="L23" s="1">
        <v>1460</v>
      </c>
    </row>
    <row r="24" spans="1:14" x14ac:dyDescent="0.2">
      <c r="A24" t="s">
        <v>13</v>
      </c>
      <c r="B24" t="s">
        <v>157</v>
      </c>
      <c r="C24" t="s">
        <v>152</v>
      </c>
      <c r="D24" s="1">
        <v>0</v>
      </c>
      <c r="E24" s="1">
        <v>0</v>
      </c>
      <c r="F24" s="1">
        <f>174/6</f>
        <v>29</v>
      </c>
      <c r="G24" s="1">
        <f>(174+1016)/2</f>
        <v>595</v>
      </c>
      <c r="H24" s="1">
        <v>1027</v>
      </c>
      <c r="I24" s="1">
        <v>1174</v>
      </c>
      <c r="J24" s="1">
        <v>1164</v>
      </c>
      <c r="K24" s="1">
        <v>1039</v>
      </c>
      <c r="L24" s="1">
        <v>933</v>
      </c>
    </row>
    <row r="25" spans="1:14" x14ac:dyDescent="0.2">
      <c r="A25" t="s">
        <v>5</v>
      </c>
      <c r="B25" t="s">
        <v>156</v>
      </c>
      <c r="C25" t="s">
        <v>152</v>
      </c>
      <c r="D25" s="1"/>
      <c r="E25" s="1"/>
      <c r="F25" s="1"/>
      <c r="G25" s="1"/>
      <c r="H25" s="1">
        <v>679</v>
      </c>
      <c r="I25" s="1">
        <v>993</v>
      </c>
      <c r="J25" s="1">
        <v>1002</v>
      </c>
      <c r="K25" s="1">
        <v>1000</v>
      </c>
      <c r="L25" s="1">
        <v>986</v>
      </c>
    </row>
    <row r="26" spans="1:14" x14ac:dyDescent="0.2">
      <c r="A26" t="s">
        <v>7</v>
      </c>
      <c r="B26">
        <v>1856</v>
      </c>
      <c r="C26" t="s">
        <v>152</v>
      </c>
      <c r="D26" s="1"/>
      <c r="E26" s="1"/>
      <c r="F26" s="1"/>
      <c r="G26" s="1"/>
      <c r="H26" s="1"/>
      <c r="I26" s="1"/>
      <c r="J26" s="1"/>
      <c r="K26" s="1"/>
      <c r="L26" s="1">
        <v>496</v>
      </c>
    </row>
    <row r="27" spans="1:14" x14ac:dyDescent="0.2">
      <c r="D27" s="1"/>
      <c r="E27" s="1"/>
      <c r="F27" s="1"/>
      <c r="G27" s="1"/>
      <c r="H27" s="1"/>
      <c r="I27" s="1"/>
      <c r="J27" s="1"/>
      <c r="K27" s="1"/>
      <c r="L27" s="1"/>
    </row>
    <row r="28" spans="1:14" x14ac:dyDescent="0.2">
      <c r="A28" t="s">
        <v>9</v>
      </c>
      <c r="B28">
        <v>1816</v>
      </c>
      <c r="C28" t="s">
        <v>153</v>
      </c>
      <c r="D28" s="1">
        <v>139</v>
      </c>
      <c r="E28" s="1">
        <v>157</v>
      </c>
      <c r="F28" s="1">
        <v>152</v>
      </c>
      <c r="G28" s="1">
        <f>J69</f>
        <v>174</v>
      </c>
      <c r="H28" s="1">
        <v>184</v>
      </c>
      <c r="I28" s="1">
        <v>266</v>
      </c>
      <c r="J28" s="1">
        <v>49</v>
      </c>
      <c r="K28" s="1">
        <v>143</v>
      </c>
      <c r="L28" s="1">
        <v>160</v>
      </c>
    </row>
    <row r="29" spans="1:14" x14ac:dyDescent="0.2">
      <c r="A29" t="s">
        <v>14</v>
      </c>
      <c r="B29" t="s">
        <v>158</v>
      </c>
      <c r="C29" t="s">
        <v>153</v>
      </c>
      <c r="D29" s="1"/>
      <c r="E29" s="1"/>
      <c r="F29" s="1"/>
      <c r="G29" s="1"/>
      <c r="H29" s="1"/>
      <c r="I29" s="1">
        <f>75*2/12</f>
        <v>12.5</v>
      </c>
      <c r="J29" s="1">
        <v>401</v>
      </c>
      <c r="K29" s="1">
        <v>634</v>
      </c>
      <c r="L29" s="1">
        <v>582</v>
      </c>
    </row>
    <row r="30" spans="1:14" x14ac:dyDescent="0.2">
      <c r="A30" t="s">
        <v>16</v>
      </c>
      <c r="B30" t="s">
        <v>159</v>
      </c>
      <c r="C30" t="s">
        <v>153</v>
      </c>
      <c r="D30" s="1"/>
      <c r="E30" s="1"/>
      <c r="F30" s="1"/>
      <c r="G30" s="1"/>
      <c r="H30" s="1"/>
      <c r="I30" s="1"/>
      <c r="J30" s="1"/>
      <c r="K30" s="1"/>
      <c r="L30" s="1">
        <f>68*(5/12)</f>
        <v>28.333333333333336</v>
      </c>
    </row>
    <row r="31" spans="1:14" x14ac:dyDescent="0.2">
      <c r="D31" s="1"/>
      <c r="E31" s="1"/>
      <c r="F31" s="1"/>
      <c r="G31" s="1"/>
      <c r="H31" s="1"/>
      <c r="I31" s="1"/>
      <c r="J31" s="1"/>
      <c r="K31" s="1"/>
      <c r="L31" s="1"/>
    </row>
    <row r="32" spans="1:14" x14ac:dyDescent="0.2">
      <c r="A32" t="s">
        <v>33</v>
      </c>
      <c r="D32" s="1">
        <f>SUM(D20:D26)</f>
        <v>2634</v>
      </c>
      <c r="E32" s="1">
        <f t="shared" ref="E32:L32" si="0">SUM(E20:E26)</f>
        <v>2696</v>
      </c>
      <c r="F32" s="1">
        <f t="shared" si="0"/>
        <v>2856.4</v>
      </c>
      <c r="G32" s="1">
        <f t="shared" si="0"/>
        <v>3419</v>
      </c>
      <c r="H32" s="1">
        <f>SUM(H20:H26)</f>
        <v>4662</v>
      </c>
      <c r="I32" s="1">
        <f>SUM(I20:I26)</f>
        <v>5070</v>
      </c>
      <c r="J32" s="1">
        <f>SUM(J20:J26)</f>
        <v>5406</v>
      </c>
      <c r="K32" s="1">
        <f t="shared" si="0"/>
        <v>5336</v>
      </c>
      <c r="L32" s="1">
        <f t="shared" si="0"/>
        <v>5544</v>
      </c>
    </row>
    <row r="33" spans="1:12" x14ac:dyDescent="0.2">
      <c r="A33" t="s">
        <v>31</v>
      </c>
      <c r="D33" s="1">
        <f>SUM(D19:D26)</f>
        <v>4370</v>
      </c>
      <c r="E33" s="1">
        <f t="shared" ref="E33:L33" si="1">SUM(E19:E26)</f>
        <v>4353</v>
      </c>
      <c r="F33" s="1">
        <f t="shared" si="1"/>
        <v>4603.3999999999996</v>
      </c>
      <c r="G33" s="1">
        <f t="shared" si="1"/>
        <v>5443.5</v>
      </c>
      <c r="H33" s="1">
        <f t="shared" si="1"/>
        <v>6222</v>
      </c>
      <c r="I33" s="1">
        <f t="shared" si="1"/>
        <v>6391</v>
      </c>
      <c r="J33" s="1">
        <f t="shared" si="1"/>
        <v>6730</v>
      </c>
      <c r="K33" s="1">
        <f t="shared" si="1"/>
        <v>6695</v>
      </c>
      <c r="L33" s="1">
        <f t="shared" si="1"/>
        <v>6367</v>
      </c>
    </row>
    <row r="34" spans="1:12" x14ac:dyDescent="0.2">
      <c r="A34" t="s">
        <v>32</v>
      </c>
      <c r="D34" s="1">
        <f>SUM(D28:D30)</f>
        <v>139</v>
      </c>
      <c r="E34" s="1">
        <f t="shared" ref="E34:L34" si="2">SUM(E28:E30)</f>
        <v>157</v>
      </c>
      <c r="F34" s="1">
        <f t="shared" si="2"/>
        <v>152</v>
      </c>
      <c r="G34" s="1">
        <f t="shared" si="2"/>
        <v>174</v>
      </c>
      <c r="H34" s="1">
        <f>SUM(H28:H30)</f>
        <v>184</v>
      </c>
      <c r="I34" s="1">
        <f>SUM(I28:I30)</f>
        <v>278.5</v>
      </c>
      <c r="J34" s="1">
        <f>SUM(J28:J30)</f>
        <v>450</v>
      </c>
      <c r="K34" s="1">
        <f t="shared" si="2"/>
        <v>777</v>
      </c>
      <c r="L34" s="1">
        <f t="shared" si="2"/>
        <v>770.33333333333337</v>
      </c>
    </row>
    <row r="35" spans="1:12" x14ac:dyDescent="0.2">
      <c r="A35" t="s">
        <v>164</v>
      </c>
      <c r="D35" s="1">
        <f>D33+D34</f>
        <v>4509</v>
      </c>
      <c r="E35" s="1">
        <f t="shared" ref="E35:L35" si="3">E33+E34</f>
        <v>4510</v>
      </c>
      <c r="F35" s="1">
        <f t="shared" si="3"/>
        <v>4755.3999999999996</v>
      </c>
      <c r="G35" s="1">
        <f t="shared" si="3"/>
        <v>5617.5</v>
      </c>
      <c r="H35" s="1">
        <f t="shared" si="3"/>
        <v>6406</v>
      </c>
      <c r="I35" s="1">
        <f>I33+I34</f>
        <v>6669.5</v>
      </c>
      <c r="J35" s="1">
        <f t="shared" si="3"/>
        <v>7180</v>
      </c>
      <c r="K35" s="1">
        <f t="shared" si="3"/>
        <v>7472</v>
      </c>
      <c r="L35" s="1">
        <f t="shared" si="3"/>
        <v>7137.333333333333</v>
      </c>
    </row>
    <row r="36" spans="1:12" x14ac:dyDescent="0.2">
      <c r="D36" s="1"/>
      <c r="E36" s="1"/>
      <c r="F36" s="1"/>
      <c r="G36" s="1"/>
      <c r="H36" s="1"/>
      <c r="I36" s="45" t="s">
        <v>20</v>
      </c>
      <c r="J36" s="45"/>
      <c r="K36" s="45"/>
      <c r="L36" s="1"/>
    </row>
    <row r="37" spans="1:12" x14ac:dyDescent="0.2">
      <c r="A37" t="s">
        <v>160</v>
      </c>
      <c r="D37" s="1"/>
      <c r="E37" s="1"/>
      <c r="F37" s="1"/>
      <c r="G37" s="1"/>
      <c r="H37" s="1"/>
      <c r="I37" s="4">
        <v>1853</v>
      </c>
      <c r="J37" s="4">
        <v>1854</v>
      </c>
      <c r="K37" s="4">
        <v>1855</v>
      </c>
      <c r="L37" s="1"/>
    </row>
    <row r="38" spans="1:12" x14ac:dyDescent="0.2">
      <c r="A38" t="s">
        <v>161</v>
      </c>
      <c r="D38" s="1"/>
      <c r="E38" s="1"/>
      <c r="F38" s="1"/>
      <c r="G38" s="1"/>
      <c r="H38" s="1"/>
      <c r="I38" s="1">
        <v>6873</v>
      </c>
      <c r="J38" s="1">
        <v>7718</v>
      </c>
      <c r="K38" s="1">
        <v>7744</v>
      </c>
      <c r="L38" s="1"/>
    </row>
    <row r="39" spans="1:12" x14ac:dyDescent="0.2">
      <c r="A39" t="s">
        <v>162</v>
      </c>
      <c r="D39" s="1"/>
      <c r="E39" s="1"/>
      <c r="F39" s="1"/>
      <c r="G39" s="1"/>
      <c r="H39" s="1"/>
      <c r="I39" s="1">
        <v>7760</v>
      </c>
      <c r="J39" s="1">
        <v>7774</v>
      </c>
      <c r="K39" s="1">
        <v>6537</v>
      </c>
      <c r="L39" s="1"/>
    </row>
    <row r="40" spans="1:12" x14ac:dyDescent="0.2">
      <c r="A40" t="s">
        <v>163</v>
      </c>
      <c r="D40" s="1"/>
      <c r="E40" s="1"/>
      <c r="F40" s="1"/>
      <c r="G40" s="1"/>
      <c r="H40" s="1"/>
      <c r="I40" s="1">
        <f>AVERAGE(I38:I39)</f>
        <v>7316.5</v>
      </c>
      <c r="J40" s="1">
        <f>AVERAGE(J38:J39)</f>
        <v>7746</v>
      </c>
      <c r="K40" s="1">
        <f>AVERAGE(K38:K39)</f>
        <v>7140.5</v>
      </c>
      <c r="L40" s="1"/>
    </row>
    <row r="44" spans="1:12" x14ac:dyDescent="0.2">
      <c r="D44">
        <v>1852</v>
      </c>
      <c r="I44">
        <v>1850</v>
      </c>
      <c r="J44" t="s">
        <v>60</v>
      </c>
    </row>
    <row r="45" spans="1:12" x14ac:dyDescent="0.2">
      <c r="A45" t="s">
        <v>34</v>
      </c>
      <c r="B45" t="s">
        <v>38</v>
      </c>
      <c r="D45" t="s">
        <v>30</v>
      </c>
      <c r="E45" t="s">
        <v>49</v>
      </c>
      <c r="F45" t="s">
        <v>50</v>
      </c>
      <c r="J45">
        <v>413</v>
      </c>
    </row>
    <row r="46" spans="1:12" x14ac:dyDescent="0.2">
      <c r="A46" t="s">
        <v>35</v>
      </c>
      <c r="B46">
        <v>75</v>
      </c>
      <c r="D46" t="s">
        <v>51</v>
      </c>
      <c r="E46">
        <v>439</v>
      </c>
      <c r="F46">
        <v>1</v>
      </c>
      <c r="J46">
        <v>50</v>
      </c>
    </row>
    <row r="47" spans="1:12" x14ac:dyDescent="0.2">
      <c r="A47" t="s">
        <v>36</v>
      </c>
      <c r="B47">
        <v>129</v>
      </c>
      <c r="D47" t="s">
        <v>52</v>
      </c>
      <c r="E47">
        <v>501</v>
      </c>
      <c r="F47">
        <v>1</v>
      </c>
      <c r="J47">
        <v>79</v>
      </c>
    </row>
    <row r="48" spans="1:12" x14ac:dyDescent="0.2">
      <c r="A48" t="s">
        <v>37</v>
      </c>
      <c r="B48">
        <v>190</v>
      </c>
      <c r="D48" t="s">
        <v>48</v>
      </c>
      <c r="E48">
        <v>443</v>
      </c>
      <c r="F48">
        <v>0.25</v>
      </c>
      <c r="J48">
        <v>119</v>
      </c>
    </row>
    <row r="49" spans="1:10" x14ac:dyDescent="0.2">
      <c r="A49" t="s">
        <v>40</v>
      </c>
      <c r="B49">
        <v>229</v>
      </c>
      <c r="D49" t="s">
        <v>6</v>
      </c>
      <c r="E49">
        <v>392</v>
      </c>
      <c r="F49">
        <v>0.25</v>
      </c>
      <c r="J49">
        <v>62</v>
      </c>
    </row>
    <row r="50" spans="1:10" x14ac:dyDescent="0.2">
      <c r="A50" t="s">
        <v>41</v>
      </c>
      <c r="B50">
        <v>313</v>
      </c>
      <c r="D50" t="s">
        <v>6</v>
      </c>
      <c r="E50">
        <v>297</v>
      </c>
      <c r="F50" s="3">
        <f>1/3</f>
        <v>0.33333333333333331</v>
      </c>
      <c r="J50">
        <v>23</v>
      </c>
    </row>
    <row r="51" spans="1:10" x14ac:dyDescent="0.2">
      <c r="A51" t="s">
        <v>42</v>
      </c>
      <c r="B51">
        <v>388</v>
      </c>
      <c r="J51">
        <v>38</v>
      </c>
    </row>
    <row r="52" spans="1:10" x14ac:dyDescent="0.2">
      <c r="A52" t="s">
        <v>43</v>
      </c>
      <c r="B52">
        <v>456</v>
      </c>
      <c r="F52">
        <f>SUMPRODUCT(E46:E50,F46:F50)</f>
        <v>1247.75</v>
      </c>
      <c r="J52">
        <v>48</v>
      </c>
    </row>
    <row r="53" spans="1:10" x14ac:dyDescent="0.2">
      <c r="A53" t="s">
        <v>44</v>
      </c>
      <c r="B53">
        <v>555</v>
      </c>
    </row>
    <row r="54" spans="1:10" x14ac:dyDescent="0.2">
      <c r="A54" t="s">
        <v>45</v>
      </c>
      <c r="B54">
        <v>594</v>
      </c>
      <c r="D54" t="s">
        <v>5</v>
      </c>
      <c r="I54" t="s">
        <v>3</v>
      </c>
      <c r="J54">
        <f>SUM(J45:J52)</f>
        <v>832</v>
      </c>
    </row>
    <row r="55" spans="1:10" x14ac:dyDescent="0.2">
      <c r="A55" t="s">
        <v>46</v>
      </c>
      <c r="B55">
        <v>606</v>
      </c>
      <c r="E55">
        <v>0</v>
      </c>
      <c r="F55">
        <v>0.25</v>
      </c>
    </row>
    <row r="56" spans="1:10" x14ac:dyDescent="0.2">
      <c r="A56" t="s">
        <v>47</v>
      </c>
      <c r="B56">
        <v>628</v>
      </c>
      <c r="E56">
        <f>E48+E49</f>
        <v>835</v>
      </c>
      <c r="F56">
        <v>0.25</v>
      </c>
    </row>
    <row r="57" spans="1:10" x14ac:dyDescent="0.2">
      <c r="A57" t="s">
        <v>39</v>
      </c>
      <c r="B57">
        <v>644</v>
      </c>
      <c r="E57">
        <v>941</v>
      </c>
      <c r="F57">
        <v>0.5</v>
      </c>
    </row>
    <row r="59" spans="1:10" x14ac:dyDescent="0.2">
      <c r="B59">
        <f>AVERAGE(B46:B57)</f>
        <v>400.58333333333331</v>
      </c>
      <c r="F59">
        <f>SUMPRODUCT(E55:E57,F55:F57)</f>
        <v>679.25</v>
      </c>
    </row>
    <row r="62" spans="1:10" x14ac:dyDescent="0.2">
      <c r="A62" t="s">
        <v>58</v>
      </c>
      <c r="H62" t="s">
        <v>28</v>
      </c>
    </row>
    <row r="63" spans="1:10" x14ac:dyDescent="0.2">
      <c r="B63">
        <v>1849</v>
      </c>
      <c r="C63">
        <v>1850</v>
      </c>
      <c r="D63">
        <v>1851</v>
      </c>
      <c r="E63">
        <v>1852</v>
      </c>
      <c r="I63" t="s">
        <v>0</v>
      </c>
      <c r="J63" t="s">
        <v>1</v>
      </c>
    </row>
    <row r="64" spans="1:10" x14ac:dyDescent="0.2">
      <c r="A64" t="s">
        <v>53</v>
      </c>
      <c r="B64">
        <v>345</v>
      </c>
      <c r="C64">
        <v>166</v>
      </c>
      <c r="D64">
        <v>286</v>
      </c>
      <c r="E64">
        <v>222</v>
      </c>
      <c r="H64" t="s">
        <v>29</v>
      </c>
      <c r="I64">
        <v>743</v>
      </c>
      <c r="J64">
        <v>166</v>
      </c>
    </row>
    <row r="65" spans="1:10" x14ac:dyDescent="0.2">
      <c r="A65" t="s">
        <v>54</v>
      </c>
      <c r="B65">
        <v>250</v>
      </c>
      <c r="C65">
        <v>264</v>
      </c>
      <c r="D65">
        <v>275</v>
      </c>
      <c r="E65">
        <v>227</v>
      </c>
      <c r="H65">
        <v>1847</v>
      </c>
      <c r="I65">
        <v>983</v>
      </c>
      <c r="J65">
        <v>169</v>
      </c>
    </row>
    <row r="66" spans="1:10" x14ac:dyDescent="0.2">
      <c r="A66" t="s">
        <v>55</v>
      </c>
      <c r="B66">
        <v>518</v>
      </c>
      <c r="C66">
        <v>510</v>
      </c>
      <c r="D66">
        <v>490</v>
      </c>
      <c r="E66">
        <v>413</v>
      </c>
      <c r="H66">
        <v>1848</v>
      </c>
      <c r="I66">
        <v>1234</v>
      </c>
      <c r="J66">
        <v>139</v>
      </c>
    </row>
    <row r="67" spans="1:10" x14ac:dyDescent="0.2">
      <c r="H67">
        <v>1849</v>
      </c>
      <c r="I67">
        <v>896</v>
      </c>
      <c r="J67">
        <v>157</v>
      </c>
    </row>
    <row r="68" spans="1:10" x14ac:dyDescent="0.2">
      <c r="A68" t="s">
        <v>56</v>
      </c>
      <c r="B68">
        <f>SUM(B64:B66)</f>
        <v>1113</v>
      </c>
      <c r="C68">
        <f>SUM(C64:C66)</f>
        <v>940</v>
      </c>
      <c r="D68">
        <f>SUM(D64:D66)</f>
        <v>1051</v>
      </c>
      <c r="E68">
        <f>SUM(E64:E66)</f>
        <v>862</v>
      </c>
      <c r="H68">
        <v>1850</v>
      </c>
      <c r="I68">
        <v>1001</v>
      </c>
      <c r="J68">
        <v>153</v>
      </c>
    </row>
    <row r="69" spans="1:10" x14ac:dyDescent="0.2">
      <c r="A69" t="s">
        <v>57</v>
      </c>
      <c r="C69" s="1">
        <v>527</v>
      </c>
      <c r="D69" s="1">
        <v>556</v>
      </c>
      <c r="E69" s="1">
        <v>563</v>
      </c>
      <c r="H69">
        <v>1851</v>
      </c>
      <c r="I69">
        <v>918</v>
      </c>
      <c r="J69">
        <v>174</v>
      </c>
    </row>
  </sheetData>
  <mergeCells count="4">
    <mergeCell ref="I36:K36"/>
    <mergeCell ref="D17:L17"/>
    <mergeCell ref="B4:D4"/>
    <mergeCell ref="A1:E1"/>
  </mergeCells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D9" sqref="D9:D11"/>
    </sheetView>
  </sheetViews>
  <sheetFormatPr defaultRowHeight="12.75" x14ac:dyDescent="0.2"/>
  <cols>
    <col min="3" max="3" width="3.28515625" customWidth="1"/>
    <col min="4" max="4" width="50" customWidth="1"/>
  </cols>
  <sheetData>
    <row r="1" spans="1:4" x14ac:dyDescent="0.2">
      <c r="A1" s="36" t="s">
        <v>179</v>
      </c>
      <c r="B1" s="36"/>
      <c r="C1" s="36"/>
      <c r="D1" s="36"/>
    </row>
    <row r="4" spans="1:4" x14ac:dyDescent="0.2">
      <c r="A4" t="s">
        <v>20</v>
      </c>
      <c r="B4" s="1" t="s">
        <v>12</v>
      </c>
      <c r="D4" t="s">
        <v>68</v>
      </c>
    </row>
    <row r="5" spans="1:4" x14ac:dyDescent="0.2">
      <c r="A5">
        <v>1777</v>
      </c>
      <c r="B5" s="1">
        <v>466.21138211382112</v>
      </c>
      <c r="D5" t="s">
        <v>180</v>
      </c>
    </row>
    <row r="6" spans="1:4" x14ac:dyDescent="0.2">
      <c r="A6">
        <v>1778</v>
      </c>
      <c r="B6" s="1">
        <v>448</v>
      </c>
      <c r="D6" t="s">
        <v>181</v>
      </c>
    </row>
    <row r="7" spans="1:4" x14ac:dyDescent="0.2">
      <c r="A7">
        <v>1779</v>
      </c>
      <c r="B7" s="1">
        <v>526</v>
      </c>
      <c r="D7" t="s">
        <v>170</v>
      </c>
    </row>
    <row r="8" spans="1:4" x14ac:dyDescent="0.2">
      <c r="A8">
        <v>1780</v>
      </c>
      <c r="B8" s="1">
        <v>483</v>
      </c>
    </row>
    <row r="9" spans="1:4" x14ac:dyDescent="0.2">
      <c r="A9">
        <v>1781</v>
      </c>
      <c r="B9" s="1">
        <v>440</v>
      </c>
      <c r="D9" t="s">
        <v>193</v>
      </c>
    </row>
    <row r="10" spans="1:4" x14ac:dyDescent="0.2">
      <c r="A10">
        <v>1782</v>
      </c>
      <c r="B10" s="1">
        <v>204</v>
      </c>
      <c r="D10" t="s">
        <v>194</v>
      </c>
    </row>
    <row r="11" spans="1:4" x14ac:dyDescent="0.2">
      <c r="A11">
        <v>1783</v>
      </c>
      <c r="B11" s="1">
        <v>331</v>
      </c>
      <c r="D11" t="s">
        <v>195</v>
      </c>
    </row>
    <row r="12" spans="1:4" x14ac:dyDescent="0.2">
      <c r="A12">
        <v>1784</v>
      </c>
      <c r="B12" s="1">
        <v>698.820823244552</v>
      </c>
    </row>
    <row r="13" spans="1:4" x14ac:dyDescent="0.2">
      <c r="A13">
        <v>1785</v>
      </c>
      <c r="B13" s="1">
        <v>698.820823244552</v>
      </c>
    </row>
    <row r="14" spans="1:4" x14ac:dyDescent="0.2">
      <c r="A14">
        <v>1786</v>
      </c>
      <c r="B14" s="1">
        <v>698.820823244552</v>
      </c>
    </row>
    <row r="15" spans="1:4" x14ac:dyDescent="0.2">
      <c r="A15">
        <v>1787</v>
      </c>
      <c r="B15" s="1">
        <v>1022.4358353510896</v>
      </c>
    </row>
    <row r="16" spans="1:4" x14ac:dyDescent="0.2">
      <c r="A16">
        <v>1788</v>
      </c>
      <c r="B16" s="1">
        <v>1937</v>
      </c>
    </row>
    <row r="17" spans="1:2" x14ac:dyDescent="0.2">
      <c r="A17">
        <v>1789</v>
      </c>
      <c r="B17" s="1">
        <v>1940</v>
      </c>
    </row>
    <row r="18" spans="1:2" x14ac:dyDescent="0.2">
      <c r="A18">
        <v>1790</v>
      </c>
      <c r="B18" s="1">
        <v>1940</v>
      </c>
    </row>
    <row r="19" spans="1:2" x14ac:dyDescent="0.2">
      <c r="A19">
        <v>1791</v>
      </c>
      <c r="B19" s="1">
        <v>1940</v>
      </c>
    </row>
    <row r="20" spans="1:2" x14ac:dyDescent="0.2">
      <c r="A20">
        <v>1792</v>
      </c>
      <c r="B20" s="1">
        <v>1940</v>
      </c>
    </row>
    <row r="21" spans="1:2" x14ac:dyDescent="0.2">
      <c r="A21">
        <v>1793</v>
      </c>
      <c r="B21" s="1">
        <v>1902.5</v>
      </c>
    </row>
    <row r="22" spans="1:2" x14ac:dyDescent="0.2">
      <c r="A22">
        <v>1794</v>
      </c>
      <c r="B22" s="1">
        <v>1865</v>
      </c>
    </row>
    <row r="23" spans="1:2" x14ac:dyDescent="0.2">
      <c r="A23">
        <v>1795</v>
      </c>
      <c r="B23" s="1">
        <v>1865</v>
      </c>
    </row>
    <row r="24" spans="1:2" x14ac:dyDescent="0.2">
      <c r="A24">
        <v>1796</v>
      </c>
      <c r="B24" s="1">
        <v>1865</v>
      </c>
    </row>
    <row r="25" spans="1:2" x14ac:dyDescent="0.2">
      <c r="A25">
        <v>1797</v>
      </c>
      <c r="B25" s="1">
        <v>1395</v>
      </c>
    </row>
    <row r="26" spans="1:2" x14ac:dyDescent="0.2">
      <c r="A26">
        <v>1798</v>
      </c>
      <c r="B26" s="1">
        <v>1395</v>
      </c>
    </row>
    <row r="27" spans="1:2" x14ac:dyDescent="0.2">
      <c r="A27">
        <v>1799</v>
      </c>
      <c r="B27" s="1">
        <v>1395</v>
      </c>
    </row>
    <row r="28" spans="1:2" x14ac:dyDescent="0.2">
      <c r="A28">
        <v>1800</v>
      </c>
      <c r="B28" s="1">
        <v>1215</v>
      </c>
    </row>
    <row r="29" spans="1:2" x14ac:dyDescent="0.2">
      <c r="A29">
        <v>1801</v>
      </c>
      <c r="B29" s="1">
        <v>1176.6666666666667</v>
      </c>
    </row>
    <row r="30" spans="1:2" x14ac:dyDescent="0.2">
      <c r="A30">
        <v>1802</v>
      </c>
      <c r="B30" s="1">
        <v>1118.3333333333333</v>
      </c>
    </row>
    <row r="31" spans="1:2" x14ac:dyDescent="0.2">
      <c r="A31">
        <v>1803</v>
      </c>
      <c r="B31" s="1">
        <v>1210</v>
      </c>
    </row>
    <row r="32" spans="1:2" x14ac:dyDescent="0.2">
      <c r="A32">
        <v>1804</v>
      </c>
      <c r="B32" s="1">
        <v>1456</v>
      </c>
    </row>
    <row r="33" spans="1:2" x14ac:dyDescent="0.2">
      <c r="A33">
        <v>1805</v>
      </c>
      <c r="B33" s="1">
        <v>1716</v>
      </c>
    </row>
    <row r="34" spans="1:2" x14ac:dyDescent="0.2">
      <c r="A34">
        <v>1806</v>
      </c>
      <c r="B34" s="1">
        <v>1764</v>
      </c>
    </row>
    <row r="35" spans="1:2" x14ac:dyDescent="0.2">
      <c r="A35">
        <v>1807</v>
      </c>
      <c r="B35" s="1">
        <v>1750</v>
      </c>
    </row>
    <row r="36" spans="1:2" x14ac:dyDescent="0.2">
      <c r="A36">
        <v>1808</v>
      </c>
      <c r="B36" s="1">
        <v>1705</v>
      </c>
    </row>
    <row r="37" spans="1:2" x14ac:dyDescent="0.2">
      <c r="A37">
        <v>1809</v>
      </c>
      <c r="B37" s="1">
        <v>1853</v>
      </c>
    </row>
    <row r="38" spans="1:2" x14ac:dyDescent="0.2">
      <c r="A38">
        <v>1810</v>
      </c>
      <c r="B38" s="1">
        <v>2003</v>
      </c>
    </row>
    <row r="39" spans="1:2" x14ac:dyDescent="0.2">
      <c r="A39">
        <v>1811</v>
      </c>
      <c r="B39" s="1">
        <v>2044</v>
      </c>
    </row>
    <row r="40" spans="1:2" x14ac:dyDescent="0.2">
      <c r="A40">
        <v>1812</v>
      </c>
      <c r="B40" s="1">
        <v>2068.2506334343534</v>
      </c>
    </row>
    <row r="41" spans="1:2" x14ac:dyDescent="0.2">
      <c r="A41">
        <v>1813</v>
      </c>
      <c r="B41" s="1">
        <v>2092.5012668687064</v>
      </c>
    </row>
    <row r="42" spans="1:2" x14ac:dyDescent="0.2">
      <c r="A42">
        <v>1814</v>
      </c>
      <c r="B42" s="1">
        <v>1993.0934934179436</v>
      </c>
    </row>
    <row r="43" spans="1:2" x14ac:dyDescent="0.2">
      <c r="A43">
        <v>1815</v>
      </c>
      <c r="B43" s="1">
        <v>2038</v>
      </c>
    </row>
    <row r="44" spans="1:2" x14ac:dyDescent="0.2">
      <c r="A44">
        <v>1816</v>
      </c>
      <c r="B44" s="1">
        <v>2106.5</v>
      </c>
    </row>
    <row r="45" spans="1:2" x14ac:dyDescent="0.2">
      <c r="A45">
        <v>1817</v>
      </c>
      <c r="B45" s="1">
        <v>2257.5</v>
      </c>
    </row>
    <row r="46" spans="1:2" x14ac:dyDescent="0.2">
      <c r="A46">
        <v>1818</v>
      </c>
      <c r="B46" s="1">
        <v>2444</v>
      </c>
    </row>
    <row r="47" spans="1:2" x14ac:dyDescent="0.2">
      <c r="A47">
        <v>1819</v>
      </c>
      <c r="B47" s="1">
        <v>2761</v>
      </c>
    </row>
    <row r="48" spans="1:2" x14ac:dyDescent="0.2">
      <c r="A48">
        <v>1820</v>
      </c>
      <c r="B48" s="1">
        <v>2885</v>
      </c>
    </row>
    <row r="49" spans="1:2" x14ac:dyDescent="0.2">
      <c r="A49">
        <v>1821</v>
      </c>
      <c r="B49" s="1">
        <v>2845</v>
      </c>
    </row>
    <row r="50" spans="1:2" x14ac:dyDescent="0.2">
      <c r="A50">
        <v>1822</v>
      </c>
      <c r="B50" s="1">
        <v>2902</v>
      </c>
    </row>
    <row r="51" spans="1:2" x14ac:dyDescent="0.2">
      <c r="A51">
        <v>1823</v>
      </c>
      <c r="B51" s="1">
        <v>2920</v>
      </c>
    </row>
    <row r="52" spans="1:2" x14ac:dyDescent="0.2">
      <c r="A52">
        <v>1824</v>
      </c>
      <c r="B52" s="1">
        <v>3378</v>
      </c>
    </row>
    <row r="53" spans="1:2" x14ac:dyDescent="0.2">
      <c r="A53">
        <v>1825</v>
      </c>
      <c r="B53" s="1">
        <v>3438</v>
      </c>
    </row>
    <row r="54" spans="1:2" x14ac:dyDescent="0.2">
      <c r="A54">
        <v>1826</v>
      </c>
      <c r="B54" s="1">
        <v>3610</v>
      </c>
    </row>
    <row r="55" spans="1:2" x14ac:dyDescent="0.2">
      <c r="A55">
        <v>1827</v>
      </c>
      <c r="B55" s="1">
        <v>4262</v>
      </c>
    </row>
    <row r="56" spans="1:2" x14ac:dyDescent="0.2">
      <c r="A56">
        <v>1828</v>
      </c>
      <c r="B56" s="1">
        <v>4414</v>
      </c>
    </row>
    <row r="57" spans="1:2" x14ac:dyDescent="0.2">
      <c r="A57">
        <v>1829</v>
      </c>
      <c r="B57" s="1">
        <v>4446</v>
      </c>
    </row>
    <row r="58" spans="1:2" x14ac:dyDescent="0.2">
      <c r="A58">
        <v>1830</v>
      </c>
      <c r="B58" s="1">
        <v>4142</v>
      </c>
    </row>
    <row r="59" spans="1:2" x14ac:dyDescent="0.2">
      <c r="A59">
        <v>1831</v>
      </c>
      <c r="B59" s="1">
        <v>4152</v>
      </c>
    </row>
    <row r="60" spans="1:2" x14ac:dyDescent="0.2">
      <c r="A60">
        <v>1832</v>
      </c>
      <c r="B60" s="1">
        <v>4211</v>
      </c>
    </row>
    <row r="61" spans="1:2" x14ac:dyDescent="0.2">
      <c r="A61">
        <v>1833</v>
      </c>
      <c r="B61" s="1">
        <v>3530</v>
      </c>
    </row>
    <row r="62" spans="1:2" x14ac:dyDescent="0.2">
      <c r="A62">
        <v>1834</v>
      </c>
      <c r="B62" s="1">
        <v>3014.5</v>
      </c>
    </row>
    <row r="63" spans="1:2" x14ac:dyDescent="0.2">
      <c r="A63">
        <v>1835</v>
      </c>
      <c r="B63" s="1">
        <v>2184.5</v>
      </c>
    </row>
    <row r="64" spans="1:2" x14ac:dyDescent="0.2">
      <c r="A64">
        <v>1836</v>
      </c>
      <c r="B64" s="1">
        <v>2244</v>
      </c>
    </row>
    <row r="65" spans="1:2" x14ac:dyDescent="0.2">
      <c r="A65">
        <v>1837</v>
      </c>
      <c r="B65" s="1">
        <v>1970.5</v>
      </c>
    </row>
    <row r="66" spans="1:2" x14ac:dyDescent="0.2">
      <c r="A66">
        <v>1838</v>
      </c>
      <c r="B66" s="1">
        <v>2130</v>
      </c>
    </row>
    <row r="67" spans="1:2" x14ac:dyDescent="0.2">
      <c r="A67">
        <v>1839</v>
      </c>
      <c r="B67" s="1">
        <v>2679</v>
      </c>
    </row>
    <row r="68" spans="1:2" x14ac:dyDescent="0.2">
      <c r="A68">
        <v>1840</v>
      </c>
      <c r="B68" s="1">
        <v>3346.5</v>
      </c>
    </row>
    <row r="69" spans="1:2" x14ac:dyDescent="0.2">
      <c r="A69">
        <v>1841</v>
      </c>
      <c r="B69" s="1">
        <v>3968.5</v>
      </c>
    </row>
    <row r="70" spans="1:2" x14ac:dyDescent="0.2">
      <c r="A70">
        <v>1842</v>
      </c>
      <c r="B70" s="1">
        <v>3874</v>
      </c>
    </row>
    <row r="71" spans="1:2" x14ac:dyDescent="0.2">
      <c r="A71">
        <v>1843</v>
      </c>
      <c r="B71" s="1">
        <v>3023</v>
      </c>
    </row>
    <row r="72" spans="1:2" x14ac:dyDescent="0.2">
      <c r="A72">
        <v>1844</v>
      </c>
      <c r="B72" s="1">
        <v>2031</v>
      </c>
    </row>
    <row r="73" spans="1:2" x14ac:dyDescent="0.2">
      <c r="A73">
        <v>1845</v>
      </c>
      <c r="B73" s="1">
        <v>1584</v>
      </c>
    </row>
    <row r="74" spans="1:2" x14ac:dyDescent="0.2">
      <c r="A74">
        <v>1846</v>
      </c>
      <c r="B74" s="1">
        <v>1332</v>
      </c>
    </row>
    <row r="75" spans="1:2" x14ac:dyDescent="0.2">
      <c r="A75">
        <v>1847</v>
      </c>
      <c r="B75" s="1">
        <v>1414.98738170347</v>
      </c>
    </row>
    <row r="76" spans="1:2" x14ac:dyDescent="0.2">
      <c r="A76">
        <v>1848</v>
      </c>
      <c r="B76" s="1">
        <v>1736</v>
      </c>
    </row>
    <row r="77" spans="1:2" x14ac:dyDescent="0.2">
      <c r="A77">
        <v>1849</v>
      </c>
      <c r="B77" s="1">
        <v>1657</v>
      </c>
    </row>
    <row r="78" spans="1:2" x14ac:dyDescent="0.2">
      <c r="A78">
        <v>1850</v>
      </c>
      <c r="B78" s="1">
        <v>1747</v>
      </c>
    </row>
    <row r="79" spans="1:2" x14ac:dyDescent="0.2">
      <c r="A79">
        <v>1851</v>
      </c>
      <c r="B79" s="1">
        <v>2024.5</v>
      </c>
    </row>
    <row r="80" spans="1:2" x14ac:dyDescent="0.2">
      <c r="A80">
        <v>1852</v>
      </c>
      <c r="B80" s="1">
        <v>1560</v>
      </c>
    </row>
    <row r="81" spans="1:2" x14ac:dyDescent="0.2">
      <c r="A81">
        <v>1853</v>
      </c>
      <c r="B81" s="1">
        <v>1320.5</v>
      </c>
    </row>
    <row r="82" spans="1:2" x14ac:dyDescent="0.2">
      <c r="A82">
        <v>1854</v>
      </c>
      <c r="B82" s="1">
        <v>1323.5</v>
      </c>
    </row>
    <row r="83" spans="1:2" x14ac:dyDescent="0.2">
      <c r="A83">
        <v>1855</v>
      </c>
      <c r="B83" s="1">
        <v>1358.5</v>
      </c>
    </row>
    <row r="84" spans="1:2" x14ac:dyDescent="0.2">
      <c r="A84">
        <v>1856</v>
      </c>
      <c r="B84" s="1">
        <v>823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prevalence comparison</vt:lpstr>
      <vt:lpstr>debtors</vt:lpstr>
      <vt:lpstr>prisoners yearly from 1779</vt:lpstr>
      <vt:lpstr>prisoners from 1900</vt:lpstr>
      <vt:lpstr>local prisoners, 1836-1902</vt:lpstr>
      <vt:lpstr>local prisoners, 1836-53</vt:lpstr>
      <vt:lpstr>convicts, 1848-1902</vt:lpstr>
      <vt:lpstr>convicts by prison, 1848-56</vt:lpstr>
      <vt:lpstr>hulks 1777-1856</vt:lpstr>
      <vt:lpstr>commitments, 1805-92</vt:lpstr>
      <vt:lpstr>commitments detail, 1838, 1850</vt:lpstr>
      <vt:lpstr>'convicts by prison, 1848-56'!Print_Area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2014-10-19T21:48:12Z</dcterms:created>
  <dcterms:modified xsi:type="dcterms:W3CDTF">2014-11-11T00:39:29Z</dcterms:modified>
</cp:coreProperties>
</file>