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10" yWindow="270" windowWidth="11130" windowHeight="6300" tabRatio="856"/>
  </bookViews>
  <sheets>
    <sheet name="prisoners 1850-1890" sheetId="35" r:id="rId1"/>
    <sheet name="prisoners pre-1840" sheetId="1" r:id="rId2"/>
    <sheet name="1840 convicts" sheetId="3" r:id="rId3"/>
    <sheet name="1850 compare-sum" sheetId="18" r:id="rId4"/>
    <sheet name="by prison 1849-50" sheetId="12" r:id="rId5"/>
    <sheet name="MA 1850-85" sheetId="32" r:id="rId6"/>
    <sheet name="NY 1850-80" sheetId="10" r:id="rId7"/>
    <sheet name="1860, states by nativity" sheetId="9" r:id="rId8"/>
    <sheet name="1868-1880, prisons" sheetId="37" r:id="rId9"/>
    <sheet name="1850-80, by state" sheetId="36" r:id="rId10"/>
    <sheet name="sex ratio 1870-80, ex NY" sheetId="40" r:id="rId11"/>
    <sheet name="sentence status, 1880-90" sheetId="39" r:id="rId12"/>
  </sheets>
  <definedNames>
    <definedName name="_xlnm.Print_Area" localSheetId="6">'NY 1850-80'!$A$190:$J$215</definedName>
  </definedNames>
  <calcPr calcId="145621"/>
</workbook>
</file>

<file path=xl/calcChain.xml><?xml version="1.0" encoding="utf-8"?>
<calcChain xmlns="http://schemas.openxmlformats.org/spreadsheetml/2006/main">
  <c r="D6" i="40" l="1"/>
  <c r="G6" i="40"/>
  <c r="D7" i="40"/>
  <c r="G7" i="40"/>
  <c r="D8" i="40"/>
  <c r="G8" i="40"/>
  <c r="D9" i="40"/>
  <c r="G9" i="40"/>
  <c r="D10" i="40"/>
  <c r="D11" i="40"/>
  <c r="G11" i="40"/>
  <c r="D12" i="40"/>
  <c r="G12" i="40"/>
  <c r="D13" i="40"/>
  <c r="G13" i="40"/>
  <c r="D14" i="40"/>
  <c r="G14" i="40"/>
  <c r="G16" i="40"/>
  <c r="D17" i="40"/>
  <c r="G17" i="40"/>
  <c r="D18" i="40"/>
  <c r="G18" i="40"/>
  <c r="D19" i="40"/>
  <c r="G19" i="40"/>
  <c r="E21" i="40"/>
  <c r="F21" i="40"/>
  <c r="H21" i="40"/>
  <c r="H22" i="40"/>
  <c r="I21" i="40"/>
  <c r="E22" i="40"/>
  <c r="J19" i="39"/>
  <c r="B31" i="39"/>
  <c r="B65" i="39"/>
  <c r="B80" i="39"/>
  <c r="E7" i="39"/>
  <c r="B79" i="39"/>
  <c r="C65" i="39"/>
  <c r="C7" i="39"/>
  <c r="H7" i="39"/>
  <c r="D65" i="39"/>
  <c r="F8" i="36"/>
  <c r="D7" i="39"/>
  <c r="C79" i="39"/>
  <c r="C80" i="39"/>
  <c r="D79" i="39"/>
  <c r="D80" i="39"/>
  <c r="G7" i="39"/>
  <c r="F19" i="39"/>
  <c r="F20" i="39"/>
  <c r="F21" i="39"/>
  <c r="C31" i="39"/>
  <c r="F6" i="39"/>
  <c r="G19" i="39"/>
  <c r="G20" i="39"/>
  <c r="G21" i="39"/>
  <c r="D31" i="39"/>
  <c r="G6" i="39"/>
  <c r="F24" i="39"/>
  <c r="C24" i="39"/>
  <c r="C30" i="39"/>
  <c r="F23" i="39"/>
  <c r="C23" i="39"/>
  <c r="F22" i="39"/>
  <c r="C22" i="39"/>
  <c r="H22" i="39"/>
  <c r="G24" i="39"/>
  <c r="D24" i="39"/>
  <c r="D30" i="39"/>
  <c r="D32" i="39"/>
  <c r="D6" i="39"/>
  <c r="D23" i="39"/>
  <c r="G22" i="39"/>
  <c r="D22" i="39"/>
  <c r="E6" i="39"/>
  <c r="B22" i="39"/>
  <c r="B23" i="39"/>
  <c r="B24" i="39"/>
  <c r="B26" i="39"/>
  <c r="B30" i="39"/>
  <c r="B32" i="39"/>
  <c r="C78" i="39"/>
  <c r="D78" i="39"/>
  <c r="E78" i="39"/>
  <c r="E76" i="39"/>
  <c r="E74" i="39"/>
  <c r="E73" i="39"/>
  <c r="E72" i="39"/>
  <c r="E71" i="39"/>
  <c r="E70" i="39"/>
  <c r="B78" i="39"/>
  <c r="B52" i="35"/>
  <c r="D9" i="35"/>
  <c r="B54" i="35"/>
  <c r="B55" i="35"/>
  <c r="B9" i="35"/>
  <c r="E9" i="35"/>
  <c r="B47" i="39"/>
  <c r="C12" i="39"/>
  <c r="C11" i="39"/>
  <c r="E63" i="39"/>
  <c r="E62" i="39"/>
  <c r="E61" i="39"/>
  <c r="E60" i="39"/>
  <c r="E56" i="39"/>
  <c r="E26" i="39"/>
  <c r="B50" i="39"/>
  <c r="B46" i="39"/>
  <c r="J26" i="39"/>
  <c r="F18" i="39"/>
  <c r="F26" i="39"/>
  <c r="I26" i="39"/>
  <c r="G18" i="39"/>
  <c r="G26" i="39"/>
  <c r="H26" i="39"/>
  <c r="J24" i="39"/>
  <c r="I24" i="39"/>
  <c r="J23" i="39"/>
  <c r="J22" i="39"/>
  <c r="I22" i="39"/>
  <c r="J21" i="39"/>
  <c r="I21" i="39"/>
  <c r="H21" i="39"/>
  <c r="J20" i="39"/>
  <c r="I20" i="39"/>
  <c r="I19" i="39"/>
  <c r="J18" i="39"/>
  <c r="I18" i="39"/>
  <c r="H18" i="39"/>
  <c r="F9" i="35"/>
  <c r="G9" i="35"/>
  <c r="B43" i="35"/>
  <c r="D6" i="36"/>
  <c r="N6" i="36"/>
  <c r="C44" i="35"/>
  <c r="F8" i="35"/>
  <c r="G6" i="36"/>
  <c r="B8" i="35"/>
  <c r="E9" i="10"/>
  <c r="C121" i="10"/>
  <c r="D9" i="10"/>
  <c r="C9" i="10"/>
  <c r="C122" i="10"/>
  <c r="B122" i="10"/>
  <c r="B46" i="35"/>
  <c r="C6" i="35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6" i="36"/>
  <c r="C8" i="35"/>
  <c r="E6" i="36"/>
  <c r="C7" i="35"/>
  <c r="G85" i="10"/>
  <c r="E62" i="10"/>
  <c r="D62" i="10"/>
  <c r="C62" i="10"/>
  <c r="B62" i="10"/>
  <c r="E61" i="10"/>
  <c r="D61" i="10"/>
  <c r="C61" i="10"/>
  <c r="B61" i="10"/>
  <c r="E60" i="10"/>
  <c r="D60" i="10"/>
  <c r="C60" i="10"/>
  <c r="B60" i="10"/>
  <c r="E59" i="10"/>
  <c r="D59" i="10"/>
  <c r="C59" i="10"/>
  <c r="B59" i="10"/>
  <c r="G298" i="10"/>
  <c r="H298" i="10"/>
  <c r="I298" i="10"/>
  <c r="G299" i="10"/>
  <c r="H299" i="10"/>
  <c r="I299" i="10"/>
  <c r="G300" i="10"/>
  <c r="H300" i="10"/>
  <c r="I300" i="10"/>
  <c r="G301" i="10"/>
  <c r="H301" i="10"/>
  <c r="I301" i="10"/>
  <c r="J302" i="10"/>
  <c r="B308" i="10"/>
  <c r="C308" i="10"/>
  <c r="D308" i="10"/>
  <c r="G308" i="10"/>
  <c r="I302" i="10"/>
  <c r="B302" i="10"/>
  <c r="H302" i="10"/>
  <c r="G303" i="10"/>
  <c r="H303" i="10"/>
  <c r="I303" i="10"/>
  <c r="D304" i="10"/>
  <c r="H304" i="10"/>
  <c r="E304" i="10"/>
  <c r="B289" i="10"/>
  <c r="B287" i="10"/>
  <c r="J303" i="10"/>
  <c r="B288" i="10"/>
  <c r="B286" i="10"/>
  <c r="F54" i="10"/>
  <c r="D55" i="10"/>
  <c r="D56" i="10"/>
  <c r="D57" i="10"/>
  <c r="F55" i="10"/>
  <c r="F56" i="10"/>
  <c r="F57" i="10"/>
  <c r="D54" i="10"/>
  <c r="D26" i="10"/>
  <c r="B26" i="10"/>
  <c r="B6" i="10"/>
  <c r="C29" i="35"/>
  <c r="G54" i="10"/>
  <c r="E54" i="10"/>
  <c r="E26" i="10"/>
  <c r="E55" i="10"/>
  <c r="E56" i="10"/>
  <c r="E57" i="10"/>
  <c r="G55" i="10"/>
  <c r="G56" i="10"/>
  <c r="G57" i="10"/>
  <c r="C30" i="35"/>
  <c r="C50" i="18"/>
  <c r="B16" i="35"/>
  <c r="B33" i="35"/>
  <c r="C21" i="10"/>
  <c r="B21" i="10"/>
  <c r="B9" i="10"/>
  <c r="B117" i="10"/>
  <c r="C112" i="10"/>
  <c r="B8" i="10"/>
  <c r="B19" i="10"/>
  <c r="B7" i="10"/>
  <c r="O6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I6" i="36"/>
  <c r="J6" i="36"/>
  <c r="K6" i="36"/>
  <c r="L6" i="36"/>
  <c r="M6" i="36"/>
  <c r="H6" i="36"/>
  <c r="H8" i="36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C70" i="10"/>
  <c r="B70" i="10"/>
  <c r="D22" i="32"/>
  <c r="D132" i="32"/>
  <c r="H8" i="32"/>
  <c r="B8" i="32"/>
  <c r="D133" i="32"/>
  <c r="I8" i="32"/>
  <c r="D137" i="32"/>
  <c r="D138" i="32"/>
  <c r="D139" i="32"/>
  <c r="B142" i="32"/>
  <c r="D134" i="32"/>
  <c r="C134" i="32"/>
  <c r="B134" i="32"/>
  <c r="D28" i="10"/>
  <c r="B28" i="10"/>
  <c r="B100" i="10"/>
  <c r="D29" i="10"/>
  <c r="B29" i="10"/>
  <c r="B161" i="10"/>
  <c r="B102" i="10"/>
  <c r="B12" i="10"/>
  <c r="C109" i="10"/>
  <c r="F9" i="9"/>
  <c r="F10" i="9"/>
  <c r="F11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12" i="9"/>
  <c r="F30" i="9"/>
  <c r="F8" i="9"/>
  <c r="F6" i="9"/>
  <c r="D6" i="9"/>
  <c r="E6" i="9"/>
  <c r="C6" i="36"/>
  <c r="D30" i="10"/>
  <c r="B30" i="10"/>
  <c r="D27" i="10"/>
  <c r="B27" i="10"/>
  <c r="B31" i="10"/>
  <c r="B118" i="10"/>
  <c r="C277" i="10"/>
  <c r="F277" i="10"/>
  <c r="I277" i="10"/>
  <c r="J277" i="10"/>
  <c r="K277" i="10"/>
  <c r="F278" i="10"/>
  <c r="J278" i="10"/>
  <c r="K278" i="10"/>
  <c r="F279" i="10"/>
  <c r="I279" i="10"/>
  <c r="J279" i="10"/>
  <c r="K279" i="10"/>
  <c r="F280" i="10"/>
  <c r="K280" i="10"/>
  <c r="F281" i="10"/>
  <c r="J281" i="10"/>
  <c r="K281" i="10"/>
  <c r="J282" i="10"/>
  <c r="G154" i="10"/>
  <c r="H154" i="10"/>
  <c r="C154" i="10"/>
  <c r="B154" i="10"/>
  <c r="F148" i="10"/>
  <c r="F149" i="10"/>
  <c r="F150" i="10"/>
  <c r="F151" i="10"/>
  <c r="F152" i="10"/>
  <c r="F153" i="10"/>
  <c r="C153" i="10"/>
  <c r="C152" i="10"/>
  <c r="C151" i="10"/>
  <c r="C150" i="10"/>
  <c r="C149" i="10"/>
  <c r="C148" i="10"/>
  <c r="D146" i="10"/>
  <c r="C146" i="10"/>
  <c r="F146" i="10"/>
  <c r="J145" i="10"/>
  <c r="D145" i="10"/>
  <c r="H138" i="10"/>
  <c r="I138" i="10"/>
  <c r="C138" i="10"/>
  <c r="B138" i="10"/>
  <c r="H137" i="10"/>
  <c r="I137" i="10"/>
  <c r="C137" i="10"/>
  <c r="B137" i="10"/>
  <c r="D132" i="10"/>
  <c r="F132" i="10"/>
  <c r="H132" i="10"/>
  <c r="E132" i="10"/>
  <c r="B132" i="10"/>
  <c r="G132" i="10"/>
  <c r="I132" i="10"/>
  <c r="H131" i="10"/>
  <c r="I131" i="10"/>
  <c r="C131" i="10"/>
  <c r="B131" i="10"/>
  <c r="H130" i="10"/>
  <c r="I130" i="10"/>
  <c r="C130" i="10"/>
  <c r="B130" i="10"/>
  <c r="H129" i="10"/>
  <c r="I129" i="10"/>
  <c r="C129" i="10"/>
  <c r="B129" i="10"/>
  <c r="C270" i="10"/>
  <c r="C269" i="10"/>
  <c r="C267" i="10"/>
  <c r="C266" i="10"/>
  <c r="C264" i="10"/>
  <c r="C263" i="10"/>
  <c r="C261" i="10"/>
  <c r="C260" i="10"/>
  <c r="C254" i="10"/>
  <c r="B254" i="10"/>
  <c r="C253" i="10"/>
  <c r="B253" i="10"/>
  <c r="C252" i="10"/>
  <c r="B252" i="10"/>
  <c r="C251" i="10"/>
  <c r="B251" i="10"/>
  <c r="C250" i="10"/>
  <c r="B250" i="10"/>
  <c r="D64" i="10"/>
  <c r="B18" i="10"/>
  <c r="B270" i="10"/>
  <c r="B269" i="10"/>
  <c r="B267" i="10"/>
  <c r="B266" i="10"/>
  <c r="B264" i="10"/>
  <c r="B263" i="10"/>
  <c r="B261" i="10"/>
  <c r="B260" i="10"/>
  <c r="C160" i="10"/>
  <c r="C161" i="10"/>
  <c r="C162" i="10"/>
  <c r="C159" i="10"/>
  <c r="B160" i="10"/>
  <c r="B162" i="10"/>
  <c r="B159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68" i="10"/>
  <c r="H309" i="10"/>
  <c r="D309" i="10"/>
  <c r="D79" i="32"/>
  <c r="E79" i="32"/>
  <c r="E80" i="32"/>
  <c r="G12" i="32"/>
  <c r="E12" i="32"/>
  <c r="I12" i="32"/>
  <c r="B74" i="32"/>
  <c r="D24" i="32"/>
  <c r="E22" i="32"/>
  <c r="E24" i="32"/>
  <c r="B24" i="32"/>
  <c r="D25" i="32"/>
  <c r="D7" i="32"/>
  <c r="E13" i="32"/>
  <c r="B13" i="32"/>
  <c r="D13" i="32"/>
  <c r="C13" i="32"/>
  <c r="C11" i="32"/>
  <c r="B11" i="32"/>
  <c r="I9" i="32"/>
  <c r="B9" i="32"/>
  <c r="H9" i="32"/>
  <c r="E9" i="32"/>
  <c r="D9" i="32"/>
  <c r="C9" i="32"/>
  <c r="E8" i="32"/>
  <c r="D8" i="32"/>
  <c r="C8" i="32"/>
  <c r="E6" i="32"/>
  <c r="B6" i="32"/>
  <c r="D6" i="32"/>
  <c r="C6" i="32"/>
  <c r="E60" i="32"/>
  <c r="E50" i="32"/>
  <c r="D50" i="32"/>
  <c r="E49" i="32"/>
  <c r="D49" i="32"/>
  <c r="E48" i="32"/>
  <c r="D48" i="32"/>
  <c r="E47" i="32"/>
  <c r="D47" i="32"/>
  <c r="E46" i="32"/>
  <c r="D46" i="32"/>
  <c r="E45" i="32"/>
  <c r="D45" i="32"/>
  <c r="E44" i="32"/>
  <c r="D44" i="32"/>
  <c r="E43" i="32"/>
  <c r="D43" i="32"/>
  <c r="E42" i="32"/>
  <c r="D42" i="32"/>
  <c r="E41" i="32"/>
  <c r="D41" i="32"/>
  <c r="E40" i="32"/>
  <c r="D40" i="32"/>
  <c r="D39" i="32"/>
  <c r="E38" i="32"/>
  <c r="D38" i="32"/>
  <c r="E37" i="32"/>
  <c r="D37" i="32"/>
  <c r="D36" i="32"/>
  <c r="E35" i="32"/>
  <c r="D35" i="32"/>
  <c r="E34" i="32"/>
  <c r="D34" i="32"/>
  <c r="E33" i="32"/>
  <c r="D33" i="32"/>
  <c r="E32" i="32"/>
  <c r="D32" i="32"/>
  <c r="C24" i="32"/>
  <c r="C22" i="32"/>
  <c r="B22" i="32"/>
  <c r="F22" i="1"/>
  <c r="G22" i="1"/>
  <c r="H22" i="1"/>
  <c r="I22" i="1"/>
  <c r="J22" i="1"/>
  <c r="F30" i="1"/>
  <c r="J30" i="1"/>
  <c r="I30" i="1"/>
  <c r="G30" i="1"/>
  <c r="H30" i="1"/>
  <c r="E64" i="10"/>
  <c r="C64" i="10"/>
  <c r="B64" i="10"/>
  <c r="D39" i="3"/>
  <c r="B322" i="10"/>
  <c r="B323" i="10"/>
  <c r="B324" i="10"/>
  <c r="B325" i="10"/>
  <c r="B321" i="10"/>
  <c r="C321" i="10"/>
  <c r="C246" i="10"/>
  <c r="B246" i="10"/>
  <c r="C242" i="10"/>
  <c r="B242" i="10"/>
  <c r="C241" i="10"/>
  <c r="B241" i="10"/>
  <c r="C238" i="10"/>
  <c r="B238" i="10"/>
  <c r="C237" i="10"/>
  <c r="B237" i="10"/>
  <c r="C235" i="10"/>
  <c r="B235" i="10"/>
  <c r="C234" i="10"/>
  <c r="B234" i="10"/>
  <c r="C232" i="10"/>
  <c r="B232" i="10"/>
  <c r="C227" i="10"/>
  <c r="B227" i="10"/>
  <c r="C226" i="10"/>
  <c r="B226" i="10"/>
  <c r="C225" i="10"/>
  <c r="B225" i="10"/>
  <c r="C224" i="10"/>
  <c r="B224" i="10"/>
  <c r="C222" i="10"/>
  <c r="B222" i="10"/>
  <c r="C221" i="10"/>
  <c r="B221" i="10"/>
  <c r="C215" i="10"/>
  <c r="B215" i="10"/>
  <c r="B211" i="10"/>
  <c r="B210" i="10"/>
  <c r="B207" i="10"/>
  <c r="B206" i="10"/>
  <c r="B204" i="10"/>
  <c r="B203" i="10"/>
  <c r="B201" i="10"/>
  <c r="B196" i="10"/>
  <c r="B195" i="10"/>
  <c r="B194" i="10"/>
  <c r="B193" i="10"/>
  <c r="B191" i="10"/>
  <c r="B190" i="10"/>
  <c r="C211" i="10"/>
  <c r="C210" i="10"/>
  <c r="C207" i="10"/>
  <c r="C206" i="10"/>
  <c r="C204" i="10"/>
  <c r="C203" i="10"/>
  <c r="C201" i="10"/>
  <c r="C196" i="10"/>
  <c r="C195" i="10"/>
  <c r="C194" i="10"/>
  <c r="C193" i="10"/>
  <c r="C191" i="10"/>
  <c r="C190" i="10"/>
  <c r="B55" i="10"/>
  <c r="C55" i="10"/>
  <c r="B56" i="10"/>
  <c r="C56" i="10"/>
  <c r="B57" i="10"/>
  <c r="C57" i="10"/>
  <c r="C54" i="10"/>
  <c r="B54" i="10"/>
  <c r="C79" i="32"/>
  <c r="E126" i="32"/>
  <c r="D76" i="32"/>
  <c r="F126" i="32"/>
  <c r="E76" i="32"/>
  <c r="D126" i="32"/>
  <c r="E125" i="32"/>
  <c r="D75" i="32"/>
  <c r="F125" i="32"/>
  <c r="D125" i="32"/>
  <c r="D97" i="32"/>
  <c r="D98" i="32"/>
  <c r="D99" i="32"/>
  <c r="D100" i="32"/>
  <c r="D101" i="32"/>
  <c r="D102" i="32"/>
  <c r="D113" i="32"/>
  <c r="D103" i="32"/>
  <c r="D104" i="32"/>
  <c r="D105" i="32"/>
  <c r="D106" i="32"/>
  <c r="D107" i="32"/>
  <c r="D108" i="32"/>
  <c r="D109" i="32"/>
  <c r="D110" i="32"/>
  <c r="D114" i="32"/>
  <c r="D111" i="32"/>
  <c r="D112" i="32"/>
  <c r="D116" i="32"/>
  <c r="D117" i="32"/>
  <c r="D118" i="32"/>
  <c r="D119" i="32"/>
  <c r="D120" i="32"/>
  <c r="D121" i="32"/>
  <c r="D122" i="32"/>
  <c r="D123" i="32"/>
  <c r="E75" i="32"/>
  <c r="C75" i="32"/>
  <c r="C73" i="32"/>
  <c r="B75" i="32"/>
  <c r="B73" i="3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6" i="12"/>
  <c r="J27" i="3"/>
  <c r="B76" i="1"/>
  <c r="C76" i="1"/>
  <c r="I76" i="1"/>
  <c r="F55" i="1"/>
  <c r="F76" i="1"/>
  <c r="F56" i="1"/>
  <c r="F57" i="1"/>
  <c r="H57" i="1"/>
  <c r="F58" i="1"/>
  <c r="F59" i="1"/>
  <c r="H59" i="1"/>
  <c r="F60" i="1"/>
  <c r="F61" i="1"/>
  <c r="H61" i="1"/>
  <c r="F62" i="1"/>
  <c r="F63" i="1"/>
  <c r="H63" i="1"/>
  <c r="F64" i="1"/>
  <c r="F65" i="1"/>
  <c r="H65" i="1"/>
  <c r="F66" i="1"/>
  <c r="F67" i="1"/>
  <c r="H67" i="1"/>
  <c r="F68" i="1"/>
  <c r="F69" i="1"/>
  <c r="H69" i="1"/>
  <c r="F70" i="1"/>
  <c r="F71" i="1"/>
  <c r="H71" i="1"/>
  <c r="F72" i="1"/>
  <c r="F73" i="1"/>
  <c r="H73" i="1"/>
  <c r="F74" i="1"/>
  <c r="F75" i="1"/>
  <c r="H75" i="1"/>
  <c r="G55" i="1"/>
  <c r="G76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D76" i="1"/>
  <c r="E76" i="1"/>
  <c r="H56" i="1"/>
  <c r="H58" i="1"/>
  <c r="H60" i="1"/>
  <c r="H62" i="1"/>
  <c r="H64" i="1"/>
  <c r="H66" i="1"/>
  <c r="H68" i="1"/>
  <c r="H70" i="1"/>
  <c r="H72" i="1"/>
  <c r="H74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55" i="1"/>
  <c r="J47" i="1"/>
  <c r="I47" i="1"/>
  <c r="F47" i="1"/>
  <c r="G47" i="1"/>
  <c r="H47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B45" i="1"/>
  <c r="I45" i="1"/>
  <c r="D45" i="1"/>
  <c r="F45" i="1"/>
  <c r="C45" i="1"/>
  <c r="E45" i="1"/>
  <c r="G45" i="1"/>
  <c r="H45" i="1"/>
  <c r="J45" i="1"/>
  <c r="J38" i="1"/>
  <c r="I38" i="1"/>
  <c r="F38" i="1"/>
  <c r="G38" i="1"/>
  <c r="H38" i="1"/>
  <c r="I20" i="1"/>
  <c r="F20" i="1"/>
  <c r="G20" i="1"/>
  <c r="J20" i="1"/>
  <c r="I21" i="1"/>
  <c r="F21" i="1"/>
  <c r="G21" i="1"/>
  <c r="J21" i="1"/>
  <c r="I23" i="1"/>
  <c r="F23" i="1"/>
  <c r="G23" i="1"/>
  <c r="J23" i="1"/>
  <c r="F19" i="1"/>
  <c r="H19" i="1"/>
  <c r="G19" i="1"/>
  <c r="J19" i="1"/>
  <c r="I19" i="1"/>
  <c r="H20" i="1"/>
  <c r="H23" i="1"/>
  <c r="I11" i="1"/>
  <c r="I10" i="1"/>
  <c r="F11" i="1"/>
  <c r="G11" i="1"/>
  <c r="H11" i="1"/>
  <c r="F10" i="1"/>
  <c r="G10" i="1"/>
  <c r="H10" i="1"/>
  <c r="F43" i="18"/>
  <c r="E43" i="18"/>
  <c r="D43" i="18"/>
  <c r="C43" i="18"/>
  <c r="B43" i="18"/>
  <c r="C30" i="18"/>
  <c r="B30" i="18"/>
  <c r="B50" i="18"/>
  <c r="E50" i="18"/>
  <c r="F50" i="18"/>
  <c r="G50" i="18"/>
  <c r="H50" i="18"/>
  <c r="I50" i="18"/>
  <c r="C10" i="18"/>
  <c r="B5" i="18"/>
  <c r="D21" i="18"/>
  <c r="B16" i="18"/>
  <c r="C5" i="18"/>
  <c r="E5" i="18"/>
  <c r="C22" i="18"/>
  <c r="C23" i="18"/>
  <c r="B13" i="18"/>
  <c r="D22" i="18"/>
  <c r="C16" i="18"/>
  <c r="C6" i="18"/>
  <c r="D23" i="18"/>
  <c r="C24" i="18"/>
  <c r="D24" i="18"/>
  <c r="C20" i="18"/>
  <c r="C21" i="18"/>
  <c r="D20" i="18"/>
  <c r="I111" i="12"/>
  <c r="J111" i="12"/>
  <c r="I112" i="12"/>
  <c r="J112" i="12"/>
  <c r="I113" i="12"/>
  <c r="J113" i="12"/>
  <c r="I114" i="12"/>
  <c r="J114" i="12"/>
  <c r="I115" i="12"/>
  <c r="J115" i="12"/>
  <c r="I116" i="12"/>
  <c r="J116" i="12"/>
  <c r="I117" i="12"/>
  <c r="J117" i="12"/>
  <c r="I118" i="12"/>
  <c r="J118" i="12"/>
  <c r="I119" i="12"/>
  <c r="J119" i="12"/>
  <c r="I120" i="12"/>
  <c r="J120" i="12"/>
  <c r="I121" i="12"/>
  <c r="J121" i="12"/>
  <c r="I122" i="12"/>
  <c r="J122" i="12"/>
  <c r="I123" i="12"/>
  <c r="J123" i="12"/>
  <c r="I124" i="12"/>
  <c r="J124" i="12"/>
  <c r="I125" i="12"/>
  <c r="J125" i="12"/>
  <c r="I126" i="12"/>
  <c r="J126" i="12"/>
  <c r="I127" i="12"/>
  <c r="J127" i="12"/>
  <c r="I128" i="12"/>
  <c r="J128" i="12"/>
  <c r="I129" i="12"/>
  <c r="J129" i="12"/>
  <c r="I130" i="12"/>
  <c r="J130" i="12"/>
  <c r="I131" i="12"/>
  <c r="J131" i="12"/>
  <c r="I132" i="12"/>
  <c r="J132" i="12"/>
  <c r="I133" i="12"/>
  <c r="J133" i="12"/>
  <c r="I134" i="12"/>
  <c r="J134" i="12"/>
  <c r="I135" i="12"/>
  <c r="J135" i="12"/>
  <c r="I136" i="12"/>
  <c r="J136" i="12"/>
  <c r="I137" i="12"/>
  <c r="J137" i="12"/>
  <c r="I138" i="12"/>
  <c r="J138" i="12"/>
  <c r="I139" i="12"/>
  <c r="J139" i="12"/>
  <c r="I140" i="12"/>
  <c r="J140" i="12"/>
  <c r="I141" i="12"/>
  <c r="J141" i="12"/>
  <c r="I142" i="12"/>
  <c r="J142" i="12"/>
  <c r="I143" i="12"/>
  <c r="J143" i="12"/>
  <c r="I144" i="12"/>
  <c r="J144" i="12"/>
  <c r="I145" i="12"/>
  <c r="J145" i="12"/>
  <c r="J110" i="12"/>
  <c r="I110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G14" i="3"/>
  <c r="G17" i="3"/>
  <c r="I17" i="3"/>
  <c r="G16" i="3"/>
  <c r="G22" i="3"/>
  <c r="I22" i="3"/>
  <c r="G10" i="3"/>
  <c r="G24" i="3"/>
  <c r="I24" i="3"/>
  <c r="G19" i="3"/>
  <c r="G18" i="3"/>
  <c r="I18" i="3"/>
  <c r="G21" i="3"/>
  <c r="G15" i="3"/>
  <c r="I15" i="3"/>
  <c r="G25" i="3"/>
  <c r="G12" i="3"/>
  <c r="I12" i="3"/>
  <c r="G23" i="3"/>
  <c r="G11" i="3"/>
  <c r="I11" i="3"/>
  <c r="G13" i="3"/>
  <c r="G27" i="3"/>
  <c r="E4" i="3"/>
  <c r="H14" i="3"/>
  <c r="H17" i="3"/>
  <c r="H16" i="3"/>
  <c r="H22" i="3"/>
  <c r="H10" i="3"/>
  <c r="H27" i="3"/>
  <c r="F4" i="3"/>
  <c r="H24" i="3"/>
  <c r="H19" i="3"/>
  <c r="H18" i="3"/>
  <c r="H21" i="3"/>
  <c r="H15" i="3"/>
  <c r="H25" i="3"/>
  <c r="H12" i="3"/>
  <c r="H23" i="3"/>
  <c r="H11" i="3"/>
  <c r="H13" i="3"/>
  <c r="I14" i="3"/>
  <c r="I16" i="3"/>
  <c r="I10" i="3"/>
  <c r="I27" i="3"/>
  <c r="C4" i="3"/>
  <c r="I19" i="3"/>
  <c r="I21" i="3"/>
  <c r="I25" i="3"/>
  <c r="I23" i="3"/>
  <c r="I13" i="3"/>
  <c r="J301" i="10"/>
  <c r="J300" i="10"/>
  <c r="J299" i="10"/>
  <c r="J298" i="10"/>
  <c r="C31" i="10"/>
  <c r="C325" i="10"/>
  <c r="C324" i="10"/>
  <c r="C323" i="10"/>
  <c r="C322" i="10"/>
  <c r="D317" i="10"/>
  <c r="D316" i="10"/>
  <c r="C26" i="10"/>
  <c r="C18" i="10"/>
  <c r="C30" i="10"/>
  <c r="C29" i="10"/>
  <c r="C28" i="10"/>
  <c r="C27" i="10"/>
  <c r="C27" i="3"/>
  <c r="E27" i="3"/>
  <c r="D27" i="3"/>
  <c r="F27" i="3"/>
  <c r="J11" i="1"/>
  <c r="J304" i="10"/>
  <c r="D4" i="3"/>
  <c r="J76" i="1"/>
  <c r="D5" i="18"/>
  <c r="C76" i="32"/>
  <c r="B76" i="32"/>
  <c r="D80" i="32"/>
  <c r="H12" i="32"/>
  <c r="F154" i="10"/>
  <c r="J10" i="1"/>
  <c r="B6" i="18"/>
  <c r="H21" i="1"/>
  <c r="J55" i="1"/>
  <c r="H55" i="1"/>
  <c r="H76" i="1"/>
  <c r="B79" i="32"/>
  <c r="E25" i="32"/>
  <c r="C25" i="32"/>
  <c r="C132" i="10"/>
  <c r="C302" i="10"/>
  <c r="C304" i="10"/>
  <c r="B304" i="10"/>
  <c r="G302" i="10"/>
  <c r="B44" i="35"/>
  <c r="D8" i="35"/>
  <c r="E8" i="35"/>
  <c r="G8" i="35"/>
  <c r="C32" i="39"/>
  <c r="E30" i="39"/>
  <c r="I6" i="39"/>
  <c r="F7" i="39"/>
  <c r="I7" i="39"/>
  <c r="E80" i="39"/>
  <c r="B291" i="10"/>
  <c r="E291" i="10"/>
  <c r="D291" i="10"/>
  <c r="B292" i="10"/>
  <c r="E292" i="10"/>
  <c r="D292" i="10"/>
  <c r="B6" i="39"/>
  <c r="J6" i="39"/>
  <c r="B34" i="39"/>
  <c r="B49" i="39"/>
  <c r="B7" i="35"/>
  <c r="H24" i="39"/>
  <c r="E31" i="39"/>
  <c r="E65" i="39"/>
  <c r="E79" i="39"/>
  <c r="B7" i="39"/>
  <c r="J7" i="39"/>
  <c r="C6" i="39"/>
  <c r="H6" i="39"/>
  <c r="E32" i="39"/>
  <c r="G304" i="10"/>
  <c r="I304" i="10"/>
  <c r="B101" i="10"/>
  <c r="B105" i="10"/>
  <c r="B11" i="10"/>
  <c r="E7" i="32"/>
  <c r="B25" i="32"/>
  <c r="E6" i="18"/>
  <c r="E7" i="18"/>
  <c r="D6" i="18"/>
  <c r="D7" i="18"/>
  <c r="C7" i="18"/>
  <c r="B7" i="18"/>
  <c r="F12" i="32"/>
  <c r="D12" i="32"/>
  <c r="B80" i="32"/>
  <c r="C80" i="32"/>
  <c r="C12" i="32"/>
  <c r="B12" i="32"/>
  <c r="B7" i="32"/>
  <c r="C7" i="32"/>
  <c r="H9" i="35"/>
  <c r="D7" i="35"/>
  <c r="D6" i="35"/>
  <c r="B36" i="35"/>
  <c r="C33" i="35"/>
  <c r="C36" i="35"/>
  <c r="D5" i="35"/>
  <c r="H6" i="35"/>
  <c r="H7" i="35"/>
  <c r="H8" i="35"/>
</calcChain>
</file>

<file path=xl/sharedStrings.xml><?xml version="1.0" encoding="utf-8"?>
<sst xmlns="http://schemas.openxmlformats.org/spreadsheetml/2006/main" count="2517" uniqueCount="707">
  <si>
    <t>whites</t>
  </si>
  <si>
    <t>blacks</t>
  </si>
  <si>
    <t>men</t>
  </si>
  <si>
    <t>women</t>
  </si>
  <si>
    <t>On Dec. 31</t>
  </si>
  <si>
    <t>males</t>
  </si>
  <si>
    <t>females</t>
  </si>
  <si>
    <t>Maine</t>
  </si>
  <si>
    <t>New Hampshire</t>
  </si>
  <si>
    <t>Vermont</t>
  </si>
  <si>
    <t>Rhode Island</t>
  </si>
  <si>
    <t>Auburn</t>
  </si>
  <si>
    <t>Sing Sing</t>
  </si>
  <si>
    <t>Clinton</t>
  </si>
  <si>
    <t>New Jersey</t>
  </si>
  <si>
    <t>Maryland</t>
  </si>
  <si>
    <t>Georgia</t>
  </si>
  <si>
    <t>Indiana</t>
  </si>
  <si>
    <t>Ohio</t>
  </si>
  <si>
    <t>Illinois</t>
  </si>
  <si>
    <t>Michigan</t>
  </si>
  <si>
    <t>Kentucky</t>
  </si>
  <si>
    <t>New York</t>
  </si>
  <si>
    <t>Albany</t>
  </si>
  <si>
    <t>white males</t>
  </si>
  <si>
    <t>white females</t>
  </si>
  <si>
    <t>male</t>
  </si>
  <si>
    <t>female</t>
  </si>
  <si>
    <t>total</t>
  </si>
  <si>
    <t>penitentiaries</t>
  </si>
  <si>
    <t>males-white</t>
  </si>
  <si>
    <t>females-white</t>
  </si>
  <si>
    <t>Massachusetts</t>
  </si>
  <si>
    <t>jails and houses of correction</t>
  </si>
  <si>
    <t>Missouri</t>
  </si>
  <si>
    <t>Virginia</t>
  </si>
  <si>
    <t>Mississippi</t>
  </si>
  <si>
    <t>Total</t>
  </si>
  <si>
    <t>colored</t>
  </si>
  <si>
    <t>Connecticut</t>
  </si>
  <si>
    <t>Pennsylvania</t>
  </si>
  <si>
    <t>Tennessee</t>
  </si>
  <si>
    <t>Louisiana</t>
  </si>
  <si>
    <t>Columbia County, Hudson</t>
  </si>
  <si>
    <t>commitments</t>
  </si>
  <si>
    <t>total prisoners</t>
  </si>
  <si>
    <t>US pop</t>
  </si>
  <si>
    <t>Wyoming</t>
  </si>
  <si>
    <t>Colorado</t>
  </si>
  <si>
    <t>Utah</t>
  </si>
  <si>
    <t>Idaho</t>
  </si>
  <si>
    <t>Arizona</t>
  </si>
  <si>
    <t>Washington</t>
  </si>
  <si>
    <t>California</t>
  </si>
  <si>
    <t>Kansas</t>
  </si>
  <si>
    <t>Oregon</t>
  </si>
  <si>
    <t>Montana</t>
  </si>
  <si>
    <t>Nevada</t>
  </si>
  <si>
    <t>all</t>
  </si>
  <si>
    <t>Alabama</t>
  </si>
  <si>
    <t>Arkansas</t>
  </si>
  <si>
    <t>District of Columbia</t>
  </si>
  <si>
    <t>Delaware</t>
  </si>
  <si>
    <t>Florida</t>
  </si>
  <si>
    <t>Iowa</t>
  </si>
  <si>
    <t>North Carolina</t>
  </si>
  <si>
    <t>South Carolina</t>
  </si>
  <si>
    <t>Texas</t>
  </si>
  <si>
    <t>Wisconsin</t>
  </si>
  <si>
    <t>Minnesota</t>
  </si>
  <si>
    <t>New Mexico</t>
  </si>
  <si>
    <t>state</t>
  </si>
  <si>
    <t>lid</t>
  </si>
  <si>
    <t>county jails</t>
  </si>
  <si>
    <t>city prisons</t>
  </si>
  <si>
    <t>workhouses</t>
  </si>
  <si>
    <t>leased out</t>
  </si>
  <si>
    <t>native</t>
  </si>
  <si>
    <t>foreigners</t>
  </si>
  <si>
    <t>Dakota</t>
  </si>
  <si>
    <t>Nebraska</t>
  </si>
  <si>
    <t>West Virgina</t>
  </si>
  <si>
    <t>Reformatory Institution for Women and Girls</t>
  </si>
  <si>
    <t xml:space="preserve">state </t>
  </si>
  <si>
    <t>Jan. 1</t>
  </si>
  <si>
    <t>in prison</t>
  </si>
  <si>
    <t>black males</t>
  </si>
  <si>
    <t>black females</t>
  </si>
  <si>
    <t>First District Prison (The Tombs), NY</t>
  </si>
  <si>
    <t>Police Court cases</t>
  </si>
  <si>
    <t>Year</t>
  </si>
  <si>
    <t>Males</t>
  </si>
  <si>
    <t>Females</t>
  </si>
  <si>
    <t>Sex Ratio</t>
  </si>
  <si>
    <t>Monroe County (Rochester)</t>
  </si>
  <si>
    <t>Erie County (Buffalo)</t>
  </si>
  <si>
    <t>Onondaga County (Syracuse)</t>
  </si>
  <si>
    <t>King's County (Brooklyn)</t>
  </si>
  <si>
    <t>Blackwell's Island (New York City)</t>
  </si>
  <si>
    <t>Albany Penitentiary</t>
  </si>
  <si>
    <t>ave</t>
  </si>
  <si>
    <t>Sing Sing male</t>
  </si>
  <si>
    <t>Sing Sing female</t>
  </si>
  <si>
    <t xml:space="preserve">Auburn </t>
  </si>
  <si>
    <t>year end</t>
  </si>
  <si>
    <t>black</t>
  </si>
  <si>
    <t>all races</t>
  </si>
  <si>
    <t>Convicts in state prisons in 1840</t>
  </si>
  <si>
    <t>source and notes</t>
  </si>
  <si>
    <t>Census  of 1850, Table CLXXXI, p. 167</t>
  </si>
  <si>
    <t>From a report made by the Secretary of State in 1845, based on a special Census circular. (id. p. 167)</t>
  </si>
  <si>
    <t>sources and notes</t>
  </si>
  <si>
    <t>sex ratio</t>
  </si>
  <si>
    <t>convicts in state prisons</t>
  </si>
  <si>
    <t>Convicts by state</t>
  </si>
  <si>
    <t>Eastern State</t>
  </si>
  <si>
    <t>Western State</t>
  </si>
  <si>
    <t>Doesn't include prisoners in local jails.</t>
  </si>
  <si>
    <t>Wetumpka</t>
  </si>
  <si>
    <t>Little Rock</t>
  </si>
  <si>
    <t>Wethersfield</t>
  </si>
  <si>
    <t>location</t>
  </si>
  <si>
    <t>type</t>
  </si>
  <si>
    <t>Milledgeville</t>
  </si>
  <si>
    <t>Alton</t>
  </si>
  <si>
    <t>Jeffersonville</t>
  </si>
  <si>
    <t>Frankfort</t>
  </si>
  <si>
    <t>Baton Rouge</t>
  </si>
  <si>
    <t>Thomaston</t>
  </si>
  <si>
    <t>Baltimore</t>
  </si>
  <si>
    <t>Charlestown</t>
  </si>
  <si>
    <t>Jackson</t>
  </si>
  <si>
    <t>Jefferson City</t>
  </si>
  <si>
    <t>Concord</t>
  </si>
  <si>
    <t>Auburn, Sing Sing, Clinton county</t>
  </si>
  <si>
    <t>Trenton</t>
  </si>
  <si>
    <t>Columbus</t>
  </si>
  <si>
    <t>Providence</t>
  </si>
  <si>
    <t>district jails</t>
  </si>
  <si>
    <t>Nashville</t>
  </si>
  <si>
    <t>Richmond</t>
  </si>
  <si>
    <t>Windsor</t>
  </si>
  <si>
    <t>s</t>
  </si>
  <si>
    <t>ref</t>
  </si>
  <si>
    <t>PA7</t>
  </si>
  <si>
    <t>PA5</t>
  </si>
  <si>
    <t>PA5 stats for Georgia apparently are commitments, 1817-49; similarly, stats for TN may be commitments, 1847-9.</t>
  </si>
  <si>
    <t>PA5: NY PA, 5'th AR (1850) p. 56 (prisoners at year-end 1849)</t>
  </si>
  <si>
    <t>PA7: 7'th annual report, Prison Association of New York, p.23 (prisoners at year-end 1850)</t>
  </si>
  <si>
    <t>agg</t>
  </si>
  <si>
    <t>Auburn, Clinton, Sing Sing</t>
  </si>
  <si>
    <t>Eastern &amp; Western</t>
  </si>
  <si>
    <t>C50SS</t>
  </si>
  <si>
    <t>C50PS</t>
  </si>
  <si>
    <t>Eastern (Pittsburg)</t>
  </si>
  <si>
    <t>Western (Philadelphia)</t>
  </si>
  <si>
    <t>Auburn, Sing Sing, Clinton</t>
  </si>
  <si>
    <t>C50SS: Census of 1850, Table CLXXVI, p. 165, Criminals in prison, from schedules of social statistics, on June 1</t>
  </si>
  <si>
    <t>C50PS: Census of 1850, Table CLXXX, p. 166, Statistics of Penitentiaries, from Prison Society Report, average daily prisoners across year</t>
  </si>
  <si>
    <t>C50POP</t>
  </si>
  <si>
    <t>males-colored</t>
  </si>
  <si>
    <t>females-colored</t>
  </si>
  <si>
    <t>Eastern (Philadelphia)</t>
  </si>
  <si>
    <t>Western (Allegheny City)</t>
  </si>
  <si>
    <t>C50POP: Census of 1850, Table CLXXIX, p. 166, State prisons and penitentiaries, from population returns</t>
  </si>
  <si>
    <t>d</t>
  </si>
  <si>
    <t>agg: s=state-level record, d=detail record for state</t>
  </si>
  <si>
    <t>C50POPD</t>
  </si>
  <si>
    <t>C50POPD: Census of 1850, Tables CLXXVII-VIII, type-separated stats from population returns</t>
  </si>
  <si>
    <t>jails</t>
  </si>
  <si>
    <t>state prisons and penitentiaries</t>
  </si>
  <si>
    <t>convicted criminals</t>
  </si>
  <si>
    <t>state prison</t>
  </si>
  <si>
    <t>prisons</t>
  </si>
  <si>
    <t>tc</t>
  </si>
  <si>
    <t>type-code</t>
  </si>
  <si>
    <t>jails/prisons ratio</t>
  </si>
  <si>
    <t>C50POP, prisons</t>
  </si>
  <si>
    <t>West Virginia</t>
  </si>
  <si>
    <t>prisoners</t>
  </si>
  <si>
    <t>coverage</t>
  </si>
  <si>
    <t>in prisons</t>
  </si>
  <si>
    <t>in jails</t>
  </si>
  <si>
    <t>pop not covered</t>
  </si>
  <si>
    <t>residents</t>
  </si>
  <si>
    <t>Estimate of prisoners in the U.S. in 1850</t>
  </si>
  <si>
    <t>based on sums from "1849-50 sources" sheet</t>
  </si>
  <si>
    <t>for U.S population by states, see</t>
  </si>
  <si>
    <t>population-us-by-states-from-1790</t>
  </si>
  <si>
    <t>Comparative prisoners counts from the 1880 U.S. Census</t>
  </si>
  <si>
    <t>incarceration facility type</t>
  </si>
  <si>
    <t>jail/prison rato</t>
  </si>
  <si>
    <t>1850 state group</t>
  </si>
  <si>
    <t>all U.S.</t>
  </si>
  <si>
    <t>Growth in prisoner proportion in prisons/penitentiaries from 1850 to 1880 is plausible.</t>
  </si>
  <si>
    <t>Key weakness of 1850 data is poor coverage of penal institutions other than state prisons or penitentiaries</t>
  </si>
  <si>
    <t>Source comparison of 1850 prisoner counts</t>
  </si>
  <si>
    <t>all categories</t>
  </si>
  <si>
    <t>Prisoners in prison at Newgate, NY</t>
  </si>
  <si>
    <t>Nov. 30, 1835</t>
  </si>
  <si>
    <t>average</t>
  </si>
  <si>
    <t>Census of 1850 prisoner counts are for June 1, 1850.</t>
  </si>
  <si>
    <t>Boston, House of Corrections</t>
  </si>
  <si>
    <t>1841-45</t>
  </si>
  <si>
    <t>female %</t>
  </si>
  <si>
    <t>Census of 1850, p. 168 (notes)</t>
  </si>
  <si>
    <t>Pennsylvania, Philadelphia</t>
  </si>
  <si>
    <t>Pennsylvania, Pittsburg</t>
  </si>
  <si>
    <t>New York, Auburn</t>
  </si>
  <si>
    <t>New York, Sing Sing</t>
  </si>
  <si>
    <t>PANY</t>
  </si>
  <si>
    <t>PANY: Prison Association of New York, 2nd Annual Report, pp. 92-3</t>
  </si>
  <si>
    <t>detail for PANY</t>
  </si>
  <si>
    <t>PANY, 19th Annual Report, pp. 203, 210, 213, 218</t>
  </si>
  <si>
    <t>city</t>
  </si>
  <si>
    <t>sp</t>
  </si>
  <si>
    <t>Chattahoochee</t>
  </si>
  <si>
    <t>Lincoln</t>
  </si>
  <si>
    <t>Raleigh</t>
  </si>
  <si>
    <t>Salt Lake City</t>
  </si>
  <si>
    <t>San Quentin</t>
  </si>
  <si>
    <t>Carson City</t>
  </si>
  <si>
    <t>Deer Lodge</t>
  </si>
  <si>
    <t>Pittsburgh</t>
  </si>
  <si>
    <t>Joliet</t>
  </si>
  <si>
    <t>Philadelphia</t>
  </si>
  <si>
    <t>Indianapolis</t>
  </si>
  <si>
    <t>Salem</t>
  </si>
  <si>
    <t>Dannemora</t>
  </si>
  <si>
    <t>Leavenworth</t>
  </si>
  <si>
    <t>Michigan City</t>
  </si>
  <si>
    <t>Ossining</t>
  </si>
  <si>
    <t>Fort Madison</t>
  </si>
  <si>
    <t>Columbia</t>
  </si>
  <si>
    <t>Stillwater</t>
  </si>
  <si>
    <t>Moundsville</t>
  </si>
  <si>
    <t>Waupun</t>
  </si>
  <si>
    <t>Huntsville</t>
  </si>
  <si>
    <t>listed total</t>
  </si>
  <si>
    <t>hc-w</t>
  </si>
  <si>
    <t>Howard</t>
  </si>
  <si>
    <t>cp</t>
  </si>
  <si>
    <t>Syracuse</t>
  </si>
  <si>
    <t>Chicago</t>
  </si>
  <si>
    <t>Boston</t>
  </si>
  <si>
    <t>Hoboken</t>
  </si>
  <si>
    <t>Cinncinnati</t>
  </si>
  <si>
    <t>Rochester</t>
  </si>
  <si>
    <t>counties ex. Boston</t>
  </si>
  <si>
    <t>Brooklyn</t>
  </si>
  <si>
    <t>Detroit</t>
  </si>
  <si>
    <t>Annual Account of Prisoners in the State-Prison, Dec. 31, 1799</t>
  </si>
  <si>
    <t>Inspectors of Prisons, New York State</t>
  </si>
  <si>
    <t>in jails and houses of correction (prisoners)</t>
  </si>
  <si>
    <t>US Census 1850, C50POPD, for June 1</t>
  </si>
  <si>
    <t>Warnerville</t>
  </si>
  <si>
    <t>fic</t>
  </si>
  <si>
    <t>New York City</t>
  </si>
  <si>
    <t>Buffalo</t>
  </si>
  <si>
    <t>Yuma</t>
  </si>
  <si>
    <t>Canon City</t>
  </si>
  <si>
    <t>Boise</t>
  </si>
  <si>
    <t>Menard</t>
  </si>
  <si>
    <t>Anamosa</t>
  </si>
  <si>
    <t>Lansing</t>
  </si>
  <si>
    <t>Bridgewater</t>
  </si>
  <si>
    <t>Framingham</t>
  </si>
  <si>
    <t>Ionia</t>
  </si>
  <si>
    <t>Elmira</t>
  </si>
  <si>
    <t>Olympia</t>
  </si>
  <si>
    <t>Laramie City</t>
  </si>
  <si>
    <t>St. Louis</t>
  </si>
  <si>
    <t>jail</t>
  </si>
  <si>
    <t>Ludlow</t>
  </si>
  <si>
    <t>Harrisburg</t>
  </si>
  <si>
    <t>Barnstable</t>
  </si>
  <si>
    <t>Cambridge</t>
  </si>
  <si>
    <t>Dedham</t>
  </si>
  <si>
    <t>Fitchburg</t>
  </si>
  <si>
    <t>Greenfield</t>
  </si>
  <si>
    <t>Ipswich</t>
  </si>
  <si>
    <t>Lawrence</t>
  </si>
  <si>
    <t>New Bedford</t>
  </si>
  <si>
    <t>Northampton</t>
  </si>
  <si>
    <t>Pittsfield</t>
  </si>
  <si>
    <t>Plymouth</t>
  </si>
  <si>
    <t>Springfield</t>
  </si>
  <si>
    <t>Worcester</t>
  </si>
  <si>
    <t>Rutland</t>
  </si>
  <si>
    <t>McNeil Island</t>
  </si>
  <si>
    <t>fed</t>
  </si>
  <si>
    <t>Caldwell</t>
  </si>
  <si>
    <t>Elizabeth</t>
  </si>
  <si>
    <t>Jersey City</t>
  </si>
  <si>
    <t>Wilmington</t>
  </si>
  <si>
    <t>military prisons</t>
  </si>
  <si>
    <t>insane hospitals</t>
  </si>
  <si>
    <t>jv</t>
  </si>
  <si>
    <t>prisoners, ex. of inmats of reformatories</t>
  </si>
  <si>
    <t>Table XI, p. 929</t>
  </si>
  <si>
    <t>Table CXVII, p. 485</t>
  </si>
  <si>
    <t>type of institution</t>
  </si>
  <si>
    <t>prisoners, ex. reformatories</t>
  </si>
  <si>
    <t>Sum from itemized type of institution below</t>
  </si>
  <si>
    <t>Sum from facility list below</t>
  </si>
  <si>
    <t>Dear Island House of Industry and House of Reformation for Juvenile Offenders</t>
  </si>
  <si>
    <t>state workhouse</t>
  </si>
  <si>
    <t>county house of corrections</t>
  </si>
  <si>
    <t>reformatory prison for women (Sherborne)</t>
  </si>
  <si>
    <t>institution</t>
  </si>
  <si>
    <t>Table CXVIII, p. 487; Table CXIX, p. 489</t>
  </si>
  <si>
    <t>Massachusetts prisoner data from the US Census of 1880</t>
  </si>
  <si>
    <t>state reform school</t>
  </si>
  <si>
    <t>state industrial school for girls</t>
  </si>
  <si>
    <t>Lawrence industrial school</t>
  </si>
  <si>
    <t>Lowell reform school</t>
  </si>
  <si>
    <t>Worcester truant reform school</t>
  </si>
  <si>
    <t>Plammer farm school for boys</t>
  </si>
  <si>
    <t>Westborough</t>
  </si>
  <si>
    <t>Lancaster</t>
  </si>
  <si>
    <t>Lowell</t>
  </si>
  <si>
    <t>Deer Island house of reformation</t>
  </si>
  <si>
    <t>Deer Island truant school</t>
  </si>
  <si>
    <t>total, all</t>
  </si>
  <si>
    <t>prisoners in penitentiaries, workhouses, and houses of correction, excluding juveniles</t>
  </si>
  <si>
    <t>total, ex. institutional for juvenile delinquents</t>
  </si>
  <si>
    <t>prisoners &amp; juvenile delinquents</t>
  </si>
  <si>
    <t>state prisons</t>
  </si>
  <si>
    <t>workhouse and houses of correction</t>
  </si>
  <si>
    <t>calculated as a residual</t>
  </si>
  <si>
    <t>US Census of 1880 reference (figures as of June 1)</t>
  </si>
  <si>
    <t>convicts / in convict prisons</t>
  </si>
  <si>
    <t>US Census 1870 (June 1)</t>
  </si>
  <si>
    <t>Abstract of MA Census, 1865, p. 305 (June 1)</t>
  </si>
  <si>
    <t>Abstract of MA Census, 1875, p. 64 (May 1)</t>
  </si>
  <si>
    <t>MA Census, 1885, p. cxv (May 1)</t>
  </si>
  <si>
    <t>MA Census 1855, p. 160 (June 1)</t>
  </si>
  <si>
    <t>county jail</t>
  </si>
  <si>
    <t>house of reformation</t>
  </si>
  <si>
    <t>Rainsford &amp; Deer Islands</t>
  </si>
  <si>
    <t>Lenox</t>
  </si>
  <si>
    <t>houses of correction and reformation</t>
  </si>
  <si>
    <t>county jail and house of correction</t>
  </si>
  <si>
    <t>Taunton</t>
  </si>
  <si>
    <t>house of correction</t>
  </si>
  <si>
    <t>criminals</t>
  </si>
  <si>
    <t>see "1849-50 sources" sheet</t>
  </si>
  <si>
    <t>MA Census, 1855, pp. 249-51</t>
  </si>
  <si>
    <t>Comparison: Massachussetts, 1850</t>
  </si>
  <si>
    <t>see below</t>
  </si>
  <si>
    <t>Prisoners in Massachusetts in 1855</t>
  </si>
  <si>
    <t>Prisoners in Massachusetts, 1855, by institution</t>
  </si>
  <si>
    <t>instutution sum from below</t>
  </si>
  <si>
    <t>excluding state prison</t>
  </si>
  <si>
    <t>estimated total by sex</t>
  </si>
  <si>
    <t>scaled up male and female counts based on listed total minus state prison count</t>
  </si>
  <si>
    <t>Id. p. 251: "no mention is made of several county jails and institutins which should have appeared with those given"</t>
  </si>
  <si>
    <t>state reform school for boys</t>
  </si>
  <si>
    <t>facility sum, ex. reform school</t>
  </si>
  <si>
    <t>Prisoners in State Prisons in New York State</t>
  </si>
  <si>
    <t>Annual Report of Inspectors of State Prisons, Documents of the Senate of New York, No. 25 (1861) p. 4, Table B</t>
  </si>
  <si>
    <t>24’th Annual Report of the Inspectors of New York State Prisons, Documents of the Senate of New York, No. 22 (1872), p. 13</t>
  </si>
  <si>
    <t>24’th Annual Report of the Inspectors, p. 11</t>
  </si>
  <si>
    <t>28’th Annual Report of the Inspectors of New York State Prisons, Documents of the Assembly of New York, No. 11 (1876), pp. 57, 132, 298, 340</t>
  </si>
  <si>
    <t>Report of the Superintendent for State Prisons, Documents of the Assembly of New York, No. 13 (1881) p. 4</t>
  </si>
  <si>
    <t>Note that distinction between jails and convicts/in convict prisons appears to be inconsistent.</t>
  </si>
  <si>
    <t>for other data on state prison prisoners counts pre-1840, see workbook prisoners-deaths-1820-43</t>
  </si>
  <si>
    <t>Commitments to Maryland State Prison at Baltimore</t>
  </si>
  <si>
    <t>Commitments to City and County Gaol of Philadelphia</t>
  </si>
  <si>
    <t>In confinement, Wethersfield Penitentiary</t>
  </si>
  <si>
    <t>on Mar. 31, 1932</t>
  </si>
  <si>
    <t>Crawford(1835). Report on the penitentiaries of the United States, App. p. 73</t>
  </si>
  <si>
    <t>Crawford(1835), App. p. 21</t>
  </si>
  <si>
    <t>Crawford(1835), App. p. 99</t>
  </si>
  <si>
    <t>received in 1835</t>
  </si>
  <si>
    <t>received through end of 1835</t>
  </si>
  <si>
    <t>received to end of 1840</t>
  </si>
  <si>
    <t>Commitments to Eastern State Penitentiary, Philadelphia</t>
  </si>
  <si>
    <t>received to end of 1839</t>
  </si>
  <si>
    <t>in prison, Jan. 1, 1840</t>
  </si>
  <si>
    <t>Inspectors' Reports, Eastern State Penitentiary</t>
  </si>
  <si>
    <t>Prisoners in U.S. prisons before 1840</t>
  </si>
  <si>
    <t>summed from above</t>
  </si>
  <si>
    <t>NY Census, 1865, p. 736</t>
  </si>
  <si>
    <t>Criminal convictions in NY courts</t>
  </si>
  <si>
    <t>record</t>
  </si>
  <si>
    <t>special session</t>
  </si>
  <si>
    <t>convictions in courts of</t>
  </si>
  <si>
    <t xml:space="preserve">1863/64 stats: </t>
  </si>
  <si>
    <t>20’th Annual Report, Prison Association of New York, Documents of the Assembly of New York, no. 62 (1865), pp. 145, 168</t>
  </si>
  <si>
    <t>Blackwell's Island 1864 sex ratio is estimated from sex ratio of commitments, adjusted by “in prison” sex ratio (6.1) to commitment sex ratio (4.9) in 1876.</t>
  </si>
  <si>
    <t>in prison 1864</t>
  </si>
  <si>
    <t>1876 stats:  31’st Annual Report, Prison Association of New York, p. 3.  These figures are for the beginning of 1876.</t>
  </si>
  <si>
    <t>prisoners in 1863/1864</t>
  </si>
  <si>
    <t>county penitentiary</t>
  </si>
  <si>
    <t>prisoners in 1876</t>
  </si>
  <si>
    <t>Prisoners in Massachusetts, 1850 to 1885</t>
  </si>
  <si>
    <t>PANY, 19th, p. 496</t>
  </si>
  <si>
    <t>county</t>
  </si>
  <si>
    <t>Monroe</t>
  </si>
  <si>
    <t>ye Oct. 31, 1863; in prison is ave. of greatest and least number; in confinement Oct. 1, 1863; 210</t>
  </si>
  <si>
    <t>Erie</t>
  </si>
  <si>
    <t>ye Sept. 30, 1864; in prison: daily ave</t>
  </si>
  <si>
    <t>PANY, 20th AR, p. 158</t>
  </si>
  <si>
    <t>Onondaga</t>
  </si>
  <si>
    <t>ye Oct. 31, 1863; daily ave in prison, 82</t>
  </si>
  <si>
    <t>Kings</t>
  </si>
  <si>
    <t>year ave</t>
  </si>
  <si>
    <t>ye July 31, 1864</t>
  </si>
  <si>
    <t>ye Oct. 31, 1864; 194 commitments by US courts for military offenses; in prison is monthly ave.; Albany is state prison for US government</t>
  </si>
  <si>
    <t>Blackwell's Island</t>
  </si>
  <si>
    <t>ye ending Dec. 31, 1863</t>
  </si>
  <si>
    <t>Census of Prisoners in NY County Jails 1863</t>
  </si>
  <si>
    <t xml:space="preserve">commitments </t>
  </si>
  <si>
    <t>greatest number at any one time</t>
  </si>
  <si>
    <t>average daily</t>
  </si>
  <si>
    <t>at time of inspection</t>
  </si>
  <si>
    <t>PANY 20th Annual Report, p. 233</t>
  </si>
  <si>
    <t>Saratoga</t>
  </si>
  <si>
    <t>Columbia (at Hudson)</t>
  </si>
  <si>
    <t>PA NY 20th AR</t>
  </si>
  <si>
    <t>PA NY 10th AR</t>
  </si>
  <si>
    <t>ye 1853</t>
  </si>
  <si>
    <t>ye Oct. 31, 1854</t>
  </si>
  <si>
    <t>St. Lawrence</t>
  </si>
  <si>
    <t>ye Dec. 1853</t>
  </si>
  <si>
    <t>Franklin</t>
  </si>
  <si>
    <t>ye Sept. 1, 1854</t>
  </si>
  <si>
    <t>Pougkeepsie</t>
  </si>
  <si>
    <t>ye Aug 1, 1854</t>
  </si>
  <si>
    <t>Catskill</t>
  </si>
  <si>
    <t>First District Prison (City Prison / The Tombs), NY</t>
  </si>
  <si>
    <t>PANY 11th AR, p. 28</t>
  </si>
  <si>
    <t>ave confined</t>
  </si>
  <si>
    <t>The Tombs</t>
  </si>
  <si>
    <t>Jefferson Market Prison</t>
  </si>
  <si>
    <t>Essex Market Prison</t>
  </si>
  <si>
    <t>Yorkville Prison</t>
  </si>
  <si>
    <t>First district, city prison, (tombs)</t>
  </si>
  <si>
    <t>Jan. 1, 1855</t>
  </si>
  <si>
    <t>on Dec. 31, 1855</t>
  </si>
  <si>
    <t>received during 1855</t>
  </si>
  <si>
    <t>received during 1856</t>
  </si>
  <si>
    <t>on Dec. 31, 1856</t>
  </si>
  <si>
    <t>ye. aprox  Sept. 1855</t>
  </si>
  <si>
    <t>PANY, 11th, p. 101</t>
  </si>
  <si>
    <t>2nd District</t>
  </si>
  <si>
    <t>1st District</t>
  </si>
  <si>
    <t>3rd District</t>
  </si>
  <si>
    <t>sum 1st-3rd District</t>
  </si>
  <si>
    <t>PA NY 10th AR, p. 34</t>
  </si>
  <si>
    <t>1st District, ye 1853</t>
  </si>
  <si>
    <t>1st District, ye 1854</t>
  </si>
  <si>
    <t>date</t>
  </si>
  <si>
    <t>commit</t>
  </si>
  <si>
    <t>sex rato</t>
  </si>
  <si>
    <t>jail total</t>
  </si>
  <si>
    <t>New York Penitentiaries, c. 1864</t>
  </si>
  <si>
    <t>New York City jails (city prisons) about 1854</t>
  </si>
  <si>
    <t>commitments in 1854</t>
  </si>
  <si>
    <t>Other New York prisons about 1854</t>
  </si>
  <si>
    <t>Commitments to Erie County Penitentiary, 1849 to 1864</t>
  </si>
  <si>
    <t>These figures for the Tombs are larger than those in the above times series.  They may encompass a larger class of prisoners or facilities.</t>
  </si>
  <si>
    <t>Comparison of prisoners in county penitentiaries in New York State, 1863/4 and 1876</t>
  </si>
  <si>
    <t>New York City prisons, commitments 1855 &amp; 1856</t>
  </si>
  <si>
    <t>Prisoners in New York State, 1850-1880</t>
  </si>
  <si>
    <t>NY prisoners by type of incarceration facility, 1880</t>
  </si>
  <si>
    <t>share</t>
  </si>
  <si>
    <t>U.S. Census of 1880, Table CXVII, p. 485</t>
  </si>
  <si>
    <t>penitentiaries includes county penitentiaries (Albany, Erie, Kings, Monroe, New York City, Onondaga)</t>
  </si>
  <si>
    <t>total prisoners, ex. military and insane</t>
  </si>
  <si>
    <t>est. total</t>
  </si>
  <si>
    <t>best</t>
  </si>
  <si>
    <t>US Census figures</t>
  </si>
  <si>
    <t>U.S. Census 1850 figure includes only state prisons</t>
  </si>
  <si>
    <t>state or territory</t>
  </si>
  <si>
    <t>1850: C50POP: Census of 1850, Table CLXXIX, p. 166, State prisons and penitentiaries, from population returns (see 1850 comp sheet)</t>
  </si>
  <si>
    <t>Prisoners in U.S. in 1860, by state and nativity</t>
  </si>
  <si>
    <t>U.S. Census of 1860, Miscellaneous Statistics, p. 512</t>
  </si>
  <si>
    <t>These are the only statistics on prisoners published for the Census of 1860.</t>
  </si>
  <si>
    <t>http://www.census.gov/prod/www/abs/decennial/1860.html</t>
  </si>
  <si>
    <t>territory</t>
  </si>
  <si>
    <t>classification</t>
  </si>
  <si>
    <t>in prison on June 1, 1860</t>
  </si>
  <si>
    <t>U.S. total</t>
  </si>
  <si>
    <t>state prison share of total, 1880</t>
  </si>
  <si>
    <t>est. distribution by facility type, 1863</t>
  </si>
  <si>
    <t>other penitentiaries</t>
  </si>
  <si>
    <t>state prison share of total, 1863</t>
  </si>
  <si>
    <t>est. state prison share, 1850</t>
  </si>
  <si>
    <t>Census figures for 1850-1870 explicitly exclude prisoners in "houses of refuge, houses of correction, and institutions of kindred character."</t>
  </si>
  <si>
    <t>See Census of 1870, Census Report, p. 567.</t>
  </si>
  <si>
    <t>Prisoners in Massachusetts in 1860 (MA Census)</t>
  </si>
  <si>
    <t>American-born</t>
  </si>
  <si>
    <t>foreign-born</t>
  </si>
  <si>
    <t>Abstract of MA Census, 1865, p. 219.  For details, see below.</t>
  </si>
  <si>
    <t>Abstract of MA Census, 1865, p. 219</t>
  </si>
  <si>
    <t>http://www.archive.org/stream/abstractofcensus1865mass#page/218/mode/2up</t>
  </si>
  <si>
    <t>U.S. Census of 1860 Report</t>
  </si>
  <si>
    <t>native-born</t>
  </si>
  <si>
    <t>Based on social statistics</t>
  </si>
  <si>
    <t>These may be based on just population returns.</t>
  </si>
  <si>
    <t>They don't include houses of correction.</t>
  </si>
  <si>
    <t>US/MA share</t>
  </si>
  <si>
    <t>MA figure for 1860 has est. 16% workhouse prisoners.  See "MA 1850-85", comparison of MA and US Census figures.</t>
  </si>
  <si>
    <t>state prisons much less important in MA than in NY</t>
  </si>
  <si>
    <t>only Sing Sing</t>
  </si>
  <si>
    <t>Prisoners in NY state prisons at fiscal year end (Sept, 30), 1847-1871</t>
  </si>
  <si>
    <t>all NY state prisoners</t>
  </si>
  <si>
    <t>24th Annual Report of State Prison Inspectors, Documents of NY Senate, vol. 1, no. 22 (1872) p. 13.</t>
  </si>
  <si>
    <t>average during year</t>
  </si>
  <si>
    <t>at year end (Sept. 30)</t>
  </si>
  <si>
    <t>See below for longer year-end series</t>
  </si>
  <si>
    <t>total by type</t>
  </si>
  <si>
    <t>total by sex</t>
  </si>
  <si>
    <t>1880adj</t>
  </si>
  <si>
    <t>adjusted total</t>
  </si>
  <si>
    <t>1880s</t>
  </si>
  <si>
    <t>1880t</t>
  </si>
  <si>
    <t>1880pen</t>
  </si>
  <si>
    <t>1880cj</t>
  </si>
  <si>
    <t>1880cp</t>
  </si>
  <si>
    <t>1880wh</t>
  </si>
  <si>
    <t>1880lo</t>
  </si>
  <si>
    <t>1880mp</t>
  </si>
  <si>
    <t>1880ih</t>
  </si>
  <si>
    <t>1880, Massachusetts: Workhouses included for comparability with prior figures</t>
  </si>
  <si>
    <t>1880, Georgia: Milledgeville Penitentiary closed in mid 1870s, moved to convict leasing out.  Probably undercount of leased out convicts in 1880.</t>
  </si>
  <si>
    <t>1860, Maryland: The census figure, 116, is close to commitments for 1860 (121) given in PANY, 25’th AR (1870), p. 119; p. 118 gives 353 prisoners as average for 1862. That figure inserted here.</t>
  </si>
  <si>
    <t>1860-1870 figures exclude "houses of corrections and institutions of kindred character."</t>
  </si>
  <si>
    <t>1880adj excludes from 1880s workhouses, military prisons and insane hospitals, except where noted.</t>
  </si>
  <si>
    <t>1870: US Census of 1870, Statistics on Pauperism and Crime, Table XIX, p. 568.</t>
  </si>
  <si>
    <t>1860: US Census of 1860, Miscellaneous Statistics, p. 512.  See "1860 by nativity" sheet for details.</t>
  </si>
  <si>
    <t>1880: US Census of 1880, Miscellaneous Statistics; Defective, Dependent, and Delinquent Classes</t>
  </si>
  <si>
    <t>1880s: id, Table XI, p. 929.</t>
  </si>
  <si>
    <t>1880t and other columns to the right: US Census of 1880, Statistics of Crime, Table CXVII, p. 485</t>
  </si>
  <si>
    <t>US total</t>
  </si>
  <si>
    <t>Prisoners in the US, 1850-1880, by state, based on US Census figures</t>
  </si>
  <si>
    <t>est. based on state prison share</t>
  </si>
  <si>
    <t>US Census figure adj. for exclusion for houses of correction</t>
  </si>
  <si>
    <t>US Census figure, military prisons and insane hospitals excluded.</t>
  </si>
  <si>
    <t>Adjustments to US Census, 1850, prisoner total</t>
  </si>
  <si>
    <t>C50POP total</t>
  </si>
  <si>
    <t>includes only state prisons</t>
  </si>
  <si>
    <t>more inclusive figures</t>
  </si>
  <si>
    <t>best est.</t>
  </si>
  <si>
    <t>other states</t>
  </si>
  <si>
    <t>prisoners in institutions other than prisons assumed to be about as many as in prisons</t>
  </si>
  <si>
    <t>comparable</t>
  </si>
  <si>
    <t>increase</t>
  </si>
  <si>
    <t>see sheet "1850 comps &amp; sums"</t>
  </si>
  <si>
    <t>Albany penitentiary</t>
  </si>
  <si>
    <t>est. 1873</t>
  </si>
  <si>
    <t>est. 1870</t>
  </si>
  <si>
    <t>estimates added to sheet "1868-1880, facilities"</t>
  </si>
  <si>
    <t>description</t>
  </si>
  <si>
    <t>State Prison</t>
  </si>
  <si>
    <t>State Penitentiary</t>
  </si>
  <si>
    <t>State Penitentiary (north)</t>
  </si>
  <si>
    <t>State Prison, (South)</t>
  </si>
  <si>
    <t>State Prison (North)</t>
  </si>
  <si>
    <t>State Prison (territory)</t>
  </si>
  <si>
    <t>State Penitentiary (no state prison, 1868)</t>
  </si>
  <si>
    <t>State Prison, Clinton</t>
  </si>
  <si>
    <t>State Prison, Sing Sing (total of male and female)</t>
  </si>
  <si>
    <t>Women's prison, Sing Sing</t>
  </si>
  <si>
    <t>State Penitentiary (under constrution, 1868)</t>
  </si>
  <si>
    <t>State Penitentiary (eastern)</t>
  </si>
  <si>
    <t>State Penitentiary (western), Allegheny</t>
  </si>
  <si>
    <t>U.S. Penitentiary (territory)</t>
  </si>
  <si>
    <t>House of Correction</t>
  </si>
  <si>
    <t>Suffolk County House of Correction</t>
  </si>
  <si>
    <t>multiple houses</t>
  </si>
  <si>
    <t>House of Correction (state prison for certain purposes)</t>
  </si>
  <si>
    <t>Workhouse</t>
  </si>
  <si>
    <t>Alleghany County Workhouse</t>
  </si>
  <si>
    <t>Rhode Island Workhouse</t>
  </si>
  <si>
    <t>County Penitentiary (U.S. penitentiary for District of Columbia)</t>
  </si>
  <si>
    <t>Kings County Penitentiary</t>
  </si>
  <si>
    <t>Monroe County Penitentiary</t>
  </si>
  <si>
    <t>Onondaga County Penitentiary</t>
  </si>
  <si>
    <t>1868: Prison Assocation of New York, 25th Annual Report (1870), pp. 184-193.</t>
  </si>
  <si>
    <t>http://books.google.com/books?id=OtwJAAAAIAAJ&amp;pg=PA184</t>
  </si>
  <si>
    <t>http://books.google.com/books?id=-MwWkNbh1UoC&amp;pg=PA375</t>
  </si>
  <si>
    <t>West Virginia: no state prison in 1866</t>
  </si>
  <si>
    <t>Wisconsin: cells for 1868 via Wines (1867) p. 101 (280 male, 36 female in 1866)</t>
  </si>
  <si>
    <t>1873, Florida: large dormitory</t>
  </si>
  <si>
    <t>1873, Nebraska: "prisoners at present all in one large room."</t>
  </si>
  <si>
    <t>Cell counts/populations may not consistently include chain gangs and work camps (particularly for southern states)</t>
  </si>
  <si>
    <t>1868 cells</t>
  </si>
  <si>
    <t>1868 ave</t>
  </si>
  <si>
    <t>1870 males</t>
  </si>
  <si>
    <t>1870 females</t>
  </si>
  <si>
    <t>1870 total</t>
  </si>
  <si>
    <t>1873 cells</t>
  </si>
  <si>
    <t>1873 ave</t>
  </si>
  <si>
    <t>1873 males</t>
  </si>
  <si>
    <t>1873 females</t>
  </si>
  <si>
    <t>1873 total</t>
  </si>
  <si>
    <t>1880 males</t>
  </si>
  <si>
    <t>1880 females</t>
  </si>
  <si>
    <t>1880 total</t>
  </si>
  <si>
    <t>1873 (cells and ave): Transactions of the 3rd National Penal Reform Congress (1874) , pp. 375-389, 415-418</t>
  </si>
  <si>
    <t>1873 (males, females, total): PANY, 29th AR, p.94\</t>
  </si>
  <si>
    <t>http://books.google.com/books?id=-EwbAQAAIAAJ&amp;pg=RA4-PA1</t>
  </si>
  <si>
    <t>1880: US Census of 1880, Miscellaneous Statistics; Defective, Dependent, and Delinquent Classes, Tables CXVIII, CXIX, pp. 486-8, 489-90.</t>
  </si>
  <si>
    <t>1870, 1873, Albany penitentiary: male/female figures estimated from given total and est. sex ratio</t>
  </si>
  <si>
    <t>type: sp=state prison, hc-w=house of correction or workhouse, cp=county prison, fed=federal prison</t>
  </si>
  <si>
    <t>Note that Sing Sing's women prison counts should be excluded when summing total prisoners (fic=2)</t>
  </si>
  <si>
    <t>Prisoner counts by incarceration facility, US 1868-1880</t>
  </si>
  <si>
    <t>Census reported</t>
  </si>
  <si>
    <t>lid60</t>
  </si>
  <si>
    <t>US Census of 1870, Statistics on Pauperism and Crime, Table XIX, p. 569</t>
  </si>
  <si>
    <t>Census reported: Census of 1870 comparable tables, Table XIX, p. 569</t>
  </si>
  <si>
    <t>Census reported: figure from C50SS (used in Census of 1870 comparable tables, Table XIX, p. 570))</t>
  </si>
  <si>
    <t xml:space="preserve">prisoners </t>
  </si>
  <si>
    <t>1863/4</t>
  </si>
  <si>
    <t>PANY, Annual Reports</t>
  </si>
  <si>
    <t>PANY, 21st AR, p. 40-1.</t>
  </si>
  <si>
    <t>On Sept. 30, 1864, Sing Sing held 33 U.S. prisoners (sent from army and navy) and Clinton 16.</t>
  </si>
  <si>
    <t>Id. p. 42</t>
  </si>
  <si>
    <t>Source has anamolous figure of 81 for Sing Sing female prisoners in 1862.  I've replaced that figure with an estimate from the average figures.</t>
  </si>
  <si>
    <t>For average figures see above.</t>
  </si>
  <si>
    <t>Census of 1880, details</t>
  </si>
  <si>
    <t>Census of 1880, v. 21, Table CXXVII, p. 520</t>
  </si>
  <si>
    <t>Census of 1880, v. 21, Table CXXVII, p. 524</t>
  </si>
  <si>
    <t>Census of 1880, Table XI, p. 929</t>
  </si>
  <si>
    <t>1860adj</t>
  </si>
  <si>
    <t>The 1870 Census includes these statistics in "comparable" tables for 1850-1870.</t>
  </si>
  <si>
    <t>That figure used for 1860adj. in "1850-80 by state" sheet</t>
  </si>
  <si>
    <t>1860, Maryland: The census figure, 116, is close to commitments for 1860 (121) given in PANY, 25’th AR (1870), p. 119; p. 118 gives 353 prisoners as average for 1862.</t>
  </si>
  <si>
    <t>Census of 1890, details</t>
  </si>
  <si>
    <t>prisoners in insane hospitals</t>
  </si>
  <si>
    <t>Census of 1890, Crime, Pauperism, and Benevolence, p. 12</t>
  </si>
  <si>
    <t>in military and naval prisons</t>
  </si>
  <si>
    <t>Census of 1890, vol. 3, pt. 2, Prisoners, Table 39, p. 128.</t>
  </si>
  <si>
    <t>Id. p. 130</t>
  </si>
  <si>
    <t>Prisoners in the U.S., 1850-1890</t>
  </si>
  <si>
    <t>The Census of 1880 and 1890 explicitly exclude reformatories holding juvenile delinquents.</t>
  </si>
  <si>
    <t>Prisoners in jails by sex and sentence status, 1880-1890</t>
  </si>
  <si>
    <t>facility type</t>
  </si>
  <si>
    <t>all prisoners</t>
  </si>
  <si>
    <t>sentenced prisoners</t>
  </si>
  <si>
    <t>share sentenced</t>
  </si>
  <si>
    <t>unsentenced</t>
  </si>
  <si>
    <t>awaiting trial</t>
  </si>
  <si>
    <t>witnesses</t>
  </si>
  <si>
    <t>insane</t>
  </si>
  <si>
    <t>military prison</t>
  </si>
  <si>
    <t>workhouses and houses of correction</t>
  </si>
  <si>
    <t>all prisoners: US Census of 1880, vol. 21, pp. 480, 485, 486, 489, 520, Tables CXV, CXVII, CXVIII, CXIX, CXXVII</t>
  </si>
  <si>
    <t>Id. p. 485, Table CXVII; p. 520, Table CXXVII has 486 for military prisons</t>
  </si>
  <si>
    <t>all prisoners leased out, in military prisons and insane hospitals are assumed sentenced</t>
  </si>
  <si>
    <t>sentenced</t>
  </si>
  <si>
    <t>workhouses &amp; houses of correction</t>
  </si>
  <si>
    <t>number</t>
  </si>
  <si>
    <t>total unsentenced</t>
  </si>
  <si>
    <t>Prisoners by position in legal process</t>
  </si>
  <si>
    <t>serving out sentence</t>
  </si>
  <si>
    <t>awaiting execution</t>
  </si>
  <si>
    <t>awaiting removal to higher prison</t>
  </si>
  <si>
    <t>held as witnesses</t>
  </si>
  <si>
    <t>imprisoned for debt</t>
  </si>
  <si>
    <t>imprisoned for insanity</t>
  </si>
  <si>
    <t>total sum</t>
  </si>
  <si>
    <t>unsentenced is sum of awaiting trial, witnesses, and held for debt and insanity</t>
  </si>
  <si>
    <t>jails, sentenced</t>
  </si>
  <si>
    <t>jails here encompasses county jails, city prisones, workhouses and houses of correction</t>
  </si>
  <si>
    <t>prisoners in 1880</t>
  </si>
  <si>
    <t>prisoners in "jails"</t>
  </si>
  <si>
    <t>sentence status</t>
  </si>
  <si>
    <t>type of facility</t>
  </si>
  <si>
    <t>legal position</t>
  </si>
  <si>
    <t>prisoners in 1890</t>
  </si>
  <si>
    <t>in "jails", unsentenced</t>
  </si>
  <si>
    <t>alt. calc. total unsentenced</t>
  </si>
  <si>
    <t>US Census of 1880, vol. 21, p. 550, Table CXXXI</t>
  </si>
  <si>
    <t>debtors</t>
  </si>
  <si>
    <t>hospitals and asylums for insane</t>
  </si>
  <si>
    <t>jails, total</t>
  </si>
  <si>
    <t>For online Census reports, see</t>
  </si>
  <si>
    <t>http://www.census.gov/prod/www/abs/decennial/</t>
  </si>
  <si>
    <t>unsentenced prisoners</t>
  </si>
  <si>
    <t>legal status</t>
  </si>
  <si>
    <t>prisoners by facility type</t>
  </si>
  <si>
    <t>US Census of 1890, vol. 3, pt. 2, Crime, Pauperism and Benevelence, Prisoners, p. 199</t>
  </si>
  <si>
    <t>Id. pp. 131-8.</t>
  </si>
  <si>
    <t>US Census of 1890, vol. 3, pt. 2, Crime, Pauperism and Benevelence, Prisoners, p. 6, Table 4</t>
  </si>
  <si>
    <t>all unsentenced prisonsers assumed to be in jails</t>
  </si>
  <si>
    <t>prisoners in jails by sentencing status</t>
  </si>
  <si>
    <t>year</t>
  </si>
  <si>
    <t>All prisoners sentencing categorization</t>
  </si>
  <si>
    <t>US Dept. of Commerce, Prisoners 1923 (GP) 1926) p. 7</t>
  </si>
  <si>
    <t>see details below</t>
  </si>
  <si>
    <t>figures exclude prisoners in military prisons and insane hospitals</t>
  </si>
  <si>
    <t>unsentenced not in "jails"</t>
  </si>
  <si>
    <t>summed from above (all backed out to get male/female subtotals)</t>
  </si>
  <si>
    <t>excluding insane: unsentenced assumed below to all be in jails, since 1880 share not in jails is 0.1% (see above)</t>
  </si>
  <si>
    <t>sentenced: US Census of 1880, vol. 21, p. 520, Table CXXVII</t>
  </si>
  <si>
    <t>prisoners in 1870</t>
  </si>
  <si>
    <t>for data see prisoners-us-19th-century:"1868-18880, facilities"</t>
  </si>
  <si>
    <t>Change in the sex ratio of prisoners in U.S. state  prisons, 1870 to 1880, excluding prisoners in New York State</t>
  </si>
  <si>
    <t>The set here are facilities with prisoner count data in 1870 and 1880 (excluding NY prisons).</t>
  </si>
  <si>
    <t>Prisoners in U.S. state prisons by prison, 1849-50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</si>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</sst>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65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9" fontId="0" fillId="0" borderId="0" xfId="3" applyFont="1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9" fontId="0" fillId="0" borderId="0" xfId="0" applyNumberFormat="1"/>
    <xf numFmtId="46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/>
    <xf numFmtId="164" fontId="0" fillId="0" borderId="0" xfId="3" applyNumberFormat="1" applyFont="1"/>
    <xf numFmtId="46" fontId="0" fillId="0" borderId="0" xfId="0" applyNumberFormat="1" applyAlignment="1">
      <alignment horizontal="left"/>
    </xf>
    <xf numFmtId="0" fontId="5" fillId="0" borderId="0" xfId="0" applyFont="1"/>
    <xf numFmtId="0" fontId="5" fillId="0" borderId="0" xfId="2" applyFont="1"/>
    <xf numFmtId="0" fontId="3" fillId="0" borderId="0" xfId="1" applyFont="1" applyAlignment="1" applyProtection="1"/>
    <xf numFmtId="9" fontId="5" fillId="0" borderId="0" xfId="3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</cellXfs>
  <cellStyles count="4">
    <cellStyle name="Hyperlink" xfId="1" builtinId="8"/>
    <cellStyle name="Normal" xfId="0" builtinId="0"/>
    <cellStyle name="Normal_survey187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books.google.com/books?id=OtwJAAAAIAAJ&amp;pg=PA184" TargetMode="External"/><Relationship Id="rId1" Type="http://schemas.openxmlformats.org/officeDocument/2006/relationships/hyperlink" Target="http://books.google.com/books?id=-MwWkNbh1UoC&amp;pg=PA3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sqref="A1:B1"/>
    </sheetView>
  </sheetViews>
  <sheetFormatPr defaultRowHeight="12.75" x14ac:dyDescent="0.2"/>
  <cols>
    <col min="1" max="1" width="24.85546875" customWidth="1"/>
    <col min="2" max="3" width="10.7109375" customWidth="1"/>
    <col min="5" max="5" width="11.28515625" bestFit="1" customWidth="1"/>
    <col min="9" max="9" width="3.140625" customWidth="1"/>
    <col min="10" max="10" width="79.7109375" customWidth="1"/>
  </cols>
  <sheetData>
    <row r="1" spans="1:10" x14ac:dyDescent="0.2">
      <c r="A1" s="19" t="s">
        <v>637</v>
      </c>
      <c r="B1" s="19"/>
      <c r="E1" s="1"/>
      <c r="J1" t="s">
        <v>704</v>
      </c>
    </row>
    <row r="2" spans="1:10" x14ac:dyDescent="0.2">
      <c r="E2" s="1"/>
      <c r="J2" t="s">
        <v>705</v>
      </c>
    </row>
    <row r="3" spans="1:10" x14ac:dyDescent="0.2">
      <c r="J3" t="s">
        <v>706</v>
      </c>
    </row>
    <row r="4" spans="1:10" x14ac:dyDescent="0.2">
      <c r="A4" t="s">
        <v>90</v>
      </c>
      <c r="B4" t="s">
        <v>610</v>
      </c>
      <c r="C4" t="s">
        <v>548</v>
      </c>
      <c r="D4" t="s">
        <v>472</v>
      </c>
      <c r="E4" t="s">
        <v>5</v>
      </c>
      <c r="F4" t="s">
        <v>6</v>
      </c>
      <c r="G4" t="s">
        <v>112</v>
      </c>
      <c r="H4" t="s">
        <v>549</v>
      </c>
      <c r="J4" t="s">
        <v>108</v>
      </c>
    </row>
    <row r="5" spans="1:10" x14ac:dyDescent="0.2">
      <c r="A5">
        <v>1850</v>
      </c>
      <c r="B5" s="2">
        <v>6737</v>
      </c>
      <c r="D5" s="2">
        <f>C36</f>
        <v>12789.79005445013</v>
      </c>
      <c r="H5" s="2"/>
      <c r="J5" t="s">
        <v>614</v>
      </c>
    </row>
    <row r="6" spans="1:10" x14ac:dyDescent="0.2">
      <c r="A6">
        <v>1860</v>
      </c>
      <c r="B6" s="2">
        <v>19086</v>
      </c>
      <c r="C6" s="2">
        <f>'1850-80, by state'!D6</f>
        <v>19323</v>
      </c>
      <c r="D6" s="2">
        <f>D8*C6/C8</f>
        <v>23663.635747981967</v>
      </c>
      <c r="H6" s="5">
        <f>(D6/D5)-1</f>
        <v>0.85019735642559269</v>
      </c>
      <c r="J6" t="s">
        <v>613</v>
      </c>
    </row>
    <row r="7" spans="1:10" x14ac:dyDescent="0.2">
      <c r="A7">
        <v>1870</v>
      </c>
      <c r="B7" s="2">
        <f>'1850-80, by state'!E6</f>
        <v>32901</v>
      </c>
      <c r="C7" s="2">
        <f>'1850-80, by state'!E6</f>
        <v>32901</v>
      </c>
      <c r="D7" s="2">
        <f>D8*C7/C8</f>
        <v>40291.739364713285</v>
      </c>
      <c r="H7" s="5">
        <f>(D7/D6)-1</f>
        <v>0.70268591833566241</v>
      </c>
    </row>
    <row r="8" spans="1:10" x14ac:dyDescent="0.2">
      <c r="A8">
        <v>1880</v>
      </c>
      <c r="B8" s="2">
        <f>'1850-80, by state'!G6</f>
        <v>59258</v>
      </c>
      <c r="C8" s="2">
        <f>'1850-80, by state'!F6</f>
        <v>47695</v>
      </c>
      <c r="D8" s="2">
        <f>B8-B43-B44</f>
        <v>58409</v>
      </c>
      <c r="E8">
        <f>C46-C43-C44</f>
        <v>53369</v>
      </c>
      <c r="F8">
        <f>D46-D43-D44</f>
        <v>5040</v>
      </c>
      <c r="G8" s="1">
        <f>E8/F8</f>
        <v>10.589087301587302</v>
      </c>
      <c r="H8" s="5">
        <f>(D8/D7)-1</f>
        <v>0.44965198626181557</v>
      </c>
      <c r="J8" t="s">
        <v>349</v>
      </c>
    </row>
    <row r="9" spans="1:10" x14ac:dyDescent="0.2">
      <c r="A9">
        <v>1890</v>
      </c>
      <c r="B9" s="2">
        <f>B52</f>
        <v>82329</v>
      </c>
      <c r="C9" s="2"/>
      <c r="D9" s="2">
        <f>B52-B54-B55</f>
        <v>80634</v>
      </c>
      <c r="E9" s="2">
        <f>C52-C54-C55</f>
        <v>74299</v>
      </c>
      <c r="F9" s="2">
        <f>D52-D54-D55</f>
        <v>6335</v>
      </c>
      <c r="G9" s="1">
        <f>E9/F9</f>
        <v>11.728334648776638</v>
      </c>
      <c r="H9" s="5">
        <f>(D9/D8)-1</f>
        <v>0.38050642880378027</v>
      </c>
      <c r="J9" t="s">
        <v>349</v>
      </c>
    </row>
    <row r="10" spans="1:10" x14ac:dyDescent="0.2">
      <c r="B10" s="2"/>
      <c r="C10" s="2"/>
      <c r="D10" s="2"/>
      <c r="E10" s="2"/>
      <c r="F10" s="2"/>
      <c r="G10" s="1"/>
      <c r="H10" s="5"/>
      <c r="J10" t="s">
        <v>638</v>
      </c>
    </row>
    <row r="11" spans="1:10" x14ac:dyDescent="0.2">
      <c r="B11" s="2"/>
      <c r="C11" s="2"/>
      <c r="D11" s="2"/>
      <c r="E11" s="2"/>
      <c r="F11" s="2"/>
      <c r="G11" s="1"/>
      <c r="H11" s="5"/>
      <c r="J11" t="s">
        <v>680</v>
      </c>
    </row>
    <row r="12" spans="1:10" x14ac:dyDescent="0.2">
      <c r="B12" s="2"/>
      <c r="F12" s="2"/>
      <c r="G12" s="2"/>
      <c r="H12" s="5"/>
      <c r="J12" t="s">
        <v>681</v>
      </c>
    </row>
    <row r="14" spans="1:10" x14ac:dyDescent="0.2">
      <c r="A14" t="s">
        <v>541</v>
      </c>
    </row>
    <row r="16" spans="1:10" x14ac:dyDescent="0.2">
      <c r="A16" t="s">
        <v>542</v>
      </c>
      <c r="B16" s="2">
        <f>'1850 compare-sum'!C50</f>
        <v>5646</v>
      </c>
      <c r="J16" t="s">
        <v>543</v>
      </c>
    </row>
    <row r="18" spans="1:10" x14ac:dyDescent="0.2">
      <c r="A18" t="s">
        <v>544</v>
      </c>
    </row>
    <row r="19" spans="1:10" x14ac:dyDescent="0.2">
      <c r="A19" t="s">
        <v>71</v>
      </c>
      <c r="B19" t="s">
        <v>159</v>
      </c>
      <c r="C19" t="s">
        <v>167</v>
      </c>
    </row>
    <row r="20" spans="1:10" x14ac:dyDescent="0.2">
      <c r="A20" t="s">
        <v>32</v>
      </c>
      <c r="B20">
        <v>431</v>
      </c>
      <c r="C20" s="2">
        <v>1646</v>
      </c>
      <c r="J20" t="s">
        <v>550</v>
      </c>
    </row>
    <row r="21" spans="1:10" x14ac:dyDescent="0.2">
      <c r="A21" t="s">
        <v>34</v>
      </c>
      <c r="B21">
        <v>166</v>
      </c>
      <c r="C21" s="2">
        <v>436</v>
      </c>
    </row>
    <row r="22" spans="1:10" x14ac:dyDescent="0.2">
      <c r="A22" t="s">
        <v>15</v>
      </c>
      <c r="B22">
        <v>235</v>
      </c>
      <c r="C22" s="2">
        <v>356</v>
      </c>
    </row>
    <row r="23" spans="1:10" x14ac:dyDescent="0.2">
      <c r="A23" t="s">
        <v>35</v>
      </c>
      <c r="B23">
        <v>199</v>
      </c>
      <c r="C23" s="2">
        <v>322</v>
      </c>
    </row>
    <row r="24" spans="1:10" x14ac:dyDescent="0.2">
      <c r="A24" t="s">
        <v>17</v>
      </c>
      <c r="B24">
        <v>146</v>
      </c>
      <c r="C24" s="2">
        <v>193</v>
      </c>
    </row>
    <row r="25" spans="1:10" x14ac:dyDescent="0.2">
      <c r="A25" t="s">
        <v>36</v>
      </c>
      <c r="B25">
        <v>86</v>
      </c>
      <c r="C25" s="2">
        <v>111</v>
      </c>
    </row>
    <row r="26" spans="1:10" x14ac:dyDescent="0.2">
      <c r="A26" t="s">
        <v>65</v>
      </c>
      <c r="B26">
        <v>14</v>
      </c>
      <c r="C26" s="2">
        <v>48</v>
      </c>
    </row>
    <row r="27" spans="1:10" x14ac:dyDescent="0.2">
      <c r="C27" s="2"/>
    </row>
    <row r="28" spans="1:10" x14ac:dyDescent="0.2">
      <c r="B28" t="s">
        <v>159</v>
      </c>
      <c r="C28" s="2" t="s">
        <v>545</v>
      </c>
    </row>
    <row r="29" spans="1:10" x14ac:dyDescent="0.2">
      <c r="A29" t="s">
        <v>22</v>
      </c>
      <c r="B29" s="2">
        <v>1631</v>
      </c>
      <c r="C29" s="2">
        <f>'NY 1850-80'!B6</f>
        <v>3886.2900544501304</v>
      </c>
    </row>
    <row r="30" spans="1:10" x14ac:dyDescent="0.2">
      <c r="A30" t="s">
        <v>40</v>
      </c>
      <c r="B30">
        <v>431</v>
      </c>
      <c r="C30" s="2">
        <f>B30/'NY 1850-80'!B13</f>
        <v>1077.5</v>
      </c>
      <c r="D30" s="9"/>
    </row>
    <row r="31" spans="1:10" x14ac:dyDescent="0.2">
      <c r="A31" t="s">
        <v>53</v>
      </c>
      <c r="B31">
        <v>0</v>
      </c>
      <c r="C31" s="2">
        <v>100</v>
      </c>
    </row>
    <row r="32" spans="1:10" x14ac:dyDescent="0.2">
      <c r="C32" s="2"/>
    </row>
    <row r="33" spans="1:10" x14ac:dyDescent="0.2">
      <c r="A33" t="s">
        <v>546</v>
      </c>
      <c r="B33" s="2">
        <f>B16-SUM(B20:B31)</f>
        <v>2307</v>
      </c>
      <c r="C33" s="2">
        <f>B33*2</f>
        <v>4614</v>
      </c>
      <c r="J33" t="s">
        <v>547</v>
      </c>
    </row>
    <row r="34" spans="1:10" x14ac:dyDescent="0.2">
      <c r="C34" s="2"/>
    </row>
    <row r="35" spans="1:10" x14ac:dyDescent="0.2">
      <c r="B35" t="s">
        <v>159</v>
      </c>
      <c r="C35" s="2" t="s">
        <v>545</v>
      </c>
    </row>
    <row r="36" spans="1:10" x14ac:dyDescent="0.2">
      <c r="A36" t="s">
        <v>28</v>
      </c>
      <c r="B36">
        <f>SUM(B20:B33)</f>
        <v>5646</v>
      </c>
      <c r="C36" s="2">
        <f>SUM(C20:C33)</f>
        <v>12789.79005445013</v>
      </c>
    </row>
    <row r="40" spans="1:10" x14ac:dyDescent="0.2">
      <c r="A40" t="s">
        <v>623</v>
      </c>
    </row>
    <row r="42" spans="1:10" x14ac:dyDescent="0.2">
      <c r="B42" t="s">
        <v>28</v>
      </c>
      <c r="C42" t="s">
        <v>5</v>
      </c>
      <c r="D42" t="s">
        <v>6</v>
      </c>
    </row>
    <row r="43" spans="1:10" x14ac:dyDescent="0.2">
      <c r="A43" t="s">
        <v>296</v>
      </c>
      <c r="B43">
        <f>C43+D43</f>
        <v>350</v>
      </c>
      <c r="C43">
        <v>322</v>
      </c>
      <c r="D43">
        <v>28</v>
      </c>
      <c r="J43" t="s">
        <v>624</v>
      </c>
    </row>
    <row r="44" spans="1:10" x14ac:dyDescent="0.2">
      <c r="A44" t="s">
        <v>295</v>
      </c>
      <c r="B44">
        <f>C44+D44</f>
        <v>499</v>
      </c>
      <c r="C44">
        <f>'1850-80, by state'!N6</f>
        <v>499</v>
      </c>
      <c r="D44">
        <v>0</v>
      </c>
      <c r="J44" t="s">
        <v>651</v>
      </c>
    </row>
    <row r="46" spans="1:10" x14ac:dyDescent="0.2">
      <c r="A46" t="s">
        <v>514</v>
      </c>
      <c r="B46">
        <f>C46+D46</f>
        <v>59258</v>
      </c>
      <c r="C46">
        <v>54190</v>
      </c>
      <c r="D46">
        <v>5068</v>
      </c>
      <c r="J46" t="s">
        <v>626</v>
      </c>
    </row>
    <row r="50" spans="1:10" x14ac:dyDescent="0.2">
      <c r="A50" t="s">
        <v>631</v>
      </c>
    </row>
    <row r="52" spans="1:10" x14ac:dyDescent="0.2">
      <c r="A52" t="s">
        <v>514</v>
      </c>
      <c r="B52">
        <f>C52+D52</f>
        <v>82329</v>
      </c>
      <c r="C52">
        <v>75924</v>
      </c>
      <c r="D52">
        <v>6405</v>
      </c>
      <c r="J52" t="s">
        <v>633</v>
      </c>
    </row>
    <row r="54" spans="1:10" x14ac:dyDescent="0.2">
      <c r="A54" t="s">
        <v>632</v>
      </c>
      <c r="B54">
        <f>C54+D54</f>
        <v>901</v>
      </c>
      <c r="C54">
        <v>831</v>
      </c>
      <c r="D54">
        <v>70</v>
      </c>
      <c r="J54" t="s">
        <v>635</v>
      </c>
    </row>
    <row r="55" spans="1:10" x14ac:dyDescent="0.2">
      <c r="A55" t="s">
        <v>634</v>
      </c>
      <c r="B55">
        <f>C55+D55</f>
        <v>794</v>
      </c>
      <c r="C55">
        <v>794</v>
      </c>
      <c r="D55">
        <v>0</v>
      </c>
      <c r="J55" t="s">
        <v>636</v>
      </c>
    </row>
  </sheetData>
  <mergeCells count="1">
    <mergeCell ref="A1:B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N1" workbookViewId="0">
      <selection activeCell="Q1" sqref="Q1:Q3"/>
    </sheetView>
  </sheetViews>
  <sheetFormatPr defaultRowHeight="12.75" x14ac:dyDescent="0.2"/>
  <cols>
    <col min="1" max="1" width="4.42578125" customWidth="1"/>
    <col min="2" max="2" width="14" customWidth="1"/>
    <col min="6" max="6" width="9.85546875" customWidth="1"/>
    <col min="9" max="15" width="13" customWidth="1"/>
    <col min="16" max="16" width="2.7109375" customWidth="1"/>
    <col min="17" max="17" width="123" customWidth="1"/>
  </cols>
  <sheetData>
    <row r="1" spans="1:17" x14ac:dyDescent="0.2">
      <c r="A1" s="19" t="s">
        <v>537</v>
      </c>
      <c r="B1" s="19"/>
      <c r="C1" s="19"/>
      <c r="D1" s="19"/>
      <c r="E1" s="19"/>
      <c r="F1" s="19"/>
      <c r="G1" s="19"/>
      <c r="Q1" t="s">
        <v>704</v>
      </c>
    </row>
    <row r="2" spans="1:17" x14ac:dyDescent="0.2">
      <c r="Q2" t="s">
        <v>705</v>
      </c>
    </row>
    <row r="3" spans="1:17" x14ac:dyDescent="0.2">
      <c r="Q3" t="s">
        <v>706</v>
      </c>
    </row>
    <row r="4" spans="1:17" s="11" customFormat="1" ht="25.5" x14ac:dyDescent="0.2">
      <c r="F4" s="11" t="s">
        <v>516</v>
      </c>
      <c r="G4" s="11" t="s">
        <v>514</v>
      </c>
      <c r="H4" s="11" t="s">
        <v>513</v>
      </c>
      <c r="I4" s="11" t="s">
        <v>29</v>
      </c>
      <c r="J4" s="11" t="s">
        <v>73</v>
      </c>
      <c r="K4" s="11" t="s">
        <v>74</v>
      </c>
      <c r="L4" s="11" t="s">
        <v>75</v>
      </c>
      <c r="M4" s="11" t="s">
        <v>76</v>
      </c>
      <c r="N4" s="11" t="s">
        <v>295</v>
      </c>
      <c r="O4" s="11" t="s">
        <v>296</v>
      </c>
      <c r="Q4" s="11" t="s">
        <v>111</v>
      </c>
    </row>
    <row r="5" spans="1:17" s="4" customFormat="1" x14ac:dyDescent="0.2">
      <c r="A5" s="4" t="s">
        <v>72</v>
      </c>
      <c r="B5" s="4" t="s">
        <v>475</v>
      </c>
      <c r="C5" s="4">
        <v>1850</v>
      </c>
      <c r="D5" s="4" t="s">
        <v>627</v>
      </c>
      <c r="E5" s="4">
        <v>1870</v>
      </c>
      <c r="F5" s="4" t="s">
        <v>515</v>
      </c>
      <c r="G5" s="4" t="s">
        <v>517</v>
      </c>
      <c r="H5" s="4" t="s">
        <v>518</v>
      </c>
      <c r="I5" s="4" t="s">
        <v>519</v>
      </c>
      <c r="J5" s="4" t="s">
        <v>520</v>
      </c>
      <c r="K5" s="4" t="s">
        <v>521</v>
      </c>
      <c r="L5" s="4" t="s">
        <v>522</v>
      </c>
      <c r="M5" s="4" t="s">
        <v>523</v>
      </c>
      <c r="N5" s="4" t="s">
        <v>524</v>
      </c>
      <c r="O5" s="4" t="s">
        <v>525</v>
      </c>
      <c r="Q5" s="14" t="s">
        <v>476</v>
      </c>
    </row>
    <row r="6" spans="1:17" x14ac:dyDescent="0.2">
      <c r="B6" t="s">
        <v>536</v>
      </c>
      <c r="C6">
        <f>SUM(C8:C54)</f>
        <v>5646</v>
      </c>
      <c r="D6">
        <f>SUM(D8:D54)</f>
        <v>19323</v>
      </c>
      <c r="E6">
        <f>SUM(E8:E54)</f>
        <v>32901</v>
      </c>
      <c r="F6">
        <f>SUM(F8:F54)</f>
        <v>47695</v>
      </c>
      <c r="G6">
        <f>SUM(G8:G54)</f>
        <v>59258</v>
      </c>
      <c r="H6">
        <f>SUM(I6:O6)</f>
        <v>58609</v>
      </c>
      <c r="I6">
        <f t="shared" ref="I6:O6" si="0">SUM(I8:I54)</f>
        <v>30659</v>
      </c>
      <c r="J6">
        <f t="shared" si="0"/>
        <v>12691</v>
      </c>
      <c r="K6">
        <f t="shared" si="0"/>
        <v>1666</v>
      </c>
      <c r="L6">
        <f t="shared" si="0"/>
        <v>7865</v>
      </c>
      <c r="M6">
        <f t="shared" si="0"/>
        <v>4879</v>
      </c>
      <c r="N6">
        <f t="shared" si="0"/>
        <v>499</v>
      </c>
      <c r="O6">
        <f t="shared" si="0"/>
        <v>350</v>
      </c>
    </row>
    <row r="7" spans="1:17" x14ac:dyDescent="0.2">
      <c r="Q7" s="10"/>
    </row>
    <row r="8" spans="1:17" x14ac:dyDescent="0.2">
      <c r="A8">
        <v>1</v>
      </c>
      <c r="B8" t="s">
        <v>59</v>
      </c>
      <c r="C8">
        <v>119</v>
      </c>
      <c r="D8">
        <v>226</v>
      </c>
      <c r="E8">
        <v>593</v>
      </c>
      <c r="F8">
        <f>G8-N8-O8-M8-L8</f>
        <v>664</v>
      </c>
      <c r="G8">
        <v>1398</v>
      </c>
      <c r="H8">
        <f t="shared" ref="H8:H54" si="1">SUM(I8:O8)</f>
        <v>1353</v>
      </c>
      <c r="I8">
        <v>387</v>
      </c>
      <c r="J8">
        <v>232</v>
      </c>
      <c r="M8">
        <v>734</v>
      </c>
      <c r="Q8" s="10" t="s">
        <v>532</v>
      </c>
    </row>
    <row r="9" spans="1:17" x14ac:dyDescent="0.2">
      <c r="A9">
        <v>2</v>
      </c>
      <c r="B9" t="s">
        <v>51</v>
      </c>
      <c r="E9">
        <v>11</v>
      </c>
      <c r="F9">
        <f t="shared" ref="F9:F27" si="2">G9-N9-O9-M9-L9</f>
        <v>54</v>
      </c>
      <c r="G9">
        <v>67</v>
      </c>
      <c r="H9">
        <f t="shared" si="1"/>
        <v>67</v>
      </c>
      <c r="I9">
        <v>31</v>
      </c>
      <c r="J9">
        <v>23</v>
      </c>
      <c r="N9">
        <v>13</v>
      </c>
      <c r="Q9" t="s">
        <v>531</v>
      </c>
    </row>
    <row r="10" spans="1:17" x14ac:dyDescent="0.2">
      <c r="A10">
        <v>3</v>
      </c>
      <c r="B10" t="s">
        <v>60</v>
      </c>
      <c r="C10">
        <v>38</v>
      </c>
      <c r="D10">
        <v>78</v>
      </c>
      <c r="E10">
        <v>362</v>
      </c>
      <c r="F10">
        <f t="shared" si="2"/>
        <v>767</v>
      </c>
      <c r="G10">
        <v>767</v>
      </c>
      <c r="H10">
        <f t="shared" si="1"/>
        <v>756</v>
      </c>
      <c r="I10">
        <v>564</v>
      </c>
      <c r="J10">
        <v>190</v>
      </c>
      <c r="K10">
        <v>2</v>
      </c>
    </row>
    <row r="11" spans="1:17" x14ac:dyDescent="0.2">
      <c r="A11">
        <v>4</v>
      </c>
      <c r="B11" t="s">
        <v>53</v>
      </c>
      <c r="D11">
        <v>882</v>
      </c>
      <c r="E11">
        <v>1574</v>
      </c>
      <c r="F11">
        <f t="shared" si="2"/>
        <v>2279</v>
      </c>
      <c r="G11">
        <v>2655</v>
      </c>
      <c r="H11">
        <f t="shared" si="1"/>
        <v>2647</v>
      </c>
      <c r="I11">
        <v>1495</v>
      </c>
      <c r="J11">
        <v>657</v>
      </c>
      <c r="K11">
        <v>119</v>
      </c>
      <c r="L11">
        <v>261</v>
      </c>
      <c r="N11">
        <v>115</v>
      </c>
      <c r="Q11" t="s">
        <v>533</v>
      </c>
    </row>
    <row r="12" spans="1:17" x14ac:dyDescent="0.2">
      <c r="A12">
        <v>5</v>
      </c>
      <c r="B12" t="s">
        <v>48</v>
      </c>
      <c r="E12">
        <v>19</v>
      </c>
      <c r="F12">
        <f t="shared" si="2"/>
        <v>380</v>
      </c>
      <c r="G12">
        <v>380</v>
      </c>
      <c r="H12">
        <f t="shared" si="1"/>
        <v>380</v>
      </c>
      <c r="I12">
        <v>185</v>
      </c>
      <c r="J12">
        <v>84</v>
      </c>
      <c r="K12">
        <v>111</v>
      </c>
      <c r="Q12" t="s">
        <v>534</v>
      </c>
    </row>
    <row r="13" spans="1:17" x14ac:dyDescent="0.2">
      <c r="A13">
        <v>6</v>
      </c>
      <c r="B13" t="s">
        <v>39</v>
      </c>
      <c r="C13">
        <v>176</v>
      </c>
      <c r="D13">
        <v>646</v>
      </c>
      <c r="E13">
        <v>430</v>
      </c>
      <c r="F13">
        <f t="shared" si="2"/>
        <v>709</v>
      </c>
      <c r="G13">
        <v>732</v>
      </c>
      <c r="H13">
        <f t="shared" si="1"/>
        <v>718</v>
      </c>
      <c r="I13">
        <v>252</v>
      </c>
      <c r="J13">
        <v>431</v>
      </c>
      <c r="K13">
        <v>12</v>
      </c>
      <c r="L13">
        <v>9</v>
      </c>
      <c r="O13">
        <v>14</v>
      </c>
      <c r="Q13" t="s">
        <v>535</v>
      </c>
    </row>
    <row r="14" spans="1:17" x14ac:dyDescent="0.2">
      <c r="A14">
        <v>7</v>
      </c>
      <c r="B14" t="s">
        <v>79</v>
      </c>
      <c r="E14">
        <v>3</v>
      </c>
      <c r="F14">
        <f t="shared" si="2"/>
        <v>55</v>
      </c>
      <c r="G14">
        <v>60</v>
      </c>
      <c r="H14">
        <f t="shared" si="1"/>
        <v>60</v>
      </c>
      <c r="J14">
        <v>55</v>
      </c>
      <c r="N14">
        <v>5</v>
      </c>
      <c r="Q14" t="s">
        <v>530</v>
      </c>
    </row>
    <row r="15" spans="1:17" x14ac:dyDescent="0.2">
      <c r="A15">
        <v>8</v>
      </c>
      <c r="B15" t="s">
        <v>62</v>
      </c>
      <c r="C15">
        <v>6</v>
      </c>
      <c r="D15">
        <v>27</v>
      </c>
      <c r="E15">
        <v>66</v>
      </c>
      <c r="F15">
        <f t="shared" si="2"/>
        <v>82</v>
      </c>
      <c r="G15">
        <v>82</v>
      </c>
      <c r="H15">
        <f t="shared" si="1"/>
        <v>81</v>
      </c>
      <c r="J15">
        <v>81</v>
      </c>
    </row>
    <row r="16" spans="1:17" x14ac:dyDescent="0.2">
      <c r="A16">
        <v>9</v>
      </c>
      <c r="B16" t="s">
        <v>61</v>
      </c>
      <c r="C16">
        <v>55</v>
      </c>
      <c r="D16">
        <v>210</v>
      </c>
      <c r="E16">
        <v>143</v>
      </c>
      <c r="F16">
        <f t="shared" si="2"/>
        <v>190</v>
      </c>
      <c r="G16">
        <v>381</v>
      </c>
      <c r="H16">
        <f t="shared" si="1"/>
        <v>381</v>
      </c>
      <c r="J16">
        <v>190</v>
      </c>
      <c r="L16">
        <v>191</v>
      </c>
      <c r="Q16" t="s">
        <v>529</v>
      </c>
    </row>
    <row r="17" spans="1:17" x14ac:dyDescent="0.2">
      <c r="A17">
        <v>10</v>
      </c>
      <c r="B17" t="s">
        <v>63</v>
      </c>
      <c r="C17">
        <v>12</v>
      </c>
      <c r="D17">
        <v>15</v>
      </c>
      <c r="E17">
        <v>179</v>
      </c>
      <c r="F17">
        <f t="shared" si="2"/>
        <v>92</v>
      </c>
      <c r="G17">
        <v>275</v>
      </c>
      <c r="H17">
        <f t="shared" si="1"/>
        <v>269</v>
      </c>
      <c r="J17">
        <v>86</v>
      </c>
      <c r="M17">
        <v>183</v>
      </c>
    </row>
    <row r="18" spans="1:17" x14ac:dyDescent="0.2">
      <c r="A18">
        <v>11</v>
      </c>
      <c r="B18" t="s">
        <v>16</v>
      </c>
      <c r="C18">
        <v>89</v>
      </c>
      <c r="D18">
        <v>111</v>
      </c>
      <c r="E18">
        <v>737</v>
      </c>
      <c r="F18">
        <f t="shared" si="2"/>
        <v>333</v>
      </c>
      <c r="G18">
        <v>1837</v>
      </c>
      <c r="H18">
        <f t="shared" si="1"/>
        <v>1809</v>
      </c>
      <c r="J18">
        <v>299</v>
      </c>
      <c r="K18">
        <v>6</v>
      </c>
      <c r="M18">
        <v>1504</v>
      </c>
      <c r="Q18" t="s">
        <v>528</v>
      </c>
    </row>
    <row r="19" spans="1:17" x14ac:dyDescent="0.2">
      <c r="A19">
        <v>12</v>
      </c>
      <c r="B19" t="s">
        <v>50</v>
      </c>
      <c r="E19">
        <v>28</v>
      </c>
      <c r="F19">
        <f t="shared" si="2"/>
        <v>32</v>
      </c>
      <c r="G19">
        <v>32</v>
      </c>
      <c r="H19">
        <f t="shared" si="1"/>
        <v>32</v>
      </c>
      <c r="I19">
        <v>22</v>
      </c>
      <c r="J19">
        <v>10</v>
      </c>
      <c r="Q19" t="s">
        <v>527</v>
      </c>
    </row>
    <row r="20" spans="1:17" x14ac:dyDescent="0.2">
      <c r="A20">
        <v>13</v>
      </c>
      <c r="B20" t="s">
        <v>19</v>
      </c>
      <c r="C20">
        <v>136</v>
      </c>
      <c r="D20">
        <v>485</v>
      </c>
      <c r="E20">
        <v>1795</v>
      </c>
      <c r="F20">
        <f t="shared" si="2"/>
        <v>2571</v>
      </c>
      <c r="G20">
        <v>3336</v>
      </c>
      <c r="H20">
        <f t="shared" si="1"/>
        <v>3320</v>
      </c>
      <c r="I20">
        <v>1838</v>
      </c>
      <c r="J20">
        <v>686</v>
      </c>
      <c r="K20">
        <v>31</v>
      </c>
      <c r="L20">
        <v>728</v>
      </c>
      <c r="O20">
        <v>37</v>
      </c>
      <c r="Q20" t="s">
        <v>526</v>
      </c>
    </row>
    <row r="21" spans="1:17" x14ac:dyDescent="0.2">
      <c r="A21">
        <v>14</v>
      </c>
      <c r="B21" t="s">
        <v>17</v>
      </c>
      <c r="C21">
        <v>146</v>
      </c>
      <c r="D21">
        <v>284</v>
      </c>
      <c r="E21">
        <v>907</v>
      </c>
      <c r="F21">
        <f t="shared" si="2"/>
        <v>1621</v>
      </c>
      <c r="G21">
        <v>1635</v>
      </c>
      <c r="H21">
        <f t="shared" si="1"/>
        <v>1613</v>
      </c>
      <c r="I21">
        <v>1238</v>
      </c>
      <c r="J21">
        <v>289</v>
      </c>
      <c r="K21">
        <v>72</v>
      </c>
      <c r="L21">
        <v>14</v>
      </c>
    </row>
    <row r="22" spans="1:17" x14ac:dyDescent="0.2">
      <c r="A22">
        <v>15</v>
      </c>
      <c r="B22" t="s">
        <v>64</v>
      </c>
      <c r="C22">
        <v>2</v>
      </c>
      <c r="D22">
        <v>95</v>
      </c>
      <c r="E22">
        <v>397</v>
      </c>
      <c r="F22">
        <f t="shared" si="2"/>
        <v>819</v>
      </c>
      <c r="G22">
        <v>819</v>
      </c>
      <c r="H22">
        <f t="shared" si="1"/>
        <v>803</v>
      </c>
      <c r="I22">
        <v>546</v>
      </c>
      <c r="J22">
        <v>255</v>
      </c>
      <c r="K22">
        <v>2</v>
      </c>
    </row>
    <row r="23" spans="1:17" x14ac:dyDescent="0.2">
      <c r="A23">
        <v>16</v>
      </c>
      <c r="B23" t="s">
        <v>54</v>
      </c>
      <c r="D23">
        <v>31</v>
      </c>
      <c r="E23">
        <v>329</v>
      </c>
      <c r="F23">
        <f t="shared" si="2"/>
        <v>941</v>
      </c>
      <c r="G23">
        <v>1297</v>
      </c>
      <c r="H23">
        <f t="shared" si="1"/>
        <v>1295</v>
      </c>
      <c r="I23">
        <v>687</v>
      </c>
      <c r="J23">
        <v>202</v>
      </c>
      <c r="K23">
        <v>50</v>
      </c>
      <c r="N23">
        <v>356</v>
      </c>
    </row>
    <row r="24" spans="1:17" x14ac:dyDescent="0.2">
      <c r="A24">
        <v>17</v>
      </c>
      <c r="B24" t="s">
        <v>21</v>
      </c>
      <c r="C24">
        <v>162</v>
      </c>
      <c r="D24">
        <v>232</v>
      </c>
      <c r="E24">
        <v>1067</v>
      </c>
      <c r="F24">
        <f t="shared" si="2"/>
        <v>1303</v>
      </c>
      <c r="G24">
        <v>1423</v>
      </c>
      <c r="H24">
        <f t="shared" si="1"/>
        <v>1398</v>
      </c>
      <c r="I24">
        <v>802</v>
      </c>
      <c r="J24">
        <v>471</v>
      </c>
      <c r="K24">
        <v>5</v>
      </c>
      <c r="L24">
        <v>120</v>
      </c>
    </row>
    <row r="25" spans="1:17" x14ac:dyDescent="0.2">
      <c r="A25">
        <v>18</v>
      </c>
      <c r="B25" t="s">
        <v>42</v>
      </c>
      <c r="C25">
        <v>266</v>
      </c>
      <c r="D25">
        <v>849</v>
      </c>
      <c r="E25">
        <v>845</v>
      </c>
      <c r="F25">
        <f t="shared" si="2"/>
        <v>1005</v>
      </c>
      <c r="G25">
        <v>1077</v>
      </c>
      <c r="H25">
        <f t="shared" si="1"/>
        <v>1066</v>
      </c>
      <c r="I25">
        <v>547</v>
      </c>
      <c r="J25">
        <v>440</v>
      </c>
      <c r="K25">
        <v>7</v>
      </c>
      <c r="M25">
        <v>72</v>
      </c>
    </row>
    <row r="26" spans="1:17" x14ac:dyDescent="0.2">
      <c r="A26">
        <v>19</v>
      </c>
      <c r="B26" t="s">
        <v>7</v>
      </c>
      <c r="C26">
        <v>79</v>
      </c>
      <c r="D26">
        <v>255</v>
      </c>
      <c r="E26">
        <v>371</v>
      </c>
      <c r="F26">
        <f t="shared" si="2"/>
        <v>401</v>
      </c>
      <c r="G26">
        <v>408</v>
      </c>
      <c r="H26">
        <f t="shared" si="1"/>
        <v>405</v>
      </c>
      <c r="I26">
        <v>213</v>
      </c>
      <c r="J26">
        <v>185</v>
      </c>
      <c r="O26">
        <v>7</v>
      </c>
    </row>
    <row r="27" spans="1:17" x14ac:dyDescent="0.2">
      <c r="A27">
        <v>20</v>
      </c>
      <c r="B27" t="s">
        <v>15</v>
      </c>
      <c r="C27">
        <v>235</v>
      </c>
      <c r="D27">
        <v>353</v>
      </c>
      <c r="E27">
        <v>1035</v>
      </c>
      <c r="F27">
        <f t="shared" si="2"/>
        <v>1085</v>
      </c>
      <c r="G27">
        <v>1262</v>
      </c>
      <c r="H27">
        <f t="shared" si="1"/>
        <v>1259</v>
      </c>
      <c r="I27">
        <v>685</v>
      </c>
      <c r="J27">
        <v>148</v>
      </c>
      <c r="K27">
        <v>249</v>
      </c>
      <c r="L27">
        <v>177</v>
      </c>
    </row>
    <row r="28" spans="1:17" x14ac:dyDescent="0.2">
      <c r="A28">
        <v>21</v>
      </c>
      <c r="B28" t="s">
        <v>32</v>
      </c>
      <c r="C28">
        <v>431</v>
      </c>
      <c r="D28">
        <v>2679</v>
      </c>
      <c r="E28">
        <v>2526</v>
      </c>
      <c r="F28">
        <f>G28-N28-O28-M28</f>
        <v>3579</v>
      </c>
      <c r="G28">
        <v>3619</v>
      </c>
      <c r="H28">
        <f t="shared" si="1"/>
        <v>3576</v>
      </c>
      <c r="I28">
        <v>1085</v>
      </c>
      <c r="J28">
        <v>418</v>
      </c>
      <c r="K28">
        <v>3</v>
      </c>
      <c r="L28">
        <v>2030</v>
      </c>
      <c r="O28">
        <v>40</v>
      </c>
    </row>
    <row r="29" spans="1:17" x14ac:dyDescent="0.2">
      <c r="A29">
        <v>22</v>
      </c>
      <c r="B29" t="s">
        <v>20</v>
      </c>
      <c r="C29">
        <v>127</v>
      </c>
      <c r="D29">
        <v>757</v>
      </c>
      <c r="E29">
        <v>1095</v>
      </c>
      <c r="F29">
        <f t="shared" ref="F29:F54" si="3">G29-N29-O29-M29-L29</f>
        <v>1450</v>
      </c>
      <c r="G29">
        <v>1923</v>
      </c>
      <c r="H29">
        <f t="shared" si="1"/>
        <v>1912</v>
      </c>
      <c r="I29">
        <v>1183</v>
      </c>
      <c r="J29">
        <v>220</v>
      </c>
      <c r="K29">
        <v>36</v>
      </c>
      <c r="L29">
        <v>471</v>
      </c>
      <c r="O29">
        <v>2</v>
      </c>
    </row>
    <row r="30" spans="1:17" x14ac:dyDescent="0.2">
      <c r="A30">
        <v>23</v>
      </c>
      <c r="B30" t="s">
        <v>69</v>
      </c>
      <c r="D30">
        <v>32</v>
      </c>
      <c r="E30">
        <v>129</v>
      </c>
      <c r="F30">
        <f t="shared" si="3"/>
        <v>424</v>
      </c>
      <c r="G30">
        <v>428</v>
      </c>
      <c r="H30">
        <f t="shared" si="1"/>
        <v>426</v>
      </c>
      <c r="I30">
        <v>248</v>
      </c>
      <c r="J30">
        <v>105</v>
      </c>
      <c r="K30">
        <v>69</v>
      </c>
      <c r="O30">
        <v>4</v>
      </c>
    </row>
    <row r="31" spans="1:17" x14ac:dyDescent="0.2">
      <c r="A31">
        <v>24</v>
      </c>
      <c r="B31" t="s">
        <v>36</v>
      </c>
      <c r="C31">
        <v>86</v>
      </c>
      <c r="D31">
        <v>53</v>
      </c>
      <c r="E31">
        <v>449</v>
      </c>
      <c r="F31">
        <f t="shared" si="3"/>
        <v>967</v>
      </c>
      <c r="G31">
        <v>1329</v>
      </c>
      <c r="H31">
        <f t="shared" si="1"/>
        <v>1311</v>
      </c>
      <c r="I31">
        <v>735</v>
      </c>
      <c r="J31">
        <v>206</v>
      </c>
      <c r="K31">
        <v>8</v>
      </c>
      <c r="L31">
        <v>7</v>
      </c>
      <c r="M31">
        <v>353</v>
      </c>
      <c r="O31">
        <v>2</v>
      </c>
    </row>
    <row r="32" spans="1:17" x14ac:dyDescent="0.2">
      <c r="A32">
        <v>25</v>
      </c>
      <c r="B32" t="s">
        <v>34</v>
      </c>
      <c r="C32">
        <v>166</v>
      </c>
      <c r="D32">
        <v>286</v>
      </c>
      <c r="E32">
        <v>1623</v>
      </c>
      <c r="F32">
        <f t="shared" si="3"/>
        <v>1807</v>
      </c>
      <c r="G32">
        <v>2055</v>
      </c>
      <c r="H32">
        <f t="shared" si="1"/>
        <v>2041</v>
      </c>
      <c r="I32">
        <v>1280</v>
      </c>
      <c r="J32">
        <v>324</v>
      </c>
      <c r="K32">
        <v>189</v>
      </c>
      <c r="L32">
        <v>248</v>
      </c>
    </row>
    <row r="33" spans="1:15" x14ac:dyDescent="0.2">
      <c r="A33">
        <v>26</v>
      </c>
      <c r="B33" t="s">
        <v>56</v>
      </c>
      <c r="E33">
        <v>16</v>
      </c>
      <c r="F33">
        <f t="shared" si="3"/>
        <v>77</v>
      </c>
      <c r="G33">
        <v>77</v>
      </c>
      <c r="H33">
        <f t="shared" si="1"/>
        <v>76</v>
      </c>
      <c r="I33">
        <v>53</v>
      </c>
      <c r="J33">
        <v>23</v>
      </c>
    </row>
    <row r="34" spans="1:15" x14ac:dyDescent="0.2">
      <c r="A34">
        <v>27</v>
      </c>
      <c r="B34" t="s">
        <v>80</v>
      </c>
      <c r="E34">
        <v>69</v>
      </c>
      <c r="F34">
        <f t="shared" si="3"/>
        <v>377</v>
      </c>
      <c r="G34">
        <v>377</v>
      </c>
      <c r="H34">
        <f t="shared" si="1"/>
        <v>374</v>
      </c>
      <c r="I34">
        <v>256</v>
      </c>
      <c r="J34">
        <v>78</v>
      </c>
      <c r="K34">
        <v>40</v>
      </c>
    </row>
    <row r="35" spans="1:15" x14ac:dyDescent="0.2">
      <c r="A35">
        <v>28</v>
      </c>
      <c r="B35" t="s">
        <v>57</v>
      </c>
      <c r="E35">
        <v>99</v>
      </c>
      <c r="F35">
        <f t="shared" si="3"/>
        <v>199</v>
      </c>
      <c r="G35">
        <v>199</v>
      </c>
      <c r="H35">
        <f t="shared" si="1"/>
        <v>199</v>
      </c>
      <c r="I35">
        <v>150</v>
      </c>
      <c r="J35">
        <v>49</v>
      </c>
    </row>
    <row r="36" spans="1:15" x14ac:dyDescent="0.2">
      <c r="A36">
        <v>29</v>
      </c>
      <c r="B36" t="s">
        <v>8</v>
      </c>
      <c r="C36">
        <v>91</v>
      </c>
      <c r="D36">
        <v>193</v>
      </c>
      <c r="E36">
        <v>267</v>
      </c>
      <c r="F36">
        <f t="shared" si="3"/>
        <v>215</v>
      </c>
      <c r="G36">
        <v>273</v>
      </c>
      <c r="H36">
        <f t="shared" si="1"/>
        <v>269</v>
      </c>
      <c r="I36">
        <v>154</v>
      </c>
      <c r="J36">
        <v>57</v>
      </c>
      <c r="L36">
        <v>46</v>
      </c>
      <c r="O36">
        <v>12</v>
      </c>
    </row>
    <row r="37" spans="1:15" x14ac:dyDescent="0.2">
      <c r="A37">
        <v>30</v>
      </c>
      <c r="B37" t="s">
        <v>14</v>
      </c>
      <c r="C37">
        <v>172</v>
      </c>
      <c r="D37">
        <v>215</v>
      </c>
      <c r="E37">
        <v>1079</v>
      </c>
      <c r="F37">
        <f t="shared" si="3"/>
        <v>1561</v>
      </c>
      <c r="G37">
        <v>1599</v>
      </c>
      <c r="H37">
        <f t="shared" si="1"/>
        <v>1573</v>
      </c>
      <c r="I37">
        <v>1047</v>
      </c>
      <c r="J37">
        <v>483</v>
      </c>
      <c r="K37">
        <v>5</v>
      </c>
      <c r="O37">
        <v>38</v>
      </c>
    </row>
    <row r="38" spans="1:15" x14ac:dyDescent="0.2">
      <c r="A38">
        <v>31</v>
      </c>
      <c r="B38" t="s">
        <v>70</v>
      </c>
      <c r="D38">
        <v>10</v>
      </c>
      <c r="E38">
        <v>24</v>
      </c>
      <c r="F38">
        <f t="shared" si="3"/>
        <v>41</v>
      </c>
      <c r="G38">
        <v>41</v>
      </c>
      <c r="H38">
        <f t="shared" si="1"/>
        <v>40</v>
      </c>
      <c r="J38">
        <v>40</v>
      </c>
    </row>
    <row r="39" spans="1:15" x14ac:dyDescent="0.2">
      <c r="A39">
        <v>32</v>
      </c>
      <c r="B39" t="s">
        <v>22</v>
      </c>
      <c r="C39">
        <v>1631</v>
      </c>
      <c r="D39">
        <v>6882</v>
      </c>
      <c r="E39">
        <v>4704</v>
      </c>
      <c r="F39">
        <f t="shared" si="3"/>
        <v>7510</v>
      </c>
      <c r="G39">
        <v>8808</v>
      </c>
      <c r="H39">
        <f t="shared" si="1"/>
        <v>8728</v>
      </c>
      <c r="I39">
        <v>6300</v>
      </c>
      <c r="J39">
        <v>857</v>
      </c>
      <c r="K39">
        <v>273</v>
      </c>
      <c r="L39">
        <v>1146</v>
      </c>
      <c r="N39">
        <v>10</v>
      </c>
      <c r="O39">
        <v>142</v>
      </c>
    </row>
    <row r="40" spans="1:15" x14ac:dyDescent="0.2">
      <c r="A40">
        <v>33</v>
      </c>
      <c r="B40" t="s">
        <v>65</v>
      </c>
      <c r="C40">
        <v>14</v>
      </c>
      <c r="D40">
        <v>71</v>
      </c>
      <c r="E40">
        <v>468</v>
      </c>
      <c r="F40">
        <f t="shared" si="3"/>
        <v>1189</v>
      </c>
      <c r="G40">
        <v>1619</v>
      </c>
      <c r="H40">
        <f t="shared" si="1"/>
        <v>1570</v>
      </c>
      <c r="I40">
        <v>811</v>
      </c>
      <c r="J40">
        <v>329</v>
      </c>
      <c r="L40">
        <v>25</v>
      </c>
      <c r="M40">
        <v>405</v>
      </c>
    </row>
    <row r="41" spans="1:15" x14ac:dyDescent="0.2">
      <c r="A41">
        <v>34</v>
      </c>
      <c r="B41" t="s">
        <v>18</v>
      </c>
      <c r="C41">
        <v>406</v>
      </c>
      <c r="D41">
        <v>623</v>
      </c>
      <c r="E41">
        <v>1405</v>
      </c>
      <c r="F41">
        <f t="shared" si="3"/>
        <v>1831</v>
      </c>
      <c r="G41">
        <v>2568</v>
      </c>
      <c r="H41">
        <f t="shared" si="1"/>
        <v>2538</v>
      </c>
      <c r="I41">
        <v>1278</v>
      </c>
      <c r="J41">
        <v>466</v>
      </c>
      <c r="K41">
        <v>57</v>
      </c>
      <c r="L41">
        <v>704</v>
      </c>
      <c r="O41">
        <v>33</v>
      </c>
    </row>
    <row r="42" spans="1:15" x14ac:dyDescent="0.2">
      <c r="A42">
        <v>35</v>
      </c>
      <c r="B42" t="s">
        <v>55</v>
      </c>
      <c r="D42">
        <v>13</v>
      </c>
      <c r="E42">
        <v>104</v>
      </c>
      <c r="F42">
        <f t="shared" si="3"/>
        <v>227</v>
      </c>
      <c r="G42">
        <v>233</v>
      </c>
      <c r="H42">
        <f t="shared" si="1"/>
        <v>233</v>
      </c>
      <c r="I42">
        <v>180</v>
      </c>
      <c r="J42">
        <v>40</v>
      </c>
      <c r="K42">
        <v>7</v>
      </c>
      <c r="O42">
        <v>6</v>
      </c>
    </row>
    <row r="43" spans="1:15" x14ac:dyDescent="0.2">
      <c r="A43">
        <v>36</v>
      </c>
      <c r="B43" t="s">
        <v>40</v>
      </c>
      <c r="C43">
        <v>431</v>
      </c>
      <c r="D43">
        <v>1161</v>
      </c>
      <c r="E43">
        <v>3231</v>
      </c>
      <c r="F43">
        <f t="shared" si="3"/>
        <v>3656</v>
      </c>
      <c r="G43">
        <v>4886</v>
      </c>
      <c r="H43">
        <f t="shared" si="1"/>
        <v>4833</v>
      </c>
      <c r="I43">
        <v>1837</v>
      </c>
      <c r="J43">
        <v>1743</v>
      </c>
      <c r="K43">
        <v>23</v>
      </c>
      <c r="L43">
        <v>1230</v>
      </c>
    </row>
    <row r="44" spans="1:15" x14ac:dyDescent="0.2">
      <c r="A44">
        <v>37</v>
      </c>
      <c r="B44" t="s">
        <v>10</v>
      </c>
      <c r="C44">
        <v>38</v>
      </c>
      <c r="D44">
        <v>181</v>
      </c>
      <c r="E44">
        <v>180</v>
      </c>
      <c r="F44">
        <f t="shared" si="3"/>
        <v>157</v>
      </c>
      <c r="G44">
        <v>320</v>
      </c>
      <c r="H44">
        <f t="shared" si="1"/>
        <v>317</v>
      </c>
      <c r="I44">
        <v>107</v>
      </c>
      <c r="J44">
        <v>47</v>
      </c>
      <c r="L44">
        <v>159</v>
      </c>
      <c r="O44">
        <v>4</v>
      </c>
    </row>
    <row r="45" spans="1:15" x14ac:dyDescent="0.2">
      <c r="A45">
        <v>38</v>
      </c>
      <c r="B45" t="s">
        <v>66</v>
      </c>
      <c r="C45">
        <v>32</v>
      </c>
      <c r="D45">
        <v>88</v>
      </c>
      <c r="E45">
        <v>732</v>
      </c>
      <c r="F45">
        <f t="shared" si="3"/>
        <v>497</v>
      </c>
      <c r="G45">
        <v>642</v>
      </c>
      <c r="H45">
        <f t="shared" si="1"/>
        <v>626</v>
      </c>
      <c r="I45">
        <v>259</v>
      </c>
      <c r="J45">
        <v>220</v>
      </c>
      <c r="K45">
        <v>2</v>
      </c>
      <c r="M45">
        <v>145</v>
      </c>
    </row>
    <row r="46" spans="1:15" x14ac:dyDescent="0.2">
      <c r="A46">
        <v>39</v>
      </c>
      <c r="B46" t="s">
        <v>41</v>
      </c>
      <c r="C46">
        <v>196</v>
      </c>
      <c r="D46">
        <v>511</v>
      </c>
      <c r="E46">
        <v>981</v>
      </c>
      <c r="F46">
        <f t="shared" si="3"/>
        <v>1833</v>
      </c>
      <c r="G46">
        <v>2129</v>
      </c>
      <c r="H46">
        <f t="shared" si="1"/>
        <v>2100</v>
      </c>
      <c r="I46">
        <v>1310</v>
      </c>
      <c r="J46">
        <v>483</v>
      </c>
      <c r="K46">
        <v>11</v>
      </c>
      <c r="L46">
        <v>142</v>
      </c>
      <c r="M46">
        <v>154</v>
      </c>
    </row>
    <row r="47" spans="1:15" x14ac:dyDescent="0.2">
      <c r="A47">
        <v>40</v>
      </c>
      <c r="B47" t="s">
        <v>67</v>
      </c>
      <c r="C47">
        <v>6</v>
      </c>
      <c r="D47">
        <v>105</v>
      </c>
      <c r="E47">
        <v>732</v>
      </c>
      <c r="F47">
        <f t="shared" si="3"/>
        <v>2197</v>
      </c>
      <c r="G47">
        <v>3188</v>
      </c>
      <c r="H47">
        <f t="shared" si="1"/>
        <v>3163</v>
      </c>
      <c r="I47">
        <v>1302</v>
      </c>
      <c r="J47">
        <v>826</v>
      </c>
      <c r="K47">
        <v>44</v>
      </c>
      <c r="M47">
        <v>991</v>
      </c>
    </row>
    <row r="48" spans="1:15" x14ac:dyDescent="0.2">
      <c r="A48">
        <v>41</v>
      </c>
      <c r="B48" t="s">
        <v>49</v>
      </c>
      <c r="D48">
        <v>8</v>
      </c>
      <c r="E48">
        <v>19</v>
      </c>
      <c r="F48">
        <f t="shared" si="3"/>
        <v>60</v>
      </c>
      <c r="G48">
        <v>60</v>
      </c>
      <c r="H48">
        <f t="shared" si="1"/>
        <v>58</v>
      </c>
      <c r="I48">
        <v>53</v>
      </c>
      <c r="J48">
        <v>5</v>
      </c>
    </row>
    <row r="49" spans="1:15" x14ac:dyDescent="0.2">
      <c r="A49">
        <v>42</v>
      </c>
      <c r="B49" t="s">
        <v>9</v>
      </c>
      <c r="C49">
        <v>69</v>
      </c>
      <c r="D49">
        <v>119</v>
      </c>
      <c r="E49">
        <v>193</v>
      </c>
      <c r="F49">
        <f t="shared" si="3"/>
        <v>191</v>
      </c>
      <c r="G49">
        <v>261</v>
      </c>
      <c r="H49">
        <f t="shared" si="1"/>
        <v>258</v>
      </c>
      <c r="I49">
        <v>143</v>
      </c>
      <c r="J49">
        <v>45</v>
      </c>
      <c r="L49">
        <v>61</v>
      </c>
      <c r="O49">
        <v>9</v>
      </c>
    </row>
    <row r="50" spans="1:15" x14ac:dyDescent="0.2">
      <c r="A50">
        <v>43</v>
      </c>
      <c r="B50" t="s">
        <v>35</v>
      </c>
      <c r="C50">
        <v>199</v>
      </c>
      <c r="D50">
        <v>189</v>
      </c>
      <c r="E50">
        <v>1244</v>
      </c>
      <c r="F50">
        <f t="shared" si="3"/>
        <v>1213</v>
      </c>
      <c r="G50">
        <v>1554</v>
      </c>
      <c r="H50">
        <f t="shared" si="1"/>
        <v>1543</v>
      </c>
      <c r="I50">
        <v>749</v>
      </c>
      <c r="J50">
        <v>266</v>
      </c>
      <c r="K50">
        <v>187</v>
      </c>
      <c r="L50">
        <v>3</v>
      </c>
      <c r="M50">
        <v>338</v>
      </c>
    </row>
    <row r="51" spans="1:15" x14ac:dyDescent="0.2">
      <c r="A51">
        <v>44</v>
      </c>
      <c r="B51" t="s">
        <v>52</v>
      </c>
      <c r="D51">
        <v>15</v>
      </c>
      <c r="E51">
        <v>19</v>
      </c>
      <c r="F51">
        <f t="shared" si="3"/>
        <v>81</v>
      </c>
      <c r="G51">
        <v>81</v>
      </c>
      <c r="H51">
        <f t="shared" si="1"/>
        <v>81</v>
      </c>
      <c r="I51">
        <v>54</v>
      </c>
      <c r="J51">
        <v>27</v>
      </c>
    </row>
    <row r="52" spans="1:15" x14ac:dyDescent="0.2">
      <c r="A52">
        <v>45</v>
      </c>
      <c r="B52" t="s">
        <v>81</v>
      </c>
      <c r="E52">
        <v>191</v>
      </c>
      <c r="F52">
        <f t="shared" si="3"/>
        <v>394</v>
      </c>
      <c r="G52">
        <v>394</v>
      </c>
      <c r="H52">
        <f t="shared" si="1"/>
        <v>389</v>
      </c>
      <c r="I52">
        <v>266</v>
      </c>
      <c r="J52">
        <v>106</v>
      </c>
      <c r="K52">
        <v>17</v>
      </c>
    </row>
    <row r="53" spans="1:15" x14ac:dyDescent="0.2">
      <c r="A53">
        <v>46</v>
      </c>
      <c r="B53" t="s">
        <v>68</v>
      </c>
      <c r="C53">
        <v>30</v>
      </c>
      <c r="D53">
        <v>353</v>
      </c>
      <c r="E53">
        <v>418</v>
      </c>
      <c r="F53">
        <f t="shared" si="3"/>
        <v>505</v>
      </c>
      <c r="G53">
        <v>598</v>
      </c>
      <c r="H53">
        <f t="shared" si="1"/>
        <v>589</v>
      </c>
      <c r="I53">
        <v>308</v>
      </c>
      <c r="J53">
        <v>178</v>
      </c>
      <c r="K53">
        <v>10</v>
      </c>
      <c r="L53">
        <v>93</v>
      </c>
    </row>
    <row r="54" spans="1:15" x14ac:dyDescent="0.2">
      <c r="A54">
        <v>47</v>
      </c>
      <c r="B54" t="s">
        <v>47</v>
      </c>
      <c r="E54">
        <v>13</v>
      </c>
      <c r="F54">
        <f t="shared" si="3"/>
        <v>74</v>
      </c>
      <c r="G54">
        <v>74</v>
      </c>
      <c r="H54">
        <f t="shared" si="1"/>
        <v>74</v>
      </c>
      <c r="I54">
        <v>19</v>
      </c>
      <c r="J54">
        <v>36</v>
      </c>
      <c r="K54">
        <v>19</v>
      </c>
    </row>
  </sheetData>
  <mergeCells count="1">
    <mergeCell ref="A1:G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E1"/>
    </sheetView>
  </sheetViews>
  <sheetFormatPr defaultRowHeight="12.75" x14ac:dyDescent="0.2"/>
  <cols>
    <col min="1" max="1" width="15.7109375" customWidth="1"/>
    <col min="2" max="2" width="14" customWidth="1"/>
    <col min="3" max="3" width="52.7109375" customWidth="1"/>
    <col min="4" max="4" width="10.140625" customWidth="1"/>
    <col min="6" max="6" width="8.42578125" customWidth="1"/>
    <col min="10" max="10" width="3.28515625" customWidth="1"/>
    <col min="11" max="11" width="81" customWidth="1"/>
  </cols>
  <sheetData>
    <row r="1" spans="1:11" x14ac:dyDescent="0.2">
      <c r="A1" s="19" t="s">
        <v>701</v>
      </c>
      <c r="B1" s="19"/>
      <c r="C1" s="19"/>
      <c r="D1" s="19"/>
      <c r="E1" s="19"/>
      <c r="K1" t="s">
        <v>704</v>
      </c>
    </row>
    <row r="2" spans="1:11" x14ac:dyDescent="0.2">
      <c r="K2" t="s">
        <v>705</v>
      </c>
    </row>
    <row r="3" spans="1:11" x14ac:dyDescent="0.2">
      <c r="K3" t="s">
        <v>706</v>
      </c>
    </row>
    <row r="4" spans="1:11" x14ac:dyDescent="0.2">
      <c r="D4" s="20" t="s">
        <v>699</v>
      </c>
      <c r="E4" s="20"/>
      <c r="F4" s="20"/>
      <c r="G4" s="20" t="s">
        <v>668</v>
      </c>
      <c r="H4" s="20"/>
      <c r="I4" s="20"/>
    </row>
    <row r="5" spans="1:11" x14ac:dyDescent="0.2">
      <c r="A5" t="s">
        <v>71</v>
      </c>
      <c r="B5" t="s">
        <v>214</v>
      </c>
      <c r="C5" t="s">
        <v>555</v>
      </c>
      <c r="D5" t="s">
        <v>112</v>
      </c>
      <c r="E5" t="s">
        <v>2</v>
      </c>
      <c r="F5" t="s">
        <v>3</v>
      </c>
      <c r="G5" t="s">
        <v>112</v>
      </c>
      <c r="H5" t="s">
        <v>2</v>
      </c>
      <c r="I5" t="s">
        <v>3</v>
      </c>
      <c r="K5" t="s">
        <v>108</v>
      </c>
    </row>
    <row r="6" spans="1:11" x14ac:dyDescent="0.2">
      <c r="A6" t="s">
        <v>53</v>
      </c>
      <c r="B6" t="s">
        <v>220</v>
      </c>
      <c r="C6" t="s">
        <v>556</v>
      </c>
      <c r="D6" s="1">
        <f>E6/F6</f>
        <v>145.66666666666666</v>
      </c>
      <c r="E6">
        <v>874</v>
      </c>
      <c r="F6">
        <v>6</v>
      </c>
      <c r="G6" s="1">
        <f>H6/I6</f>
        <v>248.16666666666666</v>
      </c>
      <c r="H6">
        <v>1489</v>
      </c>
      <c r="I6">
        <v>6</v>
      </c>
      <c r="K6" t="s">
        <v>700</v>
      </c>
    </row>
    <row r="7" spans="1:11" x14ac:dyDescent="0.2">
      <c r="A7" t="s">
        <v>35</v>
      </c>
      <c r="B7" t="s">
        <v>140</v>
      </c>
      <c r="C7" t="s">
        <v>557</v>
      </c>
      <c r="D7" s="1">
        <f>E7/F7</f>
        <v>11.9375</v>
      </c>
      <c r="E7">
        <v>764</v>
      </c>
      <c r="F7">
        <v>64</v>
      </c>
      <c r="G7" s="1">
        <f>H7/I7</f>
        <v>8.1341463414634152</v>
      </c>
      <c r="H7">
        <v>667</v>
      </c>
      <c r="I7">
        <v>82</v>
      </c>
      <c r="K7" t="s">
        <v>702</v>
      </c>
    </row>
    <row r="8" spans="1:11" x14ac:dyDescent="0.2">
      <c r="A8" t="s">
        <v>40</v>
      </c>
      <c r="B8" t="s">
        <v>225</v>
      </c>
      <c r="C8" t="s">
        <v>567</v>
      </c>
      <c r="D8" s="1">
        <f>E8/F8</f>
        <v>62</v>
      </c>
      <c r="E8">
        <v>310</v>
      </c>
      <c r="F8">
        <v>5</v>
      </c>
      <c r="G8" s="1">
        <f>H8/I8</f>
        <v>46.434782608695649</v>
      </c>
      <c r="H8">
        <v>1068</v>
      </c>
      <c r="I8">
        <v>23</v>
      </c>
    </row>
    <row r="9" spans="1:11" x14ac:dyDescent="0.2">
      <c r="A9" t="s">
        <v>65</v>
      </c>
      <c r="B9" t="s">
        <v>218</v>
      </c>
      <c r="C9" t="s">
        <v>566</v>
      </c>
      <c r="D9" s="1">
        <f t="shared" ref="D9:D14" si="0">E9/F9</f>
        <v>21.882352941176471</v>
      </c>
      <c r="E9">
        <v>372</v>
      </c>
      <c r="F9">
        <v>17</v>
      </c>
      <c r="G9" s="1">
        <f>H9/I9</f>
        <v>16.25531914893617</v>
      </c>
      <c r="H9">
        <v>764</v>
      </c>
      <c r="I9">
        <v>47</v>
      </c>
    </row>
    <row r="10" spans="1:11" x14ac:dyDescent="0.2">
      <c r="A10" t="s">
        <v>17</v>
      </c>
      <c r="B10" t="s">
        <v>125</v>
      </c>
      <c r="C10" t="s">
        <v>559</v>
      </c>
      <c r="D10" s="1">
        <f t="shared" si="0"/>
        <v>17.5</v>
      </c>
      <c r="E10">
        <v>350</v>
      </c>
      <c r="F10">
        <v>20</v>
      </c>
      <c r="G10" s="1"/>
      <c r="H10">
        <v>629</v>
      </c>
      <c r="I10">
        <v>0</v>
      </c>
    </row>
    <row r="11" spans="1:11" x14ac:dyDescent="0.2">
      <c r="A11" t="s">
        <v>36</v>
      </c>
      <c r="B11" t="s">
        <v>131</v>
      </c>
      <c r="C11" t="s">
        <v>557</v>
      </c>
      <c r="D11" s="1">
        <f t="shared" si="0"/>
        <v>25.25</v>
      </c>
      <c r="E11">
        <v>404</v>
      </c>
      <c r="F11">
        <v>16</v>
      </c>
      <c r="G11" s="1">
        <f>H11/I11</f>
        <v>34</v>
      </c>
      <c r="H11">
        <v>714</v>
      </c>
      <c r="I11">
        <v>21</v>
      </c>
    </row>
    <row r="12" spans="1:11" x14ac:dyDescent="0.2">
      <c r="A12" t="s">
        <v>68</v>
      </c>
      <c r="B12" t="s">
        <v>236</v>
      </c>
      <c r="C12" t="s">
        <v>557</v>
      </c>
      <c r="D12" s="1">
        <f t="shared" si="0"/>
        <v>100</v>
      </c>
      <c r="E12">
        <v>200</v>
      </c>
      <c r="F12">
        <v>2</v>
      </c>
      <c r="G12" s="1">
        <f>H12/I12</f>
        <v>29.8</v>
      </c>
      <c r="H12">
        <v>298</v>
      </c>
      <c r="I12">
        <v>10</v>
      </c>
    </row>
    <row r="13" spans="1:11" x14ac:dyDescent="0.2">
      <c r="A13" t="s">
        <v>39</v>
      </c>
      <c r="B13" t="s">
        <v>120</v>
      </c>
      <c r="C13" t="s">
        <v>556</v>
      </c>
      <c r="D13" s="1">
        <f t="shared" si="0"/>
        <v>25.142857142857142</v>
      </c>
      <c r="E13">
        <v>176</v>
      </c>
      <c r="F13">
        <v>7</v>
      </c>
      <c r="G13" s="1">
        <f>H13/I13</f>
        <v>83</v>
      </c>
      <c r="H13">
        <v>249</v>
      </c>
      <c r="I13">
        <v>3</v>
      </c>
    </row>
    <row r="14" spans="1:11" x14ac:dyDescent="0.2">
      <c r="A14" t="s">
        <v>9</v>
      </c>
      <c r="B14" t="s">
        <v>141</v>
      </c>
      <c r="C14" t="s">
        <v>557</v>
      </c>
      <c r="D14" s="1">
        <f t="shared" si="0"/>
        <v>22.25</v>
      </c>
      <c r="E14">
        <v>89</v>
      </c>
      <c r="F14">
        <v>4</v>
      </c>
      <c r="G14" s="1">
        <f>H14/I14</f>
        <v>27.6</v>
      </c>
      <c r="H14">
        <v>138</v>
      </c>
      <c r="I14">
        <v>5</v>
      </c>
    </row>
    <row r="15" spans="1:11" x14ac:dyDescent="0.2">
      <c r="A15" t="s">
        <v>57</v>
      </c>
      <c r="B15" t="s">
        <v>221</v>
      </c>
      <c r="C15" t="s">
        <v>556</v>
      </c>
      <c r="D15" s="1"/>
      <c r="E15">
        <v>70</v>
      </c>
      <c r="F15">
        <v>0</v>
      </c>
      <c r="G15" s="1"/>
      <c r="H15">
        <v>150</v>
      </c>
      <c r="I15">
        <v>0</v>
      </c>
    </row>
    <row r="16" spans="1:11" x14ac:dyDescent="0.2">
      <c r="A16" t="s">
        <v>69</v>
      </c>
      <c r="B16" t="s">
        <v>234</v>
      </c>
      <c r="C16" t="s">
        <v>556</v>
      </c>
      <c r="D16" s="1"/>
      <c r="E16">
        <v>94</v>
      </c>
      <c r="F16">
        <v>0</v>
      </c>
      <c r="G16" s="1">
        <f>H16/I16</f>
        <v>34.428571428571431</v>
      </c>
      <c r="H16">
        <v>241</v>
      </c>
      <c r="I16">
        <v>7</v>
      </c>
    </row>
    <row r="17" spans="1:9" x14ac:dyDescent="0.2">
      <c r="A17" t="s">
        <v>10</v>
      </c>
      <c r="B17" t="s">
        <v>137</v>
      </c>
      <c r="C17" t="s">
        <v>556</v>
      </c>
      <c r="D17" s="1">
        <f>E17/F17</f>
        <v>31.333333333333332</v>
      </c>
      <c r="E17">
        <v>94</v>
      </c>
      <c r="F17">
        <v>3</v>
      </c>
      <c r="G17" s="1">
        <f>H17/I17</f>
        <v>14.285714285714286</v>
      </c>
      <c r="H17">
        <v>100</v>
      </c>
      <c r="I17">
        <v>7</v>
      </c>
    </row>
    <row r="18" spans="1:9" x14ac:dyDescent="0.2">
      <c r="A18" t="s">
        <v>34</v>
      </c>
      <c r="B18" t="s">
        <v>132</v>
      </c>
      <c r="C18" t="s">
        <v>557</v>
      </c>
      <c r="D18" s="1">
        <f>E18/F18</f>
        <v>35.916666666666664</v>
      </c>
      <c r="E18">
        <v>862</v>
      </c>
      <c r="F18">
        <v>24</v>
      </c>
      <c r="G18" s="1">
        <f>H18/I18</f>
        <v>23.615384615384617</v>
      </c>
      <c r="H18">
        <v>1228</v>
      </c>
      <c r="I18">
        <v>52</v>
      </c>
    </row>
    <row r="19" spans="1:9" x14ac:dyDescent="0.2">
      <c r="A19" t="s">
        <v>20</v>
      </c>
      <c r="B19" t="s">
        <v>250</v>
      </c>
      <c r="C19" t="s">
        <v>573</v>
      </c>
      <c r="D19" s="1">
        <f>E19/F19</f>
        <v>3.2875000000000001</v>
      </c>
      <c r="E19">
        <v>1052</v>
      </c>
      <c r="F19">
        <v>320</v>
      </c>
      <c r="G19" s="1">
        <f>H19/I19</f>
        <v>4.1758241758241761</v>
      </c>
      <c r="H19">
        <v>380</v>
      </c>
      <c r="I19">
        <v>91</v>
      </c>
    </row>
    <row r="21" spans="1:9" x14ac:dyDescent="0.2">
      <c r="A21" t="s">
        <v>28</v>
      </c>
      <c r="E21">
        <f>SUM(E6:E19)</f>
        <v>5711</v>
      </c>
      <c r="F21">
        <f>SUM(F6:F19)</f>
        <v>488</v>
      </c>
      <c r="H21">
        <f>SUM(H6:H19)</f>
        <v>8115</v>
      </c>
      <c r="I21">
        <f>SUM(I6:I19)</f>
        <v>354</v>
      </c>
    </row>
    <row r="22" spans="1:9" x14ac:dyDescent="0.2">
      <c r="A22" t="s">
        <v>112</v>
      </c>
      <c r="E22" s="1">
        <f>E21/F21</f>
        <v>11.702868852459016</v>
      </c>
      <c r="H22" s="1">
        <f>H21/I21</f>
        <v>22.923728813559322</v>
      </c>
    </row>
  </sheetData>
  <mergeCells count="3">
    <mergeCell ref="G4:I4"/>
    <mergeCell ref="D4:F4"/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selection activeCell="F12" sqref="F12"/>
    </sheetView>
  </sheetViews>
  <sheetFormatPr defaultRowHeight="12.75" x14ac:dyDescent="0.2"/>
  <cols>
    <col min="1" max="1" width="21.5703125" customWidth="1"/>
    <col min="11" max="11" width="2.85546875" customWidth="1"/>
    <col min="12" max="12" width="96.7109375" customWidth="1"/>
  </cols>
  <sheetData>
    <row r="1" spans="1:12" x14ac:dyDescent="0.2">
      <c r="A1" s="19" t="s">
        <v>639</v>
      </c>
      <c r="B1" s="19"/>
      <c r="C1" s="19"/>
      <c r="D1" s="19"/>
      <c r="L1" t="s">
        <v>704</v>
      </c>
    </row>
    <row r="2" spans="1:12" x14ac:dyDescent="0.2">
      <c r="L2" t="s">
        <v>705</v>
      </c>
    </row>
    <row r="3" spans="1:12" x14ac:dyDescent="0.2">
      <c r="A3" t="s">
        <v>689</v>
      </c>
      <c r="L3" t="s">
        <v>706</v>
      </c>
    </row>
    <row r="4" spans="1:12" x14ac:dyDescent="0.2">
      <c r="B4" s="20" t="s">
        <v>682</v>
      </c>
      <c r="C4" s="20"/>
      <c r="D4" s="20"/>
      <c r="E4" s="20" t="s">
        <v>642</v>
      </c>
      <c r="F4" s="20"/>
      <c r="G4" s="20"/>
      <c r="H4" s="20" t="s">
        <v>112</v>
      </c>
      <c r="I4" s="20"/>
    </row>
    <row r="5" spans="1:12" x14ac:dyDescent="0.2">
      <c r="A5" t="s">
        <v>690</v>
      </c>
      <c r="B5" t="s">
        <v>28</v>
      </c>
      <c r="C5" t="s">
        <v>5</v>
      </c>
      <c r="D5" t="s">
        <v>6</v>
      </c>
      <c r="E5" t="s">
        <v>28</v>
      </c>
      <c r="F5" t="s">
        <v>5</v>
      </c>
      <c r="G5" t="s">
        <v>6</v>
      </c>
      <c r="H5" t="s">
        <v>644</v>
      </c>
      <c r="I5" t="s">
        <v>653</v>
      </c>
      <c r="J5" t="s">
        <v>643</v>
      </c>
      <c r="L5" t="s">
        <v>111</v>
      </c>
    </row>
    <row r="6" spans="1:12" x14ac:dyDescent="0.2">
      <c r="A6">
        <v>1880</v>
      </c>
      <c r="B6" s="2">
        <f>B32</f>
        <v>6198</v>
      </c>
      <c r="C6" s="2">
        <f>C32</f>
        <v>5711</v>
      </c>
      <c r="D6" s="2">
        <f>D32</f>
        <v>487</v>
      </c>
      <c r="E6" s="2">
        <f>B31</f>
        <v>16024</v>
      </c>
      <c r="F6" s="2">
        <f>C31</f>
        <v>13114</v>
      </c>
      <c r="G6" s="2">
        <f>D31</f>
        <v>2910</v>
      </c>
      <c r="H6" s="1">
        <f>C6/D6</f>
        <v>11.726899383983573</v>
      </c>
      <c r="I6" s="1">
        <f>F6/G6</f>
        <v>4.5065292096219931</v>
      </c>
      <c r="J6" s="5">
        <f>E6/(B6+E6)</f>
        <v>0.7210872108721087</v>
      </c>
      <c r="L6" t="s">
        <v>693</v>
      </c>
    </row>
    <row r="7" spans="1:12" x14ac:dyDescent="0.2">
      <c r="A7">
        <v>1890</v>
      </c>
      <c r="B7" s="2">
        <f>B65</f>
        <v>9829</v>
      </c>
      <c r="C7" s="2">
        <f>C65</f>
        <v>9148</v>
      </c>
      <c r="D7" s="2">
        <f>D65</f>
        <v>681</v>
      </c>
      <c r="E7" s="2">
        <f>B80</f>
        <v>23264</v>
      </c>
      <c r="F7" s="2">
        <f>C80</f>
        <v>19567</v>
      </c>
      <c r="G7" s="2">
        <f>D80</f>
        <v>3697</v>
      </c>
      <c r="H7" s="1">
        <f>C7/D7</f>
        <v>13.433186490455213</v>
      </c>
      <c r="I7" s="1">
        <f>F7/G7</f>
        <v>5.2926697322153098</v>
      </c>
      <c r="J7" s="5">
        <f>E7/(B7+E7)</f>
        <v>0.70298854742694827</v>
      </c>
      <c r="L7" t="s">
        <v>694</v>
      </c>
    </row>
    <row r="9" spans="1:12" x14ac:dyDescent="0.2">
      <c r="A9" t="s">
        <v>691</v>
      </c>
    </row>
    <row r="10" spans="1:12" x14ac:dyDescent="0.2">
      <c r="B10" t="s">
        <v>58</v>
      </c>
      <c r="C10" t="s">
        <v>644</v>
      </c>
      <c r="D10" t="s">
        <v>653</v>
      </c>
    </row>
    <row r="11" spans="1:12" x14ac:dyDescent="0.2">
      <c r="A11">
        <v>1880</v>
      </c>
      <c r="B11">
        <v>58609</v>
      </c>
      <c r="C11">
        <f>B11-D11</f>
        <v>6215</v>
      </c>
      <c r="D11">
        <v>52394</v>
      </c>
      <c r="L11" t="s">
        <v>692</v>
      </c>
    </row>
    <row r="12" spans="1:12" x14ac:dyDescent="0.2">
      <c r="A12">
        <v>1890</v>
      </c>
      <c r="B12">
        <v>82329</v>
      </c>
      <c r="C12">
        <f>B12-D12</f>
        <v>11815</v>
      </c>
      <c r="D12">
        <v>70514</v>
      </c>
    </row>
    <row r="15" spans="1:12" x14ac:dyDescent="0.2">
      <c r="A15" t="s">
        <v>668</v>
      </c>
    </row>
    <row r="16" spans="1:12" x14ac:dyDescent="0.2">
      <c r="B16" s="20" t="s">
        <v>641</v>
      </c>
      <c r="C16" s="20"/>
      <c r="D16" s="20"/>
      <c r="E16" s="20" t="s">
        <v>642</v>
      </c>
      <c r="F16" s="20"/>
      <c r="G16" s="20"/>
      <c r="H16" s="20" t="s">
        <v>112</v>
      </c>
      <c r="I16" s="20"/>
    </row>
    <row r="17" spans="1:12" x14ac:dyDescent="0.2">
      <c r="A17" t="s">
        <v>671</v>
      </c>
      <c r="B17" t="s">
        <v>28</v>
      </c>
      <c r="C17" t="s">
        <v>5</v>
      </c>
      <c r="D17" t="s">
        <v>6</v>
      </c>
      <c r="E17" t="s">
        <v>28</v>
      </c>
      <c r="F17" t="s">
        <v>5</v>
      </c>
      <c r="G17" t="s">
        <v>6</v>
      </c>
      <c r="H17" t="s">
        <v>641</v>
      </c>
      <c r="I17" t="s">
        <v>642</v>
      </c>
      <c r="J17" t="s">
        <v>643</v>
      </c>
      <c r="L17" t="s">
        <v>111</v>
      </c>
    </row>
    <row r="18" spans="1:12" x14ac:dyDescent="0.2">
      <c r="A18" t="s">
        <v>29</v>
      </c>
      <c r="B18" s="2">
        <v>30659</v>
      </c>
      <c r="C18" s="2">
        <v>29245</v>
      </c>
      <c r="D18" s="2">
        <v>1414</v>
      </c>
      <c r="E18" s="2">
        <v>30655</v>
      </c>
      <c r="F18" s="2">
        <f>16887+5017+7337</f>
        <v>29241</v>
      </c>
      <c r="G18" s="2">
        <f>528+470+416</f>
        <v>1414</v>
      </c>
      <c r="H18" s="1">
        <f>C18/D18</f>
        <v>20.682461103253182</v>
      </c>
      <c r="I18" s="1">
        <f>F18/G18</f>
        <v>20.679632248939178</v>
      </c>
      <c r="J18" s="12">
        <f t="shared" ref="J18:J24" si="0">E18/B18</f>
        <v>0.99986953260054146</v>
      </c>
      <c r="L18" t="s">
        <v>650</v>
      </c>
    </row>
    <row r="19" spans="1:12" x14ac:dyDescent="0.2">
      <c r="A19" t="s">
        <v>73</v>
      </c>
      <c r="B19" s="2">
        <v>12691</v>
      </c>
      <c r="C19" s="2"/>
      <c r="D19" s="2"/>
      <c r="E19" s="2">
        <v>6975</v>
      </c>
      <c r="F19" s="2">
        <f>3319+1278+1552</f>
        <v>6149</v>
      </c>
      <c r="G19" s="2">
        <f>279+297+250</f>
        <v>826</v>
      </c>
      <c r="I19" s="1">
        <f>F19/G19</f>
        <v>7.4443099273607745</v>
      </c>
      <c r="J19" s="12">
        <f>E19/B19</f>
        <v>0.54960208021432511</v>
      </c>
      <c r="L19" t="s">
        <v>698</v>
      </c>
    </row>
    <row r="20" spans="1:12" x14ac:dyDescent="0.2">
      <c r="A20" t="s">
        <v>74</v>
      </c>
      <c r="B20" s="2">
        <v>1666</v>
      </c>
      <c r="C20" s="2"/>
      <c r="D20" s="2"/>
      <c r="E20" s="2">
        <v>1194</v>
      </c>
      <c r="F20" s="2">
        <f>562+221+227</f>
        <v>1010</v>
      </c>
      <c r="G20" s="2">
        <f>60+58+66</f>
        <v>184</v>
      </c>
      <c r="I20" s="1">
        <f>F20/G20</f>
        <v>5.4891304347826084</v>
      </c>
      <c r="J20" s="12">
        <f t="shared" si="0"/>
        <v>0.71668667466986791</v>
      </c>
      <c r="L20" t="s">
        <v>652</v>
      </c>
    </row>
    <row r="21" spans="1:12" x14ac:dyDescent="0.2">
      <c r="A21" t="s">
        <v>654</v>
      </c>
      <c r="B21" s="2">
        <v>7865</v>
      </c>
      <c r="C21" s="2">
        <v>5962</v>
      </c>
      <c r="D21" s="2">
        <v>1903</v>
      </c>
      <c r="E21" s="2">
        <v>7855</v>
      </c>
      <c r="F21" s="2">
        <f>3114+2262+579</f>
        <v>5955</v>
      </c>
      <c r="G21" s="2">
        <f>601+1123+176</f>
        <v>1900</v>
      </c>
      <c r="H21" s="1">
        <f>C21/D21</f>
        <v>3.1329479768786128</v>
      </c>
      <c r="I21" s="1">
        <f>F21/G21</f>
        <v>3.1342105263157896</v>
      </c>
      <c r="J21" s="12">
        <f t="shared" si="0"/>
        <v>0.99872854418308965</v>
      </c>
    </row>
    <row r="22" spans="1:12" x14ac:dyDescent="0.2">
      <c r="A22" t="s">
        <v>76</v>
      </c>
      <c r="B22" s="2">
        <f t="shared" ref="B22:D24" si="1">E22</f>
        <v>4879</v>
      </c>
      <c r="C22" s="2">
        <f t="shared" si="1"/>
        <v>4713</v>
      </c>
      <c r="D22" s="2">
        <f t="shared" si="1"/>
        <v>166</v>
      </c>
      <c r="E22" s="2">
        <v>4879</v>
      </c>
      <c r="F22" s="2">
        <f>412+57+4244</f>
        <v>4713</v>
      </c>
      <c r="G22" s="2">
        <f>6+0+160</f>
        <v>166</v>
      </c>
      <c r="H22" s="1">
        <f>C22/D22</f>
        <v>28.391566265060241</v>
      </c>
      <c r="I22" s="1">
        <f>F22/G22</f>
        <v>28.391566265060241</v>
      </c>
      <c r="J22" s="12">
        <f t="shared" si="0"/>
        <v>1</v>
      </c>
    </row>
    <row r="23" spans="1:12" x14ac:dyDescent="0.2">
      <c r="A23" t="s">
        <v>648</v>
      </c>
      <c r="B23" s="2">
        <f t="shared" si="1"/>
        <v>499</v>
      </c>
      <c r="C23" s="2">
        <f t="shared" si="1"/>
        <v>499</v>
      </c>
      <c r="D23" s="2">
        <f t="shared" si="1"/>
        <v>0</v>
      </c>
      <c r="E23" s="2">
        <v>499</v>
      </c>
      <c r="F23" s="2">
        <f>E23</f>
        <v>499</v>
      </c>
      <c r="G23" s="2">
        <v>0</v>
      </c>
      <c r="H23" s="1"/>
      <c r="I23" s="1"/>
      <c r="J23" s="12">
        <f t="shared" si="0"/>
        <v>1</v>
      </c>
    </row>
    <row r="24" spans="1:12" x14ac:dyDescent="0.2">
      <c r="A24" t="s">
        <v>296</v>
      </c>
      <c r="B24" s="2">
        <f t="shared" si="1"/>
        <v>350</v>
      </c>
      <c r="C24" s="2">
        <f t="shared" si="1"/>
        <v>322</v>
      </c>
      <c r="D24" s="2">
        <f t="shared" si="1"/>
        <v>28</v>
      </c>
      <c r="E24" s="2">
        <v>350</v>
      </c>
      <c r="F24" s="2">
        <f>143+150+29</f>
        <v>322</v>
      </c>
      <c r="G24" s="2">
        <f>7+19+2</f>
        <v>28</v>
      </c>
      <c r="H24" s="1">
        <f>C24/D24</f>
        <v>11.5</v>
      </c>
      <c r="I24" s="1">
        <f>F24/G24</f>
        <v>11.5</v>
      </c>
      <c r="J24" s="12">
        <f t="shared" si="0"/>
        <v>1</v>
      </c>
    </row>
    <row r="25" spans="1:12" x14ac:dyDescent="0.2">
      <c r="B25" s="2"/>
      <c r="C25" s="2"/>
      <c r="D25" s="2"/>
      <c r="E25" s="2"/>
      <c r="F25" s="2"/>
      <c r="G25" s="2"/>
    </row>
    <row r="26" spans="1:12" x14ac:dyDescent="0.2">
      <c r="A26" t="s">
        <v>664</v>
      </c>
      <c r="B26" s="2">
        <f>SUM(B18:B24)</f>
        <v>58609</v>
      </c>
      <c r="C26" s="2">
        <v>53604</v>
      </c>
      <c r="D26" s="2">
        <v>5005</v>
      </c>
      <c r="E26" s="2">
        <f>SUM(E18:E24)</f>
        <v>52407</v>
      </c>
      <c r="F26" s="2">
        <f>SUM(F18:F24)</f>
        <v>47889</v>
      </c>
      <c r="G26" s="2">
        <f>SUM(G18:G24)</f>
        <v>4518</v>
      </c>
      <c r="H26" s="1">
        <f>C26/D26</f>
        <v>10.710089910089911</v>
      </c>
      <c r="I26" s="1">
        <f>F26/G26</f>
        <v>10.599601593625499</v>
      </c>
      <c r="J26" s="12">
        <f>E26/B26</f>
        <v>0.89418007473254957</v>
      </c>
    </row>
    <row r="27" spans="1:12" x14ac:dyDescent="0.2">
      <c r="B27" s="2"/>
      <c r="C27" s="2"/>
      <c r="D27" s="2"/>
    </row>
    <row r="28" spans="1:12" x14ac:dyDescent="0.2">
      <c r="A28" t="s">
        <v>669</v>
      </c>
      <c r="B28" s="2"/>
      <c r="C28" s="2"/>
      <c r="D28" s="2"/>
    </row>
    <row r="29" spans="1:12" x14ac:dyDescent="0.2">
      <c r="A29" t="s">
        <v>670</v>
      </c>
      <c r="B29" s="2" t="s">
        <v>28</v>
      </c>
      <c r="C29" s="2" t="s">
        <v>5</v>
      </c>
      <c r="D29" s="2" t="s">
        <v>6</v>
      </c>
      <c r="E29" t="s">
        <v>112</v>
      </c>
    </row>
    <row r="30" spans="1:12" x14ac:dyDescent="0.2">
      <c r="A30" t="s">
        <v>58</v>
      </c>
      <c r="B30" s="2">
        <f>B26-B24-B23-B22-B18</f>
        <v>22222</v>
      </c>
      <c r="C30" s="2">
        <f>C26-C24-C23-C22-C18</f>
        <v>18825</v>
      </c>
      <c r="D30" s="2">
        <f>D26-D24-D23-D22-D18</f>
        <v>3397</v>
      </c>
      <c r="E30" s="1">
        <f>C30/D30</f>
        <v>5.5416544009420079</v>
      </c>
      <c r="L30" t="s">
        <v>667</v>
      </c>
    </row>
    <row r="31" spans="1:12" x14ac:dyDescent="0.2">
      <c r="A31" t="s">
        <v>653</v>
      </c>
      <c r="B31" s="2">
        <f>E19+E20+E21</f>
        <v>16024</v>
      </c>
      <c r="C31" s="2">
        <f>F19+F20+F21</f>
        <v>13114</v>
      </c>
      <c r="D31" s="2">
        <f>G19+G20+G21</f>
        <v>2910</v>
      </c>
      <c r="E31" s="1">
        <f>C31/D31</f>
        <v>4.5065292096219931</v>
      </c>
      <c r="L31" t="s">
        <v>696</v>
      </c>
    </row>
    <row r="32" spans="1:12" x14ac:dyDescent="0.2">
      <c r="A32" t="s">
        <v>644</v>
      </c>
      <c r="B32" s="2">
        <f>B30-B31</f>
        <v>6198</v>
      </c>
      <c r="C32" s="2">
        <f>C30-C31</f>
        <v>5711</v>
      </c>
      <c r="D32" s="2">
        <f>D30-D31</f>
        <v>487</v>
      </c>
      <c r="E32" s="1">
        <f>C32/D32</f>
        <v>11.726899383983573</v>
      </c>
    </row>
    <row r="33" spans="1:12" x14ac:dyDescent="0.2">
      <c r="B33" s="2"/>
      <c r="C33" s="2"/>
      <c r="D33" s="2"/>
    </row>
    <row r="34" spans="1:12" x14ac:dyDescent="0.2">
      <c r="A34" t="s">
        <v>695</v>
      </c>
      <c r="B34" s="13">
        <f>1-B32/(B26-E26)</f>
        <v>6.4495324089008932E-4</v>
      </c>
      <c r="C34" s="2"/>
      <c r="D34" s="2"/>
    </row>
    <row r="35" spans="1:12" x14ac:dyDescent="0.2">
      <c r="B35" s="2"/>
      <c r="C35" s="2"/>
      <c r="D35" s="2"/>
    </row>
    <row r="36" spans="1:12" x14ac:dyDescent="0.2">
      <c r="A36" t="s">
        <v>657</v>
      </c>
      <c r="B36" s="2"/>
      <c r="C36" s="2"/>
      <c r="D36" s="2"/>
    </row>
    <row r="37" spans="1:12" x14ac:dyDescent="0.2">
      <c r="A37" t="s">
        <v>672</v>
      </c>
      <c r="B37" s="2" t="s">
        <v>655</v>
      </c>
      <c r="C37" s="2"/>
      <c r="D37" s="2"/>
      <c r="L37" t="s">
        <v>676</v>
      </c>
    </row>
    <row r="38" spans="1:12" x14ac:dyDescent="0.2">
      <c r="A38" t="s">
        <v>645</v>
      </c>
      <c r="B38" s="2">
        <v>5657</v>
      </c>
      <c r="C38" s="2"/>
      <c r="D38" s="2"/>
    </row>
    <row r="39" spans="1:12" x14ac:dyDescent="0.2">
      <c r="A39" t="s">
        <v>658</v>
      </c>
      <c r="B39" s="2">
        <v>52394</v>
      </c>
      <c r="C39" s="2"/>
      <c r="D39" s="2"/>
    </row>
    <row r="40" spans="1:12" x14ac:dyDescent="0.2">
      <c r="A40" t="s">
        <v>659</v>
      </c>
      <c r="B40" s="2">
        <v>80</v>
      </c>
      <c r="C40" s="2"/>
      <c r="D40" s="2"/>
    </row>
    <row r="41" spans="1:12" x14ac:dyDescent="0.2">
      <c r="A41" t="s">
        <v>660</v>
      </c>
      <c r="B41" s="2">
        <v>520</v>
      </c>
      <c r="C41" s="2"/>
      <c r="D41" s="2"/>
    </row>
    <row r="42" spans="1:12" x14ac:dyDescent="0.2">
      <c r="A42" t="s">
        <v>661</v>
      </c>
      <c r="B42" s="2">
        <v>80</v>
      </c>
      <c r="C42" s="2"/>
      <c r="D42" s="2"/>
    </row>
    <row r="43" spans="1:12" x14ac:dyDescent="0.2">
      <c r="A43" t="s">
        <v>662</v>
      </c>
      <c r="B43" s="2">
        <v>42</v>
      </c>
      <c r="C43" s="2"/>
      <c r="D43" s="2"/>
    </row>
    <row r="44" spans="1:12" x14ac:dyDescent="0.2">
      <c r="A44" t="s">
        <v>663</v>
      </c>
      <c r="B44" s="2">
        <v>397</v>
      </c>
      <c r="C44" s="2"/>
      <c r="D44" s="2"/>
    </row>
    <row r="45" spans="1:12" x14ac:dyDescent="0.2">
      <c r="B45" s="2"/>
      <c r="C45" s="2"/>
      <c r="D45" s="2"/>
    </row>
    <row r="46" spans="1:12" x14ac:dyDescent="0.2">
      <c r="A46" t="s">
        <v>664</v>
      </c>
      <c r="B46" s="2">
        <f>SUM(B38:B44)</f>
        <v>59170</v>
      </c>
      <c r="C46" s="2"/>
      <c r="D46" s="2"/>
    </row>
    <row r="47" spans="1:12" x14ac:dyDescent="0.2">
      <c r="A47" t="s">
        <v>656</v>
      </c>
      <c r="B47" s="2">
        <f>B38+B42+B43+B44</f>
        <v>6176</v>
      </c>
      <c r="C47" s="2"/>
      <c r="D47" s="2"/>
      <c r="L47" t="s">
        <v>665</v>
      </c>
    </row>
    <row r="48" spans="1:12" x14ac:dyDescent="0.2">
      <c r="B48" s="2"/>
      <c r="C48" s="2"/>
      <c r="D48" s="2"/>
    </row>
    <row r="49" spans="1:12" x14ac:dyDescent="0.2">
      <c r="A49" t="s">
        <v>674</v>
      </c>
      <c r="B49" s="2">
        <f>B32</f>
        <v>6198</v>
      </c>
      <c r="C49" s="2"/>
      <c r="D49" s="2"/>
    </row>
    <row r="50" spans="1:12" x14ac:dyDescent="0.2">
      <c r="A50" t="s">
        <v>675</v>
      </c>
      <c r="B50" s="2">
        <f>B26-E26</f>
        <v>6202</v>
      </c>
      <c r="C50" s="2"/>
      <c r="D50" s="2"/>
    </row>
    <row r="51" spans="1:12" x14ac:dyDescent="0.2">
      <c r="B51" s="2"/>
      <c r="C51" s="2"/>
      <c r="D51" s="2"/>
    </row>
    <row r="52" spans="1:12" x14ac:dyDescent="0.2">
      <c r="B52" s="2"/>
      <c r="C52" s="2"/>
      <c r="D52" s="2"/>
    </row>
    <row r="53" spans="1:12" x14ac:dyDescent="0.2">
      <c r="A53" t="s">
        <v>673</v>
      </c>
      <c r="B53" s="2"/>
      <c r="C53" s="2"/>
      <c r="D53" s="2"/>
    </row>
    <row r="54" spans="1:12" x14ac:dyDescent="0.2">
      <c r="B54" s="2"/>
      <c r="C54" s="2"/>
      <c r="D54" s="2"/>
    </row>
    <row r="55" spans="1:12" x14ac:dyDescent="0.2">
      <c r="B55" s="2" t="s">
        <v>28</v>
      </c>
      <c r="C55" s="2" t="s">
        <v>26</v>
      </c>
      <c r="D55" s="2" t="s">
        <v>27</v>
      </c>
      <c r="E55" t="s">
        <v>112</v>
      </c>
    </row>
    <row r="56" spans="1:12" x14ac:dyDescent="0.2">
      <c r="A56" t="s">
        <v>45</v>
      </c>
      <c r="B56" s="2">
        <v>82329</v>
      </c>
      <c r="C56" s="2">
        <v>75924</v>
      </c>
      <c r="D56" s="2">
        <v>6405</v>
      </c>
      <c r="E56" s="1">
        <f>C56/D56</f>
        <v>11.853864168618268</v>
      </c>
      <c r="L56" t="s">
        <v>687</v>
      </c>
    </row>
    <row r="57" spans="1:12" x14ac:dyDescent="0.2">
      <c r="B57" s="2"/>
      <c r="C57" s="2"/>
      <c r="D57" s="2"/>
    </row>
    <row r="58" spans="1:12" x14ac:dyDescent="0.2">
      <c r="A58" t="s">
        <v>682</v>
      </c>
      <c r="B58" s="2"/>
      <c r="C58" s="2"/>
      <c r="D58" s="2"/>
    </row>
    <row r="59" spans="1:12" x14ac:dyDescent="0.2">
      <c r="A59" t="s">
        <v>683</v>
      </c>
      <c r="B59" s="2" t="s">
        <v>28</v>
      </c>
      <c r="C59" s="2" t="s">
        <v>26</v>
      </c>
      <c r="D59" s="2" t="s">
        <v>27</v>
      </c>
      <c r="E59" t="s">
        <v>112</v>
      </c>
      <c r="L59" t="s">
        <v>685</v>
      </c>
    </row>
    <row r="60" spans="1:12" x14ac:dyDescent="0.2">
      <c r="A60" t="s">
        <v>645</v>
      </c>
      <c r="B60" s="2">
        <v>9715</v>
      </c>
      <c r="C60" s="2">
        <v>9052</v>
      </c>
      <c r="D60" s="2">
        <v>663</v>
      </c>
      <c r="E60" s="1">
        <f t="shared" ref="E60:E65" si="2">C60/D60</f>
        <v>13.653092006033182</v>
      </c>
    </row>
    <row r="61" spans="1:12" x14ac:dyDescent="0.2">
      <c r="A61" t="s">
        <v>677</v>
      </c>
      <c r="B61" s="2">
        <v>48</v>
      </c>
      <c r="C61" s="2">
        <v>46</v>
      </c>
      <c r="D61" s="2">
        <v>2</v>
      </c>
      <c r="E61" s="1">
        <f t="shared" si="2"/>
        <v>23</v>
      </c>
    </row>
    <row r="62" spans="1:12" x14ac:dyDescent="0.2">
      <c r="A62" t="s">
        <v>646</v>
      </c>
      <c r="B62" s="2">
        <v>66</v>
      </c>
      <c r="C62" s="2">
        <v>50</v>
      </c>
      <c r="D62" s="2">
        <v>16</v>
      </c>
      <c r="E62" s="1">
        <f t="shared" si="2"/>
        <v>3.125</v>
      </c>
    </row>
    <row r="63" spans="1:12" x14ac:dyDescent="0.2">
      <c r="A63" t="s">
        <v>647</v>
      </c>
      <c r="B63" s="2">
        <v>291</v>
      </c>
      <c r="C63" s="2">
        <v>212</v>
      </c>
      <c r="D63" s="2">
        <v>79</v>
      </c>
      <c r="E63" s="1">
        <f t="shared" si="2"/>
        <v>2.6835443037974684</v>
      </c>
    </row>
    <row r="64" spans="1:12" x14ac:dyDescent="0.2">
      <c r="B64" s="2"/>
      <c r="C64" s="2"/>
      <c r="D64" s="2"/>
      <c r="E64" s="1"/>
    </row>
    <row r="65" spans="1:12" x14ac:dyDescent="0.2">
      <c r="A65" t="s">
        <v>656</v>
      </c>
      <c r="B65" s="2">
        <f>SUM(B60:B62)</f>
        <v>9829</v>
      </c>
      <c r="C65" s="2">
        <f>SUM(C60:C62)</f>
        <v>9148</v>
      </c>
      <c r="D65" s="2">
        <f>SUM(D60:D62)</f>
        <v>681</v>
      </c>
      <c r="E65" s="1">
        <f t="shared" si="2"/>
        <v>13.433186490455213</v>
      </c>
      <c r="L65" t="s">
        <v>697</v>
      </c>
    </row>
    <row r="66" spans="1:12" x14ac:dyDescent="0.2">
      <c r="B66" s="2"/>
      <c r="C66" s="2"/>
      <c r="D66" s="2"/>
    </row>
    <row r="67" spans="1:12" x14ac:dyDescent="0.2">
      <c r="B67" s="2"/>
      <c r="C67" s="2"/>
      <c r="D67" s="2"/>
    </row>
    <row r="68" spans="1:12" x14ac:dyDescent="0.2">
      <c r="A68" t="s">
        <v>684</v>
      </c>
      <c r="B68" s="2"/>
      <c r="C68" s="2"/>
      <c r="D68" s="2"/>
    </row>
    <row r="69" spans="1:12" x14ac:dyDescent="0.2">
      <c r="A69" t="s">
        <v>640</v>
      </c>
      <c r="B69" s="2" t="s">
        <v>28</v>
      </c>
      <c r="C69" s="2" t="s">
        <v>26</v>
      </c>
      <c r="D69" s="2" t="s">
        <v>27</v>
      </c>
      <c r="E69" t="s">
        <v>112</v>
      </c>
      <c r="L69" t="s">
        <v>686</v>
      </c>
    </row>
    <row r="70" spans="1:12" x14ac:dyDescent="0.2">
      <c r="A70" t="s">
        <v>170</v>
      </c>
      <c r="B70" s="2">
        <v>45233</v>
      </c>
      <c r="C70" s="2">
        <v>43442</v>
      </c>
      <c r="D70" s="2">
        <v>1791</v>
      </c>
      <c r="E70" s="1">
        <f t="shared" ref="E70:E76" si="3">C70/D70</f>
        <v>24.255723059743161</v>
      </c>
    </row>
    <row r="71" spans="1:12" x14ac:dyDescent="0.2">
      <c r="A71" t="s">
        <v>73</v>
      </c>
      <c r="B71" s="2">
        <v>19861</v>
      </c>
      <c r="C71" s="2">
        <v>18060</v>
      </c>
      <c r="D71" s="2">
        <v>1801</v>
      </c>
      <c r="E71" s="1">
        <f t="shared" si="3"/>
        <v>10.02776235424764</v>
      </c>
    </row>
    <row r="72" spans="1:12" x14ac:dyDescent="0.2">
      <c r="A72" t="s">
        <v>74</v>
      </c>
      <c r="B72" s="2">
        <v>3264</v>
      </c>
      <c r="C72" s="2">
        <v>2669</v>
      </c>
      <c r="D72" s="2">
        <v>595</v>
      </c>
      <c r="E72" s="1">
        <f t="shared" si="3"/>
        <v>4.4857142857142858</v>
      </c>
    </row>
    <row r="73" spans="1:12" x14ac:dyDescent="0.2">
      <c r="A73" t="s">
        <v>649</v>
      </c>
      <c r="B73" s="2">
        <v>9968</v>
      </c>
      <c r="C73" s="2">
        <v>7986</v>
      </c>
      <c r="D73" s="2">
        <v>1982</v>
      </c>
      <c r="E73" s="1">
        <f t="shared" si="3"/>
        <v>4.0292633703329965</v>
      </c>
    </row>
    <row r="74" spans="1:12" x14ac:dyDescent="0.2">
      <c r="A74" t="s">
        <v>76</v>
      </c>
      <c r="B74" s="2">
        <v>2308</v>
      </c>
      <c r="C74" s="2">
        <v>2142</v>
      </c>
      <c r="D74" s="2">
        <v>166</v>
      </c>
      <c r="E74" s="1">
        <f t="shared" si="3"/>
        <v>12.903614457831326</v>
      </c>
    </row>
    <row r="75" spans="1:12" x14ac:dyDescent="0.2">
      <c r="A75" t="s">
        <v>295</v>
      </c>
      <c r="B75" s="2">
        <v>794</v>
      </c>
      <c r="C75" s="2">
        <v>794</v>
      </c>
      <c r="D75" s="2">
        <v>0</v>
      </c>
      <c r="E75" s="1"/>
    </row>
    <row r="76" spans="1:12" x14ac:dyDescent="0.2">
      <c r="A76" t="s">
        <v>678</v>
      </c>
      <c r="B76" s="2">
        <v>901</v>
      </c>
      <c r="C76" s="2">
        <v>831</v>
      </c>
      <c r="D76" s="2">
        <v>70</v>
      </c>
      <c r="E76" s="1">
        <f t="shared" si="3"/>
        <v>11.871428571428572</v>
      </c>
    </row>
    <row r="77" spans="1:12" x14ac:dyDescent="0.2">
      <c r="B77" s="2"/>
      <c r="C77" s="2"/>
      <c r="D77" s="2"/>
    </row>
    <row r="78" spans="1:12" x14ac:dyDescent="0.2">
      <c r="A78" t="s">
        <v>28</v>
      </c>
      <c r="B78" s="2">
        <f>SUM(B70:B76)</f>
        <v>82329</v>
      </c>
      <c r="C78" s="2">
        <f>SUM(C70:C76)</f>
        <v>75924</v>
      </c>
      <c r="D78" s="2">
        <f>SUM(D70:D76)</f>
        <v>6405</v>
      </c>
      <c r="E78" s="1">
        <f>C78/D78</f>
        <v>11.853864168618268</v>
      </c>
    </row>
    <row r="79" spans="1:12" x14ac:dyDescent="0.2">
      <c r="A79" t="s">
        <v>679</v>
      </c>
      <c r="B79" s="2">
        <f>B71+B72+B73</f>
        <v>33093</v>
      </c>
      <c r="C79" s="2">
        <f>C71+C72+C73</f>
        <v>28715</v>
      </c>
      <c r="D79" s="2">
        <f>D71+D72+D73</f>
        <v>4378</v>
      </c>
      <c r="E79" s="1">
        <f>C79/D79</f>
        <v>6.5589310187300134</v>
      </c>
    </row>
    <row r="80" spans="1:12" x14ac:dyDescent="0.2">
      <c r="A80" t="s">
        <v>666</v>
      </c>
      <c r="B80" s="2">
        <f>B79-B65</f>
        <v>23264</v>
      </c>
      <c r="C80" s="2">
        <f>C79-C65</f>
        <v>19567</v>
      </c>
      <c r="D80" s="2">
        <f>D79-D65</f>
        <v>3697</v>
      </c>
      <c r="E80" s="1">
        <f>C80/D80</f>
        <v>5.2926697322153098</v>
      </c>
      <c r="L80" t="s">
        <v>688</v>
      </c>
    </row>
  </sheetData>
  <mergeCells count="7">
    <mergeCell ref="A1:D1"/>
    <mergeCell ref="E16:G16"/>
    <mergeCell ref="B16:D16"/>
    <mergeCell ref="H16:I16"/>
    <mergeCell ref="B4:D4"/>
    <mergeCell ref="E4:G4"/>
    <mergeCell ref="H4:I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workbookViewId="0">
      <selection activeCell="H24" sqref="H24"/>
    </sheetView>
  </sheetViews>
  <sheetFormatPr defaultRowHeight="12.75" x14ac:dyDescent="0.2"/>
  <cols>
    <col min="1" max="1" width="25.5703125" customWidth="1"/>
    <col min="11" max="11" width="2.85546875" customWidth="1"/>
    <col min="12" max="12" width="57.5703125" customWidth="1"/>
  </cols>
  <sheetData>
    <row r="1" spans="1:12" x14ac:dyDescent="0.2">
      <c r="A1" s="19" t="s">
        <v>381</v>
      </c>
      <c r="B1" s="19"/>
      <c r="L1" t="s">
        <v>704</v>
      </c>
    </row>
    <row r="2" spans="1:12" x14ac:dyDescent="0.2">
      <c r="L2" t="s">
        <v>705</v>
      </c>
    </row>
    <row r="3" spans="1:12" x14ac:dyDescent="0.2">
      <c r="A3" t="s">
        <v>366</v>
      </c>
      <c r="L3" t="s">
        <v>706</v>
      </c>
    </row>
    <row r="6" spans="1:12" x14ac:dyDescent="0.2">
      <c r="A6" t="s">
        <v>198</v>
      </c>
    </row>
    <row r="8" spans="1:12" x14ac:dyDescent="0.2">
      <c r="B8" s="20" t="s">
        <v>1</v>
      </c>
      <c r="C8" s="20"/>
      <c r="D8" s="20" t="s">
        <v>0</v>
      </c>
      <c r="E8" s="20"/>
      <c r="F8" s="20" t="s">
        <v>197</v>
      </c>
      <c r="G8" s="20"/>
      <c r="H8" s="20"/>
      <c r="I8" s="7" t="s">
        <v>105</v>
      </c>
      <c r="J8" s="7" t="s">
        <v>58</v>
      </c>
    </row>
    <row r="9" spans="1:12" x14ac:dyDescent="0.2">
      <c r="A9" t="s">
        <v>4</v>
      </c>
      <c r="B9" t="s">
        <v>2</v>
      </c>
      <c r="C9" t="s">
        <v>3</v>
      </c>
      <c r="D9" t="s">
        <v>2</v>
      </c>
      <c r="E9" t="s">
        <v>3</v>
      </c>
      <c r="F9" t="s">
        <v>2</v>
      </c>
      <c r="G9" t="s">
        <v>3</v>
      </c>
      <c r="H9" t="s">
        <v>45</v>
      </c>
      <c r="I9" t="s">
        <v>112</v>
      </c>
      <c r="J9" t="s">
        <v>112</v>
      </c>
      <c r="L9" t="s">
        <v>251</v>
      </c>
    </row>
    <row r="10" spans="1:12" x14ac:dyDescent="0.2">
      <c r="A10">
        <v>1798</v>
      </c>
      <c r="B10">
        <v>40</v>
      </c>
      <c r="C10">
        <v>9</v>
      </c>
      <c r="D10">
        <v>152</v>
      </c>
      <c r="E10">
        <v>11</v>
      </c>
      <c r="F10">
        <f>D10+B10</f>
        <v>192</v>
      </c>
      <c r="G10">
        <f>E10+C10</f>
        <v>20</v>
      </c>
      <c r="H10">
        <f>F10+G10</f>
        <v>212</v>
      </c>
      <c r="I10" s="1">
        <f>B10/C10</f>
        <v>4.4444444444444446</v>
      </c>
      <c r="J10" s="1">
        <f>F10/G10</f>
        <v>9.6</v>
      </c>
      <c r="L10" t="s">
        <v>252</v>
      </c>
    </row>
    <row r="11" spans="1:12" x14ac:dyDescent="0.2">
      <c r="A11">
        <v>1799</v>
      </c>
      <c r="B11">
        <v>33</v>
      </c>
      <c r="C11">
        <v>8</v>
      </c>
      <c r="D11">
        <v>173</v>
      </c>
      <c r="E11">
        <v>11</v>
      </c>
      <c r="F11">
        <f>D11+B11</f>
        <v>206</v>
      </c>
      <c r="G11">
        <f>E11+C11</f>
        <v>19</v>
      </c>
      <c r="H11">
        <f>F11+G11</f>
        <v>225</v>
      </c>
      <c r="I11" s="1">
        <f>B11/C11</f>
        <v>4.125</v>
      </c>
      <c r="J11" s="1">
        <f>F11/G11</f>
        <v>10.842105263157896</v>
      </c>
    </row>
    <row r="16" spans="1:12" x14ac:dyDescent="0.2">
      <c r="A16" t="s">
        <v>377</v>
      </c>
    </row>
    <row r="17" spans="1:12" x14ac:dyDescent="0.2">
      <c r="B17" s="20" t="s">
        <v>1</v>
      </c>
      <c r="C17" s="20"/>
      <c r="D17" s="20" t="s">
        <v>0</v>
      </c>
      <c r="E17" s="20"/>
      <c r="F17" s="20" t="s">
        <v>197</v>
      </c>
      <c r="G17" s="20"/>
      <c r="H17" s="20"/>
      <c r="I17" s="7" t="s">
        <v>105</v>
      </c>
      <c r="J17" s="7" t="s">
        <v>58</v>
      </c>
    </row>
    <row r="18" spans="1:12" x14ac:dyDescent="0.2">
      <c r="B18" t="s">
        <v>2</v>
      </c>
      <c r="C18" t="s">
        <v>3</v>
      </c>
      <c r="D18" t="s">
        <v>2</v>
      </c>
      <c r="E18" t="s">
        <v>3</v>
      </c>
      <c r="F18" t="s">
        <v>2</v>
      </c>
      <c r="G18" t="s">
        <v>3</v>
      </c>
      <c r="H18" t="s">
        <v>45</v>
      </c>
      <c r="I18" t="s">
        <v>112</v>
      </c>
      <c r="J18" t="s">
        <v>112</v>
      </c>
    </row>
    <row r="19" spans="1:12" x14ac:dyDescent="0.2">
      <c r="A19" s="8" t="s">
        <v>374</v>
      </c>
      <c r="B19">
        <v>84</v>
      </c>
      <c r="C19">
        <v>10</v>
      </c>
      <c r="D19">
        <v>115</v>
      </c>
      <c r="E19">
        <v>8</v>
      </c>
      <c r="F19">
        <f t="shared" ref="F19:G23" si="0">D19+B19</f>
        <v>199</v>
      </c>
      <c r="G19">
        <f t="shared" si="0"/>
        <v>18</v>
      </c>
      <c r="H19" s="2">
        <f>F19+G19</f>
        <v>217</v>
      </c>
      <c r="I19" s="1">
        <f>B19/C19</f>
        <v>8.4</v>
      </c>
      <c r="J19" s="1">
        <f>F19/G19</f>
        <v>11.055555555555555</v>
      </c>
      <c r="L19" t="s">
        <v>380</v>
      </c>
    </row>
    <row r="20" spans="1:12" x14ac:dyDescent="0.2">
      <c r="A20" s="8" t="s">
        <v>375</v>
      </c>
      <c r="B20">
        <v>181</v>
      </c>
      <c r="C20">
        <v>14</v>
      </c>
      <c r="D20">
        <v>351</v>
      </c>
      <c r="E20">
        <v>8</v>
      </c>
      <c r="F20">
        <f t="shared" si="0"/>
        <v>532</v>
      </c>
      <c r="G20">
        <f t="shared" si="0"/>
        <v>22</v>
      </c>
      <c r="H20" s="2">
        <f>F20+G20</f>
        <v>554</v>
      </c>
      <c r="I20" s="1">
        <f>B20/C20</f>
        <v>12.928571428571429</v>
      </c>
      <c r="J20" s="1">
        <f>F20/G20</f>
        <v>24.181818181818183</v>
      </c>
    </row>
    <row r="21" spans="1:12" x14ac:dyDescent="0.2">
      <c r="A21" s="8" t="s">
        <v>378</v>
      </c>
      <c r="B21">
        <v>410</v>
      </c>
      <c r="C21">
        <v>47</v>
      </c>
      <c r="D21">
        <v>737</v>
      </c>
      <c r="E21">
        <v>21</v>
      </c>
      <c r="F21">
        <f t="shared" si="0"/>
        <v>1147</v>
      </c>
      <c r="G21">
        <f t="shared" si="0"/>
        <v>68</v>
      </c>
      <c r="H21" s="2">
        <f>F21+G21</f>
        <v>1215</v>
      </c>
      <c r="I21" s="1">
        <f>B21/C21</f>
        <v>8.7234042553191493</v>
      </c>
      <c r="J21" s="1">
        <f>F21/G21</f>
        <v>16.867647058823529</v>
      </c>
    </row>
    <row r="22" spans="1:12" x14ac:dyDescent="0.2">
      <c r="A22" s="8" t="s">
        <v>379</v>
      </c>
      <c r="B22">
        <v>157</v>
      </c>
      <c r="C22">
        <v>26</v>
      </c>
      <c r="D22">
        <v>245</v>
      </c>
      <c r="E22">
        <v>6</v>
      </c>
      <c r="F22">
        <f>D22+B22</f>
        <v>402</v>
      </c>
      <c r="G22">
        <f>E22+C22</f>
        <v>32</v>
      </c>
      <c r="H22" s="2">
        <f>F22+G22</f>
        <v>434</v>
      </c>
      <c r="I22" s="1">
        <f>B22/C22</f>
        <v>6.0384615384615383</v>
      </c>
      <c r="J22" s="1">
        <f>F22/G22</f>
        <v>12.5625</v>
      </c>
    </row>
    <row r="23" spans="1:12" x14ac:dyDescent="0.2">
      <c r="A23" s="8" t="s">
        <v>376</v>
      </c>
      <c r="B23">
        <v>437</v>
      </c>
      <c r="C23">
        <v>49</v>
      </c>
      <c r="D23">
        <v>779</v>
      </c>
      <c r="E23">
        <v>22</v>
      </c>
      <c r="F23">
        <f t="shared" si="0"/>
        <v>1216</v>
      </c>
      <c r="G23">
        <f t="shared" si="0"/>
        <v>71</v>
      </c>
      <c r="H23" s="2">
        <f>F23+G23</f>
        <v>1287</v>
      </c>
      <c r="I23" s="1">
        <f>B23/C23</f>
        <v>8.9183673469387763</v>
      </c>
      <c r="J23" s="1">
        <f>F23/G23</f>
        <v>17.12676056338028</v>
      </c>
    </row>
    <row r="27" spans="1:12" x14ac:dyDescent="0.2">
      <c r="A27" t="s">
        <v>369</v>
      </c>
    </row>
    <row r="28" spans="1:12" x14ac:dyDescent="0.2">
      <c r="B28" s="20" t="s">
        <v>1</v>
      </c>
      <c r="C28" s="20"/>
      <c r="D28" s="20" t="s">
        <v>0</v>
      </c>
      <c r="E28" s="20"/>
      <c r="F28" s="20" t="s">
        <v>197</v>
      </c>
      <c r="G28" s="20"/>
      <c r="H28" s="20"/>
      <c r="I28" s="7" t="s">
        <v>105</v>
      </c>
      <c r="J28" s="7" t="s">
        <v>58</v>
      </c>
    </row>
    <row r="29" spans="1:12" x14ac:dyDescent="0.2">
      <c r="B29" t="s">
        <v>2</v>
      </c>
      <c r="C29" t="s">
        <v>3</v>
      </c>
      <c r="D29" t="s">
        <v>2</v>
      </c>
      <c r="E29" t="s">
        <v>3</v>
      </c>
      <c r="F29" t="s">
        <v>2</v>
      </c>
      <c r="G29" t="s">
        <v>3</v>
      </c>
      <c r="H29" t="s">
        <v>45</v>
      </c>
      <c r="I29" t="s">
        <v>112</v>
      </c>
      <c r="J29" t="s">
        <v>112</v>
      </c>
    </row>
    <row r="30" spans="1:12" x14ac:dyDescent="0.2">
      <c r="A30" t="s">
        <v>370</v>
      </c>
      <c r="B30">
        <v>31</v>
      </c>
      <c r="C30">
        <v>5</v>
      </c>
      <c r="D30">
        <v>143</v>
      </c>
      <c r="E30">
        <v>13</v>
      </c>
      <c r="F30" s="2">
        <f>B30+D30</f>
        <v>174</v>
      </c>
      <c r="G30" s="2">
        <f>C30+E30</f>
        <v>18</v>
      </c>
      <c r="H30" s="2">
        <f>F30+G30</f>
        <v>192</v>
      </c>
      <c r="I30" s="1">
        <f>B30/C30</f>
        <v>6.2</v>
      </c>
      <c r="J30" s="1">
        <f>D30/E30</f>
        <v>11</v>
      </c>
      <c r="L30" t="s">
        <v>371</v>
      </c>
    </row>
    <row r="34" spans="1:12" x14ac:dyDescent="0.2">
      <c r="A34" t="s">
        <v>368</v>
      </c>
    </row>
    <row r="36" spans="1:12" x14ac:dyDescent="0.2">
      <c r="B36" s="20" t="s">
        <v>1</v>
      </c>
      <c r="C36" s="20"/>
      <c r="D36" s="20" t="s">
        <v>0</v>
      </c>
      <c r="E36" s="20"/>
      <c r="F36" s="20" t="s">
        <v>197</v>
      </c>
      <c r="G36" s="20"/>
      <c r="H36" s="20"/>
      <c r="I36" s="7" t="s">
        <v>105</v>
      </c>
      <c r="J36" s="7" t="s">
        <v>58</v>
      </c>
    </row>
    <row r="37" spans="1:12" x14ac:dyDescent="0.2">
      <c r="B37" t="s">
        <v>2</v>
      </c>
      <c r="C37" t="s">
        <v>3</v>
      </c>
      <c r="D37" t="s">
        <v>2</v>
      </c>
      <c r="E37" t="s">
        <v>3</v>
      </c>
      <c r="F37" t="s">
        <v>2</v>
      </c>
      <c r="G37" t="s">
        <v>3</v>
      </c>
      <c r="H37" t="s">
        <v>45</v>
      </c>
      <c r="I37" t="s">
        <v>112</v>
      </c>
      <c r="J37" t="s">
        <v>112</v>
      </c>
    </row>
    <row r="38" spans="1:12" x14ac:dyDescent="0.2">
      <c r="A38">
        <v>1826</v>
      </c>
      <c r="B38" s="2">
        <v>561</v>
      </c>
      <c r="C38" s="2">
        <v>569</v>
      </c>
      <c r="D38" s="2">
        <v>1646</v>
      </c>
      <c r="E38" s="2">
        <v>688</v>
      </c>
      <c r="F38" s="2">
        <f>B38+D38</f>
        <v>2207</v>
      </c>
      <c r="G38" s="2">
        <f>C38+E38</f>
        <v>1257</v>
      </c>
      <c r="H38" s="2">
        <f>F38+G38</f>
        <v>3464</v>
      </c>
      <c r="I38" s="1">
        <f>B38/C38</f>
        <v>0.98594024604569419</v>
      </c>
      <c r="J38" s="1">
        <f>D38/E38</f>
        <v>2.3924418604651163</v>
      </c>
      <c r="L38" t="s">
        <v>372</v>
      </c>
    </row>
    <row r="39" spans="1:12" x14ac:dyDescent="0.2">
      <c r="A39">
        <v>1827</v>
      </c>
      <c r="B39" s="2">
        <v>687</v>
      </c>
      <c r="C39" s="2">
        <v>559</v>
      </c>
      <c r="D39" s="2">
        <v>1995</v>
      </c>
      <c r="E39" s="2">
        <v>704</v>
      </c>
      <c r="F39" s="2">
        <f t="shared" ref="F39:F45" si="1">B39+D39</f>
        <v>2682</v>
      </c>
      <c r="G39" s="2">
        <f t="shared" ref="G39:G45" si="2">C39+E39</f>
        <v>1263</v>
      </c>
      <c r="H39" s="2">
        <f t="shared" ref="H39:H45" si="3">F39+G39</f>
        <v>3945</v>
      </c>
      <c r="I39" s="1">
        <f t="shared" ref="I39:I45" si="4">B39/C39</f>
        <v>1.2289803220035778</v>
      </c>
      <c r="J39" s="1">
        <f t="shared" ref="J39:J45" si="5">D39/E39</f>
        <v>2.8338068181818183</v>
      </c>
    </row>
    <row r="40" spans="1:12" x14ac:dyDescent="0.2">
      <c r="A40">
        <v>1828</v>
      </c>
      <c r="B40" s="2">
        <v>690</v>
      </c>
      <c r="C40" s="2">
        <v>586</v>
      </c>
      <c r="D40" s="2">
        <v>2037</v>
      </c>
      <c r="E40" s="2">
        <v>760</v>
      </c>
      <c r="F40" s="2">
        <f t="shared" si="1"/>
        <v>2727</v>
      </c>
      <c r="G40" s="2">
        <f t="shared" si="2"/>
        <v>1346</v>
      </c>
      <c r="H40" s="2">
        <f t="shared" si="3"/>
        <v>4073</v>
      </c>
      <c r="I40" s="1">
        <f t="shared" si="4"/>
        <v>1.1774744027303754</v>
      </c>
      <c r="J40" s="1">
        <f t="shared" si="5"/>
        <v>2.6802631578947369</v>
      </c>
    </row>
    <row r="41" spans="1:12" x14ac:dyDescent="0.2">
      <c r="A41">
        <v>1829</v>
      </c>
      <c r="B41" s="2">
        <v>510</v>
      </c>
      <c r="C41" s="2">
        <v>501</v>
      </c>
      <c r="D41" s="2">
        <v>1490</v>
      </c>
      <c r="E41" s="2">
        <v>516</v>
      </c>
      <c r="F41" s="2">
        <f t="shared" si="1"/>
        <v>2000</v>
      </c>
      <c r="G41" s="2">
        <f t="shared" si="2"/>
        <v>1017</v>
      </c>
      <c r="H41" s="2">
        <f t="shared" si="3"/>
        <v>3017</v>
      </c>
      <c r="I41" s="1">
        <f t="shared" si="4"/>
        <v>1.0179640718562875</v>
      </c>
      <c r="J41" s="1">
        <f t="shared" si="5"/>
        <v>2.887596899224806</v>
      </c>
    </row>
    <row r="42" spans="1:12" x14ac:dyDescent="0.2">
      <c r="A42">
        <v>1830</v>
      </c>
      <c r="B42" s="2">
        <v>758</v>
      </c>
      <c r="C42" s="2">
        <v>684</v>
      </c>
      <c r="D42" s="2">
        <v>1872</v>
      </c>
      <c r="E42" s="2">
        <v>618</v>
      </c>
      <c r="F42" s="2">
        <f t="shared" si="1"/>
        <v>2630</v>
      </c>
      <c r="G42" s="2">
        <f t="shared" si="2"/>
        <v>1302</v>
      </c>
      <c r="H42" s="2">
        <f t="shared" si="3"/>
        <v>3932</v>
      </c>
      <c r="I42" s="1">
        <f t="shared" si="4"/>
        <v>1.1081871345029239</v>
      </c>
      <c r="J42" s="1">
        <f t="shared" si="5"/>
        <v>3.029126213592233</v>
      </c>
    </row>
    <row r="43" spans="1:12" x14ac:dyDescent="0.2">
      <c r="A43">
        <v>1831</v>
      </c>
      <c r="B43" s="2">
        <v>850</v>
      </c>
      <c r="C43" s="2">
        <v>752</v>
      </c>
      <c r="D43" s="2">
        <v>2218</v>
      </c>
      <c r="E43" s="2">
        <v>686</v>
      </c>
      <c r="F43" s="2">
        <f t="shared" si="1"/>
        <v>3068</v>
      </c>
      <c r="G43" s="2">
        <f t="shared" si="2"/>
        <v>1438</v>
      </c>
      <c r="H43" s="2">
        <f t="shared" si="3"/>
        <v>4506</v>
      </c>
      <c r="I43" s="1">
        <f t="shared" si="4"/>
        <v>1.1303191489361701</v>
      </c>
      <c r="J43" s="1">
        <f t="shared" si="5"/>
        <v>3.2332361516034984</v>
      </c>
    </row>
    <row r="44" spans="1:12" x14ac:dyDescent="0.2">
      <c r="A44">
        <v>1832</v>
      </c>
      <c r="B44" s="2">
        <v>820</v>
      </c>
      <c r="C44" s="2">
        <v>739</v>
      </c>
      <c r="D44" s="2">
        <v>2287</v>
      </c>
      <c r="E44" s="2">
        <v>669</v>
      </c>
      <c r="F44" s="2">
        <f t="shared" si="1"/>
        <v>3107</v>
      </c>
      <c r="G44" s="2">
        <f t="shared" si="2"/>
        <v>1408</v>
      </c>
      <c r="H44" s="2">
        <f t="shared" si="3"/>
        <v>4515</v>
      </c>
      <c r="I44" s="1">
        <f t="shared" si="4"/>
        <v>1.1096075778078485</v>
      </c>
      <c r="J44" s="1">
        <f t="shared" si="5"/>
        <v>3.4185351270553066</v>
      </c>
    </row>
    <row r="45" spans="1:12" x14ac:dyDescent="0.2">
      <c r="A45" s="8" t="s">
        <v>200</v>
      </c>
      <c r="B45" s="2">
        <f>AVERAGE(B38:B44)</f>
        <v>696.57142857142856</v>
      </c>
      <c r="C45" s="2">
        <f>AVERAGE(C38:C44)</f>
        <v>627.14285714285711</v>
      </c>
      <c r="D45" s="2">
        <f>AVERAGE(D38:D44)</f>
        <v>1935</v>
      </c>
      <c r="E45" s="2">
        <f>AVERAGE(E38:E44)</f>
        <v>663</v>
      </c>
      <c r="F45" s="2">
        <f t="shared" si="1"/>
        <v>2631.5714285714284</v>
      </c>
      <c r="G45" s="2">
        <f t="shared" si="2"/>
        <v>1290.1428571428571</v>
      </c>
      <c r="H45" s="2">
        <f t="shared" si="3"/>
        <v>3921.7142857142853</v>
      </c>
      <c r="I45" s="1">
        <f t="shared" si="4"/>
        <v>1.1107061503416857</v>
      </c>
      <c r="J45" s="1">
        <f t="shared" si="5"/>
        <v>2.9185520361990949</v>
      </c>
    </row>
    <row r="46" spans="1:12" x14ac:dyDescent="0.2">
      <c r="A46" s="8"/>
    </row>
    <row r="47" spans="1:12" x14ac:dyDescent="0.2">
      <c r="A47" s="8" t="s">
        <v>199</v>
      </c>
      <c r="B47">
        <v>770</v>
      </c>
      <c r="C47">
        <v>319</v>
      </c>
      <c r="D47">
        <v>996</v>
      </c>
      <c r="E47">
        <v>183</v>
      </c>
      <c r="F47" s="2">
        <f>B47+D47</f>
        <v>1766</v>
      </c>
      <c r="G47" s="2">
        <f>C47+E47</f>
        <v>502</v>
      </c>
      <c r="H47" s="2">
        <f>F47+G47</f>
        <v>2268</v>
      </c>
      <c r="I47" s="1">
        <f>B47/C47</f>
        <v>2.4137931034482758</v>
      </c>
      <c r="J47" s="1">
        <f>D47/E47</f>
        <v>5.442622950819672</v>
      </c>
    </row>
    <row r="51" spans="1:12" x14ac:dyDescent="0.2">
      <c r="A51" t="s">
        <v>367</v>
      </c>
    </row>
    <row r="53" spans="1:12" x14ac:dyDescent="0.2">
      <c r="B53" s="20" t="s">
        <v>1</v>
      </c>
      <c r="C53" s="20"/>
      <c r="D53" s="20" t="s">
        <v>0</v>
      </c>
      <c r="E53" s="20"/>
      <c r="F53" s="20" t="s">
        <v>197</v>
      </c>
      <c r="G53" s="20"/>
      <c r="H53" s="20"/>
      <c r="I53" s="7" t="s">
        <v>105</v>
      </c>
      <c r="J53" s="7" t="s">
        <v>58</v>
      </c>
    </row>
    <row r="54" spans="1:12" x14ac:dyDescent="0.2">
      <c r="B54" t="s">
        <v>2</v>
      </c>
      <c r="C54" t="s">
        <v>3</v>
      </c>
      <c r="D54" t="s">
        <v>2</v>
      </c>
      <c r="E54" t="s">
        <v>3</v>
      </c>
      <c r="F54" t="s">
        <v>2</v>
      </c>
      <c r="G54" t="s">
        <v>3</v>
      </c>
      <c r="H54" t="s">
        <v>45</v>
      </c>
      <c r="I54" t="s">
        <v>112</v>
      </c>
      <c r="J54" t="s">
        <v>112</v>
      </c>
    </row>
    <row r="55" spans="1:12" x14ac:dyDescent="0.2">
      <c r="A55">
        <v>1812</v>
      </c>
      <c r="B55">
        <v>42</v>
      </c>
      <c r="C55">
        <v>18</v>
      </c>
      <c r="D55">
        <v>21</v>
      </c>
      <c r="E55">
        <v>11</v>
      </c>
      <c r="F55" s="2">
        <f>B55+D55</f>
        <v>63</v>
      </c>
      <c r="G55" s="2">
        <f>C55+E55</f>
        <v>29</v>
      </c>
      <c r="H55" s="2">
        <f>F55+G55</f>
        <v>92</v>
      </c>
      <c r="I55" s="1">
        <f>B55/C55</f>
        <v>2.3333333333333335</v>
      </c>
      <c r="J55" s="1">
        <f>F55/G55</f>
        <v>2.1724137931034484</v>
      </c>
      <c r="L55" t="s">
        <v>373</v>
      </c>
    </row>
    <row r="56" spans="1:12" x14ac:dyDescent="0.2">
      <c r="A56">
        <v>1813</v>
      </c>
      <c r="B56">
        <v>30</v>
      </c>
      <c r="C56">
        <v>47</v>
      </c>
      <c r="D56">
        <v>40</v>
      </c>
      <c r="E56">
        <v>39</v>
      </c>
      <c r="F56" s="2">
        <f t="shared" ref="F56:F75" si="6">B56+D56</f>
        <v>70</v>
      </c>
      <c r="G56" s="2">
        <f t="shared" ref="G56:G75" si="7">C56+E56</f>
        <v>86</v>
      </c>
      <c r="H56" s="2">
        <f t="shared" ref="H56:H75" si="8">F56+G56</f>
        <v>156</v>
      </c>
      <c r="I56" s="1">
        <f t="shared" ref="I56:I75" si="9">B56/C56</f>
        <v>0.63829787234042556</v>
      </c>
      <c r="J56" s="1">
        <f t="shared" ref="J56:J75" si="10">F56/G56</f>
        <v>0.81395348837209303</v>
      </c>
    </row>
    <row r="57" spans="1:12" x14ac:dyDescent="0.2">
      <c r="A57">
        <v>1814</v>
      </c>
      <c r="B57">
        <v>53</v>
      </c>
      <c r="C57">
        <v>41</v>
      </c>
      <c r="D57">
        <v>35</v>
      </c>
      <c r="E57">
        <v>27</v>
      </c>
      <c r="F57" s="2">
        <f t="shared" si="6"/>
        <v>88</v>
      </c>
      <c r="G57" s="2">
        <f t="shared" si="7"/>
        <v>68</v>
      </c>
      <c r="H57" s="2">
        <f t="shared" si="8"/>
        <v>156</v>
      </c>
      <c r="I57" s="1">
        <f t="shared" si="9"/>
        <v>1.2926829268292683</v>
      </c>
      <c r="J57" s="1">
        <f t="shared" si="10"/>
        <v>1.2941176470588236</v>
      </c>
    </row>
    <row r="58" spans="1:12" x14ac:dyDescent="0.2">
      <c r="A58">
        <v>1815</v>
      </c>
      <c r="B58">
        <v>26</v>
      </c>
      <c r="C58">
        <v>27</v>
      </c>
      <c r="D58">
        <v>42</v>
      </c>
      <c r="E58">
        <v>16</v>
      </c>
      <c r="F58" s="2">
        <f t="shared" si="6"/>
        <v>68</v>
      </c>
      <c r="G58" s="2">
        <f t="shared" si="7"/>
        <v>43</v>
      </c>
      <c r="H58" s="2">
        <f t="shared" si="8"/>
        <v>111</v>
      </c>
      <c r="I58" s="1">
        <f t="shared" si="9"/>
        <v>0.96296296296296291</v>
      </c>
      <c r="J58" s="1">
        <f t="shared" si="10"/>
        <v>1.5813953488372092</v>
      </c>
    </row>
    <row r="59" spans="1:12" x14ac:dyDescent="0.2">
      <c r="A59">
        <v>1816</v>
      </c>
      <c r="B59">
        <v>36</v>
      </c>
      <c r="C59">
        <v>25</v>
      </c>
      <c r="D59">
        <v>57</v>
      </c>
      <c r="E59">
        <v>19</v>
      </c>
      <c r="F59" s="2">
        <f t="shared" si="6"/>
        <v>93</v>
      </c>
      <c r="G59" s="2">
        <f t="shared" si="7"/>
        <v>44</v>
      </c>
      <c r="H59" s="2">
        <f t="shared" si="8"/>
        <v>137</v>
      </c>
      <c r="I59" s="1">
        <f t="shared" si="9"/>
        <v>1.44</v>
      </c>
      <c r="J59" s="1">
        <f t="shared" si="10"/>
        <v>2.1136363636363638</v>
      </c>
    </row>
    <row r="60" spans="1:12" x14ac:dyDescent="0.2">
      <c r="A60">
        <v>1817</v>
      </c>
      <c r="B60">
        <v>65</v>
      </c>
      <c r="C60">
        <v>27</v>
      </c>
      <c r="D60">
        <v>48</v>
      </c>
      <c r="E60">
        <v>16</v>
      </c>
      <c r="F60" s="2">
        <f t="shared" si="6"/>
        <v>113</v>
      </c>
      <c r="G60" s="2">
        <f t="shared" si="7"/>
        <v>43</v>
      </c>
      <c r="H60" s="2">
        <f t="shared" si="8"/>
        <v>156</v>
      </c>
      <c r="I60" s="1">
        <f t="shared" si="9"/>
        <v>2.4074074074074074</v>
      </c>
      <c r="J60" s="1">
        <f t="shared" si="10"/>
        <v>2.6279069767441858</v>
      </c>
    </row>
    <row r="61" spans="1:12" x14ac:dyDescent="0.2">
      <c r="A61">
        <v>1818</v>
      </c>
      <c r="B61">
        <v>47</v>
      </c>
      <c r="C61">
        <v>12</v>
      </c>
      <c r="D61">
        <v>71</v>
      </c>
      <c r="E61">
        <v>15</v>
      </c>
      <c r="F61" s="2">
        <f t="shared" si="6"/>
        <v>118</v>
      </c>
      <c r="G61" s="2">
        <f t="shared" si="7"/>
        <v>27</v>
      </c>
      <c r="H61" s="2">
        <f t="shared" si="8"/>
        <v>145</v>
      </c>
      <c r="I61" s="1">
        <f t="shared" si="9"/>
        <v>3.9166666666666665</v>
      </c>
      <c r="J61" s="1">
        <f t="shared" si="10"/>
        <v>4.3703703703703702</v>
      </c>
    </row>
    <row r="62" spans="1:12" x14ac:dyDescent="0.2">
      <c r="A62">
        <v>1819</v>
      </c>
      <c r="B62">
        <v>22</v>
      </c>
      <c r="C62">
        <v>8</v>
      </c>
      <c r="D62">
        <v>54</v>
      </c>
      <c r="E62">
        <v>3</v>
      </c>
      <c r="F62" s="2">
        <f t="shared" si="6"/>
        <v>76</v>
      </c>
      <c r="G62" s="2">
        <f t="shared" si="7"/>
        <v>11</v>
      </c>
      <c r="H62" s="2">
        <f t="shared" si="8"/>
        <v>87</v>
      </c>
      <c r="I62" s="1">
        <f t="shared" si="9"/>
        <v>2.75</v>
      </c>
      <c r="J62" s="1">
        <f t="shared" si="10"/>
        <v>6.9090909090909092</v>
      </c>
    </row>
    <row r="63" spans="1:12" x14ac:dyDescent="0.2">
      <c r="A63">
        <v>1820</v>
      </c>
      <c r="B63">
        <v>31</v>
      </c>
      <c r="C63">
        <v>13</v>
      </c>
      <c r="D63">
        <v>51</v>
      </c>
      <c r="E63">
        <v>6</v>
      </c>
      <c r="F63" s="2">
        <f t="shared" si="6"/>
        <v>82</v>
      </c>
      <c r="G63" s="2">
        <f t="shared" si="7"/>
        <v>19</v>
      </c>
      <c r="H63" s="2">
        <f t="shared" si="8"/>
        <v>101</v>
      </c>
      <c r="I63" s="1">
        <f t="shared" si="9"/>
        <v>2.3846153846153846</v>
      </c>
      <c r="J63" s="1">
        <f t="shared" si="10"/>
        <v>4.3157894736842106</v>
      </c>
    </row>
    <row r="64" spans="1:12" x14ac:dyDescent="0.2">
      <c r="A64">
        <v>1821</v>
      </c>
      <c r="B64">
        <v>29</v>
      </c>
      <c r="C64">
        <v>15</v>
      </c>
      <c r="D64">
        <v>53</v>
      </c>
      <c r="E64">
        <v>5</v>
      </c>
      <c r="F64" s="2">
        <f t="shared" si="6"/>
        <v>82</v>
      </c>
      <c r="G64" s="2">
        <f t="shared" si="7"/>
        <v>20</v>
      </c>
      <c r="H64" s="2">
        <f t="shared" si="8"/>
        <v>102</v>
      </c>
      <c r="I64" s="1">
        <f t="shared" si="9"/>
        <v>1.9333333333333333</v>
      </c>
      <c r="J64" s="1">
        <f t="shared" si="10"/>
        <v>4.0999999999999996</v>
      </c>
    </row>
    <row r="65" spans="1:10" x14ac:dyDescent="0.2">
      <c r="A65">
        <v>1822</v>
      </c>
      <c r="B65">
        <v>41</v>
      </c>
      <c r="C65">
        <v>7</v>
      </c>
      <c r="D65">
        <v>71</v>
      </c>
      <c r="E65">
        <v>7</v>
      </c>
      <c r="F65" s="2">
        <f t="shared" si="6"/>
        <v>112</v>
      </c>
      <c r="G65" s="2">
        <f t="shared" si="7"/>
        <v>14</v>
      </c>
      <c r="H65" s="2">
        <f t="shared" si="8"/>
        <v>126</v>
      </c>
      <c r="I65" s="1">
        <f t="shared" si="9"/>
        <v>5.8571428571428568</v>
      </c>
      <c r="J65" s="1">
        <f t="shared" si="10"/>
        <v>8</v>
      </c>
    </row>
    <row r="66" spans="1:10" x14ac:dyDescent="0.2">
      <c r="A66">
        <v>1823</v>
      </c>
      <c r="B66">
        <v>48</v>
      </c>
      <c r="C66">
        <v>14</v>
      </c>
      <c r="D66">
        <v>57</v>
      </c>
      <c r="E66">
        <v>0</v>
      </c>
      <c r="F66" s="2">
        <f t="shared" si="6"/>
        <v>105</v>
      </c>
      <c r="G66" s="2">
        <f t="shared" si="7"/>
        <v>14</v>
      </c>
      <c r="H66" s="2">
        <f t="shared" si="8"/>
        <v>119</v>
      </c>
      <c r="I66" s="1">
        <f t="shared" si="9"/>
        <v>3.4285714285714284</v>
      </c>
      <c r="J66" s="1">
        <f t="shared" si="10"/>
        <v>7.5</v>
      </c>
    </row>
    <row r="67" spans="1:10" x14ac:dyDescent="0.2">
      <c r="A67">
        <v>1824</v>
      </c>
      <c r="B67">
        <v>35</v>
      </c>
      <c r="C67">
        <v>20</v>
      </c>
      <c r="D67">
        <v>46</v>
      </c>
      <c r="E67">
        <v>2</v>
      </c>
      <c r="F67" s="2">
        <f t="shared" si="6"/>
        <v>81</v>
      </c>
      <c r="G67" s="2">
        <f t="shared" si="7"/>
        <v>22</v>
      </c>
      <c r="H67" s="2">
        <f t="shared" si="8"/>
        <v>103</v>
      </c>
      <c r="I67" s="1">
        <f t="shared" si="9"/>
        <v>1.75</v>
      </c>
      <c r="J67" s="1">
        <f t="shared" si="10"/>
        <v>3.6818181818181817</v>
      </c>
    </row>
    <row r="68" spans="1:10" x14ac:dyDescent="0.2">
      <c r="A68">
        <v>1825</v>
      </c>
      <c r="B68">
        <v>57</v>
      </c>
      <c r="C68">
        <v>21</v>
      </c>
      <c r="D68">
        <v>37</v>
      </c>
      <c r="E68">
        <v>5</v>
      </c>
      <c r="F68" s="2">
        <f t="shared" si="6"/>
        <v>94</v>
      </c>
      <c r="G68" s="2">
        <f t="shared" si="7"/>
        <v>26</v>
      </c>
      <c r="H68" s="2">
        <f t="shared" si="8"/>
        <v>120</v>
      </c>
      <c r="I68" s="1">
        <f t="shared" si="9"/>
        <v>2.7142857142857144</v>
      </c>
      <c r="J68" s="1">
        <f t="shared" si="10"/>
        <v>3.6153846153846154</v>
      </c>
    </row>
    <row r="69" spans="1:10" x14ac:dyDescent="0.2">
      <c r="A69">
        <v>1826</v>
      </c>
      <c r="B69">
        <v>12</v>
      </c>
      <c r="C69">
        <v>5</v>
      </c>
      <c r="D69">
        <v>70</v>
      </c>
      <c r="E69">
        <v>2</v>
      </c>
      <c r="F69" s="2">
        <f t="shared" si="6"/>
        <v>82</v>
      </c>
      <c r="G69" s="2">
        <f t="shared" si="7"/>
        <v>7</v>
      </c>
      <c r="H69" s="2">
        <f t="shared" si="8"/>
        <v>89</v>
      </c>
      <c r="I69" s="1">
        <f t="shared" si="9"/>
        <v>2.4</v>
      </c>
      <c r="J69" s="1">
        <f t="shared" si="10"/>
        <v>11.714285714285714</v>
      </c>
    </row>
    <row r="70" spans="1:10" x14ac:dyDescent="0.2">
      <c r="A70">
        <v>1827</v>
      </c>
      <c r="B70">
        <v>25</v>
      </c>
      <c r="C70">
        <v>9</v>
      </c>
      <c r="D70">
        <v>43</v>
      </c>
      <c r="E70">
        <v>1</v>
      </c>
      <c r="F70" s="2">
        <f t="shared" si="6"/>
        <v>68</v>
      </c>
      <c r="G70" s="2">
        <f t="shared" si="7"/>
        <v>10</v>
      </c>
      <c r="H70" s="2">
        <f t="shared" si="8"/>
        <v>78</v>
      </c>
      <c r="I70" s="1">
        <f t="shared" si="9"/>
        <v>2.7777777777777777</v>
      </c>
      <c r="J70" s="1">
        <f t="shared" si="10"/>
        <v>6.8</v>
      </c>
    </row>
    <row r="71" spans="1:10" x14ac:dyDescent="0.2">
      <c r="A71">
        <v>1828</v>
      </c>
      <c r="B71">
        <v>55</v>
      </c>
      <c r="C71">
        <v>12</v>
      </c>
      <c r="D71">
        <v>32</v>
      </c>
      <c r="E71">
        <v>0</v>
      </c>
      <c r="F71" s="2">
        <f t="shared" si="6"/>
        <v>87</v>
      </c>
      <c r="G71" s="2">
        <f t="shared" si="7"/>
        <v>12</v>
      </c>
      <c r="H71" s="2">
        <f t="shared" si="8"/>
        <v>99</v>
      </c>
      <c r="I71" s="1">
        <f t="shared" si="9"/>
        <v>4.583333333333333</v>
      </c>
      <c r="J71" s="1">
        <f t="shared" si="10"/>
        <v>7.25</v>
      </c>
    </row>
    <row r="72" spans="1:10" x14ac:dyDescent="0.2">
      <c r="A72">
        <v>1829</v>
      </c>
      <c r="B72">
        <v>52</v>
      </c>
      <c r="C72">
        <v>13</v>
      </c>
      <c r="D72">
        <v>47</v>
      </c>
      <c r="E72">
        <v>1</v>
      </c>
      <c r="F72" s="2">
        <f t="shared" si="6"/>
        <v>99</v>
      </c>
      <c r="G72" s="2">
        <f t="shared" si="7"/>
        <v>14</v>
      </c>
      <c r="H72" s="2">
        <f t="shared" si="8"/>
        <v>113</v>
      </c>
      <c r="I72" s="1">
        <f t="shared" si="9"/>
        <v>4</v>
      </c>
      <c r="J72" s="1">
        <f t="shared" si="10"/>
        <v>7.0714285714285712</v>
      </c>
    </row>
    <row r="73" spans="1:10" x14ac:dyDescent="0.2">
      <c r="A73">
        <v>1830</v>
      </c>
      <c r="B73">
        <v>43</v>
      </c>
      <c r="C73">
        <v>15</v>
      </c>
      <c r="D73">
        <v>58</v>
      </c>
      <c r="E73">
        <v>1</v>
      </c>
      <c r="F73" s="2">
        <f t="shared" si="6"/>
        <v>101</v>
      </c>
      <c r="G73" s="2">
        <f t="shared" si="7"/>
        <v>16</v>
      </c>
      <c r="H73" s="2">
        <f t="shared" si="8"/>
        <v>117</v>
      </c>
      <c r="I73" s="1">
        <f t="shared" si="9"/>
        <v>2.8666666666666667</v>
      </c>
      <c r="J73" s="1">
        <f t="shared" si="10"/>
        <v>6.3125</v>
      </c>
    </row>
    <row r="74" spans="1:10" x14ac:dyDescent="0.2">
      <c r="A74">
        <v>1831</v>
      </c>
      <c r="B74">
        <v>42</v>
      </c>
      <c r="C74">
        <v>19</v>
      </c>
      <c r="D74">
        <v>43</v>
      </c>
      <c r="E74">
        <v>1</v>
      </c>
      <c r="F74" s="2">
        <f t="shared" si="6"/>
        <v>85</v>
      </c>
      <c r="G74" s="2">
        <f t="shared" si="7"/>
        <v>20</v>
      </c>
      <c r="H74" s="2">
        <f t="shared" si="8"/>
        <v>105</v>
      </c>
      <c r="I74" s="1">
        <f t="shared" si="9"/>
        <v>2.2105263157894739</v>
      </c>
      <c r="J74" s="1">
        <f t="shared" si="10"/>
        <v>4.25</v>
      </c>
    </row>
    <row r="75" spans="1:10" x14ac:dyDescent="0.2">
      <c r="A75">
        <v>1832</v>
      </c>
      <c r="B75">
        <v>51</v>
      </c>
      <c r="C75">
        <v>18</v>
      </c>
      <c r="D75">
        <v>45</v>
      </c>
      <c r="E75">
        <v>1</v>
      </c>
      <c r="F75" s="2">
        <f t="shared" si="6"/>
        <v>96</v>
      </c>
      <c r="G75" s="2">
        <f t="shared" si="7"/>
        <v>19</v>
      </c>
      <c r="H75" s="2">
        <f t="shared" si="8"/>
        <v>115</v>
      </c>
      <c r="I75" s="1">
        <f t="shared" si="9"/>
        <v>2.8333333333333335</v>
      </c>
      <c r="J75" s="1">
        <f t="shared" si="10"/>
        <v>5.0526315789473681</v>
      </c>
    </row>
    <row r="76" spans="1:10" x14ac:dyDescent="0.2">
      <c r="A76" s="8" t="s">
        <v>200</v>
      </c>
      <c r="B76" s="2">
        <f>AVERAGE(B55:B75)</f>
        <v>40.095238095238095</v>
      </c>
      <c r="C76" s="2">
        <f t="shared" ref="C76:H76" si="11">AVERAGE(C55:C75)</f>
        <v>18.38095238095238</v>
      </c>
      <c r="D76" s="2">
        <f t="shared" si="11"/>
        <v>48.61904761904762</v>
      </c>
      <c r="E76" s="2">
        <f t="shared" si="11"/>
        <v>8.4761904761904763</v>
      </c>
      <c r="F76" s="2">
        <f t="shared" si="11"/>
        <v>88.714285714285708</v>
      </c>
      <c r="G76" s="2">
        <f t="shared" si="11"/>
        <v>26.857142857142858</v>
      </c>
      <c r="H76" s="2">
        <f t="shared" si="11"/>
        <v>115.57142857142857</v>
      </c>
      <c r="I76" s="1">
        <f>B76/C76</f>
        <v>2.1813471502590676</v>
      </c>
      <c r="J76" s="1">
        <f>F76/G76</f>
        <v>3.3031914893617018</v>
      </c>
    </row>
  </sheetData>
  <mergeCells count="16">
    <mergeCell ref="A1:B1"/>
    <mergeCell ref="B36:C36"/>
    <mergeCell ref="D36:E36"/>
    <mergeCell ref="F36:H36"/>
    <mergeCell ref="B53:C53"/>
    <mergeCell ref="D53:E53"/>
    <mergeCell ref="F53:H53"/>
    <mergeCell ref="F8:H8"/>
    <mergeCell ref="F17:H17"/>
    <mergeCell ref="B28:C28"/>
    <mergeCell ref="D28:E28"/>
    <mergeCell ref="F28:H28"/>
    <mergeCell ref="D8:E8"/>
    <mergeCell ref="B8:C8"/>
    <mergeCell ref="B17:C17"/>
    <mergeCell ref="D17:E17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C6" sqref="C6"/>
    </sheetView>
  </sheetViews>
  <sheetFormatPr defaultRowHeight="12.75" x14ac:dyDescent="0.2"/>
  <cols>
    <col min="1" max="1" width="6.42578125" customWidth="1"/>
    <col min="2" max="2" width="21.5703125" customWidth="1"/>
    <col min="11" max="11" width="3.42578125" customWidth="1"/>
    <col min="12" max="12" width="87.85546875" customWidth="1"/>
  </cols>
  <sheetData>
    <row r="1" spans="1:12" x14ac:dyDescent="0.2">
      <c r="A1" s="19" t="s">
        <v>107</v>
      </c>
      <c r="B1" s="19"/>
      <c r="L1" t="s">
        <v>704</v>
      </c>
    </row>
    <row r="2" spans="1:12" x14ac:dyDescent="0.2">
      <c r="L2" t="s">
        <v>705</v>
      </c>
    </row>
    <row r="3" spans="1:12" x14ac:dyDescent="0.2">
      <c r="C3" t="s">
        <v>28</v>
      </c>
      <c r="D3" t="s">
        <v>112</v>
      </c>
      <c r="E3" t="s">
        <v>5</v>
      </c>
      <c r="F3" t="s">
        <v>6</v>
      </c>
      <c r="L3" t="s">
        <v>706</v>
      </c>
    </row>
    <row r="4" spans="1:12" x14ac:dyDescent="0.2">
      <c r="B4" t="s">
        <v>113</v>
      </c>
      <c r="C4">
        <f>I27</f>
        <v>4098</v>
      </c>
      <c r="D4" s="1">
        <f>E4/F4</f>
        <v>21.766666666666666</v>
      </c>
      <c r="E4">
        <f>G27</f>
        <v>3918</v>
      </c>
      <c r="F4">
        <f>H27</f>
        <v>180</v>
      </c>
    </row>
    <row r="7" spans="1:12" x14ac:dyDescent="0.2">
      <c r="A7" t="s">
        <v>114</v>
      </c>
    </row>
    <row r="8" spans="1:12" x14ac:dyDescent="0.2">
      <c r="C8" s="20" t="s">
        <v>0</v>
      </c>
      <c r="D8" s="20"/>
      <c r="E8" s="20" t="s">
        <v>38</v>
      </c>
      <c r="F8" s="20"/>
      <c r="G8" s="20" t="s">
        <v>106</v>
      </c>
      <c r="H8" s="20"/>
      <c r="I8" s="20"/>
      <c r="J8" s="4" t="s">
        <v>210</v>
      </c>
    </row>
    <row r="9" spans="1:12" x14ac:dyDescent="0.2">
      <c r="A9" t="s">
        <v>72</v>
      </c>
      <c r="B9" t="s">
        <v>71</v>
      </c>
      <c r="C9" t="s">
        <v>5</v>
      </c>
      <c r="D9" t="s">
        <v>6</v>
      </c>
      <c r="E9" t="s">
        <v>5</v>
      </c>
      <c r="F9" t="s">
        <v>6</v>
      </c>
      <c r="G9" t="s">
        <v>5</v>
      </c>
      <c r="H9" t="s">
        <v>6</v>
      </c>
      <c r="I9" t="s">
        <v>28</v>
      </c>
      <c r="J9" t="s">
        <v>28</v>
      </c>
      <c r="L9" t="s">
        <v>108</v>
      </c>
    </row>
    <row r="10" spans="1:12" x14ac:dyDescent="0.2">
      <c r="A10">
        <v>5</v>
      </c>
      <c r="B10" t="s">
        <v>39</v>
      </c>
      <c r="C10">
        <v>122</v>
      </c>
      <c r="D10">
        <v>3</v>
      </c>
      <c r="E10">
        <v>40</v>
      </c>
      <c r="F10">
        <v>4</v>
      </c>
      <c r="G10">
        <f t="shared" ref="G10:G19" si="0">C10+E10</f>
        <v>162</v>
      </c>
      <c r="H10">
        <f t="shared" ref="H10:H19" si="1">D10+F10</f>
        <v>7</v>
      </c>
      <c r="I10">
        <f t="shared" ref="I10:I19" si="2">G10+H10</f>
        <v>169</v>
      </c>
      <c r="J10">
        <v>186</v>
      </c>
      <c r="L10" t="s">
        <v>109</v>
      </c>
    </row>
    <row r="11" spans="1:12" x14ac:dyDescent="0.2">
      <c r="A11">
        <v>14</v>
      </c>
      <c r="B11" t="s">
        <v>16</v>
      </c>
      <c r="C11">
        <v>153</v>
      </c>
      <c r="D11">
        <v>2</v>
      </c>
      <c r="E11">
        <v>0</v>
      </c>
      <c r="F11">
        <v>0</v>
      </c>
      <c r="G11">
        <f t="shared" si="0"/>
        <v>153</v>
      </c>
      <c r="H11">
        <f t="shared" si="1"/>
        <v>2</v>
      </c>
      <c r="I11">
        <f t="shared" si="2"/>
        <v>155</v>
      </c>
      <c r="L11" t="s">
        <v>110</v>
      </c>
    </row>
    <row r="12" spans="1:12" x14ac:dyDescent="0.2">
      <c r="A12">
        <v>12</v>
      </c>
      <c r="B12" t="s">
        <v>21</v>
      </c>
      <c r="C12">
        <v>149</v>
      </c>
      <c r="D12">
        <v>1</v>
      </c>
      <c r="E12">
        <v>11</v>
      </c>
      <c r="F12">
        <v>1</v>
      </c>
      <c r="G12">
        <f t="shared" si="0"/>
        <v>160</v>
      </c>
      <c r="H12">
        <f t="shared" si="1"/>
        <v>2</v>
      </c>
      <c r="I12">
        <f t="shared" si="2"/>
        <v>162</v>
      </c>
      <c r="J12">
        <v>160</v>
      </c>
      <c r="L12" t="s">
        <v>117</v>
      </c>
    </row>
    <row r="13" spans="1:12" x14ac:dyDescent="0.2">
      <c r="A13">
        <v>15</v>
      </c>
      <c r="B13" t="s">
        <v>42</v>
      </c>
      <c r="C13">
        <v>141</v>
      </c>
      <c r="D13">
        <v>1</v>
      </c>
      <c r="E13">
        <v>25</v>
      </c>
      <c r="F13">
        <v>7</v>
      </c>
      <c r="G13">
        <f t="shared" si="0"/>
        <v>166</v>
      </c>
      <c r="H13">
        <f t="shared" si="1"/>
        <v>8</v>
      </c>
      <c r="I13">
        <f t="shared" si="2"/>
        <v>174</v>
      </c>
    </row>
    <row r="14" spans="1:12" x14ac:dyDescent="0.2">
      <c r="A14">
        <v>1</v>
      </c>
      <c r="B14" t="s">
        <v>7</v>
      </c>
      <c r="C14">
        <v>63</v>
      </c>
      <c r="D14">
        <v>1</v>
      </c>
      <c r="E14">
        <v>4</v>
      </c>
      <c r="F14">
        <v>0</v>
      </c>
      <c r="G14">
        <f t="shared" si="0"/>
        <v>67</v>
      </c>
      <c r="H14">
        <f t="shared" si="1"/>
        <v>1</v>
      </c>
      <c r="I14">
        <f t="shared" si="2"/>
        <v>68</v>
      </c>
      <c r="L14" t="s">
        <v>211</v>
      </c>
    </row>
    <row r="15" spans="1:12" x14ac:dyDescent="0.2">
      <c r="A15">
        <v>10</v>
      </c>
      <c r="B15" t="s">
        <v>15</v>
      </c>
      <c r="C15">
        <v>180</v>
      </c>
      <c r="D15">
        <v>6</v>
      </c>
      <c r="E15">
        <v>116</v>
      </c>
      <c r="F15">
        <v>27</v>
      </c>
      <c r="G15">
        <f t="shared" si="0"/>
        <v>296</v>
      </c>
      <c r="H15">
        <f t="shared" si="1"/>
        <v>33</v>
      </c>
      <c r="I15">
        <f t="shared" si="2"/>
        <v>329</v>
      </c>
      <c r="J15">
        <v>328</v>
      </c>
    </row>
    <row r="16" spans="1:12" x14ac:dyDescent="0.2">
      <c r="A16">
        <v>3</v>
      </c>
      <c r="B16" t="s">
        <v>32</v>
      </c>
      <c r="C16">
        <v>289</v>
      </c>
      <c r="D16">
        <v>0</v>
      </c>
      <c r="E16">
        <v>33</v>
      </c>
      <c r="F16">
        <v>0</v>
      </c>
      <c r="G16">
        <f t="shared" si="0"/>
        <v>322</v>
      </c>
      <c r="H16">
        <f t="shared" si="1"/>
        <v>0</v>
      </c>
      <c r="I16">
        <f t="shared" si="2"/>
        <v>322</v>
      </c>
      <c r="J16">
        <v>320</v>
      </c>
    </row>
    <row r="17" spans="1:10" x14ac:dyDescent="0.2">
      <c r="A17">
        <v>2</v>
      </c>
      <c r="B17" t="s">
        <v>8</v>
      </c>
      <c r="C17">
        <v>77</v>
      </c>
      <c r="D17">
        <v>0</v>
      </c>
      <c r="E17">
        <v>1</v>
      </c>
      <c r="F17">
        <v>0</v>
      </c>
      <c r="G17">
        <f t="shared" si="0"/>
        <v>78</v>
      </c>
      <c r="H17">
        <f t="shared" si="1"/>
        <v>0</v>
      </c>
      <c r="I17">
        <f t="shared" si="2"/>
        <v>78</v>
      </c>
      <c r="J17">
        <v>81</v>
      </c>
    </row>
    <row r="18" spans="1:10" x14ac:dyDescent="0.2">
      <c r="A18">
        <v>8</v>
      </c>
      <c r="B18" t="s">
        <v>14</v>
      </c>
      <c r="C18">
        <v>97</v>
      </c>
      <c r="D18">
        <v>2</v>
      </c>
      <c r="E18">
        <v>49</v>
      </c>
      <c r="F18">
        <v>4</v>
      </c>
      <c r="G18">
        <f t="shared" si="0"/>
        <v>146</v>
      </c>
      <c r="H18">
        <f t="shared" si="1"/>
        <v>6</v>
      </c>
      <c r="I18">
        <f t="shared" si="2"/>
        <v>152</v>
      </c>
      <c r="J18">
        <v>156</v>
      </c>
    </row>
    <row r="19" spans="1:10" x14ac:dyDescent="0.2">
      <c r="A19">
        <v>7</v>
      </c>
      <c r="B19" t="s">
        <v>22</v>
      </c>
      <c r="C19">
        <v>1122</v>
      </c>
      <c r="D19">
        <v>35</v>
      </c>
      <c r="E19">
        <v>319</v>
      </c>
      <c r="F19">
        <v>32</v>
      </c>
      <c r="G19">
        <f t="shared" si="0"/>
        <v>1441</v>
      </c>
      <c r="H19">
        <f t="shared" si="1"/>
        <v>67</v>
      </c>
      <c r="I19">
        <f t="shared" si="2"/>
        <v>1508</v>
      </c>
      <c r="J19">
        <v>1480</v>
      </c>
    </row>
    <row r="20" spans="1:10" x14ac:dyDescent="0.2">
      <c r="A20">
        <v>20</v>
      </c>
      <c r="B20" t="s">
        <v>18</v>
      </c>
      <c r="J20">
        <v>484</v>
      </c>
    </row>
    <row r="21" spans="1:10" x14ac:dyDescent="0.2">
      <c r="A21">
        <v>9</v>
      </c>
      <c r="B21" t="s">
        <v>40</v>
      </c>
      <c r="C21">
        <v>376</v>
      </c>
      <c r="D21">
        <v>19</v>
      </c>
      <c r="E21">
        <v>157</v>
      </c>
      <c r="F21">
        <v>27</v>
      </c>
      <c r="G21">
        <f t="shared" ref="G21:H25" si="3">C21+E21</f>
        <v>533</v>
      </c>
      <c r="H21">
        <f t="shared" si="3"/>
        <v>46</v>
      </c>
      <c r="I21">
        <f>G21+H21</f>
        <v>579</v>
      </c>
      <c r="J21">
        <v>534</v>
      </c>
    </row>
    <row r="22" spans="1:10" x14ac:dyDescent="0.2">
      <c r="A22">
        <v>4</v>
      </c>
      <c r="B22" t="s">
        <v>10</v>
      </c>
      <c r="C22">
        <v>13</v>
      </c>
      <c r="D22">
        <v>0</v>
      </c>
      <c r="E22">
        <v>4</v>
      </c>
      <c r="F22">
        <v>1</v>
      </c>
      <c r="G22">
        <f t="shared" si="3"/>
        <v>17</v>
      </c>
      <c r="H22">
        <f t="shared" si="3"/>
        <v>1</v>
      </c>
      <c r="I22">
        <f>G22+H22</f>
        <v>18</v>
      </c>
    </row>
    <row r="23" spans="1:10" x14ac:dyDescent="0.2">
      <c r="A23">
        <v>13</v>
      </c>
      <c r="B23" t="s">
        <v>41</v>
      </c>
      <c r="C23">
        <v>115</v>
      </c>
      <c r="D23">
        <v>0</v>
      </c>
      <c r="E23">
        <v>4</v>
      </c>
      <c r="F23">
        <v>0</v>
      </c>
      <c r="G23">
        <f t="shared" si="3"/>
        <v>119</v>
      </c>
      <c r="H23">
        <f t="shared" si="3"/>
        <v>0</v>
      </c>
      <c r="I23">
        <f>G23+H23</f>
        <v>119</v>
      </c>
    </row>
    <row r="24" spans="1:10" x14ac:dyDescent="0.2">
      <c r="A24">
        <v>6</v>
      </c>
      <c r="B24" t="s">
        <v>9</v>
      </c>
      <c r="C24">
        <v>84</v>
      </c>
      <c r="D24">
        <v>0</v>
      </c>
      <c r="E24">
        <v>2</v>
      </c>
      <c r="F24">
        <v>1</v>
      </c>
      <c r="G24">
        <f t="shared" si="3"/>
        <v>86</v>
      </c>
      <c r="H24">
        <f t="shared" si="3"/>
        <v>1</v>
      </c>
      <c r="I24">
        <f>G24+H24</f>
        <v>87</v>
      </c>
    </row>
    <row r="25" spans="1:10" x14ac:dyDescent="0.2">
      <c r="A25">
        <v>11</v>
      </c>
      <c r="B25" t="s">
        <v>35</v>
      </c>
      <c r="C25">
        <v>134</v>
      </c>
      <c r="D25">
        <v>1</v>
      </c>
      <c r="E25">
        <v>38</v>
      </c>
      <c r="F25">
        <v>5</v>
      </c>
      <c r="G25">
        <f t="shared" si="3"/>
        <v>172</v>
      </c>
      <c r="H25">
        <f t="shared" si="3"/>
        <v>6</v>
      </c>
      <c r="I25">
        <f>G25+H25</f>
        <v>178</v>
      </c>
      <c r="J25">
        <v>180</v>
      </c>
    </row>
    <row r="27" spans="1:10" x14ac:dyDescent="0.2">
      <c r="B27" t="s">
        <v>28</v>
      </c>
      <c r="C27">
        <f t="shared" ref="C27:J27" si="4">SUM(C10:C25)</f>
        <v>3115</v>
      </c>
      <c r="D27">
        <f t="shared" si="4"/>
        <v>71</v>
      </c>
      <c r="E27">
        <f t="shared" si="4"/>
        <v>803</v>
      </c>
      <c r="F27">
        <f t="shared" si="4"/>
        <v>109</v>
      </c>
      <c r="G27">
        <f t="shared" si="4"/>
        <v>3918</v>
      </c>
      <c r="H27">
        <f t="shared" si="4"/>
        <v>180</v>
      </c>
      <c r="I27">
        <f t="shared" si="4"/>
        <v>4098</v>
      </c>
      <c r="J27">
        <f t="shared" si="4"/>
        <v>3909</v>
      </c>
    </row>
    <row r="30" spans="1:10" x14ac:dyDescent="0.2">
      <c r="B30" t="s">
        <v>212</v>
      </c>
      <c r="C30" t="s">
        <v>45</v>
      </c>
    </row>
    <row r="31" spans="1:10" x14ac:dyDescent="0.2">
      <c r="B31" t="s">
        <v>208</v>
      </c>
      <c r="C31">
        <v>683</v>
      </c>
    </row>
    <row r="32" spans="1:10" x14ac:dyDescent="0.2">
      <c r="B32" t="s">
        <v>209</v>
      </c>
      <c r="C32">
        <v>797</v>
      </c>
    </row>
    <row r="34" spans="2:12" x14ac:dyDescent="0.2">
      <c r="B34" t="s">
        <v>206</v>
      </c>
      <c r="C34">
        <v>405</v>
      </c>
    </row>
    <row r="35" spans="2:12" x14ac:dyDescent="0.2">
      <c r="B35" t="s">
        <v>207</v>
      </c>
      <c r="C35">
        <v>129</v>
      </c>
    </row>
    <row r="38" spans="2:12" x14ac:dyDescent="0.2">
      <c r="B38" t="s">
        <v>202</v>
      </c>
      <c r="C38" t="s">
        <v>204</v>
      </c>
      <c r="D38" t="s">
        <v>112</v>
      </c>
    </row>
    <row r="39" spans="2:12" x14ac:dyDescent="0.2">
      <c r="B39" t="s">
        <v>203</v>
      </c>
      <c r="C39" s="5">
        <v>0.4</v>
      </c>
      <c r="D39">
        <f>(1-C39)/C39</f>
        <v>1.4999999999999998</v>
      </c>
      <c r="L39" t="s">
        <v>205</v>
      </c>
    </row>
  </sheetData>
  <mergeCells count="4">
    <mergeCell ref="G8:I8"/>
    <mergeCell ref="E8:F8"/>
    <mergeCell ref="C8:D8"/>
    <mergeCell ref="A1:B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H33" sqref="H33"/>
    </sheetView>
  </sheetViews>
  <sheetFormatPr defaultRowHeight="12.75" x14ac:dyDescent="0.2"/>
  <cols>
    <col min="1" max="1" width="17.42578125" customWidth="1"/>
    <col min="2" max="2" width="10.140625" bestFit="1" customWidth="1"/>
    <col min="4" max="5" width="11" customWidth="1"/>
    <col min="8" max="8" width="10.140625" bestFit="1" customWidth="1"/>
    <col min="9" max="9" width="10.140625" customWidth="1"/>
    <col min="10" max="10" width="4.42578125" customWidth="1"/>
    <col min="11" max="11" width="91.7109375" customWidth="1"/>
  </cols>
  <sheetData>
    <row r="1" spans="1:11" x14ac:dyDescent="0.2">
      <c r="A1" s="19" t="s">
        <v>185</v>
      </c>
      <c r="B1" s="19"/>
      <c r="C1" s="19"/>
      <c r="K1" t="s">
        <v>704</v>
      </c>
    </row>
    <row r="2" spans="1:11" x14ac:dyDescent="0.2">
      <c r="K2" t="s">
        <v>705</v>
      </c>
    </row>
    <row r="3" spans="1:11" x14ac:dyDescent="0.2">
      <c r="K3" t="s">
        <v>706</v>
      </c>
    </row>
    <row r="4" spans="1:11" x14ac:dyDescent="0.2">
      <c r="A4" t="s">
        <v>179</v>
      </c>
      <c r="B4" t="s">
        <v>28</v>
      </c>
      <c r="C4" t="s">
        <v>112</v>
      </c>
      <c r="D4" t="s">
        <v>5</v>
      </c>
      <c r="E4" t="s">
        <v>6</v>
      </c>
    </row>
    <row r="5" spans="1:11" x14ac:dyDescent="0.2">
      <c r="A5" t="s">
        <v>181</v>
      </c>
      <c r="B5" s="2">
        <f>B10/C10</f>
        <v>6340.6692109083224</v>
      </c>
      <c r="C5" s="1">
        <f>B16</f>
        <v>26.859296482412059</v>
      </c>
      <c r="D5" s="2">
        <f>B5-E5</f>
        <v>6113.073039737551</v>
      </c>
      <c r="E5" s="2">
        <f>B5/(1+C5)</f>
        <v>227.59617117077133</v>
      </c>
    </row>
    <row r="6" spans="1:11" x14ac:dyDescent="0.2">
      <c r="A6" t="s">
        <v>182</v>
      </c>
      <c r="B6" s="2">
        <f>B5*B13</f>
        <v>9063.0486535309428</v>
      </c>
      <c r="C6" s="1">
        <f>C16</f>
        <v>5.3356401384083041</v>
      </c>
      <c r="D6" s="2">
        <f>B6-E6</f>
        <v>7632.5620009528748</v>
      </c>
      <c r="E6" s="2">
        <f>B6/(1+C6)</f>
        <v>1430.4866525780681</v>
      </c>
    </row>
    <row r="7" spans="1:11" x14ac:dyDescent="0.2">
      <c r="A7" t="s">
        <v>28</v>
      </c>
      <c r="B7" s="2">
        <f>B5+B6</f>
        <v>15403.717864439266</v>
      </c>
      <c r="C7" s="1">
        <f>D7/E7</f>
        <v>8.2900774580200132</v>
      </c>
      <c r="D7" s="2">
        <f>D5+D6</f>
        <v>13745.635040690426</v>
      </c>
      <c r="E7" s="2">
        <f>E5+E6</f>
        <v>1658.0828237488395</v>
      </c>
    </row>
    <row r="9" spans="1:11" x14ac:dyDescent="0.2">
      <c r="B9" t="s">
        <v>179</v>
      </c>
      <c r="C9" t="s">
        <v>180</v>
      </c>
      <c r="D9" t="s">
        <v>183</v>
      </c>
      <c r="E9" t="s">
        <v>46</v>
      </c>
    </row>
    <row r="10" spans="1:11" x14ac:dyDescent="0.2">
      <c r="A10" t="s">
        <v>177</v>
      </c>
      <c r="B10" s="2">
        <v>5544</v>
      </c>
      <c r="C10" s="5">
        <f>1-D10/E10</f>
        <v>0.87435565798989268</v>
      </c>
      <c r="D10" s="2">
        <v>2913928</v>
      </c>
      <c r="E10" s="2">
        <v>23191876</v>
      </c>
      <c r="K10" t="s">
        <v>187</v>
      </c>
    </row>
    <row r="11" spans="1:11" x14ac:dyDescent="0.2">
      <c r="K11" t="s">
        <v>188</v>
      </c>
    </row>
    <row r="13" spans="1:11" x14ac:dyDescent="0.2">
      <c r="A13" t="s">
        <v>176</v>
      </c>
      <c r="B13" s="1">
        <f>C22/C23</f>
        <v>1.429352068696331</v>
      </c>
    </row>
    <row r="15" spans="1:11" x14ac:dyDescent="0.2">
      <c r="B15" t="s">
        <v>173</v>
      </c>
      <c r="C15" t="s">
        <v>169</v>
      </c>
    </row>
    <row r="16" spans="1:11" x14ac:dyDescent="0.2">
      <c r="A16" t="s">
        <v>112</v>
      </c>
      <c r="B16" s="1">
        <f>D21</f>
        <v>26.859296482412059</v>
      </c>
      <c r="C16" s="1">
        <f>D22</f>
        <v>5.3356401384083041</v>
      </c>
    </row>
    <row r="17" spans="1:11" x14ac:dyDescent="0.2">
      <c r="B17" s="1"/>
      <c r="C17" s="1"/>
    </row>
    <row r="18" spans="1:11" x14ac:dyDescent="0.2">
      <c r="C18" s="1"/>
    </row>
    <row r="19" spans="1:11" x14ac:dyDescent="0.2">
      <c r="A19" t="s">
        <v>143</v>
      </c>
      <c r="B19" t="s">
        <v>175</v>
      </c>
      <c r="C19" t="s">
        <v>28</v>
      </c>
      <c r="D19" t="s">
        <v>112</v>
      </c>
      <c r="E19" t="s">
        <v>5</v>
      </c>
      <c r="F19" t="s">
        <v>6</v>
      </c>
    </row>
    <row r="20" spans="1:11" x14ac:dyDescent="0.2">
      <c r="A20" t="s">
        <v>159</v>
      </c>
      <c r="B20" t="s">
        <v>169</v>
      </c>
      <c r="C20" s="2">
        <f>E20+F20</f>
        <v>102</v>
      </c>
      <c r="D20" s="1">
        <f>E20/F20</f>
        <v>33</v>
      </c>
      <c r="E20" s="2">
        <v>99</v>
      </c>
      <c r="F20">
        <v>3</v>
      </c>
      <c r="K20" t="s">
        <v>186</v>
      </c>
    </row>
    <row r="21" spans="1:11" x14ac:dyDescent="0.2">
      <c r="A21" t="s">
        <v>159</v>
      </c>
      <c r="B21" t="s">
        <v>173</v>
      </c>
      <c r="C21" s="2">
        <f>E21+F21</f>
        <v>5544</v>
      </c>
      <c r="D21" s="1">
        <f>E21/F21</f>
        <v>26.859296482412059</v>
      </c>
      <c r="E21" s="2">
        <v>5345</v>
      </c>
      <c r="F21">
        <v>199</v>
      </c>
    </row>
    <row r="22" spans="1:11" x14ac:dyDescent="0.2">
      <c r="A22" t="s">
        <v>167</v>
      </c>
      <c r="B22" t="s">
        <v>169</v>
      </c>
      <c r="C22" s="2">
        <f>E22+F22</f>
        <v>1831</v>
      </c>
      <c r="D22" s="1">
        <f>E22/F22</f>
        <v>5.3356401384083041</v>
      </c>
      <c r="E22" s="2">
        <v>1542</v>
      </c>
      <c r="F22">
        <v>289</v>
      </c>
    </row>
    <row r="23" spans="1:11" x14ac:dyDescent="0.2">
      <c r="A23" t="s">
        <v>167</v>
      </c>
      <c r="B23" t="s">
        <v>173</v>
      </c>
      <c r="C23" s="2">
        <f>E23+F23</f>
        <v>1281</v>
      </c>
      <c r="D23" s="1">
        <f>E23/F23</f>
        <v>37.81818181818182</v>
      </c>
      <c r="E23" s="2">
        <v>1248</v>
      </c>
      <c r="F23">
        <v>33</v>
      </c>
    </row>
    <row r="24" spans="1:11" x14ac:dyDescent="0.2">
      <c r="A24" t="s">
        <v>145</v>
      </c>
      <c r="B24" t="s">
        <v>173</v>
      </c>
      <c r="C24" s="2">
        <f>E24+F24</f>
        <v>4365</v>
      </c>
      <c r="D24" s="1">
        <f>E24/F24</f>
        <v>25.615853658536587</v>
      </c>
      <c r="E24" s="2">
        <v>4201</v>
      </c>
      <c r="F24">
        <v>164</v>
      </c>
    </row>
    <row r="25" spans="1:11" x14ac:dyDescent="0.2">
      <c r="C25" s="2"/>
      <c r="D25" s="1"/>
      <c r="E25" s="2"/>
    </row>
    <row r="26" spans="1:11" x14ac:dyDescent="0.2">
      <c r="C26" s="2"/>
      <c r="D26" s="1"/>
      <c r="E26" s="2"/>
    </row>
    <row r="27" spans="1:11" x14ac:dyDescent="0.2">
      <c r="A27" t="s">
        <v>189</v>
      </c>
      <c r="K27" t="s">
        <v>195</v>
      </c>
    </row>
    <row r="28" spans="1:11" x14ac:dyDescent="0.2">
      <c r="K28" t="s">
        <v>194</v>
      </c>
    </row>
    <row r="29" spans="1:11" x14ac:dyDescent="0.2">
      <c r="B29" t="s">
        <v>193</v>
      </c>
      <c r="C29" t="s">
        <v>192</v>
      </c>
    </row>
    <row r="30" spans="1:11" x14ac:dyDescent="0.2">
      <c r="A30" t="s">
        <v>191</v>
      </c>
      <c r="B30" s="6">
        <f>SUM(C45:F45)/B45</f>
        <v>0.88394924818161058</v>
      </c>
      <c r="C30" s="6">
        <f>SUM(C43:F43)/B43</f>
        <v>0.95518760443566764</v>
      </c>
    </row>
    <row r="33" spans="1:6" x14ac:dyDescent="0.2">
      <c r="B33" s="20" t="s">
        <v>190</v>
      </c>
      <c r="C33" s="20"/>
      <c r="D33" s="20"/>
      <c r="E33" s="20"/>
      <c r="F33" s="20"/>
    </row>
    <row r="34" spans="1:6" x14ac:dyDescent="0.2">
      <c r="A34" t="s">
        <v>71</v>
      </c>
      <c r="B34" t="s">
        <v>29</v>
      </c>
      <c r="C34" t="s">
        <v>73</v>
      </c>
      <c r="D34" t="s">
        <v>74</v>
      </c>
      <c r="E34" t="s">
        <v>75</v>
      </c>
      <c r="F34" t="s">
        <v>76</v>
      </c>
    </row>
    <row r="35" spans="1:6" x14ac:dyDescent="0.2">
      <c r="A35" t="s">
        <v>17</v>
      </c>
      <c r="B35">
        <v>1238</v>
      </c>
      <c r="C35">
        <v>289</v>
      </c>
      <c r="D35">
        <v>72</v>
      </c>
      <c r="E35">
        <v>14</v>
      </c>
    </row>
    <row r="36" spans="1:6" x14ac:dyDescent="0.2">
      <c r="A36" t="s">
        <v>15</v>
      </c>
      <c r="B36">
        <v>685</v>
      </c>
      <c r="C36">
        <v>148</v>
      </c>
      <c r="D36">
        <v>249</v>
      </c>
      <c r="E36">
        <v>177</v>
      </c>
    </row>
    <row r="37" spans="1:6" x14ac:dyDescent="0.2">
      <c r="A37" t="s">
        <v>32</v>
      </c>
      <c r="B37">
        <v>1085</v>
      </c>
      <c r="C37">
        <v>418</v>
      </c>
      <c r="D37">
        <v>3</v>
      </c>
      <c r="E37">
        <v>2030</v>
      </c>
    </row>
    <row r="38" spans="1:6" x14ac:dyDescent="0.2">
      <c r="A38" t="s">
        <v>36</v>
      </c>
      <c r="B38">
        <v>735</v>
      </c>
      <c r="C38">
        <v>206</v>
      </c>
      <c r="D38">
        <v>8</v>
      </c>
      <c r="E38">
        <v>7</v>
      </c>
      <c r="F38">
        <v>353</v>
      </c>
    </row>
    <row r="39" spans="1:6" x14ac:dyDescent="0.2">
      <c r="A39" t="s">
        <v>34</v>
      </c>
      <c r="B39">
        <v>1280</v>
      </c>
      <c r="C39">
        <v>324</v>
      </c>
      <c r="D39">
        <v>189</v>
      </c>
      <c r="E39">
        <v>248</v>
      </c>
    </row>
    <row r="40" spans="1:6" x14ac:dyDescent="0.2">
      <c r="A40" t="s">
        <v>65</v>
      </c>
      <c r="B40">
        <v>811</v>
      </c>
      <c r="C40">
        <v>329</v>
      </c>
      <c r="E40">
        <v>25</v>
      </c>
      <c r="F40">
        <v>405</v>
      </c>
    </row>
    <row r="41" spans="1:6" x14ac:dyDescent="0.2">
      <c r="A41" t="s">
        <v>35</v>
      </c>
      <c r="B41">
        <v>749</v>
      </c>
      <c r="C41">
        <v>266</v>
      </c>
      <c r="D41">
        <v>187</v>
      </c>
      <c r="E41">
        <v>3</v>
      </c>
      <c r="F41">
        <v>338</v>
      </c>
    </row>
    <row r="43" spans="1:6" x14ac:dyDescent="0.2">
      <c r="A43" t="s">
        <v>192</v>
      </c>
      <c r="B43">
        <f>SUM(B35:B42)</f>
        <v>6583</v>
      </c>
      <c r="C43">
        <f>SUM(C35:C42)</f>
        <v>1980</v>
      </c>
      <c r="D43">
        <f>SUM(D35:D42)</f>
        <v>708</v>
      </c>
      <c r="E43">
        <f>SUM(E35:E42)</f>
        <v>2504</v>
      </c>
      <c r="F43">
        <f>SUM(F35:F42)</f>
        <v>1096</v>
      </c>
    </row>
    <row r="45" spans="1:6" x14ac:dyDescent="0.2">
      <c r="A45" t="s">
        <v>193</v>
      </c>
      <c r="B45">
        <v>30659</v>
      </c>
      <c r="C45">
        <v>12691</v>
      </c>
      <c r="D45">
        <v>1666</v>
      </c>
      <c r="E45">
        <v>7865</v>
      </c>
      <c r="F45">
        <v>4879</v>
      </c>
    </row>
    <row r="47" spans="1:6" x14ac:dyDescent="0.2">
      <c r="A47" t="s">
        <v>196</v>
      </c>
    </row>
    <row r="49" spans="1:11" x14ac:dyDescent="0.2">
      <c r="A49" t="s">
        <v>71</v>
      </c>
      <c r="B49" t="s">
        <v>184</v>
      </c>
      <c r="C49" t="s">
        <v>159</v>
      </c>
      <c r="D49" t="s">
        <v>175</v>
      </c>
      <c r="E49" t="s">
        <v>167</v>
      </c>
      <c r="F49" t="s">
        <v>153</v>
      </c>
      <c r="G49" t="s">
        <v>152</v>
      </c>
      <c r="H49" t="s">
        <v>145</v>
      </c>
      <c r="I49" t="s">
        <v>144</v>
      </c>
      <c r="K49" t="s">
        <v>186</v>
      </c>
    </row>
    <row r="50" spans="1:11" x14ac:dyDescent="0.2">
      <c r="A50" t="s">
        <v>28</v>
      </c>
      <c r="B50" s="2">
        <f>SUM(B52:B89)</f>
        <v>23191876</v>
      </c>
      <c r="C50" s="2">
        <f>SUM(C52:C89)</f>
        <v>5646</v>
      </c>
      <c r="E50" s="2">
        <f>SUM(E52:E89)</f>
        <v>3112</v>
      </c>
      <c r="F50" s="2">
        <f>SUM(F52:F89)</f>
        <v>3975</v>
      </c>
      <c r="G50" s="2">
        <f>SUM(G52:G89)</f>
        <v>6737</v>
      </c>
      <c r="H50" s="2">
        <f>SUM(H52:H89)</f>
        <v>5419</v>
      </c>
      <c r="I50" s="2">
        <f>SUM(I52:I89)</f>
        <v>4736</v>
      </c>
    </row>
    <row r="52" spans="1:11" x14ac:dyDescent="0.2">
      <c r="A52" t="s">
        <v>32</v>
      </c>
      <c r="B52" s="2">
        <v>994514</v>
      </c>
      <c r="C52" s="2">
        <v>431</v>
      </c>
      <c r="D52" t="s">
        <v>173</v>
      </c>
      <c r="E52" s="2">
        <v>1646</v>
      </c>
      <c r="F52" s="2">
        <v>315</v>
      </c>
      <c r="G52" s="2">
        <v>1236</v>
      </c>
      <c r="H52" s="2">
        <v>349</v>
      </c>
      <c r="I52" s="2">
        <v>440</v>
      </c>
    </row>
    <row r="53" spans="1:11" x14ac:dyDescent="0.2">
      <c r="A53" t="s">
        <v>34</v>
      </c>
      <c r="B53" s="2">
        <v>682044</v>
      </c>
      <c r="C53" s="2">
        <v>166</v>
      </c>
      <c r="D53" t="s">
        <v>173</v>
      </c>
      <c r="E53" s="2">
        <v>436</v>
      </c>
      <c r="F53" s="2"/>
      <c r="G53" s="2">
        <v>180</v>
      </c>
      <c r="H53" s="2"/>
      <c r="I53" s="2"/>
    </row>
    <row r="54" spans="1:11" x14ac:dyDescent="0.2">
      <c r="A54" t="s">
        <v>15</v>
      </c>
      <c r="B54" s="2">
        <v>583034</v>
      </c>
      <c r="C54" s="2">
        <v>235</v>
      </c>
      <c r="D54" t="s">
        <v>173</v>
      </c>
      <c r="E54" s="2">
        <v>356</v>
      </c>
      <c r="F54" s="2">
        <v>243</v>
      </c>
      <c r="G54" s="2">
        <v>397</v>
      </c>
      <c r="H54" s="2">
        <v>229</v>
      </c>
      <c r="I54" s="2">
        <v>229</v>
      </c>
    </row>
    <row r="55" spans="1:11" x14ac:dyDescent="0.2">
      <c r="A55" t="s">
        <v>35</v>
      </c>
      <c r="B55" s="2">
        <v>1119348</v>
      </c>
      <c r="C55" s="2">
        <v>199</v>
      </c>
      <c r="D55" t="s">
        <v>173</v>
      </c>
      <c r="E55" s="2">
        <v>322</v>
      </c>
      <c r="F55" s="2">
        <v>200</v>
      </c>
      <c r="G55" s="2">
        <v>313</v>
      </c>
      <c r="H55" s="2">
        <v>199</v>
      </c>
      <c r="I55" s="2">
        <v>189</v>
      </c>
    </row>
    <row r="56" spans="1:11" x14ac:dyDescent="0.2">
      <c r="A56" t="s">
        <v>17</v>
      </c>
      <c r="B56" s="2">
        <v>988416</v>
      </c>
      <c r="C56" s="2">
        <v>146</v>
      </c>
      <c r="D56" t="s">
        <v>173</v>
      </c>
      <c r="E56" s="2">
        <v>193</v>
      </c>
      <c r="F56" s="2"/>
      <c r="G56" s="2">
        <v>59</v>
      </c>
      <c r="H56" s="2">
        <v>131</v>
      </c>
      <c r="I56" s="2">
        <v>142</v>
      </c>
    </row>
    <row r="57" spans="1:11" x14ac:dyDescent="0.2">
      <c r="A57" t="s">
        <v>36</v>
      </c>
      <c r="B57" s="2">
        <v>606526</v>
      </c>
      <c r="C57" s="2">
        <v>86</v>
      </c>
      <c r="D57" t="s">
        <v>173</v>
      </c>
      <c r="E57" s="2">
        <v>111</v>
      </c>
      <c r="F57" s="2"/>
      <c r="G57" s="2">
        <v>46</v>
      </c>
      <c r="H57" s="2"/>
      <c r="I57" s="2"/>
    </row>
    <row r="58" spans="1:11" x14ac:dyDescent="0.2">
      <c r="A58" t="s">
        <v>65</v>
      </c>
      <c r="B58" s="2">
        <v>869039</v>
      </c>
      <c r="C58" s="2">
        <v>14</v>
      </c>
      <c r="D58" t="s">
        <v>169</v>
      </c>
      <c r="E58" s="2">
        <v>48</v>
      </c>
      <c r="F58" s="2"/>
      <c r="G58" s="2">
        <v>44</v>
      </c>
      <c r="H58" s="2"/>
      <c r="I58" s="2"/>
    </row>
    <row r="59" spans="1:11" x14ac:dyDescent="0.2">
      <c r="A59" t="s">
        <v>59</v>
      </c>
      <c r="B59" s="2">
        <v>771623</v>
      </c>
      <c r="C59" s="2">
        <v>119</v>
      </c>
      <c r="D59" t="s">
        <v>173</v>
      </c>
      <c r="E59" s="2"/>
      <c r="F59" s="2"/>
      <c r="G59" s="2">
        <v>70</v>
      </c>
      <c r="H59" s="2"/>
      <c r="I59" s="2"/>
    </row>
    <row r="60" spans="1:11" x14ac:dyDescent="0.2">
      <c r="A60" t="s">
        <v>60</v>
      </c>
      <c r="B60" s="2">
        <v>209897</v>
      </c>
      <c r="C60" s="2">
        <v>38</v>
      </c>
      <c r="D60" t="s">
        <v>173</v>
      </c>
      <c r="E60" s="2"/>
      <c r="F60" s="2"/>
      <c r="G60" s="2">
        <v>17</v>
      </c>
      <c r="H60" s="2"/>
      <c r="I60" s="2">
        <v>112</v>
      </c>
    </row>
    <row r="61" spans="1:11" x14ac:dyDescent="0.2">
      <c r="A61" t="s">
        <v>53</v>
      </c>
      <c r="B61" s="2">
        <v>92597</v>
      </c>
      <c r="C61" s="2"/>
      <c r="E61" s="2"/>
      <c r="F61" s="2"/>
      <c r="G61" s="2">
        <v>62</v>
      </c>
      <c r="H61" s="2"/>
      <c r="I61" s="2"/>
    </row>
    <row r="62" spans="1:11" x14ac:dyDescent="0.2">
      <c r="A62" t="s">
        <v>39</v>
      </c>
      <c r="B62" s="2">
        <v>370792</v>
      </c>
      <c r="C62" s="2">
        <v>176</v>
      </c>
      <c r="D62" t="s">
        <v>173</v>
      </c>
      <c r="E62" s="2"/>
      <c r="F62" s="2">
        <v>168</v>
      </c>
      <c r="G62" s="2">
        <v>310</v>
      </c>
      <c r="H62" s="2">
        <v>157</v>
      </c>
      <c r="I62" s="2">
        <v>175</v>
      </c>
    </row>
    <row r="63" spans="1:11" x14ac:dyDescent="0.2">
      <c r="A63" t="s">
        <v>62</v>
      </c>
      <c r="B63" s="2">
        <v>91532</v>
      </c>
      <c r="C63" s="2">
        <v>6</v>
      </c>
      <c r="D63" t="s">
        <v>169</v>
      </c>
      <c r="E63" s="2"/>
      <c r="F63" s="2"/>
      <c r="G63" s="2">
        <v>14</v>
      </c>
      <c r="H63" s="2"/>
      <c r="I63" s="2"/>
    </row>
    <row r="64" spans="1:11" x14ac:dyDescent="0.2">
      <c r="A64" t="s">
        <v>61</v>
      </c>
      <c r="B64" s="2">
        <v>51687</v>
      </c>
      <c r="C64" s="2">
        <v>55</v>
      </c>
      <c r="D64" t="s">
        <v>173</v>
      </c>
      <c r="E64" s="2"/>
      <c r="F64" s="2">
        <v>43</v>
      </c>
      <c r="G64" s="2">
        <v>46</v>
      </c>
      <c r="H64" s="2"/>
      <c r="I64" s="2">
        <v>57</v>
      </c>
    </row>
    <row r="65" spans="1:9" x14ac:dyDescent="0.2">
      <c r="A65" t="s">
        <v>63</v>
      </c>
      <c r="B65" s="2">
        <v>87445</v>
      </c>
      <c r="C65" s="2">
        <v>12</v>
      </c>
      <c r="D65" t="s">
        <v>169</v>
      </c>
      <c r="E65" s="2"/>
      <c r="F65" s="2"/>
      <c r="G65" s="2">
        <v>11</v>
      </c>
      <c r="H65" s="2"/>
      <c r="I65" s="2"/>
    </row>
    <row r="66" spans="1:9" x14ac:dyDescent="0.2">
      <c r="A66" t="s">
        <v>16</v>
      </c>
      <c r="B66" s="2">
        <v>906185</v>
      </c>
      <c r="C66" s="2">
        <v>89</v>
      </c>
      <c r="D66" t="s">
        <v>173</v>
      </c>
      <c r="E66" s="2"/>
      <c r="F66" s="2">
        <v>95</v>
      </c>
      <c r="G66" s="2">
        <v>43</v>
      </c>
      <c r="H66" s="2">
        <v>1145</v>
      </c>
      <c r="I66" s="2">
        <v>88</v>
      </c>
    </row>
    <row r="67" spans="1:9" x14ac:dyDescent="0.2">
      <c r="A67" t="s">
        <v>19</v>
      </c>
      <c r="B67" s="2">
        <v>851470</v>
      </c>
      <c r="C67" s="2">
        <v>136</v>
      </c>
      <c r="D67" t="s">
        <v>173</v>
      </c>
      <c r="E67" s="2"/>
      <c r="F67" s="2"/>
      <c r="G67" s="2">
        <v>252</v>
      </c>
      <c r="H67" s="2">
        <v>118</v>
      </c>
      <c r="I67" s="2">
        <v>170</v>
      </c>
    </row>
    <row r="68" spans="1:9" x14ac:dyDescent="0.2">
      <c r="A68" t="s">
        <v>64</v>
      </c>
      <c r="B68" s="2">
        <v>192214</v>
      </c>
      <c r="C68" s="2">
        <v>2</v>
      </c>
      <c r="D68" t="s">
        <v>169</v>
      </c>
      <c r="E68" s="2"/>
      <c r="F68" s="2"/>
      <c r="G68" s="2">
        <v>5</v>
      </c>
      <c r="H68" s="2"/>
      <c r="I68" s="2">
        <v>46</v>
      </c>
    </row>
    <row r="69" spans="1:9" x14ac:dyDescent="0.2">
      <c r="A69" t="s">
        <v>21</v>
      </c>
      <c r="B69" s="2">
        <v>982405</v>
      </c>
      <c r="C69" s="2">
        <v>162</v>
      </c>
      <c r="D69" t="s">
        <v>173</v>
      </c>
      <c r="E69" s="2"/>
      <c r="F69" s="2">
        <v>151</v>
      </c>
      <c r="G69" s="2">
        <v>52</v>
      </c>
      <c r="H69" s="2">
        <v>141</v>
      </c>
      <c r="I69" s="2"/>
    </row>
    <row r="70" spans="1:9" x14ac:dyDescent="0.2">
      <c r="A70" t="s">
        <v>42</v>
      </c>
      <c r="B70" s="2">
        <v>517762</v>
      </c>
      <c r="C70" s="2">
        <v>266</v>
      </c>
      <c r="D70" t="s">
        <v>173</v>
      </c>
      <c r="E70" s="2"/>
      <c r="F70" s="2"/>
      <c r="G70" s="2">
        <v>423</v>
      </c>
      <c r="H70" s="2"/>
      <c r="I70" s="2"/>
    </row>
    <row r="71" spans="1:9" x14ac:dyDescent="0.2">
      <c r="A71" t="s">
        <v>7</v>
      </c>
      <c r="B71" s="2">
        <v>583169</v>
      </c>
      <c r="C71" s="2">
        <v>79</v>
      </c>
      <c r="D71" t="s">
        <v>173</v>
      </c>
      <c r="E71" s="2"/>
      <c r="F71" s="2">
        <v>76</v>
      </c>
      <c r="G71" s="2">
        <v>100</v>
      </c>
      <c r="H71" s="2">
        <v>67</v>
      </c>
      <c r="I71" s="2">
        <v>75</v>
      </c>
    </row>
    <row r="72" spans="1:9" x14ac:dyDescent="0.2">
      <c r="A72" t="s">
        <v>20</v>
      </c>
      <c r="B72" s="2">
        <v>397654</v>
      </c>
      <c r="C72" s="2">
        <v>127</v>
      </c>
      <c r="D72" t="s">
        <v>173</v>
      </c>
      <c r="E72" s="2"/>
      <c r="F72" s="2">
        <v>119</v>
      </c>
      <c r="G72" s="2">
        <v>241</v>
      </c>
      <c r="H72" s="2">
        <v>110</v>
      </c>
      <c r="I72" s="2">
        <v>131</v>
      </c>
    </row>
    <row r="73" spans="1:9" x14ac:dyDescent="0.2">
      <c r="A73" t="s">
        <v>69</v>
      </c>
      <c r="B73" s="2">
        <v>6077</v>
      </c>
      <c r="C73" s="2"/>
      <c r="E73" s="2"/>
      <c r="F73" s="2"/>
      <c r="G73" s="2">
        <v>1</v>
      </c>
      <c r="H73" s="2"/>
      <c r="I73" s="2"/>
    </row>
    <row r="74" spans="1:9" x14ac:dyDescent="0.2">
      <c r="A74" t="s">
        <v>8</v>
      </c>
      <c r="B74" s="2">
        <v>317976</v>
      </c>
      <c r="C74" s="2">
        <v>91</v>
      </c>
      <c r="D74" t="s">
        <v>173</v>
      </c>
      <c r="E74" s="2"/>
      <c r="F74" s="2">
        <v>80</v>
      </c>
      <c r="G74" s="2">
        <v>33</v>
      </c>
      <c r="H74" s="2">
        <v>82</v>
      </c>
      <c r="I74" s="2">
        <v>91</v>
      </c>
    </row>
    <row r="75" spans="1:9" x14ac:dyDescent="0.2">
      <c r="A75" t="s">
        <v>14</v>
      </c>
      <c r="B75" s="2">
        <v>489555</v>
      </c>
      <c r="C75" s="2">
        <v>172</v>
      </c>
      <c r="D75" t="s">
        <v>173</v>
      </c>
      <c r="E75" s="2"/>
      <c r="F75" s="2">
        <v>180</v>
      </c>
      <c r="G75" s="2">
        <v>290</v>
      </c>
      <c r="H75" s="2">
        <v>185</v>
      </c>
      <c r="I75" s="2">
        <v>210</v>
      </c>
    </row>
    <row r="76" spans="1:9" x14ac:dyDescent="0.2">
      <c r="A76" t="s">
        <v>70</v>
      </c>
      <c r="B76" s="2">
        <v>61547</v>
      </c>
      <c r="C76" s="2"/>
      <c r="E76" s="2"/>
      <c r="F76" s="2"/>
      <c r="G76" s="2">
        <v>38</v>
      </c>
      <c r="H76" s="2"/>
      <c r="I76" s="2"/>
    </row>
    <row r="77" spans="1:9" x14ac:dyDescent="0.2">
      <c r="A77" t="s">
        <v>22</v>
      </c>
      <c r="B77" s="2">
        <v>3097394</v>
      </c>
      <c r="C77" s="2">
        <v>1631</v>
      </c>
      <c r="D77" t="s">
        <v>173</v>
      </c>
      <c r="E77" s="2"/>
      <c r="F77" s="2">
        <v>1428</v>
      </c>
      <c r="G77" s="2">
        <v>1288</v>
      </c>
      <c r="H77" s="2">
        <v>1466</v>
      </c>
      <c r="I77" s="2">
        <v>1611</v>
      </c>
    </row>
    <row r="78" spans="1:9" x14ac:dyDescent="0.2">
      <c r="A78" t="s">
        <v>18</v>
      </c>
      <c r="B78" s="2">
        <v>1980329</v>
      </c>
      <c r="C78" s="2">
        <v>406</v>
      </c>
      <c r="D78" t="s">
        <v>173</v>
      </c>
      <c r="E78" s="2"/>
      <c r="F78" s="2">
        <v>381</v>
      </c>
      <c r="G78" s="2">
        <v>133</v>
      </c>
      <c r="H78" s="2">
        <v>336</v>
      </c>
      <c r="I78" s="2">
        <v>424</v>
      </c>
    </row>
    <row r="79" spans="1:9" x14ac:dyDescent="0.2">
      <c r="A79" t="s">
        <v>55</v>
      </c>
      <c r="B79" s="2">
        <v>12093</v>
      </c>
      <c r="C79" s="2"/>
      <c r="E79" s="2"/>
      <c r="F79" s="2"/>
      <c r="G79" s="2">
        <v>5</v>
      </c>
      <c r="H79" s="2"/>
      <c r="I79" s="2"/>
    </row>
    <row r="80" spans="1:9" x14ac:dyDescent="0.2">
      <c r="A80" t="s">
        <v>40</v>
      </c>
      <c r="B80" s="2">
        <v>2311786</v>
      </c>
      <c r="C80" s="2">
        <v>431</v>
      </c>
      <c r="D80" t="s">
        <v>173</v>
      </c>
      <c r="E80" s="2"/>
      <c r="F80" s="2">
        <v>415</v>
      </c>
      <c r="G80" s="2">
        <v>411</v>
      </c>
      <c r="H80" s="2">
        <v>422</v>
      </c>
      <c r="I80" s="2">
        <v>433</v>
      </c>
    </row>
    <row r="81" spans="1:9" x14ac:dyDescent="0.2">
      <c r="A81" t="s">
        <v>10</v>
      </c>
      <c r="B81" s="2">
        <v>147545</v>
      </c>
      <c r="C81" s="2">
        <v>38</v>
      </c>
      <c r="D81" t="s">
        <v>173</v>
      </c>
      <c r="E81" s="2"/>
      <c r="F81" s="2">
        <v>24</v>
      </c>
      <c r="G81" s="2">
        <v>103</v>
      </c>
      <c r="H81" s="2">
        <v>28</v>
      </c>
      <c r="I81" s="2">
        <v>37</v>
      </c>
    </row>
    <row r="82" spans="1:9" x14ac:dyDescent="0.2">
      <c r="A82" t="s">
        <v>66</v>
      </c>
      <c r="B82" s="2">
        <v>668507</v>
      </c>
      <c r="C82" s="2">
        <v>32</v>
      </c>
      <c r="D82" t="s">
        <v>169</v>
      </c>
      <c r="E82" s="2"/>
      <c r="F82" s="2"/>
      <c r="G82" s="2">
        <v>36</v>
      </c>
      <c r="H82" s="2"/>
      <c r="I82" s="2"/>
    </row>
    <row r="83" spans="1:9" x14ac:dyDescent="0.2">
      <c r="A83" t="s">
        <v>41</v>
      </c>
      <c r="B83" s="2">
        <v>1002717</v>
      </c>
      <c r="C83" s="2">
        <v>196</v>
      </c>
      <c r="D83" t="s">
        <v>173</v>
      </c>
      <c r="E83" s="2"/>
      <c r="F83" s="2"/>
      <c r="G83" s="2">
        <v>288</v>
      </c>
      <c r="H83" s="2">
        <v>192</v>
      </c>
      <c r="I83" s="2"/>
    </row>
    <row r="84" spans="1:9" x14ac:dyDescent="0.2">
      <c r="A84" t="s">
        <v>67</v>
      </c>
      <c r="B84" s="2">
        <v>212592</v>
      </c>
      <c r="C84" s="2">
        <v>6</v>
      </c>
      <c r="D84" t="s">
        <v>169</v>
      </c>
      <c r="E84" s="2"/>
      <c r="F84" s="2"/>
      <c r="G84" s="2">
        <v>15</v>
      </c>
      <c r="H84" s="2"/>
      <c r="I84" s="2"/>
    </row>
    <row r="85" spans="1:9" x14ac:dyDescent="0.2">
      <c r="A85" t="s">
        <v>49</v>
      </c>
      <c r="B85" s="2">
        <v>11380</v>
      </c>
      <c r="C85" s="2"/>
      <c r="E85" s="2"/>
      <c r="F85" s="2"/>
      <c r="G85" s="2">
        <v>9</v>
      </c>
      <c r="H85" s="2"/>
      <c r="I85" s="2"/>
    </row>
    <row r="86" spans="1:9" x14ac:dyDescent="0.2">
      <c r="A86" t="s">
        <v>9</v>
      </c>
      <c r="B86" s="2">
        <v>314120</v>
      </c>
      <c r="C86" s="2">
        <v>69</v>
      </c>
      <c r="D86" t="s">
        <v>173</v>
      </c>
      <c r="E86" s="2"/>
      <c r="F86" s="2">
        <v>57</v>
      </c>
      <c r="G86" s="2">
        <v>105</v>
      </c>
      <c r="H86" s="2">
        <v>62</v>
      </c>
      <c r="I86" s="2">
        <v>76</v>
      </c>
    </row>
    <row r="87" spans="1:9" x14ac:dyDescent="0.2">
      <c r="A87" t="s">
        <v>52</v>
      </c>
      <c r="B87" s="2">
        <v>1201</v>
      </c>
      <c r="C87" s="2"/>
      <c r="E87" s="2"/>
      <c r="F87" s="2"/>
      <c r="G87" s="2"/>
      <c r="H87" s="2"/>
      <c r="I87" s="2"/>
    </row>
    <row r="88" spans="1:9" x14ac:dyDescent="0.2">
      <c r="A88" t="s">
        <v>178</v>
      </c>
      <c r="B88" s="2">
        <v>302313</v>
      </c>
      <c r="C88" s="2"/>
      <c r="E88" s="2"/>
      <c r="F88" s="2"/>
      <c r="G88" s="2"/>
      <c r="H88" s="2"/>
      <c r="I88" s="2"/>
    </row>
    <row r="89" spans="1:9" x14ac:dyDescent="0.2">
      <c r="A89" t="s">
        <v>68</v>
      </c>
      <c r="B89" s="2">
        <v>305391</v>
      </c>
      <c r="C89" s="2">
        <v>30</v>
      </c>
      <c r="D89" t="s">
        <v>169</v>
      </c>
      <c r="E89" s="2"/>
      <c r="F89" s="2"/>
      <c r="G89" s="2">
        <v>61</v>
      </c>
      <c r="H89" s="2"/>
      <c r="I89" s="2"/>
    </row>
  </sheetData>
  <mergeCells count="2">
    <mergeCell ref="B33:F33"/>
    <mergeCell ref="A1:C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"/>
  <sheetViews>
    <sheetView workbookViewId="0">
      <selection activeCell="P1" sqref="P1:P3"/>
    </sheetView>
  </sheetViews>
  <sheetFormatPr defaultRowHeight="12.75" x14ac:dyDescent="0.2"/>
  <cols>
    <col min="3" max="3" width="5.140625" customWidth="1"/>
    <col min="4" max="5" width="18.28515625" customWidth="1"/>
    <col min="6" max="7" width="16.42578125" customWidth="1"/>
    <col min="15" max="15" width="3.140625" customWidth="1"/>
    <col min="16" max="16" width="117.140625" customWidth="1"/>
  </cols>
  <sheetData>
    <row r="1" spans="1:16" x14ac:dyDescent="0.2">
      <c r="A1" s="21" t="s">
        <v>703</v>
      </c>
      <c r="B1" s="21"/>
      <c r="C1" s="21"/>
      <c r="D1" s="21"/>
      <c r="E1" s="21"/>
      <c r="P1" t="s">
        <v>704</v>
      </c>
    </row>
    <row r="2" spans="1:16" x14ac:dyDescent="0.2">
      <c r="P2" t="s">
        <v>705</v>
      </c>
    </row>
    <row r="3" spans="1:16" x14ac:dyDescent="0.2">
      <c r="P3" t="s">
        <v>706</v>
      </c>
    </row>
    <row r="5" spans="1:16" x14ac:dyDescent="0.2">
      <c r="A5" t="s">
        <v>72</v>
      </c>
      <c r="B5" t="s">
        <v>143</v>
      </c>
      <c r="C5" t="s">
        <v>149</v>
      </c>
      <c r="D5" t="s">
        <v>83</v>
      </c>
      <c r="E5" t="s">
        <v>121</v>
      </c>
      <c r="F5" t="s">
        <v>122</v>
      </c>
      <c r="G5" t="s">
        <v>174</v>
      </c>
      <c r="H5" t="s">
        <v>28</v>
      </c>
      <c r="I5" t="s">
        <v>5</v>
      </c>
      <c r="J5" t="s">
        <v>6</v>
      </c>
      <c r="K5" t="s">
        <v>30</v>
      </c>
      <c r="L5" t="s">
        <v>31</v>
      </c>
      <c r="M5" t="s">
        <v>160</v>
      </c>
      <c r="N5" t="s">
        <v>161</v>
      </c>
      <c r="P5" t="s">
        <v>111</v>
      </c>
    </row>
    <row r="6" spans="1:16" x14ac:dyDescent="0.2">
      <c r="A6">
        <v>1</v>
      </c>
      <c r="B6" t="s">
        <v>144</v>
      </c>
      <c r="C6" t="s">
        <v>142</v>
      </c>
      <c r="D6" t="s">
        <v>7</v>
      </c>
      <c r="F6" t="s">
        <v>172</v>
      </c>
      <c r="G6" t="s">
        <v>173</v>
      </c>
      <c r="H6">
        <v>75</v>
      </c>
      <c r="I6">
        <f>H6-J6</f>
        <v>75</v>
      </c>
      <c r="J6">
        <v>0</v>
      </c>
      <c r="P6" t="s">
        <v>148</v>
      </c>
    </row>
    <row r="7" spans="1:16" x14ac:dyDescent="0.2">
      <c r="A7">
        <v>2</v>
      </c>
      <c r="B7" t="s">
        <v>144</v>
      </c>
      <c r="C7" t="s">
        <v>142</v>
      </c>
      <c r="D7" t="s">
        <v>8</v>
      </c>
      <c r="F7" t="s">
        <v>172</v>
      </c>
      <c r="G7" t="s">
        <v>173</v>
      </c>
      <c r="H7">
        <v>91</v>
      </c>
      <c r="I7">
        <f t="shared" ref="I7:I29" si="0">H7-J7</f>
        <v>88</v>
      </c>
      <c r="J7">
        <v>3</v>
      </c>
      <c r="P7" t="s">
        <v>147</v>
      </c>
    </row>
    <row r="8" spans="1:16" x14ac:dyDescent="0.2">
      <c r="A8">
        <v>3</v>
      </c>
      <c r="B8" t="s">
        <v>144</v>
      </c>
      <c r="C8" t="s">
        <v>142</v>
      </c>
      <c r="D8" t="s">
        <v>9</v>
      </c>
      <c r="F8" t="s">
        <v>172</v>
      </c>
      <c r="G8" t="s">
        <v>173</v>
      </c>
      <c r="H8">
        <v>76</v>
      </c>
      <c r="I8">
        <f t="shared" si="0"/>
        <v>76</v>
      </c>
      <c r="J8">
        <v>0</v>
      </c>
      <c r="P8" t="s">
        <v>146</v>
      </c>
    </row>
    <row r="9" spans="1:16" x14ac:dyDescent="0.2">
      <c r="A9">
        <v>4</v>
      </c>
      <c r="B9" t="s">
        <v>144</v>
      </c>
      <c r="C9" t="s">
        <v>142</v>
      </c>
      <c r="D9" t="s">
        <v>32</v>
      </c>
      <c r="F9" t="s">
        <v>172</v>
      </c>
      <c r="G9" t="s">
        <v>173</v>
      </c>
      <c r="H9">
        <v>440</v>
      </c>
      <c r="I9">
        <f t="shared" si="0"/>
        <v>440</v>
      </c>
      <c r="J9">
        <v>0</v>
      </c>
      <c r="P9" t="s">
        <v>157</v>
      </c>
    </row>
    <row r="10" spans="1:16" x14ac:dyDescent="0.2">
      <c r="A10">
        <v>5</v>
      </c>
      <c r="B10" t="s">
        <v>144</v>
      </c>
      <c r="C10" t="s">
        <v>142</v>
      </c>
      <c r="D10" t="s">
        <v>10</v>
      </c>
      <c r="F10" t="s">
        <v>172</v>
      </c>
      <c r="G10" t="s">
        <v>173</v>
      </c>
      <c r="H10">
        <v>37</v>
      </c>
      <c r="I10">
        <f t="shared" si="0"/>
        <v>37</v>
      </c>
      <c r="J10">
        <v>0</v>
      </c>
      <c r="P10" t="s">
        <v>158</v>
      </c>
    </row>
    <row r="11" spans="1:16" x14ac:dyDescent="0.2">
      <c r="A11">
        <v>6</v>
      </c>
      <c r="B11" t="s">
        <v>144</v>
      </c>
      <c r="C11" t="s">
        <v>142</v>
      </c>
      <c r="D11" t="s">
        <v>39</v>
      </c>
      <c r="F11" t="s">
        <v>172</v>
      </c>
      <c r="G11" t="s">
        <v>173</v>
      </c>
      <c r="H11">
        <v>175</v>
      </c>
      <c r="I11">
        <f t="shared" si="0"/>
        <v>163</v>
      </c>
      <c r="J11">
        <v>12</v>
      </c>
      <c r="P11" t="s">
        <v>164</v>
      </c>
    </row>
    <row r="12" spans="1:16" x14ac:dyDescent="0.2">
      <c r="A12">
        <v>7</v>
      </c>
      <c r="B12" t="s">
        <v>144</v>
      </c>
      <c r="C12" t="s">
        <v>165</v>
      </c>
      <c r="D12" t="s">
        <v>22</v>
      </c>
      <c r="E12" t="s">
        <v>11</v>
      </c>
      <c r="F12" t="s">
        <v>172</v>
      </c>
      <c r="G12" t="s">
        <v>173</v>
      </c>
      <c r="H12">
        <v>732</v>
      </c>
      <c r="I12">
        <f t="shared" si="0"/>
        <v>732</v>
      </c>
      <c r="J12">
        <v>0</v>
      </c>
      <c r="P12" t="s">
        <v>168</v>
      </c>
    </row>
    <row r="13" spans="1:16" x14ac:dyDescent="0.2">
      <c r="A13">
        <v>8</v>
      </c>
      <c r="B13" t="s">
        <v>144</v>
      </c>
      <c r="C13" t="s">
        <v>165</v>
      </c>
      <c r="D13" t="s">
        <v>22</v>
      </c>
      <c r="E13" t="s">
        <v>12</v>
      </c>
      <c r="F13" t="s">
        <v>172</v>
      </c>
      <c r="G13" t="s">
        <v>173</v>
      </c>
      <c r="H13">
        <v>765</v>
      </c>
      <c r="I13">
        <f t="shared" si="0"/>
        <v>694</v>
      </c>
      <c r="J13">
        <v>71</v>
      </c>
      <c r="P13" t="s">
        <v>166</v>
      </c>
    </row>
    <row r="14" spans="1:16" x14ac:dyDescent="0.2">
      <c r="A14">
        <v>9</v>
      </c>
      <c r="B14" t="s">
        <v>144</v>
      </c>
      <c r="C14" t="s">
        <v>165</v>
      </c>
      <c r="D14" t="s">
        <v>22</v>
      </c>
      <c r="E14" t="s">
        <v>13</v>
      </c>
      <c r="F14" t="s">
        <v>172</v>
      </c>
      <c r="G14" t="s">
        <v>173</v>
      </c>
      <c r="H14">
        <v>114</v>
      </c>
      <c r="I14">
        <f t="shared" si="0"/>
        <v>114</v>
      </c>
      <c r="J14">
        <v>0</v>
      </c>
    </row>
    <row r="15" spans="1:16" x14ac:dyDescent="0.2">
      <c r="A15">
        <v>10</v>
      </c>
      <c r="B15" t="s">
        <v>144</v>
      </c>
      <c r="C15" t="s">
        <v>142</v>
      </c>
      <c r="D15" t="s">
        <v>22</v>
      </c>
      <c r="E15" t="s">
        <v>150</v>
      </c>
      <c r="F15" t="s">
        <v>172</v>
      </c>
      <c r="G15" t="s">
        <v>173</v>
      </c>
      <c r="H15">
        <v>1611</v>
      </c>
      <c r="I15">
        <f t="shared" si="0"/>
        <v>1540</v>
      </c>
      <c r="J15">
        <v>71</v>
      </c>
      <c r="P15" t="s">
        <v>201</v>
      </c>
    </row>
    <row r="16" spans="1:16" x14ac:dyDescent="0.2">
      <c r="A16">
        <v>11</v>
      </c>
      <c r="B16" t="s">
        <v>144</v>
      </c>
      <c r="C16" t="s">
        <v>142</v>
      </c>
      <c r="D16" t="s">
        <v>14</v>
      </c>
      <c r="F16" t="s">
        <v>172</v>
      </c>
      <c r="G16" t="s">
        <v>173</v>
      </c>
      <c r="H16">
        <v>210</v>
      </c>
      <c r="I16">
        <f t="shared" si="0"/>
        <v>199</v>
      </c>
      <c r="J16">
        <v>11</v>
      </c>
    </row>
    <row r="17" spans="1:10" x14ac:dyDescent="0.2">
      <c r="A17">
        <v>12</v>
      </c>
      <c r="B17" t="s">
        <v>144</v>
      </c>
      <c r="C17" t="s">
        <v>165</v>
      </c>
      <c r="D17" t="s">
        <v>40</v>
      </c>
      <c r="E17" t="s">
        <v>115</v>
      </c>
      <c r="F17" t="s">
        <v>172</v>
      </c>
      <c r="G17" t="s">
        <v>173</v>
      </c>
      <c r="H17">
        <v>299</v>
      </c>
      <c r="I17">
        <f t="shared" si="0"/>
        <v>290</v>
      </c>
      <c r="J17">
        <v>9</v>
      </c>
    </row>
    <row r="18" spans="1:10" x14ac:dyDescent="0.2">
      <c r="A18">
        <v>13</v>
      </c>
      <c r="B18" t="s">
        <v>144</v>
      </c>
      <c r="C18" t="s">
        <v>165</v>
      </c>
      <c r="D18" t="s">
        <v>40</v>
      </c>
      <c r="E18" t="s">
        <v>116</v>
      </c>
      <c r="F18" t="s">
        <v>172</v>
      </c>
      <c r="G18" t="s">
        <v>173</v>
      </c>
      <c r="H18">
        <v>134</v>
      </c>
      <c r="I18">
        <f t="shared" si="0"/>
        <v>131</v>
      </c>
      <c r="J18">
        <v>3</v>
      </c>
    </row>
    <row r="19" spans="1:10" x14ac:dyDescent="0.2">
      <c r="A19">
        <v>14</v>
      </c>
      <c r="B19" t="s">
        <v>144</v>
      </c>
      <c r="C19" t="s">
        <v>142</v>
      </c>
      <c r="D19" t="s">
        <v>40</v>
      </c>
      <c r="E19" t="s">
        <v>151</v>
      </c>
      <c r="F19" t="s">
        <v>172</v>
      </c>
      <c r="G19" t="s">
        <v>173</v>
      </c>
      <c r="H19">
        <v>433</v>
      </c>
      <c r="I19">
        <f t="shared" si="0"/>
        <v>421</v>
      </c>
      <c r="J19">
        <v>12</v>
      </c>
    </row>
    <row r="20" spans="1:10" x14ac:dyDescent="0.2">
      <c r="A20">
        <v>15</v>
      </c>
      <c r="B20" t="s">
        <v>144</v>
      </c>
      <c r="C20" t="s">
        <v>142</v>
      </c>
      <c r="D20" t="s">
        <v>15</v>
      </c>
      <c r="F20" t="s">
        <v>172</v>
      </c>
      <c r="G20" t="s">
        <v>173</v>
      </c>
      <c r="H20">
        <v>229</v>
      </c>
      <c r="I20">
        <f t="shared" si="0"/>
        <v>223</v>
      </c>
      <c r="J20">
        <v>6</v>
      </c>
    </row>
    <row r="21" spans="1:10" x14ac:dyDescent="0.2">
      <c r="A21">
        <v>16</v>
      </c>
      <c r="B21" t="s">
        <v>144</v>
      </c>
      <c r="C21" t="s">
        <v>142</v>
      </c>
      <c r="D21" t="s">
        <v>35</v>
      </c>
      <c r="F21" t="s">
        <v>172</v>
      </c>
      <c r="G21" t="s">
        <v>173</v>
      </c>
      <c r="H21">
        <v>189</v>
      </c>
      <c r="I21">
        <f t="shared" si="0"/>
        <v>184</v>
      </c>
      <c r="J21">
        <v>5</v>
      </c>
    </row>
    <row r="22" spans="1:10" x14ac:dyDescent="0.2">
      <c r="A22">
        <v>17</v>
      </c>
      <c r="B22" t="s">
        <v>144</v>
      </c>
      <c r="C22" t="s">
        <v>142</v>
      </c>
      <c r="D22" t="s">
        <v>16</v>
      </c>
      <c r="F22" t="s">
        <v>172</v>
      </c>
      <c r="G22" t="s">
        <v>173</v>
      </c>
      <c r="H22">
        <v>88</v>
      </c>
      <c r="I22">
        <f t="shared" si="0"/>
        <v>88</v>
      </c>
      <c r="J22">
        <v>0</v>
      </c>
    </row>
    <row r="23" spans="1:10" x14ac:dyDescent="0.2">
      <c r="A23">
        <v>18</v>
      </c>
      <c r="B23" t="s">
        <v>144</v>
      </c>
      <c r="C23" t="s">
        <v>142</v>
      </c>
      <c r="D23" t="s">
        <v>60</v>
      </c>
      <c r="F23" t="s">
        <v>172</v>
      </c>
      <c r="G23" t="s">
        <v>173</v>
      </c>
      <c r="H23">
        <v>112</v>
      </c>
      <c r="I23">
        <f t="shared" si="0"/>
        <v>112</v>
      </c>
      <c r="J23">
        <v>0</v>
      </c>
    </row>
    <row r="24" spans="1:10" x14ac:dyDescent="0.2">
      <c r="A24">
        <v>19</v>
      </c>
      <c r="B24" t="s">
        <v>144</v>
      </c>
      <c r="C24" t="s">
        <v>142</v>
      </c>
      <c r="D24" t="s">
        <v>18</v>
      </c>
      <c r="F24" t="s">
        <v>172</v>
      </c>
      <c r="G24" t="s">
        <v>173</v>
      </c>
      <c r="H24">
        <v>424</v>
      </c>
      <c r="I24">
        <f t="shared" si="0"/>
        <v>419</v>
      </c>
      <c r="J24">
        <v>5</v>
      </c>
    </row>
    <row r="25" spans="1:10" x14ac:dyDescent="0.2">
      <c r="A25">
        <v>20</v>
      </c>
      <c r="B25" t="s">
        <v>144</v>
      </c>
      <c r="C25" t="s">
        <v>142</v>
      </c>
      <c r="D25" t="s">
        <v>20</v>
      </c>
      <c r="F25" t="s">
        <v>172</v>
      </c>
      <c r="G25" t="s">
        <v>173</v>
      </c>
      <c r="H25">
        <v>131</v>
      </c>
      <c r="I25">
        <f t="shared" si="0"/>
        <v>131</v>
      </c>
      <c r="J25">
        <v>0</v>
      </c>
    </row>
    <row r="26" spans="1:10" x14ac:dyDescent="0.2">
      <c r="A26">
        <v>21</v>
      </c>
      <c r="B26" t="s">
        <v>144</v>
      </c>
      <c r="C26" t="s">
        <v>142</v>
      </c>
      <c r="D26" t="s">
        <v>17</v>
      </c>
      <c r="F26" t="s">
        <v>172</v>
      </c>
      <c r="G26" t="s">
        <v>173</v>
      </c>
      <c r="H26">
        <v>142</v>
      </c>
      <c r="I26">
        <f t="shared" si="0"/>
        <v>142</v>
      </c>
      <c r="J26">
        <v>0</v>
      </c>
    </row>
    <row r="27" spans="1:10" x14ac:dyDescent="0.2">
      <c r="A27">
        <v>22</v>
      </c>
      <c r="B27" t="s">
        <v>144</v>
      </c>
      <c r="C27" t="s">
        <v>142</v>
      </c>
      <c r="D27" t="s">
        <v>19</v>
      </c>
      <c r="F27" t="s">
        <v>172</v>
      </c>
      <c r="G27" t="s">
        <v>173</v>
      </c>
      <c r="H27">
        <v>170</v>
      </c>
      <c r="I27">
        <f t="shared" si="0"/>
        <v>170</v>
      </c>
      <c r="J27">
        <v>0</v>
      </c>
    </row>
    <row r="28" spans="1:10" x14ac:dyDescent="0.2">
      <c r="A28">
        <v>23</v>
      </c>
      <c r="B28" t="s">
        <v>144</v>
      </c>
      <c r="C28" t="s">
        <v>142</v>
      </c>
      <c r="D28" t="s">
        <v>61</v>
      </c>
      <c r="F28" t="s">
        <v>172</v>
      </c>
      <c r="G28" t="s">
        <v>173</v>
      </c>
      <c r="H28">
        <v>57</v>
      </c>
      <c r="I28">
        <f t="shared" si="0"/>
        <v>45</v>
      </c>
      <c r="J28">
        <v>12</v>
      </c>
    </row>
    <row r="29" spans="1:10" x14ac:dyDescent="0.2">
      <c r="A29">
        <v>24</v>
      </c>
      <c r="B29" t="s">
        <v>144</v>
      </c>
      <c r="C29" t="s">
        <v>142</v>
      </c>
      <c r="D29" t="s">
        <v>64</v>
      </c>
      <c r="F29" t="s">
        <v>172</v>
      </c>
      <c r="G29" t="s">
        <v>173</v>
      </c>
      <c r="H29">
        <v>46</v>
      </c>
      <c r="I29">
        <f t="shared" si="0"/>
        <v>46</v>
      </c>
      <c r="J29">
        <v>0</v>
      </c>
    </row>
    <row r="30" spans="1:10" x14ac:dyDescent="0.2">
      <c r="A30">
        <v>25</v>
      </c>
      <c r="B30" t="s">
        <v>145</v>
      </c>
      <c r="C30" t="s">
        <v>142</v>
      </c>
      <c r="D30" t="s">
        <v>7</v>
      </c>
      <c r="F30" t="s">
        <v>172</v>
      </c>
      <c r="G30" t="s">
        <v>173</v>
      </c>
      <c r="H30">
        <v>67</v>
      </c>
      <c r="I30">
        <v>66</v>
      </c>
      <c r="J30">
        <v>1</v>
      </c>
    </row>
    <row r="31" spans="1:10" x14ac:dyDescent="0.2">
      <c r="A31">
        <v>26</v>
      </c>
      <c r="B31" t="s">
        <v>145</v>
      </c>
      <c r="C31" t="s">
        <v>142</v>
      </c>
      <c r="D31" t="s">
        <v>8</v>
      </c>
      <c r="F31" t="s">
        <v>172</v>
      </c>
      <c r="G31" t="s">
        <v>173</v>
      </c>
      <c r="H31">
        <v>82</v>
      </c>
      <c r="I31">
        <v>80</v>
      </c>
      <c r="J31">
        <v>2</v>
      </c>
    </row>
    <row r="32" spans="1:10" x14ac:dyDescent="0.2">
      <c r="A32">
        <v>27</v>
      </c>
      <c r="B32" t="s">
        <v>145</v>
      </c>
      <c r="C32" t="s">
        <v>142</v>
      </c>
      <c r="D32" t="s">
        <v>9</v>
      </c>
      <c r="F32" t="s">
        <v>172</v>
      </c>
      <c r="G32" t="s">
        <v>173</v>
      </c>
      <c r="H32">
        <v>62</v>
      </c>
      <c r="I32">
        <v>61</v>
      </c>
      <c r="J32">
        <v>1</v>
      </c>
    </row>
    <row r="33" spans="1:10" x14ac:dyDescent="0.2">
      <c r="A33">
        <v>28</v>
      </c>
      <c r="B33" t="s">
        <v>145</v>
      </c>
      <c r="C33" t="s">
        <v>142</v>
      </c>
      <c r="D33" t="s">
        <v>32</v>
      </c>
      <c r="F33" t="s">
        <v>172</v>
      </c>
      <c r="G33" t="s">
        <v>173</v>
      </c>
      <c r="H33">
        <v>349</v>
      </c>
      <c r="I33">
        <v>349</v>
      </c>
      <c r="J33">
        <v>0</v>
      </c>
    </row>
    <row r="34" spans="1:10" x14ac:dyDescent="0.2">
      <c r="A34">
        <v>29</v>
      </c>
      <c r="B34" t="s">
        <v>145</v>
      </c>
      <c r="C34" t="s">
        <v>142</v>
      </c>
      <c r="D34" t="s">
        <v>10</v>
      </c>
      <c r="F34" t="s">
        <v>172</v>
      </c>
      <c r="G34" t="s">
        <v>173</v>
      </c>
      <c r="H34">
        <v>28</v>
      </c>
      <c r="I34">
        <v>27</v>
      </c>
      <c r="J34">
        <v>1</v>
      </c>
    </row>
    <row r="35" spans="1:10" x14ac:dyDescent="0.2">
      <c r="A35">
        <v>30</v>
      </c>
      <c r="B35" t="s">
        <v>145</v>
      </c>
      <c r="C35" t="s">
        <v>142</v>
      </c>
      <c r="D35" t="s">
        <v>39</v>
      </c>
      <c r="F35" t="s">
        <v>172</v>
      </c>
      <c r="G35" t="s">
        <v>173</v>
      </c>
      <c r="H35">
        <v>157</v>
      </c>
      <c r="I35">
        <v>141</v>
      </c>
      <c r="J35">
        <v>16</v>
      </c>
    </row>
    <row r="36" spans="1:10" x14ac:dyDescent="0.2">
      <c r="A36">
        <v>31</v>
      </c>
      <c r="B36" t="s">
        <v>145</v>
      </c>
      <c r="C36" t="s">
        <v>142</v>
      </c>
      <c r="D36" t="s">
        <v>14</v>
      </c>
      <c r="F36" t="s">
        <v>172</v>
      </c>
      <c r="G36" t="s">
        <v>173</v>
      </c>
      <c r="H36">
        <v>185</v>
      </c>
      <c r="I36">
        <v>176</v>
      </c>
      <c r="J36">
        <v>9</v>
      </c>
    </row>
    <row r="37" spans="1:10" x14ac:dyDescent="0.2">
      <c r="A37">
        <v>32</v>
      </c>
      <c r="B37" t="s">
        <v>145</v>
      </c>
      <c r="C37" t="s">
        <v>142</v>
      </c>
      <c r="D37" t="s">
        <v>15</v>
      </c>
      <c r="F37" t="s">
        <v>172</v>
      </c>
      <c r="G37" t="s">
        <v>173</v>
      </c>
      <c r="H37">
        <v>229</v>
      </c>
      <c r="I37">
        <v>204</v>
      </c>
      <c r="J37">
        <v>25</v>
      </c>
    </row>
    <row r="38" spans="1:10" x14ac:dyDescent="0.2">
      <c r="A38">
        <v>33</v>
      </c>
      <c r="B38" t="s">
        <v>145</v>
      </c>
      <c r="C38" t="s">
        <v>142</v>
      </c>
      <c r="D38" t="s">
        <v>35</v>
      </c>
      <c r="F38" t="s">
        <v>172</v>
      </c>
      <c r="G38" t="s">
        <v>173</v>
      </c>
      <c r="H38">
        <v>199</v>
      </c>
      <c r="I38">
        <v>197</v>
      </c>
      <c r="J38">
        <v>2</v>
      </c>
    </row>
    <row r="39" spans="1:10" x14ac:dyDescent="0.2">
      <c r="A39">
        <v>34</v>
      </c>
      <c r="B39" t="s">
        <v>145</v>
      </c>
      <c r="C39" t="s">
        <v>142</v>
      </c>
      <c r="D39" t="s">
        <v>41</v>
      </c>
      <c r="F39" t="s">
        <v>172</v>
      </c>
      <c r="G39" t="s">
        <v>173</v>
      </c>
      <c r="H39">
        <v>192</v>
      </c>
      <c r="I39">
        <v>189</v>
      </c>
      <c r="J39">
        <v>3</v>
      </c>
    </row>
    <row r="40" spans="1:10" x14ac:dyDescent="0.2">
      <c r="A40">
        <v>35</v>
      </c>
      <c r="B40" t="s">
        <v>145</v>
      </c>
      <c r="C40" t="s">
        <v>142</v>
      </c>
      <c r="D40" t="s">
        <v>16</v>
      </c>
      <c r="F40" t="s">
        <v>172</v>
      </c>
      <c r="G40" t="s">
        <v>173</v>
      </c>
      <c r="H40">
        <v>1145</v>
      </c>
      <c r="I40">
        <v>1129</v>
      </c>
      <c r="J40">
        <v>16</v>
      </c>
    </row>
    <row r="41" spans="1:10" x14ac:dyDescent="0.2">
      <c r="A41">
        <v>36</v>
      </c>
      <c r="B41" t="s">
        <v>145</v>
      </c>
      <c r="C41" t="s">
        <v>142</v>
      </c>
      <c r="D41" t="s">
        <v>17</v>
      </c>
      <c r="F41" t="s">
        <v>172</v>
      </c>
      <c r="G41" t="s">
        <v>173</v>
      </c>
      <c r="H41">
        <v>131</v>
      </c>
      <c r="I41">
        <v>130</v>
      </c>
      <c r="J41">
        <v>1</v>
      </c>
    </row>
    <row r="42" spans="1:10" x14ac:dyDescent="0.2">
      <c r="A42">
        <v>37</v>
      </c>
      <c r="B42" t="s">
        <v>145</v>
      </c>
      <c r="C42" t="s">
        <v>142</v>
      </c>
      <c r="D42" t="s">
        <v>18</v>
      </c>
      <c r="F42" t="s">
        <v>172</v>
      </c>
      <c r="G42" t="s">
        <v>173</v>
      </c>
      <c r="H42">
        <v>336</v>
      </c>
      <c r="I42">
        <v>336</v>
      </c>
      <c r="J42">
        <v>0</v>
      </c>
    </row>
    <row r="43" spans="1:10" x14ac:dyDescent="0.2">
      <c r="A43">
        <v>38</v>
      </c>
      <c r="B43" t="s">
        <v>145</v>
      </c>
      <c r="C43" t="s">
        <v>142</v>
      </c>
      <c r="D43" t="s">
        <v>19</v>
      </c>
      <c r="F43" t="s">
        <v>172</v>
      </c>
      <c r="G43" t="s">
        <v>173</v>
      </c>
      <c r="H43">
        <v>118</v>
      </c>
      <c r="I43">
        <v>118</v>
      </c>
      <c r="J43">
        <v>0</v>
      </c>
    </row>
    <row r="44" spans="1:10" x14ac:dyDescent="0.2">
      <c r="A44">
        <v>39</v>
      </c>
      <c r="B44" t="s">
        <v>145</v>
      </c>
      <c r="C44" t="s">
        <v>142</v>
      </c>
      <c r="D44" t="s">
        <v>20</v>
      </c>
      <c r="F44" t="s">
        <v>172</v>
      </c>
      <c r="G44" t="s">
        <v>173</v>
      </c>
      <c r="H44">
        <v>110</v>
      </c>
      <c r="I44">
        <v>110</v>
      </c>
      <c r="J44">
        <v>0</v>
      </c>
    </row>
    <row r="45" spans="1:10" x14ac:dyDescent="0.2">
      <c r="A45">
        <v>40</v>
      </c>
      <c r="B45" t="s">
        <v>145</v>
      </c>
      <c r="C45" t="s">
        <v>142</v>
      </c>
      <c r="D45" t="s">
        <v>21</v>
      </c>
      <c r="F45" t="s">
        <v>172</v>
      </c>
      <c r="G45" t="s">
        <v>173</v>
      </c>
      <c r="H45">
        <v>141</v>
      </c>
      <c r="I45">
        <v>141</v>
      </c>
      <c r="J45">
        <v>0</v>
      </c>
    </row>
    <row r="46" spans="1:10" x14ac:dyDescent="0.2">
      <c r="A46">
        <v>41</v>
      </c>
      <c r="B46" t="s">
        <v>145</v>
      </c>
      <c r="C46" t="s">
        <v>165</v>
      </c>
      <c r="D46" t="s">
        <v>22</v>
      </c>
      <c r="E46" t="s">
        <v>11</v>
      </c>
      <c r="F46" t="s">
        <v>172</v>
      </c>
      <c r="G46" t="s">
        <v>173</v>
      </c>
      <c r="H46">
        <v>609</v>
      </c>
      <c r="I46">
        <v>609</v>
      </c>
      <c r="J46">
        <v>0</v>
      </c>
    </row>
    <row r="47" spans="1:10" x14ac:dyDescent="0.2">
      <c r="A47">
        <v>42</v>
      </c>
      <c r="B47" t="s">
        <v>145</v>
      </c>
      <c r="C47" t="s">
        <v>165</v>
      </c>
      <c r="D47" t="s">
        <v>22</v>
      </c>
      <c r="E47" t="s">
        <v>12</v>
      </c>
      <c r="F47" t="s">
        <v>172</v>
      </c>
      <c r="G47" t="s">
        <v>173</v>
      </c>
      <c r="H47">
        <v>733</v>
      </c>
      <c r="I47">
        <v>655</v>
      </c>
      <c r="J47">
        <v>78</v>
      </c>
    </row>
    <row r="48" spans="1:10" x14ac:dyDescent="0.2">
      <c r="A48">
        <v>43</v>
      </c>
      <c r="B48" t="s">
        <v>145</v>
      </c>
      <c r="C48" t="s">
        <v>165</v>
      </c>
      <c r="D48" t="s">
        <v>22</v>
      </c>
      <c r="E48" t="s">
        <v>13</v>
      </c>
      <c r="F48" t="s">
        <v>172</v>
      </c>
      <c r="G48" t="s">
        <v>173</v>
      </c>
      <c r="H48">
        <v>124</v>
      </c>
      <c r="I48">
        <v>124</v>
      </c>
      <c r="J48">
        <v>0</v>
      </c>
    </row>
    <row r="49" spans="1:10" x14ac:dyDescent="0.2">
      <c r="A49">
        <v>44</v>
      </c>
      <c r="B49" t="s">
        <v>145</v>
      </c>
      <c r="C49" t="s">
        <v>142</v>
      </c>
      <c r="D49" t="s">
        <v>22</v>
      </c>
      <c r="E49" t="s">
        <v>150</v>
      </c>
      <c r="F49" t="s">
        <v>172</v>
      </c>
      <c r="G49" t="s">
        <v>173</v>
      </c>
      <c r="H49">
        <v>1466</v>
      </c>
      <c r="I49">
        <v>1388</v>
      </c>
      <c r="J49">
        <v>78</v>
      </c>
    </row>
    <row r="50" spans="1:10" x14ac:dyDescent="0.2">
      <c r="A50">
        <v>45</v>
      </c>
      <c r="B50" t="s">
        <v>145</v>
      </c>
      <c r="C50" t="s">
        <v>165</v>
      </c>
      <c r="D50" t="s">
        <v>40</v>
      </c>
      <c r="E50" t="s">
        <v>116</v>
      </c>
      <c r="F50" t="s">
        <v>172</v>
      </c>
      <c r="G50" t="s">
        <v>173</v>
      </c>
      <c r="H50">
        <v>123</v>
      </c>
      <c r="I50">
        <v>122</v>
      </c>
      <c r="J50">
        <v>1</v>
      </c>
    </row>
    <row r="51" spans="1:10" x14ac:dyDescent="0.2">
      <c r="A51">
        <v>46</v>
      </c>
      <c r="B51" t="s">
        <v>145</v>
      </c>
      <c r="C51" t="s">
        <v>165</v>
      </c>
      <c r="D51" t="s">
        <v>40</v>
      </c>
      <c r="E51" t="s">
        <v>115</v>
      </c>
      <c r="F51" t="s">
        <v>172</v>
      </c>
      <c r="G51" t="s">
        <v>173</v>
      </c>
      <c r="H51">
        <v>299</v>
      </c>
      <c r="I51">
        <v>291</v>
      </c>
      <c r="J51">
        <v>8</v>
      </c>
    </row>
    <row r="52" spans="1:10" x14ac:dyDescent="0.2">
      <c r="A52">
        <v>47</v>
      </c>
      <c r="B52" t="s">
        <v>145</v>
      </c>
      <c r="C52" t="s">
        <v>142</v>
      </c>
      <c r="D52" t="s">
        <v>40</v>
      </c>
      <c r="E52" t="s">
        <v>151</v>
      </c>
      <c r="F52" t="s">
        <v>172</v>
      </c>
      <c r="G52" t="s">
        <v>173</v>
      </c>
      <c r="H52">
        <v>422</v>
      </c>
      <c r="I52">
        <v>413</v>
      </c>
      <c r="J52">
        <v>9</v>
      </c>
    </row>
    <row r="53" spans="1:10" x14ac:dyDescent="0.2">
      <c r="A53">
        <v>48</v>
      </c>
      <c r="B53" t="s">
        <v>152</v>
      </c>
      <c r="C53" t="s">
        <v>142</v>
      </c>
      <c r="D53" t="s">
        <v>59</v>
      </c>
      <c r="F53" t="s">
        <v>171</v>
      </c>
      <c r="H53">
        <v>70</v>
      </c>
    </row>
    <row r="54" spans="1:10" x14ac:dyDescent="0.2">
      <c r="A54">
        <v>49</v>
      </c>
      <c r="B54" t="s">
        <v>152</v>
      </c>
      <c r="C54" t="s">
        <v>142</v>
      </c>
      <c r="D54" t="s">
        <v>60</v>
      </c>
      <c r="F54" t="s">
        <v>171</v>
      </c>
      <c r="H54">
        <v>17</v>
      </c>
    </row>
    <row r="55" spans="1:10" x14ac:dyDescent="0.2">
      <c r="A55">
        <v>50</v>
      </c>
      <c r="B55" t="s">
        <v>152</v>
      </c>
      <c r="C55" t="s">
        <v>142</v>
      </c>
      <c r="D55" t="s">
        <v>53</v>
      </c>
      <c r="F55" t="s">
        <v>171</v>
      </c>
      <c r="H55">
        <v>62</v>
      </c>
    </row>
    <row r="56" spans="1:10" x14ac:dyDescent="0.2">
      <c r="A56">
        <v>51</v>
      </c>
      <c r="B56" t="s">
        <v>152</v>
      </c>
      <c r="C56" t="s">
        <v>142</v>
      </c>
      <c r="D56" t="s">
        <v>61</v>
      </c>
      <c r="F56" t="s">
        <v>171</v>
      </c>
      <c r="H56">
        <v>46</v>
      </c>
    </row>
    <row r="57" spans="1:10" x14ac:dyDescent="0.2">
      <c r="A57">
        <v>52</v>
      </c>
      <c r="B57" t="s">
        <v>152</v>
      </c>
      <c r="C57" t="s">
        <v>142</v>
      </c>
      <c r="D57" t="s">
        <v>39</v>
      </c>
      <c r="F57" t="s">
        <v>171</v>
      </c>
      <c r="H57">
        <v>310</v>
      </c>
    </row>
    <row r="58" spans="1:10" x14ac:dyDescent="0.2">
      <c r="A58">
        <v>53</v>
      </c>
      <c r="B58" t="s">
        <v>152</v>
      </c>
      <c r="C58" t="s">
        <v>142</v>
      </c>
      <c r="D58" t="s">
        <v>62</v>
      </c>
      <c r="F58" t="s">
        <v>171</v>
      </c>
      <c r="H58">
        <v>14</v>
      </c>
    </row>
    <row r="59" spans="1:10" x14ac:dyDescent="0.2">
      <c r="A59">
        <v>54</v>
      </c>
      <c r="B59" t="s">
        <v>152</v>
      </c>
      <c r="C59" t="s">
        <v>142</v>
      </c>
      <c r="D59" t="s">
        <v>63</v>
      </c>
      <c r="F59" t="s">
        <v>171</v>
      </c>
      <c r="H59">
        <v>11</v>
      </c>
    </row>
    <row r="60" spans="1:10" x14ac:dyDescent="0.2">
      <c r="A60">
        <v>55</v>
      </c>
      <c r="B60" t="s">
        <v>152</v>
      </c>
      <c r="C60" t="s">
        <v>142</v>
      </c>
      <c r="D60" t="s">
        <v>16</v>
      </c>
      <c r="F60" t="s">
        <v>171</v>
      </c>
      <c r="H60">
        <v>43</v>
      </c>
    </row>
    <row r="61" spans="1:10" x14ac:dyDescent="0.2">
      <c r="A61">
        <v>56</v>
      </c>
      <c r="B61" t="s">
        <v>152</v>
      </c>
      <c r="C61" t="s">
        <v>142</v>
      </c>
      <c r="D61" t="s">
        <v>19</v>
      </c>
      <c r="F61" t="s">
        <v>171</v>
      </c>
      <c r="H61">
        <v>252</v>
      </c>
    </row>
    <row r="62" spans="1:10" x14ac:dyDescent="0.2">
      <c r="A62">
        <v>57</v>
      </c>
      <c r="B62" t="s">
        <v>152</v>
      </c>
      <c r="C62" t="s">
        <v>142</v>
      </c>
      <c r="D62" t="s">
        <v>17</v>
      </c>
      <c r="F62" t="s">
        <v>171</v>
      </c>
      <c r="H62">
        <v>59</v>
      </c>
    </row>
    <row r="63" spans="1:10" x14ac:dyDescent="0.2">
      <c r="A63">
        <v>58</v>
      </c>
      <c r="B63" t="s">
        <v>152</v>
      </c>
      <c r="C63" t="s">
        <v>142</v>
      </c>
      <c r="D63" t="s">
        <v>64</v>
      </c>
      <c r="F63" t="s">
        <v>171</v>
      </c>
      <c r="H63">
        <v>5</v>
      </c>
    </row>
    <row r="64" spans="1:10" x14ac:dyDescent="0.2">
      <c r="A64">
        <v>59</v>
      </c>
      <c r="B64" t="s">
        <v>152</v>
      </c>
      <c r="C64" t="s">
        <v>142</v>
      </c>
      <c r="D64" t="s">
        <v>21</v>
      </c>
      <c r="F64" t="s">
        <v>171</v>
      </c>
      <c r="H64">
        <v>52</v>
      </c>
    </row>
    <row r="65" spans="1:8" x14ac:dyDescent="0.2">
      <c r="A65">
        <v>60</v>
      </c>
      <c r="B65" t="s">
        <v>152</v>
      </c>
      <c r="C65" t="s">
        <v>142</v>
      </c>
      <c r="D65" t="s">
        <v>42</v>
      </c>
      <c r="F65" t="s">
        <v>171</v>
      </c>
      <c r="H65">
        <v>423</v>
      </c>
    </row>
    <row r="66" spans="1:8" x14ac:dyDescent="0.2">
      <c r="A66">
        <v>61</v>
      </c>
      <c r="B66" t="s">
        <v>152</v>
      </c>
      <c r="C66" t="s">
        <v>142</v>
      </c>
      <c r="D66" t="s">
        <v>7</v>
      </c>
      <c r="F66" t="s">
        <v>171</v>
      </c>
      <c r="H66">
        <v>100</v>
      </c>
    </row>
    <row r="67" spans="1:8" x14ac:dyDescent="0.2">
      <c r="A67">
        <v>62</v>
      </c>
      <c r="B67" t="s">
        <v>152</v>
      </c>
      <c r="C67" t="s">
        <v>142</v>
      </c>
      <c r="D67" t="s">
        <v>15</v>
      </c>
      <c r="F67" t="s">
        <v>171</v>
      </c>
      <c r="H67">
        <v>397</v>
      </c>
    </row>
    <row r="68" spans="1:8" x14ac:dyDescent="0.2">
      <c r="A68">
        <v>63</v>
      </c>
      <c r="B68" t="s">
        <v>152</v>
      </c>
      <c r="C68" t="s">
        <v>142</v>
      </c>
      <c r="D68" t="s">
        <v>32</v>
      </c>
      <c r="F68" t="s">
        <v>171</v>
      </c>
      <c r="H68">
        <v>1236</v>
      </c>
    </row>
    <row r="69" spans="1:8" x14ac:dyDescent="0.2">
      <c r="A69">
        <v>64</v>
      </c>
      <c r="B69" t="s">
        <v>152</v>
      </c>
      <c r="C69" t="s">
        <v>142</v>
      </c>
      <c r="D69" t="s">
        <v>20</v>
      </c>
      <c r="F69" t="s">
        <v>171</v>
      </c>
      <c r="H69">
        <v>241</v>
      </c>
    </row>
    <row r="70" spans="1:8" x14ac:dyDescent="0.2">
      <c r="A70">
        <v>65</v>
      </c>
      <c r="B70" t="s">
        <v>152</v>
      </c>
      <c r="C70" t="s">
        <v>142</v>
      </c>
      <c r="D70" t="s">
        <v>36</v>
      </c>
      <c r="F70" t="s">
        <v>171</v>
      </c>
      <c r="H70">
        <v>46</v>
      </c>
    </row>
    <row r="71" spans="1:8" x14ac:dyDescent="0.2">
      <c r="A71">
        <v>66</v>
      </c>
      <c r="B71" t="s">
        <v>152</v>
      </c>
      <c r="C71" t="s">
        <v>142</v>
      </c>
      <c r="D71" t="s">
        <v>34</v>
      </c>
      <c r="F71" t="s">
        <v>171</v>
      </c>
      <c r="H71">
        <v>180</v>
      </c>
    </row>
    <row r="72" spans="1:8" x14ac:dyDescent="0.2">
      <c r="A72">
        <v>67</v>
      </c>
      <c r="B72" t="s">
        <v>152</v>
      </c>
      <c r="C72" t="s">
        <v>142</v>
      </c>
      <c r="D72" t="s">
        <v>8</v>
      </c>
      <c r="F72" t="s">
        <v>171</v>
      </c>
      <c r="H72">
        <v>33</v>
      </c>
    </row>
    <row r="73" spans="1:8" x14ac:dyDescent="0.2">
      <c r="A73">
        <v>68</v>
      </c>
      <c r="B73" t="s">
        <v>152</v>
      </c>
      <c r="C73" t="s">
        <v>142</v>
      </c>
      <c r="D73" t="s">
        <v>14</v>
      </c>
      <c r="F73" t="s">
        <v>171</v>
      </c>
      <c r="H73">
        <v>290</v>
      </c>
    </row>
    <row r="74" spans="1:8" x14ac:dyDescent="0.2">
      <c r="A74">
        <v>69</v>
      </c>
      <c r="B74" t="s">
        <v>152</v>
      </c>
      <c r="C74" t="s">
        <v>142</v>
      </c>
      <c r="D74" t="s">
        <v>22</v>
      </c>
      <c r="F74" t="s">
        <v>171</v>
      </c>
      <c r="H74">
        <v>1288</v>
      </c>
    </row>
    <row r="75" spans="1:8" x14ac:dyDescent="0.2">
      <c r="A75">
        <v>70</v>
      </c>
      <c r="B75" t="s">
        <v>152</v>
      </c>
      <c r="C75" t="s">
        <v>142</v>
      </c>
      <c r="D75" t="s">
        <v>65</v>
      </c>
      <c r="F75" t="s">
        <v>171</v>
      </c>
      <c r="H75">
        <v>44</v>
      </c>
    </row>
    <row r="76" spans="1:8" x14ac:dyDescent="0.2">
      <c r="A76">
        <v>71</v>
      </c>
      <c r="B76" t="s">
        <v>152</v>
      </c>
      <c r="C76" t="s">
        <v>142</v>
      </c>
      <c r="D76" t="s">
        <v>18</v>
      </c>
      <c r="F76" t="s">
        <v>171</v>
      </c>
      <c r="H76">
        <v>133</v>
      </c>
    </row>
    <row r="77" spans="1:8" x14ac:dyDescent="0.2">
      <c r="A77">
        <v>72</v>
      </c>
      <c r="B77" t="s">
        <v>152</v>
      </c>
      <c r="C77" t="s">
        <v>142</v>
      </c>
      <c r="D77" t="s">
        <v>40</v>
      </c>
      <c r="F77" t="s">
        <v>171</v>
      </c>
      <c r="H77">
        <v>411</v>
      </c>
    </row>
    <row r="78" spans="1:8" x14ac:dyDescent="0.2">
      <c r="A78">
        <v>73</v>
      </c>
      <c r="B78" t="s">
        <v>152</v>
      </c>
      <c r="C78" t="s">
        <v>142</v>
      </c>
      <c r="D78" t="s">
        <v>10</v>
      </c>
      <c r="F78" t="s">
        <v>171</v>
      </c>
      <c r="H78">
        <v>103</v>
      </c>
    </row>
    <row r="79" spans="1:8" x14ac:dyDescent="0.2">
      <c r="A79">
        <v>74</v>
      </c>
      <c r="B79" t="s">
        <v>152</v>
      </c>
      <c r="C79" t="s">
        <v>142</v>
      </c>
      <c r="D79" t="s">
        <v>66</v>
      </c>
      <c r="F79" t="s">
        <v>171</v>
      </c>
      <c r="H79">
        <v>36</v>
      </c>
    </row>
    <row r="80" spans="1:8" x14ac:dyDescent="0.2">
      <c r="A80">
        <v>75</v>
      </c>
      <c r="B80" t="s">
        <v>152</v>
      </c>
      <c r="C80" t="s">
        <v>142</v>
      </c>
      <c r="D80" t="s">
        <v>41</v>
      </c>
      <c r="F80" t="s">
        <v>171</v>
      </c>
      <c r="H80">
        <v>288</v>
      </c>
    </row>
    <row r="81" spans="1:8" x14ac:dyDescent="0.2">
      <c r="A81">
        <v>76</v>
      </c>
      <c r="B81" t="s">
        <v>152</v>
      </c>
      <c r="C81" t="s">
        <v>142</v>
      </c>
      <c r="D81" t="s">
        <v>67</v>
      </c>
      <c r="F81" t="s">
        <v>171</v>
      </c>
      <c r="H81">
        <v>15</v>
      </c>
    </row>
    <row r="82" spans="1:8" x14ac:dyDescent="0.2">
      <c r="A82">
        <v>77</v>
      </c>
      <c r="B82" t="s">
        <v>152</v>
      </c>
      <c r="C82" t="s">
        <v>142</v>
      </c>
      <c r="D82" t="s">
        <v>9</v>
      </c>
      <c r="F82" t="s">
        <v>171</v>
      </c>
      <c r="H82">
        <v>105</v>
      </c>
    </row>
    <row r="83" spans="1:8" x14ac:dyDescent="0.2">
      <c r="A83">
        <v>78</v>
      </c>
      <c r="B83" t="s">
        <v>152</v>
      </c>
      <c r="C83" t="s">
        <v>142</v>
      </c>
      <c r="D83" t="s">
        <v>35</v>
      </c>
      <c r="F83" t="s">
        <v>171</v>
      </c>
      <c r="H83">
        <v>313</v>
      </c>
    </row>
    <row r="84" spans="1:8" x14ac:dyDescent="0.2">
      <c r="A84">
        <v>79</v>
      </c>
      <c r="B84" t="s">
        <v>152</v>
      </c>
      <c r="C84" t="s">
        <v>142</v>
      </c>
      <c r="D84" t="s">
        <v>68</v>
      </c>
      <c r="F84" t="s">
        <v>171</v>
      </c>
      <c r="H84">
        <v>61</v>
      </c>
    </row>
    <row r="85" spans="1:8" x14ac:dyDescent="0.2">
      <c r="A85">
        <v>80</v>
      </c>
      <c r="B85" t="s">
        <v>152</v>
      </c>
      <c r="C85" t="s">
        <v>142</v>
      </c>
      <c r="D85" t="s">
        <v>69</v>
      </c>
      <c r="F85" t="s">
        <v>171</v>
      </c>
      <c r="H85">
        <v>1</v>
      </c>
    </row>
    <row r="86" spans="1:8" x14ac:dyDescent="0.2">
      <c r="A86">
        <v>81</v>
      </c>
      <c r="B86" t="s">
        <v>152</v>
      </c>
      <c r="C86" t="s">
        <v>142</v>
      </c>
      <c r="D86" t="s">
        <v>70</v>
      </c>
      <c r="F86" t="s">
        <v>171</v>
      </c>
      <c r="H86">
        <v>38</v>
      </c>
    </row>
    <row r="87" spans="1:8" x14ac:dyDescent="0.2">
      <c r="A87">
        <v>82</v>
      </c>
      <c r="B87" t="s">
        <v>152</v>
      </c>
      <c r="C87" t="s">
        <v>142</v>
      </c>
      <c r="D87" t="s">
        <v>55</v>
      </c>
      <c r="F87" t="s">
        <v>171</v>
      </c>
      <c r="H87">
        <v>5</v>
      </c>
    </row>
    <row r="88" spans="1:8" x14ac:dyDescent="0.2">
      <c r="A88">
        <v>83</v>
      </c>
      <c r="B88" t="s">
        <v>152</v>
      </c>
      <c r="C88" t="s">
        <v>142</v>
      </c>
      <c r="D88" t="s">
        <v>49</v>
      </c>
      <c r="F88" t="s">
        <v>171</v>
      </c>
      <c r="H88">
        <v>9</v>
      </c>
    </row>
    <row r="89" spans="1:8" x14ac:dyDescent="0.2">
      <c r="A89">
        <v>-95</v>
      </c>
      <c r="B89" t="s">
        <v>153</v>
      </c>
      <c r="C89" t="s">
        <v>142</v>
      </c>
      <c r="D89" t="s">
        <v>40</v>
      </c>
      <c r="E89" t="s">
        <v>151</v>
      </c>
      <c r="F89" t="s">
        <v>29</v>
      </c>
      <c r="G89" t="s">
        <v>173</v>
      </c>
      <c r="H89">
        <v>415</v>
      </c>
    </row>
    <row r="90" spans="1:8" x14ac:dyDescent="0.2">
      <c r="A90">
        <v>-92</v>
      </c>
      <c r="B90" t="s">
        <v>153</v>
      </c>
      <c r="C90" t="s">
        <v>142</v>
      </c>
      <c r="D90" t="s">
        <v>22</v>
      </c>
      <c r="E90" t="s">
        <v>156</v>
      </c>
      <c r="F90" t="s">
        <v>29</v>
      </c>
      <c r="G90" t="s">
        <v>173</v>
      </c>
      <c r="H90">
        <v>1428</v>
      </c>
    </row>
    <row r="91" spans="1:8" x14ac:dyDescent="0.2">
      <c r="A91">
        <v>84</v>
      </c>
      <c r="B91" t="s">
        <v>153</v>
      </c>
      <c r="C91" t="s">
        <v>142</v>
      </c>
      <c r="D91" t="s">
        <v>7</v>
      </c>
      <c r="F91" t="s">
        <v>29</v>
      </c>
      <c r="G91" t="s">
        <v>173</v>
      </c>
      <c r="H91">
        <v>76</v>
      </c>
    </row>
    <row r="92" spans="1:8" x14ac:dyDescent="0.2">
      <c r="A92">
        <v>85</v>
      </c>
      <c r="B92" t="s">
        <v>153</v>
      </c>
      <c r="C92" t="s">
        <v>142</v>
      </c>
      <c r="D92" t="s">
        <v>8</v>
      </c>
      <c r="F92" t="s">
        <v>29</v>
      </c>
      <c r="G92" t="s">
        <v>173</v>
      </c>
      <c r="H92">
        <v>80</v>
      </c>
    </row>
    <row r="93" spans="1:8" x14ac:dyDescent="0.2">
      <c r="A93">
        <v>86</v>
      </c>
      <c r="B93" t="s">
        <v>153</v>
      </c>
      <c r="C93" t="s">
        <v>142</v>
      </c>
      <c r="D93" t="s">
        <v>9</v>
      </c>
      <c r="F93" t="s">
        <v>29</v>
      </c>
      <c r="G93" t="s">
        <v>173</v>
      </c>
      <c r="H93">
        <v>57</v>
      </c>
    </row>
    <row r="94" spans="1:8" x14ac:dyDescent="0.2">
      <c r="A94">
        <v>87</v>
      </c>
      <c r="B94" t="s">
        <v>153</v>
      </c>
      <c r="C94" t="s">
        <v>142</v>
      </c>
      <c r="D94" t="s">
        <v>32</v>
      </c>
      <c r="F94" t="s">
        <v>29</v>
      </c>
      <c r="G94" t="s">
        <v>173</v>
      </c>
      <c r="H94">
        <v>315</v>
      </c>
    </row>
    <row r="95" spans="1:8" x14ac:dyDescent="0.2">
      <c r="A95">
        <v>88</v>
      </c>
      <c r="B95" t="s">
        <v>153</v>
      </c>
      <c r="C95" t="s">
        <v>142</v>
      </c>
      <c r="D95" t="s">
        <v>10</v>
      </c>
      <c r="F95" t="s">
        <v>29</v>
      </c>
      <c r="G95" t="s">
        <v>173</v>
      </c>
      <c r="H95">
        <v>24</v>
      </c>
    </row>
    <row r="96" spans="1:8" x14ac:dyDescent="0.2">
      <c r="A96">
        <v>89</v>
      </c>
      <c r="B96" t="s">
        <v>153</v>
      </c>
      <c r="C96" t="s">
        <v>142</v>
      </c>
      <c r="D96" t="s">
        <v>39</v>
      </c>
      <c r="F96" t="s">
        <v>29</v>
      </c>
      <c r="G96" t="s">
        <v>173</v>
      </c>
      <c r="H96">
        <v>168</v>
      </c>
    </row>
    <row r="97" spans="1:14" x14ac:dyDescent="0.2">
      <c r="A97">
        <v>90</v>
      </c>
      <c r="B97" t="s">
        <v>153</v>
      </c>
      <c r="C97" t="s">
        <v>165</v>
      </c>
      <c r="D97" t="s">
        <v>22</v>
      </c>
      <c r="E97" t="s">
        <v>11</v>
      </c>
      <c r="F97" t="s">
        <v>29</v>
      </c>
      <c r="G97" t="s">
        <v>173</v>
      </c>
      <c r="H97">
        <v>559</v>
      </c>
    </row>
    <row r="98" spans="1:14" x14ac:dyDescent="0.2">
      <c r="A98">
        <v>91</v>
      </c>
      <c r="B98" t="s">
        <v>153</v>
      </c>
      <c r="C98" t="s">
        <v>165</v>
      </c>
      <c r="D98" t="s">
        <v>22</v>
      </c>
      <c r="E98" t="s">
        <v>12</v>
      </c>
      <c r="F98" t="s">
        <v>29</v>
      </c>
      <c r="G98" t="s">
        <v>173</v>
      </c>
      <c r="H98">
        <v>721</v>
      </c>
      <c r="I98">
        <v>641</v>
      </c>
      <c r="J98">
        <v>80</v>
      </c>
    </row>
    <row r="99" spans="1:14" x14ac:dyDescent="0.2">
      <c r="A99">
        <v>92</v>
      </c>
      <c r="B99" t="s">
        <v>153</v>
      </c>
      <c r="C99" t="s">
        <v>165</v>
      </c>
      <c r="D99" t="s">
        <v>22</v>
      </c>
      <c r="E99" t="s">
        <v>13</v>
      </c>
      <c r="F99" t="s">
        <v>29</v>
      </c>
      <c r="G99" t="s">
        <v>173</v>
      </c>
      <c r="H99">
        <v>148</v>
      </c>
    </row>
    <row r="100" spans="1:14" x14ac:dyDescent="0.2">
      <c r="A100">
        <v>93</v>
      </c>
      <c r="B100" t="s">
        <v>153</v>
      </c>
      <c r="C100" t="s">
        <v>142</v>
      </c>
      <c r="D100" t="s">
        <v>14</v>
      </c>
      <c r="F100" t="s">
        <v>29</v>
      </c>
      <c r="G100" t="s">
        <v>173</v>
      </c>
      <c r="H100">
        <v>180</v>
      </c>
    </row>
    <row r="101" spans="1:14" x14ac:dyDescent="0.2">
      <c r="A101">
        <v>94</v>
      </c>
      <c r="B101" t="s">
        <v>153</v>
      </c>
      <c r="C101" t="s">
        <v>165</v>
      </c>
      <c r="D101" t="s">
        <v>40</v>
      </c>
      <c r="E101" t="s">
        <v>155</v>
      </c>
      <c r="F101" t="s">
        <v>29</v>
      </c>
      <c r="G101" t="s">
        <v>173</v>
      </c>
      <c r="H101">
        <v>296</v>
      </c>
    </row>
    <row r="102" spans="1:14" x14ac:dyDescent="0.2">
      <c r="A102">
        <v>95</v>
      </c>
      <c r="B102" t="s">
        <v>153</v>
      </c>
      <c r="C102" t="s">
        <v>165</v>
      </c>
      <c r="D102" t="s">
        <v>40</v>
      </c>
      <c r="E102" t="s">
        <v>154</v>
      </c>
      <c r="F102" t="s">
        <v>29</v>
      </c>
      <c r="G102" t="s">
        <v>173</v>
      </c>
      <c r="H102">
        <v>119</v>
      </c>
    </row>
    <row r="103" spans="1:14" x14ac:dyDescent="0.2">
      <c r="A103">
        <v>96</v>
      </c>
      <c r="B103" t="s">
        <v>153</v>
      </c>
      <c r="C103" t="s">
        <v>142</v>
      </c>
      <c r="D103" t="s">
        <v>15</v>
      </c>
      <c r="E103" t="s">
        <v>129</v>
      </c>
      <c r="F103" t="s">
        <v>29</v>
      </c>
      <c r="G103" t="s">
        <v>173</v>
      </c>
      <c r="H103">
        <v>243</v>
      </c>
    </row>
    <row r="104" spans="1:14" x14ac:dyDescent="0.2">
      <c r="A104">
        <v>97</v>
      </c>
      <c r="B104" t="s">
        <v>153</v>
      </c>
      <c r="C104" t="s">
        <v>142</v>
      </c>
      <c r="D104" t="s">
        <v>61</v>
      </c>
      <c r="F104" t="s">
        <v>29</v>
      </c>
      <c r="G104" t="s">
        <v>173</v>
      </c>
      <c r="H104">
        <v>43</v>
      </c>
    </row>
    <row r="105" spans="1:14" x14ac:dyDescent="0.2">
      <c r="A105">
        <v>98</v>
      </c>
      <c r="B105" t="s">
        <v>153</v>
      </c>
      <c r="C105" t="s">
        <v>142</v>
      </c>
      <c r="D105" t="s">
        <v>35</v>
      </c>
      <c r="F105" t="s">
        <v>29</v>
      </c>
      <c r="G105" t="s">
        <v>173</v>
      </c>
      <c r="H105">
        <v>200</v>
      </c>
    </row>
    <row r="106" spans="1:14" x14ac:dyDescent="0.2">
      <c r="A106">
        <v>99</v>
      </c>
      <c r="B106" t="s">
        <v>153</v>
      </c>
      <c r="C106" t="s">
        <v>142</v>
      </c>
      <c r="D106" t="s">
        <v>16</v>
      </c>
      <c r="F106" t="s">
        <v>29</v>
      </c>
      <c r="G106" t="s">
        <v>173</v>
      </c>
      <c r="H106">
        <v>95</v>
      </c>
    </row>
    <row r="107" spans="1:14" x14ac:dyDescent="0.2">
      <c r="A107">
        <v>100</v>
      </c>
      <c r="B107" t="s">
        <v>153</v>
      </c>
      <c r="C107" t="s">
        <v>142</v>
      </c>
      <c r="D107" t="s">
        <v>21</v>
      </c>
      <c r="F107" t="s">
        <v>29</v>
      </c>
      <c r="G107" t="s">
        <v>173</v>
      </c>
      <c r="H107">
        <v>151</v>
      </c>
    </row>
    <row r="108" spans="1:14" x14ac:dyDescent="0.2">
      <c r="A108">
        <v>101</v>
      </c>
      <c r="B108" t="s">
        <v>153</v>
      </c>
      <c r="C108" t="s">
        <v>142</v>
      </c>
      <c r="D108" t="s">
        <v>18</v>
      </c>
      <c r="F108" t="s">
        <v>29</v>
      </c>
      <c r="G108" t="s">
        <v>173</v>
      </c>
      <c r="H108">
        <v>381</v>
      </c>
    </row>
    <row r="109" spans="1:14" x14ac:dyDescent="0.2">
      <c r="A109">
        <v>102</v>
      </c>
      <c r="B109" t="s">
        <v>153</v>
      </c>
      <c r="C109" t="s">
        <v>142</v>
      </c>
      <c r="D109" t="s">
        <v>20</v>
      </c>
      <c r="F109" t="s">
        <v>29</v>
      </c>
      <c r="G109" t="s">
        <v>173</v>
      </c>
      <c r="H109">
        <v>119</v>
      </c>
    </row>
    <row r="110" spans="1:14" x14ac:dyDescent="0.2">
      <c r="A110">
        <v>103</v>
      </c>
      <c r="B110" t="s">
        <v>159</v>
      </c>
      <c r="C110" t="s">
        <v>142</v>
      </c>
      <c r="D110" t="s">
        <v>59</v>
      </c>
      <c r="E110" t="s">
        <v>118</v>
      </c>
      <c r="F110" t="s">
        <v>170</v>
      </c>
      <c r="G110" t="s">
        <v>173</v>
      </c>
      <c r="H110">
        <f t="shared" ref="H110:H145" si="1">SUM(K110:N110)</f>
        <v>119</v>
      </c>
      <c r="I110">
        <f>K110+M110</f>
        <v>118</v>
      </c>
      <c r="J110">
        <f>L110+N110</f>
        <v>1</v>
      </c>
      <c r="K110">
        <v>116</v>
      </c>
      <c r="L110">
        <v>1</v>
      </c>
      <c r="M110">
        <v>2</v>
      </c>
    </row>
    <row r="111" spans="1:14" x14ac:dyDescent="0.2">
      <c r="A111">
        <v>104</v>
      </c>
      <c r="B111" t="s">
        <v>159</v>
      </c>
      <c r="C111" t="s">
        <v>142</v>
      </c>
      <c r="D111" t="s">
        <v>60</v>
      </c>
      <c r="E111" t="s">
        <v>119</v>
      </c>
      <c r="F111" t="s">
        <v>170</v>
      </c>
      <c r="G111" t="s">
        <v>173</v>
      </c>
      <c r="H111">
        <f t="shared" si="1"/>
        <v>38</v>
      </c>
      <c r="I111">
        <f t="shared" ref="I111:I145" si="2">K111+M111</f>
        <v>38</v>
      </c>
      <c r="J111">
        <f t="shared" ref="J111:J145" si="3">L111+N111</f>
        <v>0</v>
      </c>
      <c r="K111">
        <v>37</v>
      </c>
      <c r="M111">
        <v>1</v>
      </c>
    </row>
    <row r="112" spans="1:14" x14ac:dyDescent="0.2">
      <c r="A112">
        <v>105</v>
      </c>
      <c r="B112" t="s">
        <v>159</v>
      </c>
      <c r="C112" t="s">
        <v>142</v>
      </c>
      <c r="D112" t="s">
        <v>61</v>
      </c>
      <c r="E112" t="s">
        <v>52</v>
      </c>
      <c r="F112" t="s">
        <v>170</v>
      </c>
      <c r="G112" t="s">
        <v>173</v>
      </c>
      <c r="H112">
        <f t="shared" si="1"/>
        <v>55</v>
      </c>
      <c r="I112">
        <f t="shared" si="2"/>
        <v>43</v>
      </c>
      <c r="J112">
        <f t="shared" si="3"/>
        <v>12</v>
      </c>
      <c r="K112">
        <v>25</v>
      </c>
      <c r="L112">
        <v>2</v>
      </c>
      <c r="M112">
        <v>18</v>
      </c>
      <c r="N112">
        <v>10</v>
      </c>
    </row>
    <row r="113" spans="1:14" x14ac:dyDescent="0.2">
      <c r="A113">
        <v>106</v>
      </c>
      <c r="B113" t="s">
        <v>159</v>
      </c>
      <c r="C113" t="s">
        <v>142</v>
      </c>
      <c r="D113" t="s">
        <v>39</v>
      </c>
      <c r="E113" t="s">
        <v>120</v>
      </c>
      <c r="F113" t="s">
        <v>170</v>
      </c>
      <c r="G113" t="s">
        <v>173</v>
      </c>
      <c r="H113">
        <f t="shared" si="1"/>
        <v>176</v>
      </c>
      <c r="I113">
        <f t="shared" si="2"/>
        <v>163</v>
      </c>
      <c r="J113">
        <f t="shared" si="3"/>
        <v>13</v>
      </c>
      <c r="K113">
        <v>136</v>
      </c>
      <c r="L113">
        <v>10</v>
      </c>
      <c r="M113">
        <v>27</v>
      </c>
      <c r="N113">
        <v>3</v>
      </c>
    </row>
    <row r="114" spans="1:14" x14ac:dyDescent="0.2">
      <c r="A114">
        <v>107</v>
      </c>
      <c r="B114" t="s">
        <v>159</v>
      </c>
      <c r="C114" t="s">
        <v>142</v>
      </c>
      <c r="D114" t="s">
        <v>62</v>
      </c>
      <c r="F114" t="s">
        <v>73</v>
      </c>
      <c r="G114" t="s">
        <v>169</v>
      </c>
      <c r="H114">
        <f t="shared" si="1"/>
        <v>6</v>
      </c>
      <c r="I114">
        <f t="shared" si="2"/>
        <v>5</v>
      </c>
      <c r="J114">
        <f t="shared" si="3"/>
        <v>1</v>
      </c>
      <c r="K114">
        <v>1</v>
      </c>
      <c r="M114">
        <v>4</v>
      </c>
      <c r="N114">
        <v>1</v>
      </c>
    </row>
    <row r="115" spans="1:14" x14ac:dyDescent="0.2">
      <c r="A115">
        <v>108</v>
      </c>
      <c r="B115" t="s">
        <v>159</v>
      </c>
      <c r="C115" t="s">
        <v>142</v>
      </c>
      <c r="D115" t="s">
        <v>63</v>
      </c>
      <c r="F115" t="s">
        <v>73</v>
      </c>
      <c r="G115" t="s">
        <v>169</v>
      </c>
      <c r="H115">
        <f t="shared" si="1"/>
        <v>12</v>
      </c>
      <c r="I115">
        <f t="shared" si="2"/>
        <v>12</v>
      </c>
      <c r="J115">
        <f t="shared" si="3"/>
        <v>0</v>
      </c>
      <c r="K115">
        <v>12</v>
      </c>
    </row>
    <row r="116" spans="1:14" x14ac:dyDescent="0.2">
      <c r="A116">
        <v>109</v>
      </c>
      <c r="B116" t="s">
        <v>159</v>
      </c>
      <c r="C116" t="s">
        <v>142</v>
      </c>
      <c r="D116" t="s">
        <v>16</v>
      </c>
      <c r="E116" t="s">
        <v>123</v>
      </c>
      <c r="F116" t="s">
        <v>170</v>
      </c>
      <c r="G116" t="s">
        <v>173</v>
      </c>
      <c r="H116">
        <f t="shared" si="1"/>
        <v>89</v>
      </c>
      <c r="I116">
        <f t="shared" si="2"/>
        <v>88</v>
      </c>
      <c r="J116">
        <f t="shared" si="3"/>
        <v>1</v>
      </c>
      <c r="K116">
        <v>88</v>
      </c>
      <c r="L116">
        <v>1</v>
      </c>
    </row>
    <row r="117" spans="1:14" x14ac:dyDescent="0.2">
      <c r="A117">
        <v>110</v>
      </c>
      <c r="B117" t="s">
        <v>159</v>
      </c>
      <c r="C117" t="s">
        <v>142</v>
      </c>
      <c r="D117" t="s">
        <v>19</v>
      </c>
      <c r="E117" t="s">
        <v>124</v>
      </c>
      <c r="F117" t="s">
        <v>170</v>
      </c>
      <c r="G117" t="s">
        <v>173</v>
      </c>
      <c r="H117">
        <f t="shared" si="1"/>
        <v>136</v>
      </c>
      <c r="I117">
        <f t="shared" si="2"/>
        <v>135</v>
      </c>
      <c r="J117">
        <f t="shared" si="3"/>
        <v>1</v>
      </c>
      <c r="K117">
        <v>127</v>
      </c>
      <c r="M117">
        <v>8</v>
      </c>
      <c r="N117">
        <v>1</v>
      </c>
    </row>
    <row r="118" spans="1:14" x14ac:dyDescent="0.2">
      <c r="A118">
        <v>111</v>
      </c>
      <c r="B118" t="s">
        <v>159</v>
      </c>
      <c r="C118" t="s">
        <v>142</v>
      </c>
      <c r="D118" t="s">
        <v>17</v>
      </c>
      <c r="E118" t="s">
        <v>125</v>
      </c>
      <c r="F118" t="s">
        <v>170</v>
      </c>
      <c r="G118" t="s">
        <v>173</v>
      </c>
      <c r="H118">
        <f t="shared" si="1"/>
        <v>146</v>
      </c>
      <c r="I118">
        <f t="shared" si="2"/>
        <v>146</v>
      </c>
      <c r="J118">
        <f t="shared" si="3"/>
        <v>0</v>
      </c>
      <c r="K118">
        <v>131</v>
      </c>
      <c r="M118">
        <v>15</v>
      </c>
    </row>
    <row r="119" spans="1:14" x14ac:dyDescent="0.2">
      <c r="A119">
        <v>112</v>
      </c>
      <c r="B119" t="s">
        <v>159</v>
      </c>
      <c r="C119" t="s">
        <v>142</v>
      </c>
      <c r="D119" t="s">
        <v>64</v>
      </c>
      <c r="F119" t="s">
        <v>73</v>
      </c>
      <c r="G119" t="s">
        <v>169</v>
      </c>
      <c r="H119">
        <f t="shared" si="1"/>
        <v>2</v>
      </c>
      <c r="I119">
        <f t="shared" si="2"/>
        <v>2</v>
      </c>
      <c r="J119">
        <f t="shared" si="3"/>
        <v>0</v>
      </c>
      <c r="K119">
        <v>2</v>
      </c>
    </row>
    <row r="120" spans="1:14" x14ac:dyDescent="0.2">
      <c r="A120">
        <v>113</v>
      </c>
      <c r="B120" t="s">
        <v>159</v>
      </c>
      <c r="C120" t="s">
        <v>142</v>
      </c>
      <c r="D120" t="s">
        <v>21</v>
      </c>
      <c r="E120" t="s">
        <v>126</v>
      </c>
      <c r="F120" t="s">
        <v>170</v>
      </c>
      <c r="G120" t="s">
        <v>173</v>
      </c>
      <c r="H120">
        <f t="shared" si="1"/>
        <v>162</v>
      </c>
      <c r="I120">
        <f t="shared" si="2"/>
        <v>162</v>
      </c>
      <c r="J120">
        <f t="shared" si="3"/>
        <v>0</v>
      </c>
      <c r="K120">
        <v>147</v>
      </c>
      <c r="M120">
        <v>15</v>
      </c>
    </row>
    <row r="121" spans="1:14" x14ac:dyDescent="0.2">
      <c r="A121">
        <v>114</v>
      </c>
      <c r="B121" t="s">
        <v>159</v>
      </c>
      <c r="C121" t="s">
        <v>142</v>
      </c>
      <c r="D121" t="s">
        <v>42</v>
      </c>
      <c r="E121" t="s">
        <v>127</v>
      </c>
      <c r="F121" t="s">
        <v>170</v>
      </c>
      <c r="G121" t="s">
        <v>173</v>
      </c>
      <c r="H121">
        <f t="shared" si="1"/>
        <v>266</v>
      </c>
      <c r="I121">
        <f t="shared" si="2"/>
        <v>250</v>
      </c>
      <c r="J121">
        <f t="shared" si="3"/>
        <v>16</v>
      </c>
      <c r="K121">
        <v>191</v>
      </c>
      <c r="L121">
        <v>4</v>
      </c>
      <c r="M121">
        <v>59</v>
      </c>
      <c r="N121">
        <v>12</v>
      </c>
    </row>
    <row r="122" spans="1:14" x14ac:dyDescent="0.2">
      <c r="A122">
        <v>115</v>
      </c>
      <c r="B122" t="s">
        <v>159</v>
      </c>
      <c r="C122" t="s">
        <v>142</v>
      </c>
      <c r="D122" t="s">
        <v>7</v>
      </c>
      <c r="E122" t="s">
        <v>128</v>
      </c>
      <c r="F122" t="s">
        <v>170</v>
      </c>
      <c r="G122" t="s">
        <v>173</v>
      </c>
      <c r="H122">
        <f t="shared" si="1"/>
        <v>79</v>
      </c>
      <c r="I122">
        <f t="shared" si="2"/>
        <v>79</v>
      </c>
      <c r="J122">
        <f t="shared" si="3"/>
        <v>0</v>
      </c>
      <c r="K122">
        <v>79</v>
      </c>
    </row>
    <row r="123" spans="1:14" x14ac:dyDescent="0.2">
      <c r="A123">
        <v>116</v>
      </c>
      <c r="B123" t="s">
        <v>159</v>
      </c>
      <c r="C123" t="s">
        <v>142</v>
      </c>
      <c r="D123" t="s">
        <v>15</v>
      </c>
      <c r="E123" t="s">
        <v>129</v>
      </c>
      <c r="F123" t="s">
        <v>170</v>
      </c>
      <c r="G123" t="s">
        <v>173</v>
      </c>
      <c r="H123">
        <f t="shared" si="1"/>
        <v>235</v>
      </c>
      <c r="I123">
        <f t="shared" si="2"/>
        <v>209</v>
      </c>
      <c r="J123">
        <f t="shared" si="3"/>
        <v>26</v>
      </c>
      <c r="K123">
        <v>110</v>
      </c>
      <c r="L123">
        <v>5</v>
      </c>
      <c r="M123">
        <v>99</v>
      </c>
      <c r="N123">
        <v>21</v>
      </c>
    </row>
    <row r="124" spans="1:14" x14ac:dyDescent="0.2">
      <c r="A124">
        <v>117</v>
      </c>
      <c r="B124" t="s">
        <v>159</v>
      </c>
      <c r="C124" t="s">
        <v>142</v>
      </c>
      <c r="D124" t="s">
        <v>32</v>
      </c>
      <c r="E124" t="s">
        <v>130</v>
      </c>
      <c r="F124" t="s">
        <v>170</v>
      </c>
      <c r="G124" t="s">
        <v>173</v>
      </c>
      <c r="H124">
        <f t="shared" si="1"/>
        <v>431</v>
      </c>
      <c r="I124">
        <f t="shared" si="2"/>
        <v>431</v>
      </c>
      <c r="J124">
        <f t="shared" si="3"/>
        <v>0</v>
      </c>
      <c r="K124">
        <v>389</v>
      </c>
      <c r="M124">
        <v>42</v>
      </c>
    </row>
    <row r="125" spans="1:14" x14ac:dyDescent="0.2">
      <c r="A125">
        <v>118</v>
      </c>
      <c r="B125" t="s">
        <v>159</v>
      </c>
      <c r="C125" t="s">
        <v>142</v>
      </c>
      <c r="D125" t="s">
        <v>20</v>
      </c>
      <c r="E125" t="s">
        <v>131</v>
      </c>
      <c r="F125" t="s">
        <v>170</v>
      </c>
      <c r="G125" t="s">
        <v>173</v>
      </c>
      <c r="H125">
        <f t="shared" si="1"/>
        <v>127</v>
      </c>
      <c r="I125">
        <f t="shared" si="2"/>
        <v>127</v>
      </c>
      <c r="J125">
        <f t="shared" si="3"/>
        <v>0</v>
      </c>
      <c r="K125">
        <v>111</v>
      </c>
      <c r="M125">
        <v>16</v>
      </c>
    </row>
    <row r="126" spans="1:14" x14ac:dyDescent="0.2">
      <c r="A126">
        <v>119</v>
      </c>
      <c r="B126" t="s">
        <v>159</v>
      </c>
      <c r="C126" t="s">
        <v>142</v>
      </c>
      <c r="D126" t="s">
        <v>36</v>
      </c>
      <c r="E126" t="s">
        <v>131</v>
      </c>
      <c r="F126" t="s">
        <v>170</v>
      </c>
      <c r="G126" t="s">
        <v>173</v>
      </c>
      <c r="H126">
        <f t="shared" si="1"/>
        <v>86</v>
      </c>
      <c r="I126">
        <f t="shared" si="2"/>
        <v>86</v>
      </c>
      <c r="J126">
        <f t="shared" si="3"/>
        <v>0</v>
      </c>
      <c r="K126">
        <v>85</v>
      </c>
      <c r="M126">
        <v>1</v>
      </c>
    </row>
    <row r="127" spans="1:14" x14ac:dyDescent="0.2">
      <c r="A127">
        <v>120</v>
      </c>
      <c r="B127" t="s">
        <v>159</v>
      </c>
      <c r="C127" t="s">
        <v>142</v>
      </c>
      <c r="D127" t="s">
        <v>34</v>
      </c>
      <c r="E127" t="s">
        <v>132</v>
      </c>
      <c r="F127" t="s">
        <v>170</v>
      </c>
      <c r="G127" t="s">
        <v>173</v>
      </c>
      <c r="H127">
        <f t="shared" si="1"/>
        <v>166</v>
      </c>
      <c r="I127">
        <f t="shared" si="2"/>
        <v>166</v>
      </c>
      <c r="J127">
        <f t="shared" si="3"/>
        <v>0</v>
      </c>
      <c r="K127">
        <v>165</v>
      </c>
      <c r="M127">
        <v>1</v>
      </c>
    </row>
    <row r="128" spans="1:14" x14ac:dyDescent="0.2">
      <c r="A128">
        <v>121</v>
      </c>
      <c r="B128" t="s">
        <v>159</v>
      </c>
      <c r="C128" t="s">
        <v>142</v>
      </c>
      <c r="D128" t="s">
        <v>8</v>
      </c>
      <c r="E128" t="s">
        <v>133</v>
      </c>
      <c r="F128" t="s">
        <v>170</v>
      </c>
      <c r="G128" t="s">
        <v>173</v>
      </c>
      <c r="H128">
        <f t="shared" si="1"/>
        <v>91</v>
      </c>
      <c r="I128">
        <f t="shared" si="2"/>
        <v>89</v>
      </c>
      <c r="J128">
        <f t="shared" si="3"/>
        <v>2</v>
      </c>
      <c r="K128">
        <v>89</v>
      </c>
      <c r="L128">
        <v>2</v>
      </c>
    </row>
    <row r="129" spans="1:14" x14ac:dyDescent="0.2">
      <c r="A129">
        <v>122</v>
      </c>
      <c r="B129" t="s">
        <v>159</v>
      </c>
      <c r="C129" t="s">
        <v>165</v>
      </c>
      <c r="D129" t="s">
        <v>22</v>
      </c>
      <c r="E129" t="s">
        <v>11</v>
      </c>
      <c r="F129" t="s">
        <v>170</v>
      </c>
      <c r="G129" t="s">
        <v>173</v>
      </c>
      <c r="H129">
        <f t="shared" si="1"/>
        <v>678</v>
      </c>
      <c r="I129">
        <f t="shared" si="2"/>
        <v>678</v>
      </c>
      <c r="J129">
        <f t="shared" si="3"/>
        <v>0</v>
      </c>
      <c r="K129">
        <v>609</v>
      </c>
      <c r="M129">
        <v>69</v>
      </c>
    </row>
    <row r="130" spans="1:14" x14ac:dyDescent="0.2">
      <c r="A130">
        <v>123</v>
      </c>
      <c r="B130" t="s">
        <v>159</v>
      </c>
      <c r="C130" t="s">
        <v>165</v>
      </c>
      <c r="D130" t="s">
        <v>22</v>
      </c>
      <c r="E130" t="s">
        <v>12</v>
      </c>
      <c r="F130" t="s">
        <v>170</v>
      </c>
      <c r="G130" t="s">
        <v>173</v>
      </c>
      <c r="H130">
        <f t="shared" si="1"/>
        <v>829</v>
      </c>
      <c r="I130">
        <f t="shared" si="2"/>
        <v>738</v>
      </c>
      <c r="J130">
        <f t="shared" si="3"/>
        <v>91</v>
      </c>
      <c r="K130">
        <v>583</v>
      </c>
      <c r="L130">
        <v>70</v>
      </c>
      <c r="M130">
        <v>155</v>
      </c>
      <c r="N130">
        <v>21</v>
      </c>
    </row>
    <row r="131" spans="1:14" x14ac:dyDescent="0.2">
      <c r="A131">
        <v>124</v>
      </c>
      <c r="B131" t="s">
        <v>159</v>
      </c>
      <c r="C131" t="s">
        <v>165</v>
      </c>
      <c r="D131" t="s">
        <v>22</v>
      </c>
      <c r="E131" t="s">
        <v>13</v>
      </c>
      <c r="F131" t="s">
        <v>170</v>
      </c>
      <c r="G131" t="s">
        <v>173</v>
      </c>
      <c r="H131">
        <f t="shared" si="1"/>
        <v>124</v>
      </c>
      <c r="I131">
        <f t="shared" si="2"/>
        <v>124</v>
      </c>
      <c r="J131">
        <f t="shared" si="3"/>
        <v>0</v>
      </c>
      <c r="K131">
        <v>118</v>
      </c>
      <c r="M131">
        <v>6</v>
      </c>
    </row>
    <row r="132" spans="1:14" x14ac:dyDescent="0.2">
      <c r="A132">
        <v>125</v>
      </c>
      <c r="B132" t="s">
        <v>159</v>
      </c>
      <c r="C132" t="s">
        <v>142</v>
      </c>
      <c r="D132" t="s">
        <v>22</v>
      </c>
      <c r="E132" t="s">
        <v>134</v>
      </c>
      <c r="F132" t="s">
        <v>170</v>
      </c>
      <c r="G132" t="s">
        <v>173</v>
      </c>
      <c r="H132">
        <f t="shared" si="1"/>
        <v>1631</v>
      </c>
      <c r="I132">
        <f t="shared" si="2"/>
        <v>1540</v>
      </c>
      <c r="J132">
        <f t="shared" si="3"/>
        <v>91</v>
      </c>
      <c r="K132">
        <v>1310</v>
      </c>
      <c r="L132">
        <v>70</v>
      </c>
      <c r="M132">
        <v>230</v>
      </c>
      <c r="N132">
        <v>21</v>
      </c>
    </row>
    <row r="133" spans="1:14" x14ac:dyDescent="0.2">
      <c r="A133">
        <v>126</v>
      </c>
      <c r="B133" t="s">
        <v>159</v>
      </c>
      <c r="C133" t="s">
        <v>142</v>
      </c>
      <c r="D133" t="s">
        <v>14</v>
      </c>
      <c r="E133" t="s">
        <v>135</v>
      </c>
      <c r="F133" t="s">
        <v>170</v>
      </c>
      <c r="G133" t="s">
        <v>173</v>
      </c>
      <c r="H133">
        <f t="shared" si="1"/>
        <v>172</v>
      </c>
      <c r="I133">
        <f t="shared" si="2"/>
        <v>165</v>
      </c>
      <c r="J133">
        <f t="shared" si="3"/>
        <v>7</v>
      </c>
      <c r="K133">
        <v>117</v>
      </c>
      <c r="L133">
        <v>6</v>
      </c>
      <c r="M133">
        <v>48</v>
      </c>
      <c r="N133">
        <v>1</v>
      </c>
    </row>
    <row r="134" spans="1:14" x14ac:dyDescent="0.2">
      <c r="A134">
        <v>127</v>
      </c>
      <c r="B134" t="s">
        <v>159</v>
      </c>
      <c r="C134" t="s">
        <v>142</v>
      </c>
      <c r="D134" t="s">
        <v>65</v>
      </c>
      <c r="F134" t="s">
        <v>73</v>
      </c>
      <c r="G134" t="s">
        <v>169</v>
      </c>
      <c r="H134">
        <f t="shared" si="1"/>
        <v>14</v>
      </c>
      <c r="I134">
        <f t="shared" si="2"/>
        <v>13</v>
      </c>
      <c r="J134">
        <f t="shared" si="3"/>
        <v>1</v>
      </c>
      <c r="K134">
        <v>11</v>
      </c>
      <c r="L134">
        <v>1</v>
      </c>
      <c r="M134">
        <v>2</v>
      </c>
    </row>
    <row r="135" spans="1:14" x14ac:dyDescent="0.2">
      <c r="A135">
        <v>128</v>
      </c>
      <c r="B135" t="s">
        <v>159</v>
      </c>
      <c r="C135" t="s">
        <v>142</v>
      </c>
      <c r="D135" t="s">
        <v>18</v>
      </c>
      <c r="E135" t="s">
        <v>136</v>
      </c>
      <c r="F135" t="s">
        <v>170</v>
      </c>
      <c r="G135" t="s">
        <v>173</v>
      </c>
      <c r="H135">
        <f t="shared" si="1"/>
        <v>406</v>
      </c>
      <c r="I135">
        <f t="shared" si="2"/>
        <v>400</v>
      </c>
      <c r="J135">
        <f t="shared" si="3"/>
        <v>6</v>
      </c>
      <c r="K135">
        <v>359</v>
      </c>
      <c r="L135">
        <v>3</v>
      </c>
      <c r="M135">
        <v>41</v>
      </c>
      <c r="N135">
        <v>3</v>
      </c>
    </row>
    <row r="136" spans="1:14" x14ac:dyDescent="0.2">
      <c r="A136">
        <v>129</v>
      </c>
      <c r="B136" t="s">
        <v>159</v>
      </c>
      <c r="C136" t="s">
        <v>165</v>
      </c>
      <c r="D136" t="s">
        <v>40</v>
      </c>
      <c r="E136" t="s">
        <v>162</v>
      </c>
      <c r="F136" t="s">
        <v>170</v>
      </c>
      <c r="G136" t="s">
        <v>173</v>
      </c>
      <c r="H136">
        <f t="shared" si="1"/>
        <v>317</v>
      </c>
      <c r="I136">
        <f t="shared" si="2"/>
        <v>304</v>
      </c>
      <c r="J136">
        <f t="shared" si="3"/>
        <v>13</v>
      </c>
      <c r="K136">
        <v>227</v>
      </c>
      <c r="L136">
        <v>5</v>
      </c>
      <c r="M136">
        <v>77</v>
      </c>
      <c r="N136">
        <v>8</v>
      </c>
    </row>
    <row r="137" spans="1:14" x14ac:dyDescent="0.2">
      <c r="A137">
        <v>130</v>
      </c>
      <c r="B137" t="s">
        <v>159</v>
      </c>
      <c r="C137" t="s">
        <v>165</v>
      </c>
      <c r="D137" t="s">
        <v>40</v>
      </c>
      <c r="E137" t="s">
        <v>163</v>
      </c>
      <c r="F137" t="s">
        <v>170</v>
      </c>
      <c r="G137" t="s">
        <v>173</v>
      </c>
      <c r="H137">
        <f t="shared" si="1"/>
        <v>114</v>
      </c>
      <c r="I137">
        <f t="shared" si="2"/>
        <v>112</v>
      </c>
      <c r="J137">
        <f t="shared" si="3"/>
        <v>2</v>
      </c>
      <c r="K137">
        <v>95</v>
      </c>
      <c r="L137">
        <v>1</v>
      </c>
      <c r="M137">
        <v>17</v>
      </c>
      <c r="N137">
        <v>1</v>
      </c>
    </row>
    <row r="138" spans="1:14" x14ac:dyDescent="0.2">
      <c r="A138">
        <v>131</v>
      </c>
      <c r="B138" t="s">
        <v>159</v>
      </c>
      <c r="C138" t="s">
        <v>142</v>
      </c>
      <c r="D138" t="s">
        <v>40</v>
      </c>
      <c r="E138" t="s">
        <v>151</v>
      </c>
      <c r="F138" t="s">
        <v>170</v>
      </c>
      <c r="G138" t="s">
        <v>173</v>
      </c>
      <c r="H138">
        <f t="shared" si="1"/>
        <v>431</v>
      </c>
      <c r="I138">
        <f t="shared" si="2"/>
        <v>416</v>
      </c>
      <c r="J138">
        <f t="shared" si="3"/>
        <v>15</v>
      </c>
      <c r="K138">
        <v>322</v>
      </c>
      <c r="L138">
        <v>6</v>
      </c>
      <c r="M138">
        <v>94</v>
      </c>
      <c r="N138">
        <v>9</v>
      </c>
    </row>
    <row r="139" spans="1:14" x14ac:dyDescent="0.2">
      <c r="A139">
        <v>132</v>
      </c>
      <c r="B139" t="s">
        <v>159</v>
      </c>
      <c r="C139" t="s">
        <v>142</v>
      </c>
      <c r="D139" t="s">
        <v>10</v>
      </c>
      <c r="E139" t="s">
        <v>137</v>
      </c>
      <c r="F139" t="s">
        <v>170</v>
      </c>
      <c r="G139" t="s">
        <v>173</v>
      </c>
      <c r="H139">
        <f t="shared" si="1"/>
        <v>38</v>
      </c>
      <c r="I139">
        <f t="shared" si="2"/>
        <v>38</v>
      </c>
      <c r="J139">
        <f t="shared" si="3"/>
        <v>0</v>
      </c>
      <c r="K139">
        <v>35</v>
      </c>
      <c r="M139">
        <v>3</v>
      </c>
    </row>
    <row r="140" spans="1:14" x14ac:dyDescent="0.2">
      <c r="A140">
        <v>133</v>
      </c>
      <c r="B140" t="s">
        <v>159</v>
      </c>
      <c r="C140" t="s">
        <v>142</v>
      </c>
      <c r="D140" t="s">
        <v>66</v>
      </c>
      <c r="F140" t="s">
        <v>138</v>
      </c>
      <c r="G140" t="s">
        <v>169</v>
      </c>
      <c r="H140">
        <f t="shared" si="1"/>
        <v>32</v>
      </c>
      <c r="I140">
        <f t="shared" si="2"/>
        <v>31</v>
      </c>
      <c r="J140">
        <f t="shared" si="3"/>
        <v>1</v>
      </c>
      <c r="K140">
        <v>31</v>
      </c>
      <c r="L140">
        <v>1</v>
      </c>
    </row>
    <row r="141" spans="1:14" x14ac:dyDescent="0.2">
      <c r="A141">
        <v>134</v>
      </c>
      <c r="B141" t="s">
        <v>159</v>
      </c>
      <c r="C141" t="s">
        <v>142</v>
      </c>
      <c r="D141" t="s">
        <v>41</v>
      </c>
      <c r="E141" t="s">
        <v>139</v>
      </c>
      <c r="F141" t="s">
        <v>170</v>
      </c>
      <c r="G141" t="s">
        <v>173</v>
      </c>
      <c r="H141">
        <f t="shared" si="1"/>
        <v>196</v>
      </c>
      <c r="I141">
        <f t="shared" si="2"/>
        <v>194</v>
      </c>
      <c r="J141">
        <f t="shared" si="3"/>
        <v>2</v>
      </c>
      <c r="K141">
        <v>188</v>
      </c>
      <c r="L141">
        <v>1</v>
      </c>
      <c r="M141">
        <v>6</v>
      </c>
      <c r="N141">
        <v>1</v>
      </c>
    </row>
    <row r="142" spans="1:14" x14ac:dyDescent="0.2">
      <c r="A142">
        <v>135</v>
      </c>
      <c r="B142" t="s">
        <v>159</v>
      </c>
      <c r="C142" t="s">
        <v>142</v>
      </c>
      <c r="D142" t="s">
        <v>67</v>
      </c>
      <c r="F142" t="s">
        <v>73</v>
      </c>
      <c r="G142" t="s">
        <v>169</v>
      </c>
      <c r="H142">
        <f t="shared" si="1"/>
        <v>6</v>
      </c>
      <c r="I142">
        <f t="shared" si="2"/>
        <v>6</v>
      </c>
      <c r="J142">
        <f t="shared" si="3"/>
        <v>0</v>
      </c>
      <c r="K142">
        <v>5</v>
      </c>
      <c r="M142">
        <v>1</v>
      </c>
    </row>
    <row r="143" spans="1:14" x14ac:dyDescent="0.2">
      <c r="A143">
        <v>136</v>
      </c>
      <c r="B143" t="s">
        <v>159</v>
      </c>
      <c r="C143" t="s">
        <v>142</v>
      </c>
      <c r="D143" t="s">
        <v>35</v>
      </c>
      <c r="E143" t="s">
        <v>140</v>
      </c>
      <c r="F143" t="s">
        <v>170</v>
      </c>
      <c r="G143" t="s">
        <v>173</v>
      </c>
      <c r="H143">
        <f t="shared" si="1"/>
        <v>199</v>
      </c>
      <c r="I143">
        <f t="shared" si="2"/>
        <v>193</v>
      </c>
      <c r="J143">
        <f t="shared" si="3"/>
        <v>6</v>
      </c>
      <c r="K143">
        <v>128</v>
      </c>
      <c r="L143">
        <v>2</v>
      </c>
      <c r="M143">
        <v>65</v>
      </c>
      <c r="N143">
        <v>4</v>
      </c>
    </row>
    <row r="144" spans="1:14" x14ac:dyDescent="0.2">
      <c r="A144">
        <v>137</v>
      </c>
      <c r="B144" t="s">
        <v>159</v>
      </c>
      <c r="C144" t="s">
        <v>142</v>
      </c>
      <c r="D144" t="s">
        <v>9</v>
      </c>
      <c r="E144" t="s">
        <v>141</v>
      </c>
      <c r="F144" t="s">
        <v>170</v>
      </c>
      <c r="G144" t="s">
        <v>173</v>
      </c>
      <c r="H144">
        <f t="shared" si="1"/>
        <v>69</v>
      </c>
      <c r="I144">
        <f t="shared" si="2"/>
        <v>69</v>
      </c>
      <c r="J144">
        <f t="shared" si="3"/>
        <v>0</v>
      </c>
      <c r="K144">
        <v>69</v>
      </c>
    </row>
    <row r="145" spans="1:14" x14ac:dyDescent="0.2">
      <c r="A145">
        <v>138</v>
      </c>
      <c r="B145" t="s">
        <v>159</v>
      </c>
      <c r="C145" t="s">
        <v>142</v>
      </c>
      <c r="D145" t="s">
        <v>68</v>
      </c>
      <c r="F145" t="s">
        <v>73</v>
      </c>
      <c r="G145" t="s">
        <v>169</v>
      </c>
      <c r="H145">
        <f t="shared" si="1"/>
        <v>30</v>
      </c>
      <c r="I145">
        <f t="shared" si="2"/>
        <v>30</v>
      </c>
      <c r="J145">
        <f t="shared" si="3"/>
        <v>0</v>
      </c>
      <c r="K145">
        <v>27</v>
      </c>
      <c r="M145">
        <v>3</v>
      </c>
    </row>
    <row r="146" spans="1:14" x14ac:dyDescent="0.2">
      <c r="A146">
        <v>1006</v>
      </c>
      <c r="B146" t="s">
        <v>167</v>
      </c>
      <c r="C146" t="s">
        <v>142</v>
      </c>
      <c r="D146" t="s">
        <v>17</v>
      </c>
      <c r="F146" t="s">
        <v>33</v>
      </c>
      <c r="G146" t="s">
        <v>169</v>
      </c>
      <c r="H146">
        <v>47</v>
      </c>
      <c r="I146">
        <v>47</v>
      </c>
      <c r="J146">
        <v>0</v>
      </c>
      <c r="K146">
        <v>45</v>
      </c>
      <c r="L146">
        <v>0</v>
      </c>
      <c r="M146">
        <v>2</v>
      </c>
      <c r="N146">
        <v>0</v>
      </c>
    </row>
    <row r="147" spans="1:14" x14ac:dyDescent="0.2">
      <c r="A147">
        <v>1002</v>
      </c>
      <c r="B147" t="s">
        <v>167</v>
      </c>
      <c r="C147" t="s">
        <v>142</v>
      </c>
      <c r="D147" t="s">
        <v>15</v>
      </c>
      <c r="F147" t="s">
        <v>33</v>
      </c>
      <c r="G147" t="s">
        <v>169</v>
      </c>
      <c r="H147">
        <v>121</v>
      </c>
      <c r="I147">
        <v>111</v>
      </c>
      <c r="J147">
        <v>10</v>
      </c>
      <c r="K147">
        <v>86</v>
      </c>
      <c r="L147">
        <v>3</v>
      </c>
      <c r="M147">
        <v>25</v>
      </c>
      <c r="N147">
        <v>7</v>
      </c>
    </row>
    <row r="148" spans="1:14" x14ac:dyDescent="0.2">
      <c r="A148">
        <v>1001</v>
      </c>
      <c r="B148" t="s">
        <v>167</v>
      </c>
      <c r="C148" t="s">
        <v>142</v>
      </c>
      <c r="D148" t="s">
        <v>32</v>
      </c>
      <c r="F148" t="s">
        <v>33</v>
      </c>
      <c r="G148" t="s">
        <v>169</v>
      </c>
      <c r="H148">
        <v>1215</v>
      </c>
      <c r="I148">
        <v>978</v>
      </c>
      <c r="J148">
        <v>237</v>
      </c>
      <c r="K148">
        <v>906</v>
      </c>
      <c r="L148">
        <v>212</v>
      </c>
      <c r="M148">
        <v>72</v>
      </c>
      <c r="N148">
        <v>25</v>
      </c>
    </row>
    <row r="149" spans="1:14" x14ac:dyDescent="0.2">
      <c r="A149">
        <v>1004</v>
      </c>
      <c r="B149" t="s">
        <v>167</v>
      </c>
      <c r="C149" t="s">
        <v>142</v>
      </c>
      <c r="D149" t="s">
        <v>36</v>
      </c>
      <c r="F149" t="s">
        <v>33</v>
      </c>
      <c r="G149" t="s">
        <v>169</v>
      </c>
      <c r="H149">
        <v>25</v>
      </c>
      <c r="I149">
        <v>22</v>
      </c>
      <c r="J149">
        <v>3</v>
      </c>
      <c r="K149">
        <v>20</v>
      </c>
      <c r="L149">
        <v>3</v>
      </c>
      <c r="M149">
        <v>2</v>
      </c>
      <c r="N149">
        <v>0</v>
      </c>
    </row>
    <row r="150" spans="1:14" x14ac:dyDescent="0.2">
      <c r="A150">
        <v>1005</v>
      </c>
      <c r="B150" t="s">
        <v>167</v>
      </c>
      <c r="C150" t="s">
        <v>142</v>
      </c>
      <c r="D150" t="s">
        <v>34</v>
      </c>
      <c r="F150" t="s">
        <v>33</v>
      </c>
      <c r="G150" t="s">
        <v>169</v>
      </c>
      <c r="H150">
        <v>270</v>
      </c>
      <c r="I150">
        <v>252</v>
      </c>
      <c r="J150">
        <v>18</v>
      </c>
      <c r="K150">
        <v>243</v>
      </c>
      <c r="L150">
        <v>13</v>
      </c>
      <c r="M150">
        <v>9</v>
      </c>
      <c r="N150">
        <v>5</v>
      </c>
    </row>
    <row r="151" spans="1:14" x14ac:dyDescent="0.2">
      <c r="A151">
        <v>1007</v>
      </c>
      <c r="B151" t="s">
        <v>167</v>
      </c>
      <c r="C151" t="s">
        <v>142</v>
      </c>
      <c r="D151" t="s">
        <v>65</v>
      </c>
      <c r="F151" t="s">
        <v>33</v>
      </c>
      <c r="G151" t="s">
        <v>169</v>
      </c>
      <c r="H151">
        <v>34</v>
      </c>
      <c r="I151">
        <v>34</v>
      </c>
      <c r="J151">
        <v>0</v>
      </c>
      <c r="K151">
        <v>31</v>
      </c>
      <c r="L151">
        <v>0</v>
      </c>
      <c r="M151">
        <v>3</v>
      </c>
      <c r="N151">
        <v>0</v>
      </c>
    </row>
    <row r="152" spans="1:14" x14ac:dyDescent="0.2">
      <c r="A152">
        <v>1003</v>
      </c>
      <c r="B152" t="s">
        <v>167</v>
      </c>
      <c r="C152" t="s">
        <v>142</v>
      </c>
      <c r="D152" t="s">
        <v>35</v>
      </c>
      <c r="F152" t="s">
        <v>33</v>
      </c>
      <c r="G152" t="s">
        <v>169</v>
      </c>
      <c r="H152">
        <v>119</v>
      </c>
      <c r="I152">
        <v>98</v>
      </c>
      <c r="J152">
        <v>21</v>
      </c>
      <c r="K152">
        <v>84</v>
      </c>
      <c r="L152">
        <v>11</v>
      </c>
      <c r="M152">
        <v>14</v>
      </c>
      <c r="N152">
        <v>10</v>
      </c>
    </row>
    <row r="153" spans="1:14" x14ac:dyDescent="0.2">
      <c r="A153">
        <v>1006</v>
      </c>
      <c r="B153" t="s">
        <v>167</v>
      </c>
      <c r="C153" t="s">
        <v>142</v>
      </c>
      <c r="D153" t="s">
        <v>17</v>
      </c>
      <c r="F153" t="s">
        <v>29</v>
      </c>
      <c r="G153" t="s">
        <v>173</v>
      </c>
      <c r="H153">
        <v>146</v>
      </c>
      <c r="I153">
        <v>146</v>
      </c>
      <c r="J153">
        <v>0</v>
      </c>
      <c r="K153">
        <v>146</v>
      </c>
      <c r="L153">
        <v>0</v>
      </c>
      <c r="M153">
        <v>0</v>
      </c>
      <c r="N153">
        <v>0</v>
      </c>
    </row>
    <row r="154" spans="1:14" x14ac:dyDescent="0.2">
      <c r="A154">
        <v>1002</v>
      </c>
      <c r="B154" t="s">
        <v>167</v>
      </c>
      <c r="C154" t="s">
        <v>142</v>
      </c>
      <c r="D154" t="s">
        <v>15</v>
      </c>
      <c r="F154" t="s">
        <v>29</v>
      </c>
      <c r="G154" t="s">
        <v>173</v>
      </c>
      <c r="H154">
        <v>235</v>
      </c>
      <c r="I154">
        <v>209</v>
      </c>
      <c r="J154">
        <v>26</v>
      </c>
      <c r="K154">
        <v>110</v>
      </c>
      <c r="L154">
        <v>5</v>
      </c>
      <c r="M154">
        <v>99</v>
      </c>
      <c r="N154">
        <v>21</v>
      </c>
    </row>
    <row r="155" spans="1:14" x14ac:dyDescent="0.2">
      <c r="A155">
        <v>1001</v>
      </c>
      <c r="B155" t="s">
        <v>167</v>
      </c>
      <c r="C155" t="s">
        <v>142</v>
      </c>
      <c r="D155" t="s">
        <v>32</v>
      </c>
      <c r="F155" t="s">
        <v>29</v>
      </c>
      <c r="G155" t="s">
        <v>173</v>
      </c>
      <c r="H155">
        <v>431</v>
      </c>
      <c r="I155">
        <v>431</v>
      </c>
      <c r="J155">
        <v>0</v>
      </c>
      <c r="K155">
        <v>389</v>
      </c>
      <c r="L155">
        <v>0</v>
      </c>
      <c r="M155">
        <v>42</v>
      </c>
      <c r="N155">
        <v>0</v>
      </c>
    </row>
    <row r="156" spans="1:14" x14ac:dyDescent="0.2">
      <c r="A156">
        <v>1004</v>
      </c>
      <c r="B156" t="s">
        <v>167</v>
      </c>
      <c r="C156" t="s">
        <v>142</v>
      </c>
      <c r="D156" t="s">
        <v>36</v>
      </c>
      <c r="F156" t="s">
        <v>29</v>
      </c>
      <c r="G156" t="s">
        <v>173</v>
      </c>
      <c r="H156">
        <v>86</v>
      </c>
      <c r="I156">
        <v>86</v>
      </c>
      <c r="J156">
        <v>0</v>
      </c>
      <c r="K156">
        <v>85</v>
      </c>
      <c r="L156">
        <v>0</v>
      </c>
      <c r="M156">
        <v>1</v>
      </c>
      <c r="N156">
        <v>0</v>
      </c>
    </row>
    <row r="157" spans="1:14" x14ac:dyDescent="0.2">
      <c r="A157">
        <v>1005</v>
      </c>
      <c r="B157" t="s">
        <v>167</v>
      </c>
      <c r="C157" t="s">
        <v>142</v>
      </c>
      <c r="D157" t="s">
        <v>34</v>
      </c>
      <c r="F157" t="s">
        <v>29</v>
      </c>
      <c r="G157" t="s">
        <v>173</v>
      </c>
      <c r="H157">
        <v>166</v>
      </c>
      <c r="I157">
        <v>166</v>
      </c>
      <c r="J157">
        <v>0</v>
      </c>
      <c r="K157">
        <v>164</v>
      </c>
      <c r="L157">
        <v>0</v>
      </c>
      <c r="M157">
        <v>2</v>
      </c>
      <c r="N157">
        <v>0</v>
      </c>
    </row>
    <row r="158" spans="1:14" x14ac:dyDescent="0.2">
      <c r="A158">
        <v>1007</v>
      </c>
      <c r="B158" t="s">
        <v>167</v>
      </c>
      <c r="C158" t="s">
        <v>142</v>
      </c>
      <c r="D158" t="s">
        <v>65</v>
      </c>
      <c r="F158" t="s">
        <v>29</v>
      </c>
      <c r="G158" t="s">
        <v>173</v>
      </c>
      <c r="H158">
        <v>14</v>
      </c>
      <c r="I158">
        <v>13</v>
      </c>
      <c r="J158">
        <v>1</v>
      </c>
      <c r="K158">
        <v>13</v>
      </c>
      <c r="L158">
        <v>1</v>
      </c>
      <c r="M158">
        <v>0</v>
      </c>
      <c r="N158">
        <v>0</v>
      </c>
    </row>
    <row r="159" spans="1:14" x14ac:dyDescent="0.2">
      <c r="A159">
        <v>1003</v>
      </c>
      <c r="B159" t="s">
        <v>167</v>
      </c>
      <c r="C159" t="s">
        <v>142</v>
      </c>
      <c r="D159" t="s">
        <v>35</v>
      </c>
      <c r="F159" t="s">
        <v>29</v>
      </c>
      <c r="G159" t="s">
        <v>173</v>
      </c>
      <c r="H159">
        <v>203</v>
      </c>
      <c r="I159">
        <v>197</v>
      </c>
      <c r="J159">
        <v>6</v>
      </c>
      <c r="K159">
        <v>130</v>
      </c>
      <c r="L159">
        <v>2</v>
      </c>
      <c r="M159">
        <v>67</v>
      </c>
      <c r="N159">
        <v>4</v>
      </c>
    </row>
  </sheetData>
  <mergeCells count="1"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workbookViewId="0">
      <selection activeCell="K1" sqref="K1:K3"/>
    </sheetView>
  </sheetViews>
  <sheetFormatPr defaultRowHeight="12.75" x14ac:dyDescent="0.2"/>
  <cols>
    <col min="1" max="1" width="22.85546875" customWidth="1"/>
    <col min="2" max="2" width="16.140625" customWidth="1"/>
    <col min="3" max="3" width="21.140625" customWidth="1"/>
    <col min="10" max="10" width="2.85546875" customWidth="1"/>
    <col min="11" max="11" width="44.140625" customWidth="1"/>
  </cols>
  <sheetData>
    <row r="1" spans="1:11" x14ac:dyDescent="0.2">
      <c r="A1" s="19" t="s">
        <v>396</v>
      </c>
      <c r="B1" s="19"/>
      <c r="K1" t="s">
        <v>704</v>
      </c>
    </row>
    <row r="2" spans="1:11" x14ac:dyDescent="0.2">
      <c r="K2" t="s">
        <v>705</v>
      </c>
    </row>
    <row r="3" spans="1:11" x14ac:dyDescent="0.2">
      <c r="K3" t="s">
        <v>706</v>
      </c>
    </row>
    <row r="4" spans="1:11" x14ac:dyDescent="0.2">
      <c r="F4" t="s">
        <v>253</v>
      </c>
      <c r="H4" t="s">
        <v>331</v>
      </c>
    </row>
    <row r="5" spans="1:11" x14ac:dyDescent="0.2">
      <c r="A5" t="s">
        <v>90</v>
      </c>
      <c r="B5" t="s">
        <v>37</v>
      </c>
      <c r="C5" t="s">
        <v>93</v>
      </c>
      <c r="D5" t="s">
        <v>91</v>
      </c>
      <c r="E5" t="s">
        <v>92</v>
      </c>
      <c r="F5" t="s">
        <v>91</v>
      </c>
      <c r="G5" t="s">
        <v>92</v>
      </c>
      <c r="H5" t="s">
        <v>91</v>
      </c>
      <c r="I5" t="s">
        <v>92</v>
      </c>
      <c r="K5" t="s">
        <v>108</v>
      </c>
    </row>
    <row r="6" spans="1:11" x14ac:dyDescent="0.2">
      <c r="A6">
        <v>1850</v>
      </c>
      <c r="B6" s="2">
        <f>D6+E6</f>
        <v>1646</v>
      </c>
      <c r="C6" s="1">
        <f>D6/E6</f>
        <v>5.9451476793248945</v>
      </c>
      <c r="D6" s="2">
        <f>F6+H6</f>
        <v>1409</v>
      </c>
      <c r="E6" s="2">
        <f>G6+I6</f>
        <v>237</v>
      </c>
      <c r="F6">
        <v>978</v>
      </c>
      <c r="G6">
        <v>237</v>
      </c>
      <c r="H6">
        <v>431</v>
      </c>
      <c r="I6">
        <v>0</v>
      </c>
      <c r="K6" t="s">
        <v>254</v>
      </c>
    </row>
    <row r="7" spans="1:11" x14ac:dyDescent="0.2">
      <c r="A7">
        <v>1855</v>
      </c>
      <c r="B7" s="2">
        <f>D7+E7</f>
        <v>2424</v>
      </c>
      <c r="C7" s="1">
        <f t="shared" ref="C7:C13" si="0">D7/E7</f>
        <v>3.6440848391669181</v>
      </c>
      <c r="D7" s="2">
        <f>D25</f>
        <v>1902.0457110609482</v>
      </c>
      <c r="E7" s="2">
        <f>E25</f>
        <v>521.95428893905193</v>
      </c>
      <c r="K7" t="s">
        <v>349</v>
      </c>
    </row>
    <row r="8" spans="1:11" x14ac:dyDescent="0.2">
      <c r="A8">
        <v>1860</v>
      </c>
      <c r="B8" s="2">
        <f>H8+I8</f>
        <v>3171</v>
      </c>
      <c r="C8" s="1">
        <f t="shared" si="0"/>
        <v>6.6779661016949152</v>
      </c>
      <c r="D8" s="2">
        <f>H8</f>
        <v>2758</v>
      </c>
      <c r="E8" s="2">
        <f>I8</f>
        <v>413</v>
      </c>
      <c r="H8" s="2">
        <f>D132</f>
        <v>2758</v>
      </c>
      <c r="I8" s="2">
        <f>D133</f>
        <v>413</v>
      </c>
      <c r="K8" t="s">
        <v>495</v>
      </c>
    </row>
    <row r="9" spans="1:11" x14ac:dyDescent="0.2">
      <c r="A9">
        <v>1865</v>
      </c>
      <c r="B9" s="2">
        <f>H9+I9</f>
        <v>1754</v>
      </c>
      <c r="C9" s="1">
        <f t="shared" si="0"/>
        <v>2.2302025782688766</v>
      </c>
      <c r="D9" s="2">
        <f>H9</f>
        <v>1211</v>
      </c>
      <c r="E9" s="2">
        <f>I9</f>
        <v>543</v>
      </c>
      <c r="H9" s="2">
        <f>731+480</f>
        <v>1211</v>
      </c>
      <c r="I9" s="2">
        <f>192+351</f>
        <v>543</v>
      </c>
      <c r="K9" t="s">
        <v>333</v>
      </c>
    </row>
    <row r="10" spans="1:11" x14ac:dyDescent="0.2">
      <c r="A10">
        <v>1870</v>
      </c>
      <c r="B10" s="2">
        <v>2526</v>
      </c>
      <c r="C10" s="1"/>
      <c r="D10" s="2"/>
      <c r="E10" s="2"/>
      <c r="K10" t="s">
        <v>332</v>
      </c>
    </row>
    <row r="11" spans="1:11" x14ac:dyDescent="0.2">
      <c r="A11">
        <v>1875</v>
      </c>
      <c r="B11" s="2">
        <f>D11+E11</f>
        <v>4340</v>
      </c>
      <c r="C11" s="1">
        <f t="shared" si="0"/>
        <v>4.6955380577427821</v>
      </c>
      <c r="D11" s="2">
        <v>3578</v>
      </c>
      <c r="E11" s="2">
        <v>762</v>
      </c>
      <c r="H11">
        <v>3578</v>
      </c>
      <c r="I11">
        <v>762</v>
      </c>
      <c r="K11" t="s">
        <v>334</v>
      </c>
    </row>
    <row r="12" spans="1:11" x14ac:dyDescent="0.2">
      <c r="A12">
        <v>1880</v>
      </c>
      <c r="B12" s="2">
        <f>D12+E12</f>
        <v>3619</v>
      </c>
      <c r="C12" s="1">
        <f>D12/E12</f>
        <v>4.1333333333333337</v>
      </c>
      <c r="D12" s="2">
        <f>F12+H12</f>
        <v>2914</v>
      </c>
      <c r="E12" s="2">
        <f>G12+I12</f>
        <v>705</v>
      </c>
      <c r="F12">
        <f>D80</f>
        <v>2165</v>
      </c>
      <c r="G12">
        <f>E80</f>
        <v>369</v>
      </c>
      <c r="H12">
        <f>D79</f>
        <v>749</v>
      </c>
      <c r="I12">
        <f>E79</f>
        <v>336</v>
      </c>
      <c r="K12" t="s">
        <v>349</v>
      </c>
    </row>
    <row r="13" spans="1:11" x14ac:dyDescent="0.2">
      <c r="A13">
        <v>1885</v>
      </c>
      <c r="B13" s="2">
        <f>D13+E13</f>
        <v>4091</v>
      </c>
      <c r="C13" s="1">
        <f t="shared" si="0"/>
        <v>4.8694404591104732</v>
      </c>
      <c r="D13" s="2">
        <f>F13+H13</f>
        <v>3394</v>
      </c>
      <c r="E13" s="2">
        <f>G13+I13</f>
        <v>697</v>
      </c>
      <c r="F13">
        <v>558</v>
      </c>
      <c r="G13">
        <v>107</v>
      </c>
      <c r="H13">
        <v>2836</v>
      </c>
      <c r="I13">
        <v>590</v>
      </c>
      <c r="K13" t="s">
        <v>335</v>
      </c>
    </row>
    <row r="14" spans="1:11" x14ac:dyDescent="0.2">
      <c r="B14" s="2"/>
      <c r="C14" s="1"/>
      <c r="D14" s="2"/>
      <c r="E14" s="2"/>
      <c r="K14" t="s">
        <v>365</v>
      </c>
    </row>
    <row r="18" spans="1:11" x14ac:dyDescent="0.2">
      <c r="A18" t="s">
        <v>350</v>
      </c>
    </row>
    <row r="20" spans="1:11" x14ac:dyDescent="0.2">
      <c r="B20" t="s">
        <v>28</v>
      </c>
      <c r="C20" t="s">
        <v>112</v>
      </c>
      <c r="D20" t="s">
        <v>5</v>
      </c>
      <c r="E20" t="s">
        <v>6</v>
      </c>
    </row>
    <row r="21" spans="1:11" x14ac:dyDescent="0.2">
      <c r="A21" t="s">
        <v>238</v>
      </c>
      <c r="B21" s="2">
        <v>2424</v>
      </c>
      <c r="K21" t="s">
        <v>336</v>
      </c>
    </row>
    <row r="22" spans="1:11" x14ac:dyDescent="0.2">
      <c r="A22" t="s">
        <v>358</v>
      </c>
      <c r="B22" s="2">
        <f>D22+E22</f>
        <v>2257</v>
      </c>
      <c r="C22" s="1">
        <f>D22/E22</f>
        <v>3.7316561844863734</v>
      </c>
      <c r="D22" s="2">
        <f>SUM(F32:F50)</f>
        <v>1780</v>
      </c>
      <c r="E22" s="2">
        <f>SUM(G32:G50)</f>
        <v>477</v>
      </c>
      <c r="H22" s="2"/>
      <c r="K22" t="s">
        <v>352</v>
      </c>
    </row>
    <row r="23" spans="1:11" x14ac:dyDescent="0.2">
      <c r="A23" t="s">
        <v>172</v>
      </c>
      <c r="B23" s="2"/>
      <c r="C23" s="1"/>
      <c r="D23" s="2">
        <v>485</v>
      </c>
      <c r="E23" s="2"/>
      <c r="H23" s="2"/>
      <c r="K23" t="s">
        <v>505</v>
      </c>
    </row>
    <row r="24" spans="1:11" x14ac:dyDescent="0.2">
      <c r="A24" t="s">
        <v>353</v>
      </c>
      <c r="B24" s="2">
        <f>D24+E24</f>
        <v>1772</v>
      </c>
      <c r="C24" s="1">
        <f>D24/E24</f>
        <v>2.7148846960167714</v>
      </c>
      <c r="D24" s="2">
        <f>D22-D23</f>
        <v>1295</v>
      </c>
      <c r="E24" s="2">
        <f>E22</f>
        <v>477</v>
      </c>
      <c r="H24" s="2"/>
    </row>
    <row r="25" spans="1:11" x14ac:dyDescent="0.2">
      <c r="A25" t="s">
        <v>354</v>
      </c>
      <c r="B25" s="2">
        <f>D25+E25</f>
        <v>2424</v>
      </c>
      <c r="C25" s="1">
        <f>D25/E25</f>
        <v>3.6440848391669181</v>
      </c>
      <c r="D25" s="2">
        <f>D24*(B21-D23)/B24+D23</f>
        <v>1902.0457110609482</v>
      </c>
      <c r="E25" s="2">
        <f>E24*(B21-D23)/B24</f>
        <v>521.95428893905193</v>
      </c>
      <c r="H25" s="2"/>
      <c r="K25" t="s">
        <v>355</v>
      </c>
    </row>
    <row r="26" spans="1:11" x14ac:dyDescent="0.2">
      <c r="D26" s="2"/>
    </row>
    <row r="29" spans="1:11" x14ac:dyDescent="0.2">
      <c r="A29" t="s">
        <v>351</v>
      </c>
    </row>
    <row r="31" spans="1:11" x14ac:dyDescent="0.2">
      <c r="A31" t="s">
        <v>72</v>
      </c>
      <c r="B31" t="s">
        <v>214</v>
      </c>
      <c r="C31" t="s">
        <v>309</v>
      </c>
      <c r="D31" t="s">
        <v>28</v>
      </c>
      <c r="E31" t="s">
        <v>112</v>
      </c>
      <c r="F31" t="s">
        <v>5</v>
      </c>
      <c r="G31" t="s">
        <v>6</v>
      </c>
    </row>
    <row r="32" spans="1:11" x14ac:dyDescent="0.2">
      <c r="A32">
        <v>1</v>
      </c>
      <c r="B32" t="s">
        <v>244</v>
      </c>
      <c r="C32" t="s">
        <v>337</v>
      </c>
      <c r="D32">
        <f t="shared" ref="D32:D50" si="1">F32+G32</f>
        <v>161</v>
      </c>
      <c r="E32" s="1">
        <f>F32/G32</f>
        <v>4.9629629629629628</v>
      </c>
      <c r="F32">
        <v>134</v>
      </c>
      <c r="G32">
        <v>27</v>
      </c>
      <c r="K32" t="s">
        <v>347</v>
      </c>
    </row>
    <row r="33" spans="1:11" x14ac:dyDescent="0.2">
      <c r="A33">
        <v>2</v>
      </c>
      <c r="B33" t="s">
        <v>244</v>
      </c>
      <c r="C33" t="s">
        <v>338</v>
      </c>
      <c r="D33">
        <f t="shared" si="1"/>
        <v>661</v>
      </c>
      <c r="E33" s="1">
        <f t="shared" ref="E33:E50" si="2">F33/G33</f>
        <v>3.3774834437086092</v>
      </c>
      <c r="F33">
        <v>510</v>
      </c>
      <c r="G33">
        <v>151</v>
      </c>
      <c r="K33" t="s">
        <v>356</v>
      </c>
    </row>
    <row r="34" spans="1:11" x14ac:dyDescent="0.2">
      <c r="A34">
        <v>3</v>
      </c>
      <c r="B34" t="s">
        <v>244</v>
      </c>
      <c r="C34" t="s">
        <v>339</v>
      </c>
      <c r="D34">
        <f t="shared" si="1"/>
        <v>226</v>
      </c>
      <c r="E34" s="1">
        <f t="shared" si="2"/>
        <v>0.98245614035087714</v>
      </c>
      <c r="F34">
        <v>112</v>
      </c>
      <c r="G34">
        <v>114</v>
      </c>
    </row>
    <row r="35" spans="1:11" x14ac:dyDescent="0.2">
      <c r="A35">
        <v>4</v>
      </c>
      <c r="B35" t="s">
        <v>276</v>
      </c>
      <c r="C35" t="s">
        <v>342</v>
      </c>
      <c r="D35">
        <f t="shared" si="1"/>
        <v>147</v>
      </c>
      <c r="E35" s="1">
        <f t="shared" si="2"/>
        <v>3.59375</v>
      </c>
      <c r="F35">
        <v>115</v>
      </c>
      <c r="G35">
        <v>32</v>
      </c>
    </row>
    <row r="36" spans="1:11" x14ac:dyDescent="0.2">
      <c r="A36">
        <v>5</v>
      </c>
      <c r="B36" t="s">
        <v>130</v>
      </c>
      <c r="C36" t="s">
        <v>172</v>
      </c>
      <c r="D36">
        <f t="shared" si="1"/>
        <v>485</v>
      </c>
      <c r="E36" s="1"/>
      <c r="F36">
        <v>485</v>
      </c>
      <c r="G36">
        <v>0</v>
      </c>
    </row>
    <row r="37" spans="1:11" x14ac:dyDescent="0.2">
      <c r="A37">
        <v>6</v>
      </c>
      <c r="B37" t="s">
        <v>133</v>
      </c>
      <c r="C37" t="s">
        <v>337</v>
      </c>
      <c r="D37">
        <f t="shared" si="1"/>
        <v>7</v>
      </c>
      <c r="E37" s="1">
        <f t="shared" si="2"/>
        <v>6</v>
      </c>
      <c r="F37">
        <v>6</v>
      </c>
      <c r="G37">
        <v>1</v>
      </c>
    </row>
    <row r="38" spans="1:11" x14ac:dyDescent="0.2">
      <c r="A38">
        <v>7</v>
      </c>
      <c r="B38" t="s">
        <v>277</v>
      </c>
      <c r="C38" t="s">
        <v>337</v>
      </c>
      <c r="D38">
        <f t="shared" si="1"/>
        <v>71</v>
      </c>
      <c r="E38" s="1">
        <f t="shared" si="2"/>
        <v>4.0714285714285712</v>
      </c>
      <c r="F38">
        <v>57</v>
      </c>
      <c r="G38">
        <v>14</v>
      </c>
    </row>
    <row r="39" spans="1:11" x14ac:dyDescent="0.2">
      <c r="A39">
        <v>8</v>
      </c>
      <c r="B39" t="s">
        <v>279</v>
      </c>
      <c r="C39" t="s">
        <v>337</v>
      </c>
      <c r="D39">
        <f t="shared" si="1"/>
        <v>3</v>
      </c>
      <c r="E39" s="1"/>
      <c r="F39">
        <v>3</v>
      </c>
      <c r="G39">
        <v>0</v>
      </c>
    </row>
    <row r="40" spans="1:11" x14ac:dyDescent="0.2">
      <c r="A40">
        <v>9</v>
      </c>
      <c r="B40" t="s">
        <v>280</v>
      </c>
      <c r="C40" t="s">
        <v>344</v>
      </c>
      <c r="D40">
        <f t="shared" si="1"/>
        <v>50</v>
      </c>
      <c r="E40" s="1">
        <f t="shared" si="2"/>
        <v>2.8461538461538463</v>
      </c>
      <c r="F40">
        <v>37</v>
      </c>
      <c r="G40">
        <v>13</v>
      </c>
    </row>
    <row r="41" spans="1:11" x14ac:dyDescent="0.2">
      <c r="A41">
        <v>10</v>
      </c>
      <c r="B41" t="s">
        <v>281</v>
      </c>
      <c r="C41" t="s">
        <v>344</v>
      </c>
      <c r="D41">
        <f t="shared" si="1"/>
        <v>50</v>
      </c>
      <c r="E41" s="1">
        <f t="shared" si="2"/>
        <v>2.8461538461538463</v>
      </c>
      <c r="F41">
        <v>37</v>
      </c>
      <c r="G41">
        <v>13</v>
      </c>
    </row>
    <row r="42" spans="1:11" x14ac:dyDescent="0.2">
      <c r="A42">
        <v>11</v>
      </c>
      <c r="B42" t="s">
        <v>340</v>
      </c>
      <c r="C42" t="s">
        <v>337</v>
      </c>
      <c r="D42">
        <f t="shared" si="1"/>
        <v>26</v>
      </c>
      <c r="E42" s="1">
        <f t="shared" si="2"/>
        <v>2.7142857142857144</v>
      </c>
      <c r="F42">
        <v>19</v>
      </c>
      <c r="G42">
        <v>7</v>
      </c>
    </row>
    <row r="43" spans="1:11" x14ac:dyDescent="0.2">
      <c r="A43">
        <v>12</v>
      </c>
      <c r="B43" t="s">
        <v>320</v>
      </c>
      <c r="C43" t="s">
        <v>341</v>
      </c>
      <c r="D43">
        <f t="shared" si="1"/>
        <v>58</v>
      </c>
      <c r="E43" s="1">
        <f t="shared" si="2"/>
        <v>2.4117647058823528</v>
      </c>
      <c r="F43">
        <v>41</v>
      </c>
      <c r="G43">
        <v>17</v>
      </c>
    </row>
    <row r="44" spans="1:11" x14ac:dyDescent="0.2">
      <c r="A44">
        <v>13</v>
      </c>
      <c r="B44" t="s">
        <v>282</v>
      </c>
      <c r="C44" t="s">
        <v>342</v>
      </c>
      <c r="D44">
        <f t="shared" si="1"/>
        <v>75</v>
      </c>
      <c r="E44" s="1">
        <f t="shared" si="2"/>
        <v>1.5862068965517242</v>
      </c>
      <c r="F44">
        <v>46</v>
      </c>
      <c r="G44">
        <v>29</v>
      </c>
    </row>
    <row r="45" spans="1:11" x14ac:dyDescent="0.2">
      <c r="A45">
        <v>14</v>
      </c>
      <c r="B45" t="s">
        <v>283</v>
      </c>
      <c r="C45" t="s">
        <v>342</v>
      </c>
      <c r="D45">
        <f t="shared" si="1"/>
        <v>18</v>
      </c>
      <c r="E45" s="1">
        <f t="shared" si="2"/>
        <v>3.5</v>
      </c>
      <c r="F45">
        <v>14</v>
      </c>
      <c r="G45">
        <v>4</v>
      </c>
    </row>
    <row r="46" spans="1:11" x14ac:dyDescent="0.2">
      <c r="A46">
        <v>15</v>
      </c>
      <c r="B46" t="s">
        <v>285</v>
      </c>
      <c r="C46" t="s">
        <v>337</v>
      </c>
      <c r="D46">
        <f t="shared" si="1"/>
        <v>16</v>
      </c>
      <c r="E46" s="1">
        <f t="shared" si="2"/>
        <v>4.333333333333333</v>
      </c>
      <c r="F46">
        <v>13</v>
      </c>
      <c r="G46">
        <v>3</v>
      </c>
    </row>
    <row r="47" spans="1:11" x14ac:dyDescent="0.2">
      <c r="A47">
        <v>16</v>
      </c>
      <c r="B47" t="s">
        <v>227</v>
      </c>
      <c r="C47" t="s">
        <v>337</v>
      </c>
      <c r="D47">
        <f t="shared" si="1"/>
        <v>23</v>
      </c>
      <c r="E47" s="1">
        <f t="shared" si="2"/>
        <v>1.3</v>
      </c>
      <c r="F47">
        <v>13</v>
      </c>
      <c r="G47">
        <v>10</v>
      </c>
    </row>
    <row r="48" spans="1:11" x14ac:dyDescent="0.2">
      <c r="A48">
        <v>17</v>
      </c>
      <c r="B48" t="s">
        <v>286</v>
      </c>
      <c r="C48" t="s">
        <v>342</v>
      </c>
      <c r="D48">
        <f t="shared" si="1"/>
        <v>100</v>
      </c>
      <c r="E48" s="1">
        <f t="shared" si="2"/>
        <v>2.7037037037037037</v>
      </c>
      <c r="F48">
        <v>73</v>
      </c>
      <c r="G48">
        <v>27</v>
      </c>
    </row>
    <row r="49" spans="1:11" x14ac:dyDescent="0.2">
      <c r="A49">
        <v>18</v>
      </c>
      <c r="B49" t="s">
        <v>343</v>
      </c>
      <c r="C49" t="s">
        <v>337</v>
      </c>
      <c r="D49">
        <f t="shared" si="1"/>
        <v>12</v>
      </c>
      <c r="E49" s="1">
        <f t="shared" si="2"/>
        <v>5</v>
      </c>
      <c r="F49">
        <v>10</v>
      </c>
      <c r="G49">
        <v>2</v>
      </c>
    </row>
    <row r="50" spans="1:11" x14ac:dyDescent="0.2">
      <c r="A50">
        <v>19</v>
      </c>
      <c r="B50" t="s">
        <v>287</v>
      </c>
      <c r="C50" t="s">
        <v>342</v>
      </c>
      <c r="D50">
        <f t="shared" si="1"/>
        <v>68</v>
      </c>
      <c r="E50" s="1">
        <f t="shared" si="2"/>
        <v>4.2307692307692308</v>
      </c>
      <c r="F50">
        <v>55</v>
      </c>
      <c r="G50">
        <v>13</v>
      </c>
    </row>
    <row r="52" spans="1:11" x14ac:dyDescent="0.2">
      <c r="B52" t="s">
        <v>318</v>
      </c>
      <c r="C52" t="s">
        <v>357</v>
      </c>
      <c r="D52">
        <v>536</v>
      </c>
      <c r="F52">
        <v>536</v>
      </c>
      <c r="G52">
        <v>0</v>
      </c>
    </row>
    <row r="56" spans="1:11" x14ac:dyDescent="0.2">
      <c r="A56" t="s">
        <v>348</v>
      </c>
    </row>
    <row r="58" spans="1:11" x14ac:dyDescent="0.2">
      <c r="C58" t="s">
        <v>175</v>
      </c>
      <c r="D58" t="s">
        <v>28</v>
      </c>
      <c r="E58" t="s">
        <v>112</v>
      </c>
      <c r="F58" t="s">
        <v>5</v>
      </c>
      <c r="G58" t="s">
        <v>6</v>
      </c>
      <c r="H58" t="s">
        <v>143</v>
      </c>
      <c r="K58" t="s">
        <v>111</v>
      </c>
    </row>
    <row r="59" spans="1:11" x14ac:dyDescent="0.2">
      <c r="C59" t="s">
        <v>345</v>
      </c>
      <c r="D59">
        <v>1236</v>
      </c>
      <c r="H59" t="s">
        <v>152</v>
      </c>
      <c r="K59" t="s">
        <v>346</v>
      </c>
    </row>
    <row r="60" spans="1:11" x14ac:dyDescent="0.2">
      <c r="C60" t="s">
        <v>169</v>
      </c>
      <c r="D60">
        <v>1215</v>
      </c>
      <c r="E60" s="1">
        <f>F60/G60</f>
        <v>4.1265822784810124</v>
      </c>
      <c r="F60">
        <v>978</v>
      </c>
      <c r="G60">
        <v>237</v>
      </c>
      <c r="H60" t="s">
        <v>167</v>
      </c>
    </row>
    <row r="61" spans="1:11" x14ac:dyDescent="0.2">
      <c r="C61" t="s">
        <v>173</v>
      </c>
      <c r="D61">
        <v>431</v>
      </c>
      <c r="F61">
        <v>431</v>
      </c>
      <c r="G61">
        <v>0</v>
      </c>
      <c r="H61" t="s">
        <v>167</v>
      </c>
    </row>
    <row r="62" spans="1:11" x14ac:dyDescent="0.2">
      <c r="C62" t="s">
        <v>173</v>
      </c>
      <c r="D62">
        <v>431</v>
      </c>
      <c r="F62">
        <v>431</v>
      </c>
      <c r="G62">
        <v>0</v>
      </c>
      <c r="H62" t="s">
        <v>159</v>
      </c>
    </row>
    <row r="63" spans="1:11" x14ac:dyDescent="0.2">
      <c r="C63" t="s">
        <v>173</v>
      </c>
      <c r="D63">
        <v>315</v>
      </c>
      <c r="H63" t="s">
        <v>153</v>
      </c>
    </row>
    <row r="64" spans="1:11" x14ac:dyDescent="0.2">
      <c r="C64" t="s">
        <v>173</v>
      </c>
      <c r="D64">
        <v>349</v>
      </c>
      <c r="H64" t="s">
        <v>145</v>
      </c>
    </row>
    <row r="65" spans="1:11" x14ac:dyDescent="0.2">
      <c r="C65" t="s">
        <v>173</v>
      </c>
      <c r="D65">
        <v>440</v>
      </c>
      <c r="H65" t="s">
        <v>144</v>
      </c>
    </row>
    <row r="70" spans="1:11" x14ac:dyDescent="0.2">
      <c r="A70" t="s">
        <v>311</v>
      </c>
    </row>
    <row r="72" spans="1:11" x14ac:dyDescent="0.2">
      <c r="B72" t="s">
        <v>28</v>
      </c>
      <c r="C72" t="s">
        <v>112</v>
      </c>
      <c r="D72" t="s">
        <v>5</v>
      </c>
      <c r="E72" t="s">
        <v>6</v>
      </c>
      <c r="K72" t="s">
        <v>330</v>
      </c>
    </row>
    <row r="73" spans="1:11" x14ac:dyDescent="0.2">
      <c r="A73" t="s">
        <v>298</v>
      </c>
      <c r="B73">
        <f>D73+E73</f>
        <v>3619</v>
      </c>
      <c r="C73" s="1">
        <f>D73/E73</f>
        <v>4.1333333333333337</v>
      </c>
      <c r="D73">
        <v>2914</v>
      </c>
      <c r="E73">
        <v>705</v>
      </c>
      <c r="K73" t="s">
        <v>299</v>
      </c>
    </row>
    <row r="74" spans="1:11" x14ac:dyDescent="0.2">
      <c r="A74" t="s">
        <v>302</v>
      </c>
      <c r="B74">
        <f>SUM(B85:B91)</f>
        <v>3576</v>
      </c>
      <c r="K74" t="s">
        <v>303</v>
      </c>
    </row>
    <row r="75" spans="1:11" x14ac:dyDescent="0.2">
      <c r="A75" t="s">
        <v>324</v>
      </c>
      <c r="B75">
        <f>D75+E75</f>
        <v>3115</v>
      </c>
      <c r="C75" s="1">
        <f>D75/E75</f>
        <v>4</v>
      </c>
      <c r="D75">
        <f>E125</f>
        <v>2492</v>
      </c>
      <c r="E75">
        <f>F125</f>
        <v>623</v>
      </c>
      <c r="K75" t="s">
        <v>304</v>
      </c>
    </row>
    <row r="76" spans="1:11" x14ac:dyDescent="0.2">
      <c r="A76" t="s">
        <v>326</v>
      </c>
      <c r="B76">
        <f>D76+E76</f>
        <v>3841</v>
      </c>
      <c r="C76" s="1">
        <f>D76/E76</f>
        <v>3.8375314861460956</v>
      </c>
      <c r="D76">
        <f>E126</f>
        <v>3047</v>
      </c>
      <c r="E76">
        <f>F126</f>
        <v>794</v>
      </c>
      <c r="K76" t="s">
        <v>304</v>
      </c>
    </row>
    <row r="77" spans="1:11" x14ac:dyDescent="0.2">
      <c r="C77" s="1"/>
    </row>
    <row r="78" spans="1:11" x14ac:dyDescent="0.2">
      <c r="C78" s="1"/>
    </row>
    <row r="79" spans="1:11" x14ac:dyDescent="0.2">
      <c r="A79" t="s">
        <v>327</v>
      </c>
      <c r="B79">
        <f>D79+E79</f>
        <v>1085</v>
      </c>
      <c r="C79" s="1">
        <f>D79/E79</f>
        <v>2.2291666666666665</v>
      </c>
      <c r="D79">
        <f>E113+E114</f>
        <v>749</v>
      </c>
      <c r="E79">
        <f>F113+F114</f>
        <v>336</v>
      </c>
      <c r="K79" t="s">
        <v>304</v>
      </c>
    </row>
    <row r="80" spans="1:11" x14ac:dyDescent="0.2">
      <c r="A80" t="s">
        <v>328</v>
      </c>
      <c r="B80">
        <f>D80+E80</f>
        <v>2534</v>
      </c>
      <c r="C80" s="1">
        <f>D80/E80</f>
        <v>5.8672086720867211</v>
      </c>
      <c r="D80">
        <f>D73-D79</f>
        <v>2165</v>
      </c>
      <c r="E80">
        <f>E73-E79</f>
        <v>369</v>
      </c>
      <c r="K80" t="s">
        <v>329</v>
      </c>
    </row>
    <row r="81" spans="1:11" x14ac:dyDescent="0.2">
      <c r="C81" s="1"/>
    </row>
    <row r="82" spans="1:11" x14ac:dyDescent="0.2">
      <c r="A82" t="s">
        <v>311</v>
      </c>
      <c r="C82" s="1"/>
    </row>
    <row r="84" spans="1:11" x14ac:dyDescent="0.2">
      <c r="A84" t="s">
        <v>301</v>
      </c>
      <c r="B84" t="s">
        <v>179</v>
      </c>
    </row>
    <row r="85" spans="1:11" x14ac:dyDescent="0.2">
      <c r="A85" t="s">
        <v>29</v>
      </c>
      <c r="B85">
        <v>1085</v>
      </c>
      <c r="K85" t="s">
        <v>300</v>
      </c>
    </row>
    <row r="86" spans="1:11" x14ac:dyDescent="0.2">
      <c r="A86" t="s">
        <v>73</v>
      </c>
      <c r="B86">
        <v>418</v>
      </c>
    </row>
    <row r="87" spans="1:11" x14ac:dyDescent="0.2">
      <c r="A87" t="s">
        <v>74</v>
      </c>
      <c r="B87">
        <v>3</v>
      </c>
    </row>
    <row r="88" spans="1:11" x14ac:dyDescent="0.2">
      <c r="A88" t="s">
        <v>75</v>
      </c>
      <c r="B88">
        <v>2030</v>
      </c>
    </row>
    <row r="89" spans="1:11" x14ac:dyDescent="0.2">
      <c r="A89" t="s">
        <v>76</v>
      </c>
      <c r="B89">
        <v>0</v>
      </c>
    </row>
    <row r="90" spans="1:11" x14ac:dyDescent="0.2">
      <c r="A90" t="s">
        <v>295</v>
      </c>
      <c r="B90">
        <v>0</v>
      </c>
    </row>
    <row r="91" spans="1:11" x14ac:dyDescent="0.2">
      <c r="A91" t="s">
        <v>296</v>
      </c>
      <c r="B91">
        <v>40</v>
      </c>
    </row>
    <row r="94" spans="1:11" x14ac:dyDescent="0.2">
      <c r="A94" t="s">
        <v>311</v>
      </c>
    </row>
    <row r="96" spans="1:11" x14ac:dyDescent="0.2">
      <c r="A96" t="s">
        <v>214</v>
      </c>
      <c r="B96" t="s">
        <v>309</v>
      </c>
      <c r="C96" t="s">
        <v>175</v>
      </c>
      <c r="D96" t="s">
        <v>28</v>
      </c>
      <c r="E96" t="s">
        <v>5</v>
      </c>
      <c r="F96" t="s">
        <v>6</v>
      </c>
    </row>
    <row r="97" spans="1:11" x14ac:dyDescent="0.2">
      <c r="A97" t="s">
        <v>275</v>
      </c>
      <c r="B97" t="s">
        <v>307</v>
      </c>
      <c r="C97" t="s">
        <v>239</v>
      </c>
      <c r="D97">
        <f t="shared" ref="D97:D114" si="3">E97+F97</f>
        <v>14</v>
      </c>
      <c r="E97">
        <v>13</v>
      </c>
      <c r="F97">
        <v>1</v>
      </c>
      <c r="K97" t="s">
        <v>310</v>
      </c>
    </row>
    <row r="98" spans="1:11" x14ac:dyDescent="0.2">
      <c r="A98" t="s">
        <v>244</v>
      </c>
      <c r="B98" t="s">
        <v>307</v>
      </c>
      <c r="C98" t="s">
        <v>239</v>
      </c>
      <c r="D98">
        <f t="shared" si="3"/>
        <v>460</v>
      </c>
      <c r="E98">
        <v>392</v>
      </c>
      <c r="F98">
        <v>68</v>
      </c>
    </row>
    <row r="99" spans="1:11" x14ac:dyDescent="0.2">
      <c r="A99" t="s">
        <v>265</v>
      </c>
      <c r="B99" t="s">
        <v>306</v>
      </c>
      <c r="C99" t="s">
        <v>239</v>
      </c>
      <c r="D99">
        <f t="shared" si="3"/>
        <v>179</v>
      </c>
      <c r="E99">
        <v>128</v>
      </c>
      <c r="F99">
        <v>51</v>
      </c>
    </row>
    <row r="100" spans="1:11" x14ac:dyDescent="0.2">
      <c r="A100" t="s">
        <v>276</v>
      </c>
      <c r="B100" t="s">
        <v>307</v>
      </c>
      <c r="C100" t="s">
        <v>239</v>
      </c>
      <c r="D100">
        <f t="shared" si="3"/>
        <v>243</v>
      </c>
      <c r="E100">
        <v>217</v>
      </c>
      <c r="F100">
        <v>26</v>
      </c>
    </row>
    <row r="101" spans="1:11" x14ac:dyDescent="0.2">
      <c r="A101" t="s">
        <v>277</v>
      </c>
      <c r="B101" t="s">
        <v>307</v>
      </c>
      <c r="C101" t="s">
        <v>239</v>
      </c>
      <c r="D101">
        <f t="shared" si="3"/>
        <v>52</v>
      </c>
      <c r="E101">
        <v>49</v>
      </c>
      <c r="F101">
        <v>3</v>
      </c>
    </row>
    <row r="102" spans="1:11" x14ac:dyDescent="0.2">
      <c r="A102" t="s">
        <v>278</v>
      </c>
      <c r="B102" t="s">
        <v>307</v>
      </c>
      <c r="C102" t="s">
        <v>239</v>
      </c>
      <c r="D102">
        <f t="shared" si="3"/>
        <v>43</v>
      </c>
      <c r="E102">
        <v>38</v>
      </c>
      <c r="F102">
        <v>5</v>
      </c>
    </row>
    <row r="103" spans="1:11" x14ac:dyDescent="0.2">
      <c r="A103" t="s">
        <v>279</v>
      </c>
      <c r="B103" t="s">
        <v>307</v>
      </c>
      <c r="C103" t="s">
        <v>239</v>
      </c>
      <c r="D103">
        <f t="shared" si="3"/>
        <v>25</v>
      </c>
      <c r="E103">
        <v>22</v>
      </c>
      <c r="F103">
        <v>3</v>
      </c>
    </row>
    <row r="104" spans="1:11" x14ac:dyDescent="0.2">
      <c r="A104" t="s">
        <v>280</v>
      </c>
      <c r="B104" t="s">
        <v>307</v>
      </c>
      <c r="C104" t="s">
        <v>239</v>
      </c>
      <c r="D104">
        <f t="shared" si="3"/>
        <v>104</v>
      </c>
      <c r="E104">
        <v>92</v>
      </c>
      <c r="F104">
        <v>12</v>
      </c>
    </row>
    <row r="105" spans="1:11" x14ac:dyDescent="0.2">
      <c r="A105" t="s">
        <v>281</v>
      </c>
      <c r="B105" t="s">
        <v>307</v>
      </c>
      <c r="C105" t="s">
        <v>239</v>
      </c>
      <c r="D105">
        <f t="shared" si="3"/>
        <v>183</v>
      </c>
      <c r="E105">
        <v>167</v>
      </c>
      <c r="F105">
        <v>16</v>
      </c>
    </row>
    <row r="106" spans="1:11" x14ac:dyDescent="0.2">
      <c r="A106" t="s">
        <v>282</v>
      </c>
      <c r="B106" t="s">
        <v>307</v>
      </c>
      <c r="C106" t="s">
        <v>239</v>
      </c>
      <c r="D106">
        <f t="shared" si="3"/>
        <v>124</v>
      </c>
      <c r="E106">
        <v>108</v>
      </c>
      <c r="F106">
        <v>16</v>
      </c>
    </row>
    <row r="107" spans="1:11" x14ac:dyDescent="0.2">
      <c r="A107" t="s">
        <v>283</v>
      </c>
      <c r="B107" t="s">
        <v>307</v>
      </c>
      <c r="C107" t="s">
        <v>239</v>
      </c>
      <c r="D107">
        <f t="shared" si="3"/>
        <v>24</v>
      </c>
      <c r="E107">
        <v>24</v>
      </c>
      <c r="F107">
        <v>0</v>
      </c>
    </row>
    <row r="108" spans="1:11" x14ac:dyDescent="0.2">
      <c r="A108" t="s">
        <v>284</v>
      </c>
      <c r="B108" t="s">
        <v>307</v>
      </c>
      <c r="C108" t="s">
        <v>239</v>
      </c>
      <c r="D108">
        <f t="shared" si="3"/>
        <v>76</v>
      </c>
      <c r="E108">
        <v>73</v>
      </c>
      <c r="F108">
        <v>3</v>
      </c>
    </row>
    <row r="109" spans="1:11" x14ac:dyDescent="0.2">
      <c r="A109" t="s">
        <v>285</v>
      </c>
      <c r="B109" t="s">
        <v>307</v>
      </c>
      <c r="C109" t="s">
        <v>239</v>
      </c>
      <c r="D109">
        <f t="shared" si="3"/>
        <v>24</v>
      </c>
      <c r="E109">
        <v>24</v>
      </c>
      <c r="F109">
        <v>0</v>
      </c>
    </row>
    <row r="110" spans="1:11" x14ac:dyDescent="0.2">
      <c r="A110" t="s">
        <v>286</v>
      </c>
      <c r="B110" t="s">
        <v>307</v>
      </c>
      <c r="C110" t="s">
        <v>239</v>
      </c>
      <c r="D110">
        <f t="shared" si="3"/>
        <v>65</v>
      </c>
      <c r="E110">
        <v>62</v>
      </c>
      <c r="F110">
        <v>3</v>
      </c>
    </row>
    <row r="111" spans="1:11" x14ac:dyDescent="0.2">
      <c r="A111" t="s">
        <v>287</v>
      </c>
      <c r="B111" t="s">
        <v>307</v>
      </c>
      <c r="C111" t="s">
        <v>239</v>
      </c>
      <c r="D111">
        <f t="shared" si="3"/>
        <v>130</v>
      </c>
      <c r="E111">
        <v>124</v>
      </c>
      <c r="F111">
        <v>6</v>
      </c>
    </row>
    <row r="112" spans="1:11" x14ac:dyDescent="0.2">
      <c r="A112" t="s">
        <v>244</v>
      </c>
      <c r="B112" t="s">
        <v>305</v>
      </c>
      <c r="C112" t="s">
        <v>239</v>
      </c>
      <c r="D112">
        <f t="shared" si="3"/>
        <v>284</v>
      </c>
      <c r="E112">
        <v>210</v>
      </c>
      <c r="F112">
        <v>74</v>
      </c>
    </row>
    <row r="113" spans="1:6" x14ac:dyDescent="0.2">
      <c r="A113" t="s">
        <v>266</v>
      </c>
      <c r="B113" t="s">
        <v>308</v>
      </c>
      <c r="C113" t="s">
        <v>215</v>
      </c>
      <c r="D113">
        <f t="shared" si="3"/>
        <v>336</v>
      </c>
      <c r="E113">
        <v>0</v>
      </c>
      <c r="F113">
        <v>336</v>
      </c>
    </row>
    <row r="114" spans="1:6" x14ac:dyDescent="0.2">
      <c r="A114" t="s">
        <v>255</v>
      </c>
      <c r="B114" t="s">
        <v>172</v>
      </c>
      <c r="C114" t="s">
        <v>215</v>
      </c>
      <c r="D114">
        <f t="shared" si="3"/>
        <v>749</v>
      </c>
      <c r="E114">
        <v>749</v>
      </c>
      <c r="F114">
        <v>0</v>
      </c>
    </row>
    <row r="116" spans="1:6" x14ac:dyDescent="0.2">
      <c r="A116" t="s">
        <v>318</v>
      </c>
      <c r="B116" t="s">
        <v>312</v>
      </c>
      <c r="C116" t="s">
        <v>297</v>
      </c>
      <c r="D116">
        <f>E116+F116</f>
        <v>181</v>
      </c>
      <c r="E116">
        <v>181</v>
      </c>
      <c r="F116">
        <v>0</v>
      </c>
    </row>
    <row r="117" spans="1:6" x14ac:dyDescent="0.2">
      <c r="A117" t="s">
        <v>319</v>
      </c>
      <c r="B117" t="s">
        <v>313</v>
      </c>
      <c r="C117" t="s">
        <v>297</v>
      </c>
      <c r="D117">
        <f t="shared" ref="D117:D123" si="4">E117+F117</f>
        <v>77</v>
      </c>
      <c r="E117">
        <v>0</v>
      </c>
      <c r="F117">
        <v>77</v>
      </c>
    </row>
    <row r="118" spans="1:6" x14ac:dyDescent="0.2">
      <c r="A118" t="s">
        <v>244</v>
      </c>
      <c r="B118" t="s">
        <v>321</v>
      </c>
      <c r="C118" t="s">
        <v>297</v>
      </c>
      <c r="D118">
        <f t="shared" si="4"/>
        <v>242</v>
      </c>
      <c r="E118">
        <v>152</v>
      </c>
      <c r="F118">
        <v>90</v>
      </c>
    </row>
    <row r="119" spans="1:6" x14ac:dyDescent="0.2">
      <c r="A119" t="s">
        <v>244</v>
      </c>
      <c r="B119" t="s">
        <v>322</v>
      </c>
      <c r="C119" t="s">
        <v>297</v>
      </c>
      <c r="D119">
        <f t="shared" si="4"/>
        <v>116</v>
      </c>
      <c r="E119">
        <v>116</v>
      </c>
      <c r="F119">
        <v>0</v>
      </c>
    </row>
    <row r="120" spans="1:6" x14ac:dyDescent="0.2">
      <c r="A120" t="s">
        <v>281</v>
      </c>
      <c r="B120" t="s">
        <v>314</v>
      </c>
      <c r="C120" t="s">
        <v>297</v>
      </c>
      <c r="D120">
        <f t="shared" si="4"/>
        <v>26</v>
      </c>
      <c r="E120">
        <v>26</v>
      </c>
      <c r="F120">
        <v>0</v>
      </c>
    </row>
    <row r="121" spans="1:6" x14ac:dyDescent="0.2">
      <c r="A121" t="s">
        <v>320</v>
      </c>
      <c r="B121" t="s">
        <v>315</v>
      </c>
      <c r="C121" t="s">
        <v>297</v>
      </c>
      <c r="D121">
        <f t="shared" si="4"/>
        <v>43</v>
      </c>
      <c r="E121">
        <v>39</v>
      </c>
      <c r="F121">
        <v>4</v>
      </c>
    </row>
    <row r="122" spans="1:6" x14ac:dyDescent="0.2">
      <c r="A122" t="s">
        <v>287</v>
      </c>
      <c r="B122" t="s">
        <v>316</v>
      </c>
      <c r="C122" t="s">
        <v>297</v>
      </c>
      <c r="D122">
        <f t="shared" si="4"/>
        <v>10</v>
      </c>
      <c r="E122">
        <v>10</v>
      </c>
      <c r="F122">
        <v>0</v>
      </c>
    </row>
    <row r="123" spans="1:6" x14ac:dyDescent="0.2">
      <c r="A123" t="s">
        <v>227</v>
      </c>
      <c r="B123" t="s">
        <v>317</v>
      </c>
      <c r="C123" t="s">
        <v>297</v>
      </c>
      <c r="D123">
        <f t="shared" si="4"/>
        <v>31</v>
      </c>
      <c r="E123">
        <v>31</v>
      </c>
      <c r="F123">
        <v>0</v>
      </c>
    </row>
    <row r="125" spans="1:6" x14ac:dyDescent="0.2">
      <c r="A125" t="s">
        <v>325</v>
      </c>
      <c r="D125">
        <f>E125+F125</f>
        <v>3115</v>
      </c>
      <c r="E125">
        <f>SUM(E97:E114)</f>
        <v>2492</v>
      </c>
      <c r="F125">
        <f>SUM(F97:F114)</f>
        <v>623</v>
      </c>
    </row>
    <row r="126" spans="1:6" x14ac:dyDescent="0.2">
      <c r="A126" t="s">
        <v>323</v>
      </c>
      <c r="D126">
        <f>E126+F126</f>
        <v>3841</v>
      </c>
      <c r="E126">
        <f>SUM(E97:E123)</f>
        <v>3047</v>
      </c>
      <c r="F126">
        <f>SUM(F97:F123)</f>
        <v>794</v>
      </c>
    </row>
    <row r="130" spans="1:11" x14ac:dyDescent="0.2">
      <c r="A130" t="s">
        <v>492</v>
      </c>
    </row>
    <row r="131" spans="1:11" x14ac:dyDescent="0.2">
      <c r="B131" t="s">
        <v>5</v>
      </c>
      <c r="C131" t="s">
        <v>6</v>
      </c>
      <c r="D131" t="s">
        <v>28</v>
      </c>
    </row>
    <row r="132" spans="1:11" x14ac:dyDescent="0.2">
      <c r="A132" t="s">
        <v>493</v>
      </c>
      <c r="B132">
        <v>1595</v>
      </c>
      <c r="C132">
        <v>1163</v>
      </c>
      <c r="D132">
        <f>SUM(B132:C132)</f>
        <v>2758</v>
      </c>
      <c r="K132" t="s">
        <v>496</v>
      </c>
    </row>
    <row r="133" spans="1:11" x14ac:dyDescent="0.2">
      <c r="A133" t="s">
        <v>494</v>
      </c>
      <c r="B133">
        <v>132</v>
      </c>
      <c r="C133">
        <v>281</v>
      </c>
      <c r="D133">
        <f>SUM(B133:C133)</f>
        <v>413</v>
      </c>
      <c r="K133" t="s">
        <v>497</v>
      </c>
    </row>
    <row r="134" spans="1:11" x14ac:dyDescent="0.2">
      <c r="A134" t="s">
        <v>28</v>
      </c>
      <c r="B134">
        <f>SUM(B132:B133)</f>
        <v>1727</v>
      </c>
      <c r="C134">
        <f>SUM(C132:C133)</f>
        <v>1444</v>
      </c>
      <c r="D134">
        <f>SUM(D132:D133)</f>
        <v>3171</v>
      </c>
      <c r="K134" t="s">
        <v>500</v>
      </c>
    </row>
    <row r="136" spans="1:11" x14ac:dyDescent="0.2">
      <c r="A136" t="s">
        <v>498</v>
      </c>
      <c r="K136" t="s">
        <v>478</v>
      </c>
    </row>
    <row r="137" spans="1:11" x14ac:dyDescent="0.2">
      <c r="A137" t="s">
        <v>499</v>
      </c>
      <c r="D137">
        <f>'1860, states by nativity'!D24</f>
        <v>99</v>
      </c>
      <c r="K137" t="s">
        <v>501</v>
      </c>
    </row>
    <row r="138" spans="1:11" x14ac:dyDescent="0.2">
      <c r="A138" t="s">
        <v>494</v>
      </c>
      <c r="D138">
        <f>'1860, states by nativity'!E24</f>
        <v>17</v>
      </c>
      <c r="K138" t="s">
        <v>502</v>
      </c>
    </row>
    <row r="139" spans="1:11" x14ac:dyDescent="0.2">
      <c r="A139" t="s">
        <v>28</v>
      </c>
      <c r="D139">
        <f>D137+D138</f>
        <v>116</v>
      </c>
    </row>
    <row r="142" spans="1:11" x14ac:dyDescent="0.2">
      <c r="A142" t="s">
        <v>503</v>
      </c>
      <c r="B142" s="5">
        <f>D139/D134</f>
        <v>3.6581520025228638E-2</v>
      </c>
    </row>
  </sheetData>
  <mergeCells count="1">
    <mergeCell ref="A1:B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5"/>
  <sheetViews>
    <sheetView topLeftCell="I1" workbookViewId="0">
      <selection activeCell="M1" sqref="M1:M3"/>
    </sheetView>
  </sheetViews>
  <sheetFormatPr defaultRowHeight="12.75" x14ac:dyDescent="0.2"/>
  <cols>
    <col min="1" max="1" width="28.140625" customWidth="1"/>
    <col min="2" max="3" width="10.85546875" customWidth="1"/>
    <col min="6" max="7" width="9.85546875" customWidth="1"/>
    <col min="12" max="12" width="3" customWidth="1"/>
    <col min="13" max="13" width="116.7109375" customWidth="1"/>
  </cols>
  <sheetData>
    <row r="1" spans="1:13" x14ac:dyDescent="0.2">
      <c r="A1" s="19" t="s">
        <v>465</v>
      </c>
      <c r="B1" s="19"/>
      <c r="M1" t="s">
        <v>704</v>
      </c>
    </row>
    <row r="2" spans="1:13" x14ac:dyDescent="0.2">
      <c r="M2" t="s">
        <v>705</v>
      </c>
    </row>
    <row r="3" spans="1:13" x14ac:dyDescent="0.2">
      <c r="M3" t="s">
        <v>706</v>
      </c>
    </row>
    <row r="4" spans="1:13" x14ac:dyDescent="0.2">
      <c r="B4" t="s">
        <v>472</v>
      </c>
    </row>
    <row r="5" spans="1:13" x14ac:dyDescent="0.2">
      <c r="A5" s="8" t="s">
        <v>90</v>
      </c>
      <c r="B5" t="s">
        <v>471</v>
      </c>
      <c r="D5" t="s">
        <v>5</v>
      </c>
      <c r="E5" t="s">
        <v>6</v>
      </c>
      <c r="M5" t="s">
        <v>111</v>
      </c>
    </row>
    <row r="6" spans="1:13" x14ac:dyDescent="0.2">
      <c r="A6">
        <v>1850</v>
      </c>
      <c r="B6" s="2">
        <f>B26/B13</f>
        <v>3886.2900544501304</v>
      </c>
      <c r="D6" s="2"/>
      <c r="E6" s="2"/>
      <c r="G6" s="9"/>
      <c r="M6" t="s">
        <v>538</v>
      </c>
    </row>
    <row r="7" spans="1:13" x14ac:dyDescent="0.2">
      <c r="A7">
        <v>1860</v>
      </c>
      <c r="B7" s="2">
        <f>B19/(1-C112)</f>
        <v>7943.4767160161509</v>
      </c>
      <c r="D7" s="2"/>
      <c r="E7" s="2"/>
      <c r="G7" s="9"/>
      <c r="M7" t="s">
        <v>539</v>
      </c>
    </row>
    <row r="8" spans="1:13" x14ac:dyDescent="0.2">
      <c r="A8">
        <v>1870</v>
      </c>
      <c r="B8" s="2">
        <f>B20/(1-C112)</f>
        <v>5429.5429340511437</v>
      </c>
      <c r="D8" s="2"/>
      <c r="E8" s="2"/>
      <c r="G8" s="9"/>
      <c r="M8" t="s">
        <v>539</v>
      </c>
    </row>
    <row r="9" spans="1:13" x14ac:dyDescent="0.2">
      <c r="A9">
        <v>1880</v>
      </c>
      <c r="B9" s="2">
        <f>B21-B114-B115</f>
        <v>8656</v>
      </c>
      <c r="C9" s="1">
        <f>D9/E9</f>
        <v>6.1125718981101071</v>
      </c>
      <c r="D9" s="2">
        <f>D21-C121-C122</f>
        <v>7439</v>
      </c>
      <c r="E9" s="2">
        <f>E21-D121-D122</f>
        <v>1217</v>
      </c>
      <c r="M9" t="s">
        <v>540</v>
      </c>
    </row>
    <row r="10" spans="1:13" x14ac:dyDescent="0.2">
      <c r="B10" s="2"/>
      <c r="D10" s="1"/>
      <c r="G10" s="5"/>
    </row>
    <row r="11" spans="1:13" x14ac:dyDescent="0.2">
      <c r="A11" t="s">
        <v>488</v>
      </c>
      <c r="B11" s="5">
        <f>B100/B105</f>
        <v>0.4231439038058295</v>
      </c>
      <c r="D11" s="1"/>
      <c r="G11" s="5"/>
    </row>
    <row r="12" spans="1:13" x14ac:dyDescent="0.2">
      <c r="A12" t="s">
        <v>485</v>
      </c>
      <c r="B12" s="5">
        <f>B32/B21</f>
        <v>0.34729791099000906</v>
      </c>
      <c r="D12" s="1"/>
      <c r="G12" s="5"/>
    </row>
    <row r="13" spans="1:13" x14ac:dyDescent="0.2">
      <c r="A13" t="s">
        <v>489</v>
      </c>
      <c r="B13" s="5">
        <v>0.4</v>
      </c>
    </row>
    <row r="14" spans="1:13" x14ac:dyDescent="0.2">
      <c r="B14" s="5"/>
    </row>
    <row r="15" spans="1:13" x14ac:dyDescent="0.2">
      <c r="B15" s="5"/>
    </row>
    <row r="16" spans="1:13" x14ac:dyDescent="0.2">
      <c r="B16" s="20" t="s">
        <v>473</v>
      </c>
      <c r="C16" s="20"/>
      <c r="D16" s="20"/>
      <c r="E16" s="20"/>
    </row>
    <row r="17" spans="1:13" x14ac:dyDescent="0.2">
      <c r="A17" s="8" t="s">
        <v>90</v>
      </c>
      <c r="B17" t="s">
        <v>28</v>
      </c>
      <c r="C17" t="s">
        <v>112</v>
      </c>
      <c r="D17" t="s">
        <v>5</v>
      </c>
      <c r="E17" t="s">
        <v>6</v>
      </c>
    </row>
    <row r="18" spans="1:13" x14ac:dyDescent="0.2">
      <c r="A18">
        <v>1850</v>
      </c>
      <c r="B18">
        <f>D18+E18</f>
        <v>1631</v>
      </c>
      <c r="C18" s="1">
        <f>D18/E18</f>
        <v>16.923076923076923</v>
      </c>
      <c r="D18">
        <v>1540</v>
      </c>
      <c r="E18">
        <v>91</v>
      </c>
      <c r="M18" t="s">
        <v>474</v>
      </c>
    </row>
    <row r="19" spans="1:13" x14ac:dyDescent="0.2">
      <c r="A19">
        <v>1860</v>
      </c>
      <c r="B19">
        <f>2861+4021</f>
        <v>6882</v>
      </c>
      <c r="C19" s="1"/>
      <c r="M19" t="s">
        <v>490</v>
      </c>
    </row>
    <row r="20" spans="1:13" x14ac:dyDescent="0.2">
      <c r="A20">
        <v>1870</v>
      </c>
      <c r="B20">
        <v>4704</v>
      </c>
      <c r="C20" s="1"/>
      <c r="M20" t="s">
        <v>491</v>
      </c>
    </row>
    <row r="21" spans="1:13" x14ac:dyDescent="0.2">
      <c r="A21">
        <v>1880</v>
      </c>
      <c r="B21">
        <f>D21+E21</f>
        <v>8808</v>
      </c>
      <c r="C21" s="1">
        <f>D21/E21</f>
        <v>6.1726384364820843</v>
      </c>
      <c r="D21">
        <v>7580</v>
      </c>
      <c r="E21">
        <v>1228</v>
      </c>
    </row>
    <row r="22" spans="1:13" x14ac:dyDescent="0.2">
      <c r="B22" s="5"/>
    </row>
    <row r="24" spans="1:13" x14ac:dyDescent="0.2">
      <c r="A24" t="s">
        <v>359</v>
      </c>
    </row>
    <row r="25" spans="1:13" x14ac:dyDescent="0.2">
      <c r="A25" s="8" t="s">
        <v>90</v>
      </c>
      <c r="B25" t="s">
        <v>28</v>
      </c>
      <c r="C25" t="s">
        <v>112</v>
      </c>
      <c r="D25" t="s">
        <v>5</v>
      </c>
      <c r="E25" t="s">
        <v>6</v>
      </c>
    </row>
    <row r="26" spans="1:13" x14ac:dyDescent="0.2">
      <c r="A26">
        <v>1850</v>
      </c>
      <c r="B26" s="2">
        <f t="shared" ref="B26:B31" si="0">D26+E26</f>
        <v>1554.5160217800521</v>
      </c>
      <c r="C26" s="1">
        <f t="shared" ref="C26:C31" si="1">D26/E26</f>
        <v>22.471002469693179</v>
      </c>
      <c r="D26" s="2">
        <f>D54</f>
        <v>1488.28467849647</v>
      </c>
      <c r="E26" s="2">
        <f>E54</f>
        <v>66.231343283582092</v>
      </c>
      <c r="M26" t="s">
        <v>349</v>
      </c>
    </row>
    <row r="27" spans="1:13" x14ac:dyDescent="0.2">
      <c r="A27">
        <v>1855</v>
      </c>
      <c r="B27" s="2">
        <f t="shared" si="0"/>
        <v>2005</v>
      </c>
      <c r="C27" s="1">
        <f t="shared" si="1"/>
        <v>17.063063063063062</v>
      </c>
      <c r="D27" s="2">
        <f>915+730+249</f>
        <v>1894</v>
      </c>
      <c r="E27" s="2">
        <v>111</v>
      </c>
      <c r="M27" t="s">
        <v>360</v>
      </c>
    </row>
    <row r="28" spans="1:13" x14ac:dyDescent="0.2">
      <c r="A28">
        <v>1860</v>
      </c>
      <c r="B28" s="2">
        <f t="shared" si="0"/>
        <v>2613</v>
      </c>
      <c r="C28" s="1">
        <f t="shared" si="1"/>
        <v>18.072992700729927</v>
      </c>
      <c r="D28" s="2">
        <f>1173+855+448</f>
        <v>2476</v>
      </c>
      <c r="E28" s="2">
        <v>137</v>
      </c>
      <c r="M28" t="s">
        <v>360</v>
      </c>
    </row>
    <row r="29" spans="1:13" x14ac:dyDescent="0.2">
      <c r="A29">
        <v>1865</v>
      </c>
      <c r="B29" s="2">
        <f t="shared" si="0"/>
        <v>1826</v>
      </c>
      <c r="C29" s="1">
        <f t="shared" si="1"/>
        <v>9.8047337278106514</v>
      </c>
      <c r="D29" s="2">
        <f>689+529+439</f>
        <v>1657</v>
      </c>
      <c r="E29" s="2">
        <v>169</v>
      </c>
      <c r="M29" t="s">
        <v>362</v>
      </c>
    </row>
    <row r="30" spans="1:13" x14ac:dyDescent="0.2">
      <c r="A30">
        <v>1870</v>
      </c>
      <c r="B30" s="2">
        <f t="shared" si="0"/>
        <v>2726</v>
      </c>
      <c r="C30" s="1">
        <f t="shared" si="1"/>
        <v>21.716666666666665</v>
      </c>
      <c r="D30" s="2">
        <f>1180+936+490</f>
        <v>2606</v>
      </c>
      <c r="E30" s="2">
        <v>120</v>
      </c>
      <c r="M30" t="s">
        <v>362</v>
      </c>
    </row>
    <row r="31" spans="1:13" x14ac:dyDescent="0.2">
      <c r="A31">
        <v>1875</v>
      </c>
      <c r="B31" s="2">
        <f t="shared" si="0"/>
        <v>3291</v>
      </c>
      <c r="C31" s="1">
        <f t="shared" si="1"/>
        <v>23.931818181818183</v>
      </c>
      <c r="D31" s="2">
        <v>3159</v>
      </c>
      <c r="E31" s="2">
        <v>132</v>
      </c>
      <c r="M31" t="s">
        <v>363</v>
      </c>
    </row>
    <row r="32" spans="1:13" x14ac:dyDescent="0.2">
      <c r="A32">
        <v>1880</v>
      </c>
      <c r="B32" s="2">
        <v>3059</v>
      </c>
      <c r="D32" s="2">
        <v>3059</v>
      </c>
      <c r="E32" s="2">
        <v>0</v>
      </c>
      <c r="M32" t="s">
        <v>364</v>
      </c>
    </row>
    <row r="36" spans="1:13" x14ac:dyDescent="0.2">
      <c r="B36" t="s">
        <v>100</v>
      </c>
      <c r="F36" t="s">
        <v>104</v>
      </c>
    </row>
    <row r="37" spans="1:13" x14ac:dyDescent="0.2">
      <c r="B37" t="s">
        <v>5</v>
      </c>
      <c r="C37" t="s">
        <v>6</v>
      </c>
      <c r="D37" t="s">
        <v>5</v>
      </c>
      <c r="E37" t="s">
        <v>5</v>
      </c>
      <c r="F37" t="s">
        <v>5</v>
      </c>
      <c r="G37" t="s">
        <v>6</v>
      </c>
      <c r="H37" t="s">
        <v>5</v>
      </c>
      <c r="I37" t="s">
        <v>5</v>
      </c>
    </row>
    <row r="38" spans="1:13" x14ac:dyDescent="0.2">
      <c r="B38" t="s">
        <v>101</v>
      </c>
      <c r="C38" t="s">
        <v>102</v>
      </c>
      <c r="D38" t="s">
        <v>103</v>
      </c>
      <c r="E38" t="s">
        <v>13</v>
      </c>
      <c r="F38" t="s">
        <v>101</v>
      </c>
      <c r="G38" t="s">
        <v>102</v>
      </c>
      <c r="H38" t="s">
        <v>103</v>
      </c>
      <c r="I38" t="s">
        <v>13</v>
      </c>
    </row>
    <row r="39" spans="1:13" x14ac:dyDescent="0.2">
      <c r="A39">
        <v>1850</v>
      </c>
      <c r="F39">
        <v>694</v>
      </c>
      <c r="G39">
        <v>71</v>
      </c>
      <c r="H39">
        <v>732</v>
      </c>
      <c r="I39">
        <v>114</v>
      </c>
      <c r="M39" t="s">
        <v>360</v>
      </c>
    </row>
    <row r="40" spans="1:13" x14ac:dyDescent="0.2">
      <c r="A40">
        <v>1851</v>
      </c>
      <c r="B40">
        <v>723</v>
      </c>
      <c r="C40">
        <v>73</v>
      </c>
      <c r="D40">
        <v>752</v>
      </c>
      <c r="E40">
        <v>114</v>
      </c>
      <c r="F40">
        <v>755</v>
      </c>
      <c r="G40">
        <v>75</v>
      </c>
      <c r="H40">
        <v>771</v>
      </c>
      <c r="I40">
        <v>113</v>
      </c>
      <c r="M40" t="s">
        <v>361</v>
      </c>
    </row>
    <row r="41" spans="1:13" x14ac:dyDescent="0.2">
      <c r="A41">
        <v>1852</v>
      </c>
      <c r="B41">
        <v>788</v>
      </c>
      <c r="C41">
        <v>81</v>
      </c>
      <c r="D41">
        <v>759</v>
      </c>
      <c r="E41">
        <v>125</v>
      </c>
      <c r="F41">
        <v>832</v>
      </c>
      <c r="G41">
        <v>92</v>
      </c>
      <c r="H41">
        <v>752</v>
      </c>
      <c r="I41">
        <v>167</v>
      </c>
      <c r="M41" t="s">
        <v>512</v>
      </c>
    </row>
    <row r="42" spans="1:13" x14ac:dyDescent="0.2">
      <c r="A42">
        <v>1853</v>
      </c>
      <c r="B42">
        <v>865</v>
      </c>
      <c r="C42">
        <v>96</v>
      </c>
      <c r="D42">
        <v>753</v>
      </c>
      <c r="E42">
        <v>186</v>
      </c>
      <c r="F42">
        <v>913</v>
      </c>
      <c r="G42">
        <v>101</v>
      </c>
      <c r="H42">
        <v>748</v>
      </c>
      <c r="I42">
        <v>190</v>
      </c>
    </row>
    <row r="44" spans="1:13" x14ac:dyDescent="0.2">
      <c r="A44">
        <v>1861</v>
      </c>
      <c r="B44">
        <v>1280</v>
      </c>
      <c r="C44">
        <v>143</v>
      </c>
      <c r="D44">
        <v>865</v>
      </c>
      <c r="E44">
        <v>483</v>
      </c>
      <c r="M44" t="s">
        <v>618</v>
      </c>
    </row>
    <row r="45" spans="1:13" x14ac:dyDescent="0.2">
      <c r="A45">
        <v>1862</v>
      </c>
      <c r="B45">
        <v>1147</v>
      </c>
      <c r="C45">
        <v>130</v>
      </c>
      <c r="D45">
        <v>860</v>
      </c>
      <c r="E45">
        <v>497</v>
      </c>
      <c r="M45" t="s">
        <v>619</v>
      </c>
    </row>
    <row r="46" spans="1:13" x14ac:dyDescent="0.2">
      <c r="A46">
        <v>1863</v>
      </c>
      <c r="B46">
        <v>890</v>
      </c>
      <c r="C46">
        <v>124</v>
      </c>
      <c r="D46">
        <v>772</v>
      </c>
      <c r="E46">
        <v>434</v>
      </c>
      <c r="M46" t="s">
        <v>620</v>
      </c>
    </row>
    <row r="47" spans="1:13" x14ac:dyDescent="0.2">
      <c r="A47">
        <v>1864</v>
      </c>
      <c r="B47">
        <v>796</v>
      </c>
      <c r="C47">
        <v>147</v>
      </c>
      <c r="D47">
        <v>652</v>
      </c>
      <c r="E47">
        <v>370</v>
      </c>
    </row>
    <row r="48" spans="1:13" x14ac:dyDescent="0.2">
      <c r="A48">
        <v>1865</v>
      </c>
      <c r="B48">
        <v>689</v>
      </c>
      <c r="C48">
        <v>188</v>
      </c>
    </row>
    <row r="50" spans="1:13" x14ac:dyDescent="0.2">
      <c r="A50">
        <v>1875</v>
      </c>
      <c r="B50">
        <v>1348</v>
      </c>
      <c r="C50">
        <v>132</v>
      </c>
      <c r="D50">
        <v>1261</v>
      </c>
      <c r="E50">
        <v>550</v>
      </c>
    </row>
    <row r="52" spans="1:13" x14ac:dyDescent="0.2">
      <c r="D52" s="20" t="s">
        <v>510</v>
      </c>
      <c r="E52" s="20"/>
      <c r="F52" s="20" t="s">
        <v>511</v>
      </c>
      <c r="G52" s="20"/>
    </row>
    <row r="53" spans="1:13" x14ac:dyDescent="0.2">
      <c r="B53" t="s">
        <v>28</v>
      </c>
      <c r="C53" t="s">
        <v>112</v>
      </c>
      <c r="D53" t="s">
        <v>5</v>
      </c>
      <c r="E53" t="s">
        <v>6</v>
      </c>
      <c r="F53" t="s">
        <v>26</v>
      </c>
      <c r="G53" t="s">
        <v>6</v>
      </c>
    </row>
    <row r="54" spans="1:13" x14ac:dyDescent="0.2">
      <c r="A54">
        <v>1850</v>
      </c>
      <c r="B54" s="3">
        <f>D54+E54</f>
        <v>1554.5160217800521</v>
      </c>
      <c r="C54" s="1">
        <f>D54/E54</f>
        <v>22.471002469693179</v>
      </c>
      <c r="D54" s="3">
        <f>F54*AVERAGE(D55:D57)/AVERAGE(F55:F57)</f>
        <v>1488.28467849647</v>
      </c>
      <c r="E54" s="3">
        <f>G54*AVERAGE(E55:E57)/AVERAGE(G55:G57)</f>
        <v>66.231343283582092</v>
      </c>
      <c r="F54">
        <f>F39+H39+I39</f>
        <v>1540</v>
      </c>
      <c r="G54">
        <f>G39</f>
        <v>71</v>
      </c>
      <c r="M54" t="s">
        <v>382</v>
      </c>
    </row>
    <row r="55" spans="1:13" x14ac:dyDescent="0.2">
      <c r="A55">
        <v>1851</v>
      </c>
      <c r="B55" s="3">
        <f>D55+E55</f>
        <v>1662</v>
      </c>
      <c r="C55" s="1">
        <f>D55/E55</f>
        <v>21.767123287671232</v>
      </c>
      <c r="D55">
        <f>B40+D40+E40</f>
        <v>1589</v>
      </c>
      <c r="E55">
        <f>C40</f>
        <v>73</v>
      </c>
      <c r="F55">
        <f>F40+H40+I40</f>
        <v>1639</v>
      </c>
      <c r="G55">
        <f>G40</f>
        <v>75</v>
      </c>
    </row>
    <row r="56" spans="1:13" x14ac:dyDescent="0.2">
      <c r="A56">
        <v>1852</v>
      </c>
      <c r="B56" s="3">
        <f>D56+E56</f>
        <v>1753</v>
      </c>
      <c r="C56" s="1">
        <f>D56/E56</f>
        <v>20.641975308641975</v>
      </c>
      <c r="D56">
        <f>B41+D41+E41</f>
        <v>1672</v>
      </c>
      <c r="E56">
        <f>C41</f>
        <v>81</v>
      </c>
      <c r="F56">
        <f>F41+H41+I41</f>
        <v>1751</v>
      </c>
      <c r="G56">
        <f>G41</f>
        <v>92</v>
      </c>
    </row>
    <row r="57" spans="1:13" x14ac:dyDescent="0.2">
      <c r="A57">
        <v>1853</v>
      </c>
      <c r="B57" s="3">
        <f>D57+E57</f>
        <v>1900</v>
      </c>
      <c r="C57" s="1">
        <f>D57/E57</f>
        <v>18.791666666666668</v>
      </c>
      <c r="D57">
        <f>B42+D42+E42</f>
        <v>1804</v>
      </c>
      <c r="E57">
        <f>C42</f>
        <v>96</v>
      </c>
      <c r="F57">
        <f>F42+H42+I42</f>
        <v>1851</v>
      </c>
      <c r="G57">
        <f>G42</f>
        <v>101</v>
      </c>
    </row>
    <row r="58" spans="1:13" x14ac:dyDescent="0.2">
      <c r="B58" s="3"/>
      <c r="C58" s="1"/>
    </row>
    <row r="59" spans="1:13" x14ac:dyDescent="0.2">
      <c r="A59">
        <v>1861</v>
      </c>
      <c r="B59" s="3">
        <f>D59+E59</f>
        <v>2771</v>
      </c>
      <c r="C59" s="1">
        <f>D59/E59</f>
        <v>18.377622377622377</v>
      </c>
      <c r="D59">
        <f>B44+D44+E44</f>
        <v>2628</v>
      </c>
      <c r="E59">
        <f>C44</f>
        <v>143</v>
      </c>
    </row>
    <row r="60" spans="1:13" x14ac:dyDescent="0.2">
      <c r="A60">
        <v>1862</v>
      </c>
      <c r="B60" s="3">
        <f>D60+E60</f>
        <v>2634</v>
      </c>
      <c r="C60" s="1">
        <f>D60/E60</f>
        <v>19.261538461538461</v>
      </c>
      <c r="D60">
        <f>B45+D45+E45</f>
        <v>2504</v>
      </c>
      <c r="E60">
        <f>C45</f>
        <v>130</v>
      </c>
    </row>
    <row r="61" spans="1:13" x14ac:dyDescent="0.2">
      <c r="A61">
        <v>1863</v>
      </c>
      <c r="B61" s="3">
        <f>D61+E61</f>
        <v>2220</v>
      </c>
      <c r="C61" s="1">
        <f>D61/E61</f>
        <v>16.903225806451612</v>
      </c>
      <c r="D61">
        <f>B46+D46+E46</f>
        <v>2096</v>
      </c>
      <c r="E61">
        <f>C46</f>
        <v>124</v>
      </c>
    </row>
    <row r="62" spans="1:13" x14ac:dyDescent="0.2">
      <c r="A62">
        <v>1864</v>
      </c>
      <c r="B62" s="3">
        <f>D62+E62</f>
        <v>1965</v>
      </c>
      <c r="C62" s="1">
        <f>D62/E62</f>
        <v>12.36734693877551</v>
      </c>
      <c r="D62">
        <f>B47+D47+E47</f>
        <v>1818</v>
      </c>
      <c r="E62">
        <f>C47</f>
        <v>147</v>
      </c>
    </row>
    <row r="64" spans="1:13" x14ac:dyDescent="0.2">
      <c r="A64">
        <v>1875</v>
      </c>
      <c r="B64" s="3">
        <f>D64+E64</f>
        <v>3291</v>
      </c>
      <c r="C64" s="1">
        <f>D64/E64</f>
        <v>23.931818181818183</v>
      </c>
      <c r="D64">
        <f>B50+D50+E50</f>
        <v>3159</v>
      </c>
      <c r="E64">
        <f>C50</f>
        <v>132</v>
      </c>
    </row>
    <row r="65" spans="1:13" x14ac:dyDescent="0.2">
      <c r="B65" s="3"/>
      <c r="C65" s="1"/>
    </row>
    <row r="66" spans="1:13" x14ac:dyDescent="0.2">
      <c r="A66" t="s">
        <v>507</v>
      </c>
      <c r="B66" s="3"/>
      <c r="C66" s="1"/>
    </row>
    <row r="67" spans="1:13" x14ac:dyDescent="0.2">
      <c r="D67" s="4"/>
      <c r="E67" s="4"/>
      <c r="F67" s="4"/>
      <c r="G67" s="4"/>
    </row>
    <row r="68" spans="1:13" x14ac:dyDescent="0.2">
      <c r="B68" t="s">
        <v>508</v>
      </c>
      <c r="D68" s="3" t="s">
        <v>5</v>
      </c>
      <c r="E68" s="1"/>
      <c r="G68" t="s">
        <v>6</v>
      </c>
    </row>
    <row r="69" spans="1:13" x14ac:dyDescent="0.2">
      <c r="B69" t="s">
        <v>28</v>
      </c>
      <c r="C69" t="s">
        <v>112</v>
      </c>
      <c r="D69" s="3" t="s">
        <v>12</v>
      </c>
      <c r="E69" s="1" t="s">
        <v>11</v>
      </c>
      <c r="F69" t="s">
        <v>13</v>
      </c>
      <c r="G69" t="s">
        <v>506</v>
      </c>
    </row>
    <row r="70" spans="1:13" x14ac:dyDescent="0.2">
      <c r="A70">
        <v>1847</v>
      </c>
      <c r="B70" s="2">
        <f>SUM(D70:G70)</f>
        <v>1424</v>
      </c>
      <c r="C70" s="1">
        <f>SUM(D70:F70)/G70</f>
        <v>15</v>
      </c>
      <c r="D70" s="2">
        <v>682</v>
      </c>
      <c r="E70" s="2">
        <v>507</v>
      </c>
      <c r="F70" s="2">
        <v>146</v>
      </c>
      <c r="G70" s="2">
        <v>89</v>
      </c>
      <c r="M70" t="s">
        <v>509</v>
      </c>
    </row>
    <row r="71" spans="1:13" x14ac:dyDescent="0.2">
      <c r="A71">
        <v>1848</v>
      </c>
      <c r="B71" s="2">
        <f t="shared" ref="B71:B94" si="2">SUM(D71:G71)</f>
        <v>1309</v>
      </c>
      <c r="C71" s="1">
        <f t="shared" ref="C71:C94" si="3">SUM(D71:F71)/G71</f>
        <v>14.771084337349398</v>
      </c>
      <c r="D71" s="2">
        <v>611</v>
      </c>
      <c r="E71" s="2">
        <v>452</v>
      </c>
      <c r="F71" s="2">
        <v>163</v>
      </c>
      <c r="G71" s="2">
        <v>83</v>
      </c>
      <c r="M71" t="s">
        <v>621</v>
      </c>
    </row>
    <row r="72" spans="1:13" x14ac:dyDescent="0.2">
      <c r="A72">
        <v>1849</v>
      </c>
      <c r="B72" s="2">
        <f t="shared" si="2"/>
        <v>1466</v>
      </c>
      <c r="C72" s="1">
        <f t="shared" si="3"/>
        <v>23.032786885245901</v>
      </c>
      <c r="D72" s="2">
        <v>672</v>
      </c>
      <c r="E72" s="2">
        <v>609</v>
      </c>
      <c r="F72" s="2">
        <v>124</v>
      </c>
      <c r="G72" s="2">
        <v>61</v>
      </c>
      <c r="M72" t="s">
        <v>622</v>
      </c>
    </row>
    <row r="73" spans="1:13" x14ac:dyDescent="0.2">
      <c r="A73">
        <v>1850</v>
      </c>
      <c r="B73" s="2">
        <f t="shared" si="2"/>
        <v>1611</v>
      </c>
      <c r="C73" s="1">
        <f t="shared" si="3"/>
        <v>21.690140845070424</v>
      </c>
      <c r="D73" s="2">
        <v>694</v>
      </c>
      <c r="E73" s="2">
        <v>732</v>
      </c>
      <c r="F73" s="2">
        <v>114</v>
      </c>
      <c r="G73" s="2">
        <v>71</v>
      </c>
    </row>
    <row r="74" spans="1:13" x14ac:dyDescent="0.2">
      <c r="A74">
        <v>1851</v>
      </c>
      <c r="B74" s="2">
        <f t="shared" si="2"/>
        <v>1714</v>
      </c>
      <c r="C74" s="1">
        <f t="shared" si="3"/>
        <v>21.853333333333332</v>
      </c>
      <c r="D74" s="2">
        <v>755</v>
      </c>
      <c r="E74" s="2">
        <v>771</v>
      </c>
      <c r="F74" s="2">
        <v>113</v>
      </c>
      <c r="G74" s="2">
        <v>75</v>
      </c>
    </row>
    <row r="75" spans="1:13" x14ac:dyDescent="0.2">
      <c r="A75">
        <v>1852</v>
      </c>
      <c r="B75" s="2">
        <f t="shared" si="2"/>
        <v>1843</v>
      </c>
      <c r="C75" s="1">
        <f t="shared" si="3"/>
        <v>19.032608695652176</v>
      </c>
      <c r="D75" s="2">
        <v>832</v>
      </c>
      <c r="E75" s="2">
        <v>752</v>
      </c>
      <c r="F75" s="2">
        <v>167</v>
      </c>
      <c r="G75" s="2">
        <v>92</v>
      </c>
    </row>
    <row r="76" spans="1:13" x14ac:dyDescent="0.2">
      <c r="A76">
        <v>1853</v>
      </c>
      <c r="B76" s="2">
        <f t="shared" si="2"/>
        <v>1952</v>
      </c>
      <c r="C76" s="1">
        <f t="shared" si="3"/>
        <v>18.326732673267326</v>
      </c>
      <c r="D76" s="2">
        <v>913</v>
      </c>
      <c r="E76" s="2">
        <v>748</v>
      </c>
      <c r="F76" s="2">
        <v>190</v>
      </c>
      <c r="G76" s="2">
        <v>101</v>
      </c>
    </row>
    <row r="77" spans="1:13" x14ac:dyDescent="0.2">
      <c r="A77">
        <v>1854</v>
      </c>
      <c r="B77" s="2">
        <f t="shared" si="2"/>
        <v>1976</v>
      </c>
      <c r="C77" s="1">
        <f t="shared" si="3"/>
        <v>19.371134020618555</v>
      </c>
      <c r="D77" s="2">
        <v>927</v>
      </c>
      <c r="E77" s="2">
        <v>732</v>
      </c>
      <c r="F77" s="2">
        <v>220</v>
      </c>
      <c r="G77" s="2">
        <v>97</v>
      </c>
    </row>
    <row r="78" spans="1:13" x14ac:dyDescent="0.2">
      <c r="A78">
        <v>1855</v>
      </c>
      <c r="B78" s="2">
        <f t="shared" si="2"/>
        <v>1888</v>
      </c>
      <c r="C78" s="1">
        <f t="shared" si="3"/>
        <v>20.213483146067414</v>
      </c>
      <c r="D78" s="2">
        <v>831</v>
      </c>
      <c r="E78" s="2">
        <v>687</v>
      </c>
      <c r="F78" s="2">
        <v>281</v>
      </c>
      <c r="G78" s="2">
        <v>89</v>
      </c>
    </row>
    <row r="79" spans="1:13" x14ac:dyDescent="0.2">
      <c r="A79">
        <v>1856</v>
      </c>
      <c r="B79" s="2">
        <f t="shared" si="2"/>
        <v>1869</v>
      </c>
      <c r="C79" s="1">
        <f t="shared" si="3"/>
        <v>26.485294117647058</v>
      </c>
      <c r="D79" s="2">
        <v>885</v>
      </c>
      <c r="E79" s="2">
        <v>662</v>
      </c>
      <c r="F79" s="2">
        <v>254</v>
      </c>
      <c r="G79" s="2">
        <v>68</v>
      </c>
    </row>
    <row r="80" spans="1:13" x14ac:dyDescent="0.2">
      <c r="A80">
        <v>1857</v>
      </c>
      <c r="B80" s="2">
        <f t="shared" si="2"/>
        <v>1962</v>
      </c>
      <c r="C80" s="1">
        <f t="shared" si="3"/>
        <v>26.25</v>
      </c>
      <c r="D80" s="2">
        <v>973</v>
      </c>
      <c r="E80" s="2">
        <v>643</v>
      </c>
      <c r="F80" s="2">
        <v>274</v>
      </c>
      <c r="G80" s="2">
        <v>72</v>
      </c>
    </row>
    <row r="81" spans="1:7" x14ac:dyDescent="0.2">
      <c r="A81">
        <v>1858</v>
      </c>
      <c r="B81" s="2">
        <f t="shared" si="2"/>
        <v>2230</v>
      </c>
      <c r="C81" s="1">
        <f t="shared" si="3"/>
        <v>20.442307692307693</v>
      </c>
      <c r="D81" s="2">
        <v>1072</v>
      </c>
      <c r="E81" s="2">
        <v>696</v>
      </c>
      <c r="F81" s="2">
        <v>358</v>
      </c>
      <c r="G81" s="2">
        <v>104</v>
      </c>
    </row>
    <row r="82" spans="1:7" x14ac:dyDescent="0.2">
      <c r="A82">
        <v>1859</v>
      </c>
      <c r="B82" s="2">
        <f t="shared" si="2"/>
        <v>2486</v>
      </c>
      <c r="C82" s="1">
        <f t="shared" si="3"/>
        <v>17.279411764705884</v>
      </c>
      <c r="D82" s="2">
        <v>1092</v>
      </c>
      <c r="E82" s="2">
        <v>811</v>
      </c>
      <c r="F82" s="2">
        <v>447</v>
      </c>
      <c r="G82" s="2">
        <v>136</v>
      </c>
    </row>
    <row r="83" spans="1:7" x14ac:dyDescent="0.2">
      <c r="A83">
        <v>1860</v>
      </c>
      <c r="B83" s="2">
        <f t="shared" si="2"/>
        <v>2659</v>
      </c>
      <c r="C83" s="1">
        <f t="shared" si="3"/>
        <v>18.408759124087592</v>
      </c>
      <c r="D83" s="2">
        <v>1238</v>
      </c>
      <c r="E83" s="2">
        <v>853</v>
      </c>
      <c r="F83" s="2">
        <v>431</v>
      </c>
      <c r="G83" s="2">
        <v>137</v>
      </c>
    </row>
    <row r="84" spans="1:7" x14ac:dyDescent="0.2">
      <c r="A84">
        <v>1861</v>
      </c>
      <c r="B84" s="2">
        <f t="shared" si="2"/>
        <v>2674</v>
      </c>
      <c r="C84" s="1">
        <f t="shared" si="3"/>
        <v>18.518248175182482</v>
      </c>
      <c r="D84" s="2">
        <v>1238</v>
      </c>
      <c r="E84" s="2">
        <v>797</v>
      </c>
      <c r="F84" s="2">
        <v>502</v>
      </c>
      <c r="G84" s="2">
        <v>137</v>
      </c>
    </row>
    <row r="85" spans="1:7" x14ac:dyDescent="0.2">
      <c r="A85">
        <v>1862</v>
      </c>
      <c r="B85" s="2">
        <f t="shared" si="2"/>
        <v>2340.3000000000002</v>
      </c>
      <c r="C85" s="1">
        <f t="shared" si="3"/>
        <v>17.827835880933225</v>
      </c>
      <c r="D85" s="2">
        <v>969</v>
      </c>
      <c r="E85" s="2">
        <v>793</v>
      </c>
      <c r="F85" s="2">
        <v>454</v>
      </c>
      <c r="G85" s="2">
        <f>C44*G86/C45</f>
        <v>124.3</v>
      </c>
    </row>
    <row r="86" spans="1:7" x14ac:dyDescent="0.2">
      <c r="A86">
        <v>1863</v>
      </c>
      <c r="B86" s="2">
        <f t="shared" si="2"/>
        <v>2114</v>
      </c>
      <c r="C86" s="1">
        <f t="shared" si="3"/>
        <v>17.707964601769913</v>
      </c>
      <c r="D86" s="2">
        <v>837</v>
      </c>
      <c r="E86" s="2">
        <v>772</v>
      </c>
      <c r="F86" s="2">
        <v>392</v>
      </c>
      <c r="G86" s="2">
        <v>113</v>
      </c>
    </row>
    <row r="87" spans="1:7" x14ac:dyDescent="0.2">
      <c r="A87">
        <v>1864</v>
      </c>
      <c r="B87" s="2">
        <f t="shared" si="2"/>
        <v>1731</v>
      </c>
      <c r="C87" s="1">
        <f t="shared" si="3"/>
        <v>9.9556962025316462</v>
      </c>
      <c r="D87" s="2">
        <v>683</v>
      </c>
      <c r="E87" s="2">
        <v>550</v>
      </c>
      <c r="F87" s="2">
        <v>340</v>
      </c>
      <c r="G87" s="2">
        <v>158</v>
      </c>
    </row>
    <row r="88" spans="1:7" x14ac:dyDescent="0.2">
      <c r="A88">
        <v>1865</v>
      </c>
      <c r="B88" s="2">
        <f t="shared" si="2"/>
        <v>1796</v>
      </c>
      <c r="C88" s="1">
        <f t="shared" si="3"/>
        <v>10.29559748427673</v>
      </c>
      <c r="D88" s="2">
        <v>784</v>
      </c>
      <c r="E88" s="2">
        <v>515</v>
      </c>
      <c r="F88" s="2">
        <v>338</v>
      </c>
      <c r="G88" s="2">
        <v>159</v>
      </c>
    </row>
    <row r="89" spans="1:7" x14ac:dyDescent="0.2">
      <c r="A89">
        <v>1866</v>
      </c>
      <c r="B89" s="2">
        <f t="shared" si="2"/>
        <v>2559</v>
      </c>
      <c r="C89" s="1">
        <f t="shared" si="3"/>
        <v>14.603658536585366</v>
      </c>
      <c r="D89" s="2">
        <v>1202</v>
      </c>
      <c r="E89" s="2">
        <v>753</v>
      </c>
      <c r="F89" s="2">
        <v>440</v>
      </c>
      <c r="G89" s="2">
        <v>164</v>
      </c>
    </row>
    <row r="90" spans="1:7" x14ac:dyDescent="0.2">
      <c r="A90">
        <v>1867</v>
      </c>
      <c r="B90" s="2">
        <f t="shared" si="2"/>
        <v>2843</v>
      </c>
      <c r="C90" s="1">
        <f t="shared" si="3"/>
        <v>18.472602739726028</v>
      </c>
      <c r="D90" s="2">
        <v>1263</v>
      </c>
      <c r="E90" s="2">
        <v>927</v>
      </c>
      <c r="F90" s="2">
        <v>507</v>
      </c>
      <c r="G90" s="2">
        <v>146</v>
      </c>
    </row>
    <row r="91" spans="1:7" x14ac:dyDescent="0.2">
      <c r="A91">
        <v>1868</v>
      </c>
      <c r="B91" s="2">
        <f t="shared" si="2"/>
        <v>2805</v>
      </c>
      <c r="C91" s="1">
        <f t="shared" si="3"/>
        <v>20.090225563909776</v>
      </c>
      <c r="D91" s="2">
        <v>1250</v>
      </c>
      <c r="E91" s="2">
        <v>910</v>
      </c>
      <c r="F91" s="2">
        <v>512</v>
      </c>
      <c r="G91" s="2">
        <v>133</v>
      </c>
    </row>
    <row r="92" spans="1:7" x14ac:dyDescent="0.2">
      <c r="A92">
        <v>1869</v>
      </c>
      <c r="B92" s="2">
        <f t="shared" si="2"/>
        <v>2852</v>
      </c>
      <c r="C92" s="1">
        <f t="shared" si="3"/>
        <v>20.938461538461539</v>
      </c>
      <c r="D92" s="2">
        <v>1270</v>
      </c>
      <c r="E92" s="2">
        <v>949</v>
      </c>
      <c r="F92" s="2">
        <v>503</v>
      </c>
      <c r="G92" s="2">
        <v>130</v>
      </c>
    </row>
    <row r="93" spans="1:7" x14ac:dyDescent="0.2">
      <c r="A93">
        <v>1870</v>
      </c>
      <c r="B93" s="2">
        <f t="shared" si="2"/>
        <v>2713</v>
      </c>
      <c r="C93" s="1">
        <f t="shared" si="3"/>
        <v>21.237704918032787</v>
      </c>
      <c r="D93" s="2">
        <v>1247</v>
      </c>
      <c r="E93" s="2">
        <v>901</v>
      </c>
      <c r="F93" s="2">
        <v>443</v>
      </c>
      <c r="G93" s="2">
        <v>122</v>
      </c>
    </row>
    <row r="94" spans="1:7" x14ac:dyDescent="0.2">
      <c r="A94">
        <v>1871</v>
      </c>
      <c r="B94" s="2">
        <f t="shared" si="2"/>
        <v>2830</v>
      </c>
      <c r="C94" s="1">
        <f t="shared" si="3"/>
        <v>24.727272727272727</v>
      </c>
      <c r="D94" s="2">
        <v>1260</v>
      </c>
      <c r="E94" s="2">
        <v>931</v>
      </c>
      <c r="F94" s="2">
        <v>529</v>
      </c>
      <c r="G94" s="2">
        <v>110</v>
      </c>
    </row>
    <row r="95" spans="1:7" x14ac:dyDescent="0.2">
      <c r="B95" s="3"/>
      <c r="C95" s="1"/>
    </row>
    <row r="96" spans="1:7" x14ac:dyDescent="0.2">
      <c r="B96" s="3"/>
      <c r="C96" s="1"/>
    </row>
    <row r="97" spans="1:13" x14ac:dyDescent="0.2">
      <c r="B97" s="3"/>
      <c r="C97" s="1"/>
    </row>
    <row r="98" spans="1:13" x14ac:dyDescent="0.2">
      <c r="A98" t="s">
        <v>486</v>
      </c>
      <c r="B98" s="3"/>
      <c r="C98" s="1"/>
    </row>
    <row r="99" spans="1:13" x14ac:dyDescent="0.2">
      <c r="B99" s="3" t="s">
        <v>45</v>
      </c>
      <c r="C99" s="1"/>
    </row>
    <row r="100" spans="1:13" x14ac:dyDescent="0.2">
      <c r="A100" t="s">
        <v>327</v>
      </c>
      <c r="B100" s="3">
        <f>B28*(B29/B28)^0.6</f>
        <v>2107.4448959709775</v>
      </c>
      <c r="C100" s="1"/>
    </row>
    <row r="101" spans="1:13" x14ac:dyDescent="0.2">
      <c r="A101" t="s">
        <v>487</v>
      </c>
      <c r="B101" s="3">
        <f>SUM(B304:C304)</f>
        <v>1439</v>
      </c>
      <c r="C101" s="1"/>
    </row>
    <row r="102" spans="1:13" x14ac:dyDescent="0.2">
      <c r="A102" t="s">
        <v>169</v>
      </c>
      <c r="B102" s="3">
        <f>B161</f>
        <v>1284</v>
      </c>
      <c r="C102" s="1"/>
    </row>
    <row r="103" spans="1:13" x14ac:dyDescent="0.2">
      <c r="A103" t="s">
        <v>75</v>
      </c>
      <c r="B103" s="3">
        <v>150</v>
      </c>
      <c r="C103" s="1"/>
    </row>
    <row r="104" spans="1:13" x14ac:dyDescent="0.2">
      <c r="B104" s="3"/>
      <c r="C104" s="1"/>
    </row>
    <row r="105" spans="1:13" x14ac:dyDescent="0.2">
      <c r="A105" t="s">
        <v>471</v>
      </c>
      <c r="B105" s="3">
        <f>SUM(B100:B103)</f>
        <v>4980.4448959709771</v>
      </c>
      <c r="C105" s="1"/>
    </row>
    <row r="106" spans="1:13" x14ac:dyDescent="0.2">
      <c r="B106" s="3"/>
      <c r="C106" s="1"/>
    </row>
    <row r="107" spans="1:13" x14ac:dyDescent="0.2">
      <c r="A107" t="s">
        <v>466</v>
      </c>
    </row>
    <row r="108" spans="1:13" x14ac:dyDescent="0.2">
      <c r="A108" t="s">
        <v>122</v>
      </c>
      <c r="B108" t="s">
        <v>179</v>
      </c>
      <c r="C108" t="s">
        <v>467</v>
      </c>
    </row>
    <row r="109" spans="1:13" x14ac:dyDescent="0.2">
      <c r="A109" t="s">
        <v>29</v>
      </c>
      <c r="B109">
        <v>6300</v>
      </c>
      <c r="C109" s="5">
        <f>B109/B117</f>
        <v>0.73460820895522383</v>
      </c>
      <c r="M109" t="s">
        <v>468</v>
      </c>
    </row>
    <row r="110" spans="1:13" x14ac:dyDescent="0.2">
      <c r="A110" t="s">
        <v>73</v>
      </c>
      <c r="B110">
        <v>857</v>
      </c>
      <c r="M110" t="s">
        <v>469</v>
      </c>
    </row>
    <row r="111" spans="1:13" x14ac:dyDescent="0.2">
      <c r="A111" t="s">
        <v>74</v>
      </c>
      <c r="B111">
        <v>273</v>
      </c>
    </row>
    <row r="112" spans="1:13" x14ac:dyDescent="0.2">
      <c r="A112" t="s">
        <v>75</v>
      </c>
      <c r="B112">
        <v>1146</v>
      </c>
      <c r="C112" s="5">
        <f>B112/B117</f>
        <v>0.13362873134328357</v>
      </c>
      <c r="M112" t="s">
        <v>504</v>
      </c>
    </row>
    <row r="113" spans="1:13" x14ac:dyDescent="0.2">
      <c r="A113" t="s">
        <v>76</v>
      </c>
      <c r="B113">
        <v>0</v>
      </c>
    </row>
    <row r="114" spans="1:13" x14ac:dyDescent="0.2">
      <c r="A114" t="s">
        <v>295</v>
      </c>
      <c r="B114">
        <v>10</v>
      </c>
    </row>
    <row r="115" spans="1:13" x14ac:dyDescent="0.2">
      <c r="A115" t="s">
        <v>296</v>
      </c>
      <c r="B115">
        <v>142</v>
      </c>
    </row>
    <row r="117" spans="1:13" x14ac:dyDescent="0.2">
      <c r="A117" t="s">
        <v>470</v>
      </c>
      <c r="B117">
        <f>SUM(B109:B113)</f>
        <v>8576</v>
      </c>
    </row>
    <row r="118" spans="1:13" x14ac:dyDescent="0.2">
      <c r="A118" t="s">
        <v>323</v>
      </c>
      <c r="B118">
        <f>SUM(B109:B115)</f>
        <v>8728</v>
      </c>
    </row>
    <row r="120" spans="1:13" x14ac:dyDescent="0.2">
      <c r="C120" t="s">
        <v>5</v>
      </c>
      <c r="D120" t="s">
        <v>6</v>
      </c>
    </row>
    <row r="121" spans="1:13" x14ac:dyDescent="0.2">
      <c r="A121" t="s">
        <v>296</v>
      </c>
      <c r="B121">
        <v>142</v>
      </c>
      <c r="C121">
        <f>B121-D121</f>
        <v>131</v>
      </c>
      <c r="D121">
        <v>11</v>
      </c>
      <c r="M121" t="s">
        <v>625</v>
      </c>
    </row>
    <row r="122" spans="1:13" x14ac:dyDescent="0.2">
      <c r="A122" t="s">
        <v>295</v>
      </c>
      <c r="B122">
        <f>C122+D122</f>
        <v>10</v>
      </c>
      <c r="C122">
        <f>B114</f>
        <v>10</v>
      </c>
      <c r="D122">
        <v>0</v>
      </c>
    </row>
    <row r="123" spans="1:13" x14ac:dyDescent="0.2">
      <c r="B123" s="3"/>
      <c r="C123" s="1"/>
    </row>
    <row r="124" spans="1:13" x14ac:dyDescent="0.2">
      <c r="B124" s="3"/>
      <c r="C124" s="1"/>
    </row>
    <row r="125" spans="1:13" x14ac:dyDescent="0.2">
      <c r="A125" t="s">
        <v>458</v>
      </c>
    </row>
    <row r="126" spans="1:13" x14ac:dyDescent="0.2">
      <c r="B126" t="s">
        <v>459</v>
      </c>
      <c r="J126" s="7"/>
      <c r="K126" s="7"/>
    </row>
    <row r="127" spans="1:13" x14ac:dyDescent="0.2">
      <c r="B127" s="4" t="s">
        <v>454</v>
      </c>
      <c r="C127" s="4" t="s">
        <v>454</v>
      </c>
      <c r="D127" s="4" t="s">
        <v>1</v>
      </c>
      <c r="E127" s="4"/>
      <c r="F127" s="4" t="s">
        <v>0</v>
      </c>
      <c r="G127" s="4"/>
      <c r="H127" s="4" t="s">
        <v>197</v>
      </c>
      <c r="I127" s="4"/>
    </row>
    <row r="128" spans="1:13" x14ac:dyDescent="0.2">
      <c r="B128" t="s">
        <v>45</v>
      </c>
      <c r="C128" t="s">
        <v>112</v>
      </c>
      <c r="D128" t="s">
        <v>2</v>
      </c>
      <c r="E128" t="s">
        <v>3</v>
      </c>
      <c r="F128" t="s">
        <v>2</v>
      </c>
      <c r="G128" t="s">
        <v>3</v>
      </c>
      <c r="H128" t="s">
        <v>2</v>
      </c>
      <c r="I128" t="s">
        <v>3</v>
      </c>
    </row>
    <row r="129" spans="1:13" x14ac:dyDescent="0.2">
      <c r="A129" t="s">
        <v>447</v>
      </c>
      <c r="B129">
        <f>SUM(D129:G129)</f>
        <v>21629</v>
      </c>
      <c r="C129" s="1">
        <f>H129/I129</f>
        <v>1.8384514435695538</v>
      </c>
      <c r="D129">
        <v>520</v>
      </c>
      <c r="E129">
        <v>290</v>
      </c>
      <c r="F129">
        <v>13489</v>
      </c>
      <c r="G129">
        <v>7330</v>
      </c>
      <c r="H129">
        <f t="shared" ref="H129:I132" si="4">D129+F129</f>
        <v>14009</v>
      </c>
      <c r="I129">
        <f t="shared" si="4"/>
        <v>7620</v>
      </c>
      <c r="M129" t="s">
        <v>450</v>
      </c>
    </row>
    <row r="130" spans="1:13" x14ac:dyDescent="0.2">
      <c r="A130" t="s">
        <v>446</v>
      </c>
      <c r="B130">
        <f>SUM(D130:G130)</f>
        <v>5269</v>
      </c>
      <c r="C130" s="1">
        <f>H130/I130</f>
        <v>1.9304783092324804</v>
      </c>
      <c r="D130">
        <v>123</v>
      </c>
      <c r="E130">
        <v>88</v>
      </c>
      <c r="F130">
        <v>3348</v>
      </c>
      <c r="G130">
        <v>1710</v>
      </c>
      <c r="H130">
        <f t="shared" si="4"/>
        <v>3471</v>
      </c>
      <c r="I130">
        <f t="shared" si="4"/>
        <v>1798</v>
      </c>
    </row>
    <row r="131" spans="1:13" x14ac:dyDescent="0.2">
      <c r="A131" t="s">
        <v>448</v>
      </c>
      <c r="B131">
        <f>SUM(D131:G131)</f>
        <v>3793</v>
      </c>
      <c r="C131" s="1">
        <f>H131/I131</f>
        <v>4.327247191011236</v>
      </c>
      <c r="D131">
        <v>89</v>
      </c>
      <c r="E131">
        <v>65</v>
      </c>
      <c r="F131">
        <v>2992</v>
      </c>
      <c r="G131">
        <v>647</v>
      </c>
      <c r="H131">
        <f t="shared" si="4"/>
        <v>3081</v>
      </c>
      <c r="I131">
        <f t="shared" si="4"/>
        <v>712</v>
      </c>
    </row>
    <row r="132" spans="1:13" x14ac:dyDescent="0.2">
      <c r="A132" t="s">
        <v>449</v>
      </c>
      <c r="B132">
        <f>SUM(D132:G132)</f>
        <v>30691</v>
      </c>
      <c r="C132" s="1">
        <f>H132/I132</f>
        <v>2.0297137216189536</v>
      </c>
      <c r="D132">
        <f>SUM(D129:D131)</f>
        <v>732</v>
      </c>
      <c r="E132">
        <f>SUM(E129:E131)</f>
        <v>443</v>
      </c>
      <c r="F132">
        <f>SUM(F129:F131)</f>
        <v>19829</v>
      </c>
      <c r="G132">
        <f>SUM(G129:G131)</f>
        <v>9687</v>
      </c>
      <c r="H132">
        <f t="shared" si="4"/>
        <v>20561</v>
      </c>
      <c r="I132">
        <f t="shared" si="4"/>
        <v>10130</v>
      </c>
    </row>
    <row r="133" spans="1:13" x14ac:dyDescent="0.2">
      <c r="I133" s="1"/>
    </row>
    <row r="134" spans="1:13" x14ac:dyDescent="0.2">
      <c r="C134" s="1"/>
      <c r="D134" t="s">
        <v>85</v>
      </c>
    </row>
    <row r="135" spans="1:13" x14ac:dyDescent="0.2">
      <c r="B135" s="4" t="s">
        <v>85</v>
      </c>
      <c r="C135" s="4" t="s">
        <v>85</v>
      </c>
      <c r="D135" s="4" t="s">
        <v>1</v>
      </c>
      <c r="E135" s="4"/>
      <c r="F135" s="4" t="s">
        <v>0</v>
      </c>
      <c r="G135" s="4"/>
      <c r="H135" s="4" t="s">
        <v>197</v>
      </c>
      <c r="I135" s="4"/>
    </row>
    <row r="136" spans="1:13" x14ac:dyDescent="0.2">
      <c r="B136" t="s">
        <v>45</v>
      </c>
      <c r="C136" t="s">
        <v>112</v>
      </c>
      <c r="D136" t="s">
        <v>2</v>
      </c>
      <c r="E136" t="s">
        <v>3</v>
      </c>
      <c r="F136" t="s">
        <v>2</v>
      </c>
      <c r="G136" t="s">
        <v>3</v>
      </c>
      <c r="H136" t="s">
        <v>2</v>
      </c>
      <c r="I136" t="s">
        <v>3</v>
      </c>
    </row>
    <row r="137" spans="1:13" x14ac:dyDescent="0.2">
      <c r="A137" t="s">
        <v>451</v>
      </c>
      <c r="B137">
        <f>SUM(D137:G137)</f>
        <v>191</v>
      </c>
      <c r="C137" s="1">
        <f>H137/I137</f>
        <v>2.6037735849056602</v>
      </c>
      <c r="D137">
        <v>9</v>
      </c>
      <c r="E137">
        <v>5</v>
      </c>
      <c r="F137">
        <v>129</v>
      </c>
      <c r="G137">
        <v>48</v>
      </c>
      <c r="H137">
        <f>D137+F137</f>
        <v>138</v>
      </c>
      <c r="I137">
        <f>E137+G137</f>
        <v>53</v>
      </c>
      <c r="M137" t="s">
        <v>450</v>
      </c>
    </row>
    <row r="138" spans="1:13" x14ac:dyDescent="0.2">
      <c r="A138" t="s">
        <v>452</v>
      </c>
      <c r="B138">
        <f>SUM(D138:G138)</f>
        <v>261</v>
      </c>
      <c r="C138" s="1">
        <f>H138/I138</f>
        <v>3.9245283018867925</v>
      </c>
      <c r="D138">
        <v>15</v>
      </c>
      <c r="E138">
        <v>4</v>
      </c>
      <c r="F138">
        <v>193</v>
      </c>
      <c r="G138">
        <v>49</v>
      </c>
      <c r="H138">
        <f>D138+F138</f>
        <v>208</v>
      </c>
      <c r="I138">
        <f>E138+G138</f>
        <v>53</v>
      </c>
    </row>
    <row r="141" spans="1:13" x14ac:dyDescent="0.2">
      <c r="A141" t="s">
        <v>460</v>
      </c>
    </row>
    <row r="142" spans="1:13" x14ac:dyDescent="0.2">
      <c r="F142" t="s">
        <v>44</v>
      </c>
      <c r="I142" t="s">
        <v>85</v>
      </c>
    </row>
    <row r="143" spans="1:13" x14ac:dyDescent="0.2">
      <c r="B143" t="s">
        <v>85</v>
      </c>
      <c r="C143" t="s">
        <v>454</v>
      </c>
      <c r="D143" t="s">
        <v>85</v>
      </c>
      <c r="F143" t="s">
        <v>58</v>
      </c>
      <c r="I143" t="s">
        <v>58</v>
      </c>
    </row>
    <row r="144" spans="1:13" x14ac:dyDescent="0.2">
      <c r="B144" t="s">
        <v>407</v>
      </c>
      <c r="C144" t="s">
        <v>112</v>
      </c>
      <c r="D144" t="s">
        <v>455</v>
      </c>
      <c r="E144" t="s">
        <v>453</v>
      </c>
      <c r="F144" t="s">
        <v>28</v>
      </c>
      <c r="G144" t="s">
        <v>2</v>
      </c>
      <c r="H144" t="s">
        <v>3</v>
      </c>
      <c r="I144" t="s">
        <v>28</v>
      </c>
      <c r="J144" t="s">
        <v>2</v>
      </c>
      <c r="K144" t="s">
        <v>3</v>
      </c>
    </row>
    <row r="145" spans="1:13" x14ac:dyDescent="0.2">
      <c r="A145" t="s">
        <v>99</v>
      </c>
      <c r="D145" s="1">
        <f>J145/K145</f>
        <v>2.6417910447761193</v>
      </c>
      <c r="E145" t="s">
        <v>422</v>
      </c>
      <c r="F145">
        <v>950</v>
      </c>
      <c r="I145">
        <v>244</v>
      </c>
      <c r="J145">
        <f>I145-K145</f>
        <v>177</v>
      </c>
      <c r="K145">
        <v>67</v>
      </c>
      <c r="M145" t="s">
        <v>421</v>
      </c>
    </row>
    <row r="146" spans="1:13" x14ac:dyDescent="0.2">
      <c r="A146" t="s">
        <v>99</v>
      </c>
      <c r="B146">
        <v>209</v>
      </c>
      <c r="C146" s="1">
        <f>G146/H146</f>
        <v>3.2264150943396226</v>
      </c>
      <c r="D146" s="1">
        <f>J146/K146</f>
        <v>2.6206896551724137</v>
      </c>
      <c r="E146" t="s">
        <v>423</v>
      </c>
      <c r="F146">
        <f>G146+H146</f>
        <v>672</v>
      </c>
      <c r="G146">
        <v>513</v>
      </c>
      <c r="H146">
        <v>159</v>
      </c>
      <c r="I146">
        <v>209</v>
      </c>
      <c r="J146">
        <v>152</v>
      </c>
      <c r="K146">
        <v>58</v>
      </c>
    </row>
    <row r="147" spans="1:13" x14ac:dyDescent="0.2">
      <c r="A147" t="s">
        <v>169</v>
      </c>
      <c r="C147" s="1"/>
      <c r="D147" s="1"/>
      <c r="L147" s="1"/>
    </row>
    <row r="148" spans="1:13" x14ac:dyDescent="0.2">
      <c r="A148" t="s">
        <v>424</v>
      </c>
      <c r="B148">
        <v>11</v>
      </c>
      <c r="C148" s="1">
        <f t="shared" ref="C148:C154" si="5">G148/H148</f>
        <v>6.3529411764705879</v>
      </c>
      <c r="D148" s="1"/>
      <c r="E148" t="s">
        <v>425</v>
      </c>
      <c r="F148">
        <f t="shared" ref="F148:F153" si="6">G148+H148</f>
        <v>125</v>
      </c>
      <c r="G148">
        <v>108</v>
      </c>
      <c r="H148">
        <v>17</v>
      </c>
    </row>
    <row r="149" spans="1:13" x14ac:dyDescent="0.2">
      <c r="A149" t="s">
        <v>426</v>
      </c>
      <c r="B149">
        <v>5</v>
      </c>
      <c r="C149" s="1">
        <f t="shared" si="5"/>
        <v>7.166666666666667</v>
      </c>
      <c r="D149" s="1"/>
      <c r="E149" t="s">
        <v>425</v>
      </c>
      <c r="F149">
        <f t="shared" si="6"/>
        <v>49</v>
      </c>
      <c r="G149">
        <v>43</v>
      </c>
      <c r="H149">
        <v>6</v>
      </c>
      <c r="J149">
        <v>8</v>
      </c>
      <c r="K149">
        <v>1</v>
      </c>
    </row>
    <row r="150" spans="1:13" x14ac:dyDescent="0.2">
      <c r="A150" t="s">
        <v>419</v>
      </c>
      <c r="B150">
        <v>10</v>
      </c>
      <c r="C150" s="1">
        <f t="shared" si="5"/>
        <v>6.2636363636363637</v>
      </c>
      <c r="D150" s="1"/>
      <c r="E150" t="s">
        <v>427</v>
      </c>
      <c r="F150">
        <f t="shared" si="6"/>
        <v>799</v>
      </c>
      <c r="G150">
        <v>689</v>
      </c>
      <c r="H150">
        <v>110</v>
      </c>
    </row>
    <row r="151" spans="1:13" x14ac:dyDescent="0.2">
      <c r="A151" t="s">
        <v>428</v>
      </c>
      <c r="B151">
        <v>20</v>
      </c>
      <c r="C151" s="1">
        <f t="shared" si="5"/>
        <v>5.125</v>
      </c>
      <c r="D151" s="1"/>
      <c r="E151" t="s">
        <v>429</v>
      </c>
      <c r="F151">
        <f t="shared" si="6"/>
        <v>245</v>
      </c>
      <c r="G151">
        <v>205</v>
      </c>
      <c r="H151">
        <v>40</v>
      </c>
    </row>
    <row r="152" spans="1:13" x14ac:dyDescent="0.2">
      <c r="A152" t="s">
        <v>430</v>
      </c>
      <c r="B152">
        <v>6</v>
      </c>
      <c r="C152" s="1">
        <f t="shared" si="5"/>
        <v>23</v>
      </c>
      <c r="D152" s="1"/>
      <c r="E152" t="s">
        <v>429</v>
      </c>
      <c r="F152">
        <f t="shared" si="6"/>
        <v>72</v>
      </c>
      <c r="G152">
        <v>69</v>
      </c>
      <c r="H152">
        <v>3</v>
      </c>
    </row>
    <row r="153" spans="1:13" x14ac:dyDescent="0.2">
      <c r="A153" t="s">
        <v>418</v>
      </c>
      <c r="B153">
        <v>18</v>
      </c>
      <c r="C153" s="1">
        <f t="shared" si="5"/>
        <v>16.6875</v>
      </c>
      <c r="D153" s="1"/>
      <c r="E153" t="s">
        <v>444</v>
      </c>
      <c r="F153">
        <f t="shared" si="6"/>
        <v>283</v>
      </c>
      <c r="G153">
        <v>267</v>
      </c>
      <c r="H153">
        <v>16</v>
      </c>
      <c r="M153" t="s">
        <v>445</v>
      </c>
    </row>
    <row r="154" spans="1:13" x14ac:dyDescent="0.2">
      <c r="A154" t="s">
        <v>456</v>
      </c>
      <c r="B154">
        <f>SUM(B148:B153)</f>
        <v>70</v>
      </c>
      <c r="C154" s="1">
        <f t="shared" si="5"/>
        <v>7.192708333333333</v>
      </c>
      <c r="D154" s="1"/>
      <c r="F154">
        <f>SUM(F148:F153)</f>
        <v>1573</v>
      </c>
      <c r="G154">
        <f>SUM(G148:G153)</f>
        <v>1381</v>
      </c>
      <c r="H154">
        <f>SUM(H148:H153)</f>
        <v>192</v>
      </c>
    </row>
    <row r="157" spans="1:13" x14ac:dyDescent="0.2">
      <c r="A157" t="s">
        <v>412</v>
      </c>
    </row>
    <row r="158" spans="1:13" x14ac:dyDescent="0.2">
      <c r="A158" t="s">
        <v>179</v>
      </c>
      <c r="B158" t="s">
        <v>28</v>
      </c>
      <c r="C158" t="s">
        <v>112</v>
      </c>
      <c r="D158" t="s">
        <v>2</v>
      </c>
      <c r="E158" t="s">
        <v>3</v>
      </c>
    </row>
    <row r="159" spans="1:13" x14ac:dyDescent="0.2">
      <c r="A159" t="s">
        <v>413</v>
      </c>
      <c r="B159">
        <f>D159+E159</f>
        <v>62717</v>
      </c>
      <c r="C159" s="1">
        <f>D159/E159</f>
        <v>1.5997761565246227</v>
      </c>
      <c r="D159">
        <v>38593</v>
      </c>
      <c r="E159">
        <v>24124</v>
      </c>
      <c r="M159" t="s">
        <v>417</v>
      </c>
    </row>
    <row r="160" spans="1:13" x14ac:dyDescent="0.2">
      <c r="A160" t="s">
        <v>414</v>
      </c>
      <c r="B160">
        <f>D160+E160</f>
        <v>2440</v>
      </c>
      <c r="C160" s="1">
        <f>D160/E160</f>
        <v>2.6201780415430269</v>
      </c>
      <c r="D160">
        <v>1766</v>
      </c>
      <c r="E160">
        <v>674</v>
      </c>
    </row>
    <row r="161" spans="1:13" x14ac:dyDescent="0.2">
      <c r="A161" t="s">
        <v>415</v>
      </c>
      <c r="B161">
        <f>D161+E161</f>
        <v>1284</v>
      </c>
      <c r="C161" s="1">
        <f>D161/E161</f>
        <v>2.6373937677053823</v>
      </c>
      <c r="D161">
        <v>931</v>
      </c>
      <c r="E161">
        <v>353</v>
      </c>
    </row>
    <row r="162" spans="1:13" x14ac:dyDescent="0.2">
      <c r="A162" t="s">
        <v>416</v>
      </c>
      <c r="B162">
        <f>D162+E162</f>
        <v>827</v>
      </c>
      <c r="C162" s="1">
        <f>D162/E162</f>
        <v>2.0516605166051662</v>
      </c>
      <c r="D162">
        <v>556</v>
      </c>
      <c r="E162">
        <v>271</v>
      </c>
    </row>
    <row r="166" spans="1:13" x14ac:dyDescent="0.2">
      <c r="A166" t="s">
        <v>461</v>
      </c>
    </row>
    <row r="167" spans="1:13" x14ac:dyDescent="0.2">
      <c r="B167" t="s">
        <v>28</v>
      </c>
      <c r="C167" t="s">
        <v>112</v>
      </c>
      <c r="D167" t="s">
        <v>5</v>
      </c>
      <c r="E167" t="s">
        <v>6</v>
      </c>
    </row>
    <row r="168" spans="1:13" x14ac:dyDescent="0.2">
      <c r="A168">
        <v>1849</v>
      </c>
      <c r="B168">
        <f t="shared" ref="B168:B183" si="7">D168+E168</f>
        <v>845</v>
      </c>
      <c r="C168" s="1">
        <f>D168/E168</f>
        <v>2.7389380530973453</v>
      </c>
      <c r="D168">
        <v>619</v>
      </c>
      <c r="E168">
        <v>226</v>
      </c>
      <c r="M168" t="s">
        <v>403</v>
      </c>
    </row>
    <row r="169" spans="1:13" x14ac:dyDescent="0.2">
      <c r="A169">
        <v>1850</v>
      </c>
      <c r="B169">
        <f t="shared" si="7"/>
        <v>885</v>
      </c>
      <c r="C169" s="1">
        <f t="shared" ref="C169:C183" si="8">D169/E169</f>
        <v>3.0410958904109591</v>
      </c>
      <c r="D169">
        <v>666</v>
      </c>
      <c r="E169">
        <v>219</v>
      </c>
    </row>
    <row r="170" spans="1:13" x14ac:dyDescent="0.2">
      <c r="A170">
        <v>1851</v>
      </c>
      <c r="B170">
        <f t="shared" si="7"/>
        <v>804</v>
      </c>
      <c r="C170" s="1">
        <f t="shared" si="8"/>
        <v>4.3245033112582778</v>
      </c>
      <c r="D170">
        <v>653</v>
      </c>
      <c r="E170">
        <v>151</v>
      </c>
    </row>
    <row r="171" spans="1:13" x14ac:dyDescent="0.2">
      <c r="A171">
        <v>1852</v>
      </c>
      <c r="B171">
        <f t="shared" si="7"/>
        <v>962</v>
      </c>
      <c r="C171" s="1">
        <f t="shared" si="8"/>
        <v>3.8585858585858586</v>
      </c>
      <c r="D171">
        <v>764</v>
      </c>
      <c r="E171">
        <v>198</v>
      </c>
    </row>
    <row r="172" spans="1:13" x14ac:dyDescent="0.2">
      <c r="A172">
        <v>1853</v>
      </c>
      <c r="B172">
        <f t="shared" si="7"/>
        <v>1149</v>
      </c>
      <c r="C172" s="1">
        <f t="shared" si="8"/>
        <v>3.2555555555555555</v>
      </c>
      <c r="D172">
        <v>879</v>
      </c>
      <c r="E172">
        <v>270</v>
      </c>
    </row>
    <row r="173" spans="1:13" x14ac:dyDescent="0.2">
      <c r="A173">
        <v>1854</v>
      </c>
      <c r="B173">
        <f t="shared" si="7"/>
        <v>1198</v>
      </c>
      <c r="C173" s="1">
        <f t="shared" si="8"/>
        <v>2.8770226537216828</v>
      </c>
      <c r="D173">
        <v>889</v>
      </c>
      <c r="E173">
        <v>309</v>
      </c>
    </row>
    <row r="174" spans="1:13" x14ac:dyDescent="0.2">
      <c r="A174">
        <v>1855</v>
      </c>
      <c r="B174">
        <f t="shared" si="7"/>
        <v>1568</v>
      </c>
      <c r="C174" s="1">
        <f t="shared" si="8"/>
        <v>2.2872117400419287</v>
      </c>
      <c r="D174">
        <v>1091</v>
      </c>
      <c r="E174">
        <v>477</v>
      </c>
    </row>
    <row r="175" spans="1:13" x14ac:dyDescent="0.2">
      <c r="A175">
        <v>1856</v>
      </c>
      <c r="B175">
        <f t="shared" si="7"/>
        <v>1639</v>
      </c>
      <c r="C175" s="1">
        <f t="shared" si="8"/>
        <v>2.3044354838709675</v>
      </c>
      <c r="D175">
        <v>1143</v>
      </c>
      <c r="E175">
        <v>496</v>
      </c>
    </row>
    <row r="176" spans="1:13" x14ac:dyDescent="0.2">
      <c r="A176">
        <v>1857</v>
      </c>
      <c r="B176">
        <f t="shared" si="7"/>
        <v>1373</v>
      </c>
      <c r="C176" s="1">
        <f t="shared" si="8"/>
        <v>3.3449367088607596</v>
      </c>
      <c r="D176">
        <v>1057</v>
      </c>
      <c r="E176">
        <v>316</v>
      </c>
    </row>
    <row r="177" spans="1:13" x14ac:dyDescent="0.2">
      <c r="A177">
        <v>1858</v>
      </c>
      <c r="B177">
        <f t="shared" si="7"/>
        <v>1693</v>
      </c>
      <c r="C177" s="1">
        <f t="shared" si="8"/>
        <v>2.4692622950819674</v>
      </c>
      <c r="D177">
        <v>1205</v>
      </c>
      <c r="E177">
        <v>488</v>
      </c>
    </row>
    <row r="178" spans="1:13" x14ac:dyDescent="0.2">
      <c r="A178">
        <v>1859</v>
      </c>
      <c r="B178">
        <f t="shared" si="7"/>
        <v>1574</v>
      </c>
      <c r="C178" s="1">
        <f t="shared" si="8"/>
        <v>2.0095602294455066</v>
      </c>
      <c r="D178">
        <v>1051</v>
      </c>
      <c r="E178">
        <v>523</v>
      </c>
    </row>
    <row r="179" spans="1:13" x14ac:dyDescent="0.2">
      <c r="A179">
        <v>1860</v>
      </c>
      <c r="B179">
        <f t="shared" si="7"/>
        <v>1427</v>
      </c>
      <c r="C179" s="1">
        <f t="shared" si="8"/>
        <v>2.0361702127659576</v>
      </c>
      <c r="D179">
        <v>957</v>
      </c>
      <c r="E179">
        <v>470</v>
      </c>
    </row>
    <row r="180" spans="1:13" x14ac:dyDescent="0.2">
      <c r="A180">
        <v>1861</v>
      </c>
      <c r="B180">
        <f t="shared" si="7"/>
        <v>1651</v>
      </c>
      <c r="C180" s="1">
        <f t="shared" si="8"/>
        <v>2.1447619047619049</v>
      </c>
      <c r="D180">
        <v>1126</v>
      </c>
      <c r="E180">
        <v>525</v>
      </c>
    </row>
    <row r="181" spans="1:13" x14ac:dyDescent="0.2">
      <c r="A181">
        <v>1862</v>
      </c>
      <c r="B181">
        <f t="shared" si="7"/>
        <v>1770</v>
      </c>
      <c r="C181" s="1">
        <f t="shared" si="8"/>
        <v>1.5652173913043479</v>
      </c>
      <c r="D181">
        <v>1080</v>
      </c>
      <c r="E181">
        <v>690</v>
      </c>
    </row>
    <row r="182" spans="1:13" x14ac:dyDescent="0.2">
      <c r="A182">
        <v>1863</v>
      </c>
      <c r="B182">
        <f t="shared" si="7"/>
        <v>1544</v>
      </c>
      <c r="C182" s="1">
        <f t="shared" si="8"/>
        <v>1.2942050520059436</v>
      </c>
      <c r="D182">
        <v>871</v>
      </c>
      <c r="E182">
        <v>673</v>
      </c>
    </row>
    <row r="183" spans="1:13" x14ac:dyDescent="0.2">
      <c r="A183">
        <v>1864</v>
      </c>
      <c r="B183">
        <f t="shared" si="7"/>
        <v>1163</v>
      </c>
      <c r="C183" s="1">
        <f t="shared" si="8"/>
        <v>1.0017211703958693</v>
      </c>
      <c r="D183">
        <v>582</v>
      </c>
      <c r="E183">
        <v>581</v>
      </c>
    </row>
    <row r="184" spans="1:13" x14ac:dyDescent="0.2">
      <c r="C184" s="1"/>
    </row>
    <row r="187" spans="1:13" x14ac:dyDescent="0.2">
      <c r="A187" t="s">
        <v>88</v>
      </c>
    </row>
    <row r="188" spans="1:13" x14ac:dyDescent="0.2">
      <c r="A188" t="s">
        <v>84</v>
      </c>
      <c r="E188" t="s">
        <v>85</v>
      </c>
    </row>
    <row r="189" spans="1:13" x14ac:dyDescent="0.2">
      <c r="B189" t="s">
        <v>28</v>
      </c>
      <c r="C189" t="s">
        <v>112</v>
      </c>
      <c r="D189" t="s">
        <v>86</v>
      </c>
      <c r="E189" t="s">
        <v>87</v>
      </c>
      <c r="F189" t="s">
        <v>24</v>
      </c>
      <c r="G189" t="s">
        <v>25</v>
      </c>
    </row>
    <row r="190" spans="1:13" x14ac:dyDescent="0.2">
      <c r="A190">
        <v>1850</v>
      </c>
      <c r="B190">
        <f>SUM(D190:G190)</f>
        <v>182</v>
      </c>
      <c r="C190" s="1">
        <f>(D190+F190)/(E190+G190)</f>
        <v>2.3703703703703702</v>
      </c>
      <c r="D190">
        <v>17</v>
      </c>
      <c r="E190">
        <v>6</v>
      </c>
      <c r="F190">
        <v>111</v>
      </c>
      <c r="G190">
        <v>48</v>
      </c>
      <c r="M190" t="s">
        <v>617</v>
      </c>
    </row>
    <row r="191" spans="1:13" x14ac:dyDescent="0.2">
      <c r="A191">
        <v>1851</v>
      </c>
      <c r="B191">
        <f>SUM(D191:G191)</f>
        <v>198</v>
      </c>
      <c r="C191" s="1">
        <f>(D191+F191)/(E191+G191)</f>
        <v>2.4137931034482758</v>
      </c>
      <c r="D191">
        <v>15</v>
      </c>
      <c r="E191">
        <v>7</v>
      </c>
      <c r="F191">
        <v>125</v>
      </c>
      <c r="G191">
        <v>51</v>
      </c>
    </row>
    <row r="192" spans="1:13" x14ac:dyDescent="0.2">
      <c r="A192">
        <v>1852</v>
      </c>
    </row>
    <row r="193" spans="1:7" x14ac:dyDescent="0.2">
      <c r="A193">
        <v>1853</v>
      </c>
      <c r="B193">
        <f>SUM(D193:G193)</f>
        <v>228</v>
      </c>
      <c r="C193" s="1">
        <f>(D193+F193)/(E193+G193)</f>
        <v>2.5625</v>
      </c>
      <c r="D193">
        <v>15</v>
      </c>
      <c r="E193">
        <v>5</v>
      </c>
      <c r="F193">
        <v>149</v>
      </c>
      <c r="G193">
        <v>59</v>
      </c>
    </row>
    <row r="194" spans="1:7" x14ac:dyDescent="0.2">
      <c r="A194">
        <v>1854</v>
      </c>
      <c r="B194">
        <f>SUM(D194:G194)</f>
        <v>191</v>
      </c>
      <c r="C194" s="1">
        <f>(D194+F194)/(E194+G194)</f>
        <v>2.6037735849056602</v>
      </c>
      <c r="D194">
        <v>9</v>
      </c>
      <c r="E194">
        <v>5</v>
      </c>
      <c r="F194">
        <v>129</v>
      </c>
      <c r="G194">
        <v>48</v>
      </c>
    </row>
    <row r="195" spans="1:7" x14ac:dyDescent="0.2">
      <c r="A195">
        <v>1855</v>
      </c>
      <c r="B195">
        <f>SUM(D195:G195)</f>
        <v>261</v>
      </c>
      <c r="C195" s="1">
        <f>(D195+F195)/(E195+G195)</f>
        <v>3.9245283018867925</v>
      </c>
      <c r="D195">
        <v>15</v>
      </c>
      <c r="E195">
        <v>4</v>
      </c>
      <c r="F195">
        <v>193</v>
      </c>
      <c r="G195">
        <v>49</v>
      </c>
    </row>
    <row r="196" spans="1:7" x14ac:dyDescent="0.2">
      <c r="A196">
        <v>1856</v>
      </c>
      <c r="B196">
        <f>SUM(D196:G196)</f>
        <v>421</v>
      </c>
      <c r="C196" s="1">
        <f>(D196+F196)/(E196+G196)</f>
        <v>2.9716981132075473</v>
      </c>
      <c r="D196">
        <v>28</v>
      </c>
      <c r="E196">
        <v>5</v>
      </c>
      <c r="F196">
        <v>287</v>
      </c>
      <c r="G196">
        <v>101</v>
      </c>
    </row>
    <row r="197" spans="1:7" x14ac:dyDescent="0.2">
      <c r="A197">
        <v>1857</v>
      </c>
    </row>
    <row r="198" spans="1:7" x14ac:dyDescent="0.2">
      <c r="A198">
        <v>1858</v>
      </c>
    </row>
    <row r="199" spans="1:7" x14ac:dyDescent="0.2">
      <c r="A199">
        <v>1859</v>
      </c>
    </row>
    <row r="200" spans="1:7" x14ac:dyDescent="0.2">
      <c r="A200">
        <v>1860</v>
      </c>
    </row>
    <row r="201" spans="1:7" x14ac:dyDescent="0.2">
      <c r="A201">
        <v>1861</v>
      </c>
      <c r="B201">
        <f>SUM(D201:G201)</f>
        <v>285</v>
      </c>
      <c r="C201" s="1">
        <f>(D201+F201)/(E201+G201)</f>
        <v>3.2537313432835822</v>
      </c>
      <c r="D201">
        <v>10</v>
      </c>
      <c r="E201">
        <v>4</v>
      </c>
      <c r="F201">
        <v>208</v>
      </c>
      <c r="G201">
        <v>63</v>
      </c>
    </row>
    <row r="202" spans="1:7" x14ac:dyDescent="0.2">
      <c r="A202">
        <v>1862</v>
      </c>
    </row>
    <row r="203" spans="1:7" x14ac:dyDescent="0.2">
      <c r="A203">
        <v>1863</v>
      </c>
      <c r="B203">
        <f>SUM(D203:G203)</f>
        <v>207</v>
      </c>
      <c r="C203" s="1">
        <f>(D203+F203)/(E203+G203)</f>
        <v>2.3934426229508197</v>
      </c>
      <c r="D203">
        <v>12</v>
      </c>
      <c r="E203">
        <v>1</v>
      </c>
      <c r="F203">
        <v>134</v>
      </c>
      <c r="G203">
        <v>60</v>
      </c>
    </row>
    <row r="204" spans="1:7" x14ac:dyDescent="0.2">
      <c r="A204">
        <v>1864</v>
      </c>
      <c r="B204">
        <f>SUM(D204:G204)</f>
        <v>202</v>
      </c>
      <c r="C204" s="1">
        <f>(D204+F204)/(E204+G204)</f>
        <v>2.4237288135593222</v>
      </c>
      <c r="D204">
        <v>11</v>
      </c>
      <c r="E204">
        <v>1</v>
      </c>
      <c r="F204">
        <v>132</v>
      </c>
      <c r="G204">
        <v>58</v>
      </c>
    </row>
    <row r="205" spans="1:7" x14ac:dyDescent="0.2">
      <c r="A205">
        <v>1865</v>
      </c>
    </row>
    <row r="206" spans="1:7" x14ac:dyDescent="0.2">
      <c r="A206">
        <v>1866</v>
      </c>
      <c r="B206">
        <f>SUM(D206:G206)</f>
        <v>458</v>
      </c>
      <c r="C206" s="1">
        <f>(D206+F206)/(E206+G206)</f>
        <v>2.318840579710145</v>
      </c>
      <c r="D206">
        <v>26</v>
      </c>
      <c r="E206">
        <v>2</v>
      </c>
      <c r="F206">
        <v>294</v>
      </c>
      <c r="G206">
        <v>136</v>
      </c>
    </row>
    <row r="207" spans="1:7" x14ac:dyDescent="0.2">
      <c r="A207">
        <v>1867</v>
      </c>
      <c r="B207">
        <f>SUM(D207:G207)</f>
        <v>333</v>
      </c>
      <c r="C207" s="1">
        <f>(D207+F207)/(E207+G207)</f>
        <v>2.5806451612903225</v>
      </c>
      <c r="D207">
        <v>17</v>
      </c>
      <c r="E207">
        <v>4</v>
      </c>
      <c r="F207">
        <v>223</v>
      </c>
      <c r="G207">
        <v>89</v>
      </c>
    </row>
    <row r="208" spans="1:7" x14ac:dyDescent="0.2">
      <c r="A208">
        <v>1868</v>
      </c>
    </row>
    <row r="209" spans="1:13" x14ac:dyDescent="0.2">
      <c r="A209">
        <v>1869</v>
      </c>
    </row>
    <row r="210" spans="1:13" x14ac:dyDescent="0.2">
      <c r="A210">
        <v>1870</v>
      </c>
      <c r="B210">
        <f>SUM(D210:G210)</f>
        <v>356</v>
      </c>
      <c r="C210" s="1">
        <f>(D210+F210)/(E210+G210)</f>
        <v>1.8253968253968254</v>
      </c>
      <c r="D210">
        <v>16</v>
      </c>
      <c r="E210">
        <v>7</v>
      </c>
      <c r="F210">
        <v>214</v>
      </c>
      <c r="G210">
        <v>119</v>
      </c>
    </row>
    <row r="211" spans="1:13" x14ac:dyDescent="0.2">
      <c r="A211">
        <v>1871</v>
      </c>
      <c r="B211">
        <f>SUM(D211:G211)</f>
        <v>341</v>
      </c>
      <c r="C211" s="1">
        <f>(D211+F211)/(E211+G211)</f>
        <v>1.8181818181818181</v>
      </c>
      <c r="D211">
        <v>10</v>
      </c>
      <c r="E211">
        <v>3</v>
      </c>
      <c r="F211">
        <v>210</v>
      </c>
      <c r="G211">
        <v>118</v>
      </c>
    </row>
    <row r="212" spans="1:13" x14ac:dyDescent="0.2">
      <c r="A212">
        <v>1872</v>
      </c>
    </row>
    <row r="213" spans="1:13" x14ac:dyDescent="0.2">
      <c r="A213">
        <v>1873</v>
      </c>
    </row>
    <row r="214" spans="1:13" x14ac:dyDescent="0.2">
      <c r="A214">
        <v>1874</v>
      </c>
    </row>
    <row r="215" spans="1:13" x14ac:dyDescent="0.2">
      <c r="A215">
        <v>1875</v>
      </c>
      <c r="B215">
        <f>SUM(D215:G215)</f>
        <v>368</v>
      </c>
      <c r="C215" s="1">
        <f>(D215+F215)/(E215+G215)</f>
        <v>3.9729729729729728</v>
      </c>
      <c r="F215">
        <v>294</v>
      </c>
      <c r="G215">
        <v>74</v>
      </c>
    </row>
    <row r="218" spans="1:13" x14ac:dyDescent="0.2">
      <c r="A218" t="s">
        <v>431</v>
      </c>
    </row>
    <row r="219" spans="1:13" x14ac:dyDescent="0.2">
      <c r="A219" t="s">
        <v>84</v>
      </c>
      <c r="E219" t="s">
        <v>44</v>
      </c>
    </row>
    <row r="220" spans="1:13" x14ac:dyDescent="0.2">
      <c r="B220" t="s">
        <v>28</v>
      </c>
      <c r="C220" t="s">
        <v>112</v>
      </c>
      <c r="D220" t="s">
        <v>86</v>
      </c>
      <c r="E220" t="s">
        <v>87</v>
      </c>
      <c r="F220" t="s">
        <v>24</v>
      </c>
      <c r="G220" t="s">
        <v>25</v>
      </c>
    </row>
    <row r="221" spans="1:13" x14ac:dyDescent="0.2">
      <c r="A221">
        <v>1850</v>
      </c>
      <c r="B221">
        <f>SUM(D221:G221)</f>
        <v>16097</v>
      </c>
      <c r="C221" s="1">
        <f>(D221+F221)/(E221+G221)</f>
        <v>1.9411657226384067</v>
      </c>
      <c r="D221">
        <v>723</v>
      </c>
      <c r="E221">
        <v>417</v>
      </c>
      <c r="F221">
        <v>9901</v>
      </c>
      <c r="G221">
        <v>5056</v>
      </c>
      <c r="M221" t="s">
        <v>617</v>
      </c>
    </row>
    <row r="222" spans="1:13" x14ac:dyDescent="0.2">
      <c r="A222">
        <v>1851</v>
      </c>
      <c r="B222">
        <f>SUM(D222:G222)</f>
        <v>16718</v>
      </c>
      <c r="C222" s="1">
        <f>(D222+F222)/(E222+G222)</f>
        <v>1.7402065235207342</v>
      </c>
      <c r="D222">
        <v>624</v>
      </c>
      <c r="E222">
        <v>443</v>
      </c>
      <c r="F222">
        <v>9993</v>
      </c>
      <c r="G222">
        <v>5658</v>
      </c>
    </row>
    <row r="223" spans="1:13" x14ac:dyDescent="0.2">
      <c r="A223">
        <v>1852</v>
      </c>
    </row>
    <row r="224" spans="1:13" x14ac:dyDescent="0.2">
      <c r="A224">
        <v>1853</v>
      </c>
      <c r="B224">
        <f>SUM(D224:G224)</f>
        <v>20447</v>
      </c>
      <c r="C224" s="1">
        <f>(D224+F224)/(E224+G224)</f>
        <v>1.7982756261119475</v>
      </c>
      <c r="D224">
        <v>618</v>
      </c>
      <c r="E224">
        <v>370</v>
      </c>
      <c r="F224">
        <v>12522</v>
      </c>
      <c r="G224">
        <v>6937</v>
      </c>
    </row>
    <row r="225" spans="1:7" x14ac:dyDescent="0.2">
      <c r="A225">
        <v>1854</v>
      </c>
      <c r="B225">
        <f>SUM(D225:G225)</f>
        <v>21629</v>
      </c>
      <c r="C225" s="1">
        <f>(D225+F225)/(E225+G225)</f>
        <v>1.8384514435695538</v>
      </c>
      <c r="D225">
        <v>520</v>
      </c>
      <c r="E225">
        <v>290</v>
      </c>
      <c r="F225">
        <v>13489</v>
      </c>
      <c r="G225">
        <v>7330</v>
      </c>
    </row>
    <row r="226" spans="1:7" x14ac:dyDescent="0.2">
      <c r="A226">
        <v>1855</v>
      </c>
      <c r="B226">
        <f>SUM(D226:G226)</f>
        <v>26694</v>
      </c>
      <c r="C226" s="1">
        <f>(D226+F226)/(E226+G226)</f>
        <v>1.6696669666966697</v>
      </c>
      <c r="D226">
        <v>587</v>
      </c>
      <c r="E226">
        <v>413</v>
      </c>
      <c r="F226">
        <v>16108</v>
      </c>
      <c r="G226">
        <v>9586</v>
      </c>
    </row>
    <row r="227" spans="1:7" x14ac:dyDescent="0.2">
      <c r="A227">
        <v>1856</v>
      </c>
      <c r="B227">
        <f>SUM(D227:G227)</f>
        <v>21247</v>
      </c>
      <c r="C227" s="1">
        <f>(D227+F227)/(E227+G227)</f>
        <v>1.3410092551784927</v>
      </c>
      <c r="D227">
        <v>424</v>
      </c>
      <c r="E227">
        <v>358</v>
      </c>
      <c r="F227">
        <v>11747</v>
      </c>
      <c r="G227">
        <v>8718</v>
      </c>
    </row>
    <row r="228" spans="1:7" x14ac:dyDescent="0.2">
      <c r="A228">
        <v>1857</v>
      </c>
    </row>
    <row r="229" spans="1:7" x14ac:dyDescent="0.2">
      <c r="A229">
        <v>1858</v>
      </c>
    </row>
    <row r="230" spans="1:7" x14ac:dyDescent="0.2">
      <c r="A230">
        <v>1859</v>
      </c>
    </row>
    <row r="231" spans="1:7" x14ac:dyDescent="0.2">
      <c r="A231">
        <v>1860</v>
      </c>
    </row>
    <row r="232" spans="1:7" x14ac:dyDescent="0.2">
      <c r="A232">
        <v>1861</v>
      </c>
      <c r="B232">
        <f>SUM(D232:G232)</f>
        <v>31027</v>
      </c>
      <c r="C232" s="1">
        <f>(D232+F232)/(E232+G232)</f>
        <v>1.1006770480704129</v>
      </c>
      <c r="D232">
        <v>560</v>
      </c>
      <c r="E232">
        <v>312</v>
      </c>
      <c r="F232">
        <v>15697</v>
      </c>
      <c r="G232">
        <v>14458</v>
      </c>
    </row>
    <row r="233" spans="1:7" x14ac:dyDescent="0.2">
      <c r="A233">
        <v>1862</v>
      </c>
    </row>
    <row r="234" spans="1:7" x14ac:dyDescent="0.2">
      <c r="A234">
        <v>1863</v>
      </c>
      <c r="B234">
        <f>SUM(D234:G234)</f>
        <v>24804</v>
      </c>
      <c r="C234" s="1">
        <f>(D234+F234)/(E234+G234)</f>
        <v>0.82799027194340036</v>
      </c>
      <c r="D234">
        <v>501</v>
      </c>
      <c r="E234">
        <v>296</v>
      </c>
      <c r="F234">
        <v>10734</v>
      </c>
      <c r="G234">
        <v>13273</v>
      </c>
    </row>
    <row r="235" spans="1:7" x14ac:dyDescent="0.2">
      <c r="A235">
        <v>1864</v>
      </c>
      <c r="B235">
        <f>SUM(D235:G235)</f>
        <v>20948</v>
      </c>
      <c r="C235" s="1">
        <f>(D235+F235)/(E235+G235)</f>
        <v>0.94124733574274855</v>
      </c>
      <c r="D235">
        <v>353</v>
      </c>
      <c r="E235">
        <v>293</v>
      </c>
      <c r="F235">
        <v>9804</v>
      </c>
      <c r="G235">
        <v>10498</v>
      </c>
    </row>
    <row r="236" spans="1:7" x14ac:dyDescent="0.2">
      <c r="A236">
        <v>1865</v>
      </c>
    </row>
    <row r="237" spans="1:7" x14ac:dyDescent="0.2">
      <c r="A237">
        <v>1866</v>
      </c>
      <c r="B237">
        <f>SUM(D237:G237)</f>
        <v>27682</v>
      </c>
      <c r="C237" s="1">
        <f>(D237+F237)/(E237+G237)</f>
        <v>1.4566915157969471</v>
      </c>
      <c r="D237">
        <v>547</v>
      </c>
      <c r="E237">
        <v>255</v>
      </c>
      <c r="F237">
        <v>15867</v>
      </c>
      <c r="G237">
        <v>11013</v>
      </c>
    </row>
    <row r="238" spans="1:7" x14ac:dyDescent="0.2">
      <c r="A238">
        <v>1867</v>
      </c>
      <c r="B238">
        <f>SUM(D238:G238)</f>
        <v>30456</v>
      </c>
      <c r="C238" s="1">
        <f>(D238+F238)/(E238+G238)</f>
        <v>1.4159923845787721</v>
      </c>
      <c r="D238">
        <v>509</v>
      </c>
      <c r="E238">
        <v>345</v>
      </c>
      <c r="F238">
        <v>17341</v>
      </c>
      <c r="G238">
        <v>12261</v>
      </c>
    </row>
    <row r="239" spans="1:7" x14ac:dyDescent="0.2">
      <c r="A239">
        <v>1868</v>
      </c>
    </row>
    <row r="240" spans="1:7" x14ac:dyDescent="0.2">
      <c r="A240">
        <v>1869</v>
      </c>
    </row>
    <row r="241" spans="1:7" x14ac:dyDescent="0.2">
      <c r="A241">
        <v>1870</v>
      </c>
      <c r="B241">
        <f>SUM(D241:G241)</f>
        <v>30271</v>
      </c>
      <c r="C241" s="1">
        <f>(D241+F241)/(E241+G241)</f>
        <v>1.277899014222289</v>
      </c>
      <c r="D241">
        <v>348</v>
      </c>
      <c r="E241">
        <v>330</v>
      </c>
      <c r="F241">
        <v>16634</v>
      </c>
      <c r="G241">
        <v>12959</v>
      </c>
    </row>
    <row r="242" spans="1:7" x14ac:dyDescent="0.2">
      <c r="A242">
        <v>1871</v>
      </c>
      <c r="B242">
        <f>SUM(D242:G242)</f>
        <v>31491</v>
      </c>
      <c r="C242" s="1">
        <f>(D242+F242)/(E242+G242)</f>
        <v>1.2527362472279848</v>
      </c>
      <c r="D242">
        <v>386</v>
      </c>
      <c r="E242">
        <v>373</v>
      </c>
      <c r="F242">
        <v>17126</v>
      </c>
      <c r="G242">
        <v>13606</v>
      </c>
    </row>
    <row r="243" spans="1:7" x14ac:dyDescent="0.2">
      <c r="A243">
        <v>1872</v>
      </c>
    </row>
    <row r="244" spans="1:7" x14ac:dyDescent="0.2">
      <c r="A244">
        <v>1873</v>
      </c>
    </row>
    <row r="245" spans="1:7" x14ac:dyDescent="0.2">
      <c r="A245">
        <v>1874</v>
      </c>
    </row>
    <row r="246" spans="1:7" x14ac:dyDescent="0.2">
      <c r="A246">
        <v>1875</v>
      </c>
      <c r="B246">
        <f>SUM(D246:G246)</f>
        <v>38036</v>
      </c>
      <c r="C246" s="1">
        <f>(D246+F246)/(E246+G246)</f>
        <v>1.529998669682054</v>
      </c>
      <c r="F246">
        <v>23002</v>
      </c>
      <c r="G246">
        <v>15034</v>
      </c>
    </row>
    <row r="249" spans="1:7" x14ac:dyDescent="0.2">
      <c r="A249" t="s">
        <v>438</v>
      </c>
      <c r="B249" t="s">
        <v>28</v>
      </c>
      <c r="C249" t="s">
        <v>112</v>
      </c>
      <c r="D249" t="s">
        <v>86</v>
      </c>
      <c r="E249" t="s">
        <v>87</v>
      </c>
      <c r="F249" t="s">
        <v>24</v>
      </c>
      <c r="G249" t="s">
        <v>25</v>
      </c>
    </row>
    <row r="250" spans="1:7" x14ac:dyDescent="0.2">
      <c r="A250" t="s">
        <v>439</v>
      </c>
      <c r="B250">
        <f>SUM(D250:G250)</f>
        <v>261</v>
      </c>
      <c r="C250" s="1">
        <f>(D250+F250)/(E250+G250)</f>
        <v>3.9245283018867925</v>
      </c>
      <c r="D250">
        <v>15</v>
      </c>
      <c r="E250">
        <v>4</v>
      </c>
      <c r="F250">
        <v>193</v>
      </c>
      <c r="G250">
        <v>49</v>
      </c>
    </row>
    <row r="251" spans="1:7" x14ac:dyDescent="0.2">
      <c r="A251" t="s">
        <v>441</v>
      </c>
      <c r="B251">
        <f>SUM(D251:G251)</f>
        <v>26694</v>
      </c>
      <c r="C251" s="1">
        <f>(D251+F251)/(E251+G251)</f>
        <v>1.6696669666966697</v>
      </c>
      <c r="D251">
        <v>587</v>
      </c>
      <c r="E251">
        <v>413</v>
      </c>
      <c r="F251">
        <v>16108</v>
      </c>
      <c r="G251">
        <v>9586</v>
      </c>
    </row>
    <row r="252" spans="1:7" x14ac:dyDescent="0.2">
      <c r="A252" t="s">
        <v>440</v>
      </c>
      <c r="B252">
        <f>SUM(D252:G252)</f>
        <v>421</v>
      </c>
      <c r="C252" s="1">
        <f>(D252+F252)/(E252+G252)</f>
        <v>2.9716981132075473</v>
      </c>
      <c r="D252">
        <v>28</v>
      </c>
      <c r="E252">
        <v>5</v>
      </c>
      <c r="F252">
        <v>287</v>
      </c>
      <c r="G252">
        <v>101</v>
      </c>
    </row>
    <row r="253" spans="1:7" x14ac:dyDescent="0.2">
      <c r="A253" t="s">
        <v>442</v>
      </c>
      <c r="B253">
        <f>SUM(D253:G253)</f>
        <v>21247</v>
      </c>
      <c r="C253" s="1">
        <f>(D253+F253)/(E253+G253)</f>
        <v>1.3410092551784927</v>
      </c>
      <c r="D253">
        <v>424</v>
      </c>
      <c r="E253">
        <v>358</v>
      </c>
      <c r="F253">
        <v>11747</v>
      </c>
      <c r="G253">
        <v>8718</v>
      </c>
    </row>
    <row r="254" spans="1:7" x14ac:dyDescent="0.2">
      <c r="A254" t="s">
        <v>443</v>
      </c>
      <c r="B254">
        <f>SUM(D254:G254)</f>
        <v>275</v>
      </c>
      <c r="C254" s="1">
        <f>(D254+F254)/(E254+G254)</f>
        <v>2.5256410256410255</v>
      </c>
      <c r="D254">
        <v>20</v>
      </c>
      <c r="E254">
        <v>5</v>
      </c>
      <c r="F254">
        <v>177</v>
      </c>
      <c r="G254">
        <v>73</v>
      </c>
    </row>
    <row r="258" spans="1:13" x14ac:dyDescent="0.2">
      <c r="A258" t="s">
        <v>464</v>
      </c>
    </row>
    <row r="259" spans="1:13" x14ac:dyDescent="0.2">
      <c r="A259" t="s">
        <v>434</v>
      </c>
      <c r="B259" t="s">
        <v>28</v>
      </c>
      <c r="C259" t="s">
        <v>112</v>
      </c>
      <c r="D259" t="s">
        <v>86</v>
      </c>
      <c r="E259" t="s">
        <v>87</v>
      </c>
      <c r="F259" t="s">
        <v>24</v>
      </c>
      <c r="G259" t="s">
        <v>25</v>
      </c>
      <c r="H259" t="s">
        <v>433</v>
      </c>
    </row>
    <row r="260" spans="1:13" x14ac:dyDescent="0.2">
      <c r="A260">
        <v>1855</v>
      </c>
      <c r="B260">
        <f>SUM(D260:G260)</f>
        <v>36264</v>
      </c>
      <c r="C260" s="1">
        <f t="shared" ref="C260:C270" si="9">(D260+F260)/(E260+G260)</f>
        <v>1.9167538003699831</v>
      </c>
      <c r="D260">
        <v>664</v>
      </c>
      <c r="E260">
        <v>459</v>
      </c>
      <c r="F260">
        <v>23167</v>
      </c>
      <c r="G260">
        <v>11974</v>
      </c>
      <c r="M260" t="s">
        <v>432</v>
      </c>
    </row>
    <row r="261" spans="1:13" x14ac:dyDescent="0.2">
      <c r="A261">
        <v>1856</v>
      </c>
      <c r="B261">
        <f>SUM(D261:G261)</f>
        <v>27881</v>
      </c>
      <c r="C261" s="1">
        <f t="shared" si="9"/>
        <v>1.5640058855986758</v>
      </c>
      <c r="D261">
        <v>509</v>
      </c>
      <c r="E261">
        <v>394</v>
      </c>
      <c r="F261">
        <v>16498</v>
      </c>
      <c r="G261">
        <v>10480</v>
      </c>
      <c r="H261">
        <v>325</v>
      </c>
      <c r="M261" t="s">
        <v>462</v>
      </c>
    </row>
    <row r="262" spans="1:13" x14ac:dyDescent="0.2">
      <c r="A262" t="s">
        <v>435</v>
      </c>
    </row>
    <row r="263" spans="1:13" x14ac:dyDescent="0.2">
      <c r="A263">
        <v>1855</v>
      </c>
      <c r="B263">
        <f t="shared" ref="B263:B270" si="10">SUM(D263:G263)</f>
        <v>5520</v>
      </c>
      <c r="C263" s="1">
        <f t="shared" si="9"/>
        <v>2.722184760620364</v>
      </c>
      <c r="D263">
        <v>56</v>
      </c>
      <c r="E263">
        <v>33</v>
      </c>
      <c r="F263">
        <v>3981</v>
      </c>
      <c r="G263">
        <v>1450</v>
      </c>
    </row>
    <row r="264" spans="1:13" x14ac:dyDescent="0.2">
      <c r="A264">
        <v>1856</v>
      </c>
      <c r="B264">
        <f t="shared" si="10"/>
        <v>3462</v>
      </c>
      <c r="C264" s="1">
        <f t="shared" si="9"/>
        <v>2.4620000000000002</v>
      </c>
      <c r="D264">
        <v>78</v>
      </c>
      <c r="E264">
        <v>32</v>
      </c>
      <c r="F264">
        <v>2384</v>
      </c>
      <c r="G264">
        <v>968</v>
      </c>
    </row>
    <row r="265" spans="1:13" x14ac:dyDescent="0.2">
      <c r="A265" t="s">
        <v>436</v>
      </c>
    </row>
    <row r="266" spans="1:13" x14ac:dyDescent="0.2">
      <c r="A266">
        <v>1855</v>
      </c>
      <c r="B266">
        <f t="shared" si="10"/>
        <v>3821</v>
      </c>
      <c r="C266" s="1">
        <f t="shared" si="9"/>
        <v>3.3029279279279278</v>
      </c>
      <c r="D266">
        <v>17</v>
      </c>
      <c r="E266">
        <v>10</v>
      </c>
      <c r="F266">
        <v>2916</v>
      </c>
      <c r="G266">
        <v>878</v>
      </c>
    </row>
    <row r="267" spans="1:13" x14ac:dyDescent="0.2">
      <c r="A267">
        <v>1856</v>
      </c>
      <c r="B267">
        <f t="shared" si="10"/>
        <v>2969</v>
      </c>
      <c r="C267" s="1">
        <f t="shared" si="9"/>
        <v>2.979892761394102</v>
      </c>
      <c r="D267">
        <v>4</v>
      </c>
      <c r="E267">
        <v>0</v>
      </c>
      <c r="F267">
        <v>2219</v>
      </c>
      <c r="G267">
        <v>746</v>
      </c>
    </row>
    <row r="268" spans="1:13" x14ac:dyDescent="0.2">
      <c r="A268" t="s">
        <v>437</v>
      </c>
    </row>
    <row r="269" spans="1:13" x14ac:dyDescent="0.2">
      <c r="A269">
        <v>1855</v>
      </c>
      <c r="B269">
        <f t="shared" si="10"/>
        <v>229</v>
      </c>
      <c r="C269" s="1">
        <f t="shared" si="9"/>
        <v>2.6349206349206349</v>
      </c>
      <c r="D269">
        <v>4</v>
      </c>
      <c r="E269">
        <v>3</v>
      </c>
      <c r="F269">
        <v>162</v>
      </c>
      <c r="G269">
        <v>60</v>
      </c>
    </row>
    <row r="270" spans="1:13" x14ac:dyDescent="0.2">
      <c r="A270">
        <v>1856</v>
      </c>
      <c r="B270">
        <f t="shared" si="10"/>
        <v>203</v>
      </c>
      <c r="C270" s="1">
        <f t="shared" si="9"/>
        <v>2.9038461538461537</v>
      </c>
      <c r="D270">
        <v>3</v>
      </c>
      <c r="E270">
        <v>4</v>
      </c>
      <c r="F270">
        <v>148</v>
      </c>
      <c r="G270">
        <v>48</v>
      </c>
    </row>
    <row r="273" spans="1:13" x14ac:dyDescent="0.2">
      <c r="A273" t="s">
        <v>457</v>
      </c>
    </row>
    <row r="274" spans="1:13" x14ac:dyDescent="0.2">
      <c r="C274" t="s">
        <v>44</v>
      </c>
      <c r="F274" t="s">
        <v>85</v>
      </c>
    </row>
    <row r="275" spans="1:13" x14ac:dyDescent="0.2">
      <c r="C275" t="s">
        <v>58</v>
      </c>
      <c r="F275" t="s">
        <v>58</v>
      </c>
      <c r="I275" t="s">
        <v>28</v>
      </c>
      <c r="J275" t="s">
        <v>454</v>
      </c>
      <c r="K275" t="s">
        <v>85</v>
      </c>
    </row>
    <row r="276" spans="1:13" x14ac:dyDescent="0.2">
      <c r="A276" t="s">
        <v>398</v>
      </c>
      <c r="B276" t="s">
        <v>453</v>
      </c>
      <c r="C276" t="s">
        <v>28</v>
      </c>
      <c r="D276" t="s">
        <v>2</v>
      </c>
      <c r="E276" t="s">
        <v>3</v>
      </c>
      <c r="F276" t="s">
        <v>28</v>
      </c>
      <c r="G276" t="s">
        <v>2</v>
      </c>
      <c r="H276" t="s">
        <v>3</v>
      </c>
      <c r="I276" t="s">
        <v>407</v>
      </c>
      <c r="J276" t="s">
        <v>112</v>
      </c>
      <c r="K276" t="s">
        <v>455</v>
      </c>
      <c r="M276" t="s">
        <v>420</v>
      </c>
    </row>
    <row r="277" spans="1:13" x14ac:dyDescent="0.2">
      <c r="A277" t="s">
        <v>23</v>
      </c>
      <c r="B277" t="s">
        <v>409</v>
      </c>
      <c r="C277">
        <f>D277+E277</f>
        <v>687</v>
      </c>
      <c r="D277">
        <v>425</v>
      </c>
      <c r="E277">
        <v>262</v>
      </c>
      <c r="F277">
        <f>G277+H277</f>
        <v>375</v>
      </c>
      <c r="G277">
        <v>282</v>
      </c>
      <c r="H277">
        <v>93</v>
      </c>
      <c r="I277">
        <f>G277+H277</f>
        <v>375</v>
      </c>
      <c r="J277" s="1">
        <f>D277/E277</f>
        <v>1.6221374045801527</v>
      </c>
      <c r="K277" s="1">
        <f>G277/H277</f>
        <v>3.032258064516129</v>
      </c>
    </row>
    <row r="278" spans="1:13" x14ac:dyDescent="0.2">
      <c r="A278" t="s">
        <v>399</v>
      </c>
      <c r="B278" t="s">
        <v>400</v>
      </c>
      <c r="C278">
        <v>583</v>
      </c>
      <c r="D278">
        <v>383</v>
      </c>
      <c r="E278">
        <v>200</v>
      </c>
      <c r="F278">
        <f>G278+H278</f>
        <v>230</v>
      </c>
      <c r="G278">
        <v>146</v>
      </c>
      <c r="H278">
        <v>84</v>
      </c>
      <c r="I278">
        <v>221.5</v>
      </c>
      <c r="J278" s="1">
        <f>D278/E278</f>
        <v>1.915</v>
      </c>
      <c r="K278" s="1">
        <f>G278/H278</f>
        <v>1.7380952380952381</v>
      </c>
    </row>
    <row r="279" spans="1:13" x14ac:dyDescent="0.2">
      <c r="A279" t="s">
        <v>401</v>
      </c>
      <c r="B279" t="s">
        <v>402</v>
      </c>
      <c r="C279">
        <v>583</v>
      </c>
      <c r="D279">
        <v>582</v>
      </c>
      <c r="E279">
        <v>581</v>
      </c>
      <c r="F279">
        <f>G279+H279</f>
        <v>158.5</v>
      </c>
      <c r="G279">
        <v>76.25</v>
      </c>
      <c r="H279">
        <v>82.25</v>
      </c>
      <c r="I279">
        <f>G279+H279</f>
        <v>158.5</v>
      </c>
      <c r="J279" s="1">
        <f>D279/E279</f>
        <v>1.0017211703958693</v>
      </c>
      <c r="K279" s="1">
        <f>G279/H279</f>
        <v>0.92705167173252279</v>
      </c>
    </row>
    <row r="280" spans="1:13" x14ac:dyDescent="0.2">
      <c r="A280" t="s">
        <v>404</v>
      </c>
      <c r="B280" t="s">
        <v>405</v>
      </c>
      <c r="C280">
        <v>349</v>
      </c>
      <c r="F280">
        <f>G280+H280</f>
        <v>33</v>
      </c>
      <c r="G280">
        <v>16</v>
      </c>
      <c r="H280">
        <v>17</v>
      </c>
      <c r="I280">
        <v>82</v>
      </c>
      <c r="J280" s="1"/>
      <c r="K280" s="1">
        <f>G280/H280</f>
        <v>0.94117647058823528</v>
      </c>
    </row>
    <row r="281" spans="1:13" x14ac:dyDescent="0.2">
      <c r="A281" t="s">
        <v>406</v>
      </c>
      <c r="B281" t="s">
        <v>408</v>
      </c>
      <c r="C281">
        <v>583</v>
      </c>
      <c r="D281">
        <v>553</v>
      </c>
      <c r="E281">
        <v>876</v>
      </c>
      <c r="F281">
        <f>G281+H281</f>
        <v>179</v>
      </c>
      <c r="G281">
        <v>73</v>
      </c>
      <c r="H281">
        <v>106</v>
      </c>
      <c r="I281">
        <v>250</v>
      </c>
      <c r="J281" s="1">
        <f>D281/E281</f>
        <v>0.63127853881278539</v>
      </c>
      <c r="K281" s="1">
        <f>G281/H281</f>
        <v>0.68867924528301883</v>
      </c>
    </row>
    <row r="282" spans="1:13" x14ac:dyDescent="0.2">
      <c r="A282" t="s">
        <v>410</v>
      </c>
      <c r="B282" t="s">
        <v>411</v>
      </c>
      <c r="C282">
        <v>583</v>
      </c>
      <c r="D282">
        <v>421</v>
      </c>
      <c r="E282">
        <v>500</v>
      </c>
      <c r="F282">
        <v>278</v>
      </c>
      <c r="J282" s="1">
        <f>D282/E282</f>
        <v>0.84199999999999997</v>
      </c>
      <c r="K282" s="1"/>
    </row>
    <row r="284" spans="1:13" x14ac:dyDescent="0.2">
      <c r="A284" t="s">
        <v>551</v>
      </c>
    </row>
    <row r="285" spans="1:13" x14ac:dyDescent="0.2">
      <c r="B285" t="s">
        <v>112</v>
      </c>
    </row>
    <row r="286" spans="1:13" x14ac:dyDescent="0.2">
      <c r="A286">
        <v>1854</v>
      </c>
      <c r="B286" s="1">
        <f>J146/K146</f>
        <v>2.6206896551724137</v>
      </c>
    </row>
    <row r="287" spans="1:13" x14ac:dyDescent="0.2">
      <c r="A287">
        <v>1864</v>
      </c>
      <c r="B287" s="1">
        <f>I303</f>
        <v>3.032258064516129</v>
      </c>
    </row>
    <row r="288" spans="1:13" x14ac:dyDescent="0.2">
      <c r="A288">
        <v>1876</v>
      </c>
      <c r="B288" s="1">
        <f>J303</f>
        <v>5.9562043795620436</v>
      </c>
    </row>
    <row r="289" spans="1:13" x14ac:dyDescent="0.2">
      <c r="A289">
        <v>1880</v>
      </c>
      <c r="B289" s="1">
        <f>662/91</f>
        <v>7.2747252747252746</v>
      </c>
    </row>
    <row r="290" spans="1:13" x14ac:dyDescent="0.2">
      <c r="C290" t="s">
        <v>28</v>
      </c>
      <c r="D290" t="s">
        <v>5</v>
      </c>
      <c r="E290" t="s">
        <v>6</v>
      </c>
    </row>
    <row r="291" spans="1:13" x14ac:dyDescent="0.2">
      <c r="A291" s="8" t="s">
        <v>553</v>
      </c>
      <c r="B291" s="1">
        <f>(B287+B288)/2</f>
        <v>4.4942312220390868</v>
      </c>
      <c r="C291">
        <v>1146</v>
      </c>
      <c r="D291" s="2">
        <f>C291-E291</f>
        <v>937.41758806891232</v>
      </c>
      <c r="E291" s="2">
        <f>C291/(1+B291)</f>
        <v>208.58241193108768</v>
      </c>
      <c r="M291" t="s">
        <v>554</v>
      </c>
    </row>
    <row r="292" spans="1:13" x14ac:dyDescent="0.2">
      <c r="A292" s="8" t="s">
        <v>552</v>
      </c>
      <c r="B292" s="1">
        <f>B288</f>
        <v>5.9562043795620436</v>
      </c>
      <c r="C292">
        <v>619</v>
      </c>
      <c r="D292" s="2">
        <f>C292-E292</f>
        <v>530.01469045120666</v>
      </c>
      <c r="E292" s="2">
        <f>C292/(1+B292)</f>
        <v>88.985309548793282</v>
      </c>
    </row>
    <row r="295" spans="1:13" x14ac:dyDescent="0.2">
      <c r="A295" t="s">
        <v>463</v>
      </c>
    </row>
    <row r="296" spans="1:13" x14ac:dyDescent="0.2">
      <c r="B296" s="7" t="s">
        <v>393</v>
      </c>
      <c r="C296" s="7"/>
      <c r="D296" s="7" t="s">
        <v>395</v>
      </c>
      <c r="E296" s="7"/>
      <c r="G296" t="s">
        <v>615</v>
      </c>
      <c r="I296" t="s">
        <v>112</v>
      </c>
    </row>
    <row r="297" spans="1:13" x14ac:dyDescent="0.2">
      <c r="A297" t="s">
        <v>394</v>
      </c>
      <c r="B297" t="s">
        <v>91</v>
      </c>
      <c r="C297" t="s">
        <v>92</v>
      </c>
      <c r="D297" t="s">
        <v>91</v>
      </c>
      <c r="E297" t="s">
        <v>92</v>
      </c>
      <c r="G297" t="s">
        <v>616</v>
      </c>
      <c r="H297">
        <v>1876</v>
      </c>
      <c r="I297" t="s">
        <v>616</v>
      </c>
      <c r="J297">
        <v>1876</v>
      </c>
    </row>
    <row r="298" spans="1:13" x14ac:dyDescent="0.2">
      <c r="A298" t="s">
        <v>94</v>
      </c>
      <c r="B298" s="2">
        <v>148</v>
      </c>
      <c r="C298" s="2">
        <v>80</v>
      </c>
      <c r="D298" s="2">
        <v>241</v>
      </c>
      <c r="E298" s="2">
        <v>34</v>
      </c>
      <c r="G298" s="2">
        <f t="shared" ref="G298:G304" si="11">B298+C298</f>
        <v>228</v>
      </c>
      <c r="H298" s="2">
        <f t="shared" ref="H298:H304" si="12">D298+E298</f>
        <v>275</v>
      </c>
      <c r="I298" s="1">
        <f>B298/C298</f>
        <v>1.85</v>
      </c>
      <c r="J298" s="1">
        <f t="shared" ref="J298:J304" si="13">D298/E298</f>
        <v>7.0882352941176467</v>
      </c>
      <c r="M298" t="s">
        <v>388</v>
      </c>
    </row>
    <row r="299" spans="1:13" x14ac:dyDescent="0.2">
      <c r="A299" t="s">
        <v>95</v>
      </c>
      <c r="B299" s="2">
        <v>87</v>
      </c>
      <c r="C299" s="2">
        <v>91</v>
      </c>
      <c r="D299" s="2">
        <v>332</v>
      </c>
      <c r="E299" s="2">
        <v>105</v>
      </c>
      <c r="G299" s="2">
        <f t="shared" si="11"/>
        <v>178</v>
      </c>
      <c r="H299" s="2">
        <f t="shared" si="12"/>
        <v>437</v>
      </c>
      <c r="I299" s="1">
        <f>B299/C299</f>
        <v>0.95604395604395609</v>
      </c>
      <c r="J299" s="1">
        <f t="shared" si="13"/>
        <v>3.1619047619047618</v>
      </c>
      <c r="M299" t="s">
        <v>213</v>
      </c>
    </row>
    <row r="300" spans="1:13" x14ac:dyDescent="0.2">
      <c r="A300" t="s">
        <v>96</v>
      </c>
      <c r="B300" s="2">
        <v>58</v>
      </c>
      <c r="C300" s="2">
        <v>31</v>
      </c>
      <c r="D300" s="2">
        <v>200</v>
      </c>
      <c r="E300" s="2">
        <v>25</v>
      </c>
      <c r="G300" s="2">
        <f t="shared" si="11"/>
        <v>89</v>
      </c>
      <c r="H300" s="2">
        <f t="shared" si="12"/>
        <v>225</v>
      </c>
      <c r="I300" s="1">
        <f>B300/C300</f>
        <v>1.8709677419354838</v>
      </c>
      <c r="J300" s="1">
        <f t="shared" si="13"/>
        <v>8</v>
      </c>
      <c r="M300" t="s">
        <v>389</v>
      </c>
    </row>
    <row r="301" spans="1:13" x14ac:dyDescent="0.2">
      <c r="A301" t="s">
        <v>97</v>
      </c>
      <c r="B301" s="2">
        <v>98</v>
      </c>
      <c r="C301" s="2">
        <v>193</v>
      </c>
      <c r="D301" s="2">
        <v>622</v>
      </c>
      <c r="E301" s="2">
        <v>92</v>
      </c>
      <c r="G301" s="2">
        <f t="shared" si="11"/>
        <v>291</v>
      </c>
      <c r="H301" s="2">
        <f t="shared" si="12"/>
        <v>714</v>
      </c>
      <c r="I301" s="1">
        <f>B301/C301</f>
        <v>0.50777202072538863</v>
      </c>
      <c r="J301" s="1">
        <f t="shared" si="13"/>
        <v>6.7608695652173916</v>
      </c>
      <c r="M301" t="s">
        <v>390</v>
      </c>
    </row>
    <row r="302" spans="1:13" x14ac:dyDescent="0.2">
      <c r="A302" t="s">
        <v>98</v>
      </c>
      <c r="B302" s="2">
        <f>H308*I302/(1+I302)</f>
        <v>142.30563937589255</v>
      </c>
      <c r="C302" s="2">
        <f>H308-B302</f>
        <v>135.69436062410745</v>
      </c>
      <c r="D302" s="2">
        <v>852</v>
      </c>
      <c r="E302" s="2">
        <v>140</v>
      </c>
      <c r="G302" s="2">
        <f t="shared" si="11"/>
        <v>278</v>
      </c>
      <c r="H302" s="2">
        <f t="shared" si="12"/>
        <v>992</v>
      </c>
      <c r="I302" s="1">
        <f>D308*J302/G308</f>
        <v>1.0487218387070574</v>
      </c>
      <c r="J302" s="1">
        <f t="shared" si="13"/>
        <v>6.0857142857142854</v>
      </c>
      <c r="M302" t="s">
        <v>392</v>
      </c>
    </row>
    <row r="303" spans="1:13" x14ac:dyDescent="0.2">
      <c r="A303" t="s">
        <v>99</v>
      </c>
      <c r="B303" s="2">
        <v>282</v>
      </c>
      <c r="C303" s="2">
        <v>93</v>
      </c>
      <c r="D303" s="2">
        <v>816</v>
      </c>
      <c r="E303" s="2">
        <v>137</v>
      </c>
      <c r="G303" s="2">
        <f t="shared" si="11"/>
        <v>375</v>
      </c>
      <c r="H303" s="2">
        <f t="shared" si="12"/>
        <v>953</v>
      </c>
      <c r="I303" s="1">
        <f>B303/C303</f>
        <v>3.032258064516129</v>
      </c>
      <c r="J303" s="1">
        <f t="shared" si="13"/>
        <v>5.9562043795620436</v>
      </c>
    </row>
    <row r="304" spans="1:13" x14ac:dyDescent="0.2">
      <c r="A304" t="s">
        <v>28</v>
      </c>
      <c r="B304" s="2">
        <f>SUM(B298:B303)</f>
        <v>815.3056393758925</v>
      </c>
      <c r="C304" s="2">
        <f>SUM(C298:C303)</f>
        <v>623.6943606241075</v>
      </c>
      <c r="D304" s="2">
        <f>SUM(D298:D303)</f>
        <v>3063</v>
      </c>
      <c r="E304" s="2">
        <f>SUM(E298:E303)</f>
        <v>533</v>
      </c>
      <c r="G304" s="2">
        <f t="shared" si="11"/>
        <v>1439</v>
      </c>
      <c r="H304" s="2">
        <f t="shared" si="12"/>
        <v>3596</v>
      </c>
      <c r="I304" s="1">
        <f>B304/C304</f>
        <v>1.3072198353053037</v>
      </c>
      <c r="J304" s="1">
        <f t="shared" si="13"/>
        <v>5.7467166979362103</v>
      </c>
    </row>
    <row r="305" spans="1:13" x14ac:dyDescent="0.2">
      <c r="B305" s="2"/>
      <c r="C305" s="2"/>
      <c r="D305" s="1"/>
      <c r="E305" s="2"/>
      <c r="F305" s="2"/>
      <c r="G305" s="1"/>
    </row>
    <row r="306" spans="1:13" x14ac:dyDescent="0.2">
      <c r="B306" s="20" t="s">
        <v>44</v>
      </c>
      <c r="C306" s="20"/>
      <c r="D306" s="20"/>
      <c r="E306" s="20"/>
      <c r="F306" s="20"/>
      <c r="G306" s="20"/>
      <c r="H306" t="s">
        <v>391</v>
      </c>
    </row>
    <row r="307" spans="1:13" x14ac:dyDescent="0.2">
      <c r="B307" t="s">
        <v>91</v>
      </c>
      <c r="C307" t="s">
        <v>92</v>
      </c>
      <c r="D307" s="1" t="s">
        <v>93</v>
      </c>
      <c r="E307" t="s">
        <v>91</v>
      </c>
      <c r="F307" t="s">
        <v>92</v>
      </c>
      <c r="G307" s="1" t="s">
        <v>93</v>
      </c>
      <c r="H307" t="s">
        <v>28</v>
      </c>
      <c r="I307" t="s">
        <v>5</v>
      </c>
      <c r="J307" t="s">
        <v>6</v>
      </c>
    </row>
    <row r="308" spans="1:13" x14ac:dyDescent="0.2">
      <c r="A308" t="s">
        <v>98</v>
      </c>
      <c r="B308">
        <f>380+41</f>
        <v>421</v>
      </c>
      <c r="C308">
        <f>458+42</f>
        <v>500</v>
      </c>
      <c r="D308" s="6">
        <f>B308/C308</f>
        <v>0.84199999999999997</v>
      </c>
      <c r="E308">
        <v>1759</v>
      </c>
      <c r="F308">
        <v>360</v>
      </c>
      <c r="G308" s="1">
        <f>E308/F308</f>
        <v>4.8861111111111111</v>
      </c>
      <c r="H308">
        <v>278</v>
      </c>
    </row>
    <row r="309" spans="1:13" x14ac:dyDescent="0.2">
      <c r="A309" t="s">
        <v>43</v>
      </c>
      <c r="B309">
        <v>616</v>
      </c>
      <c r="C309">
        <v>285</v>
      </c>
      <c r="D309" s="6">
        <f>B309/C309</f>
        <v>2.1614035087719299</v>
      </c>
      <c r="H309">
        <f>I309+J309</f>
        <v>13</v>
      </c>
      <c r="I309">
        <v>10</v>
      </c>
      <c r="J309">
        <v>3</v>
      </c>
      <c r="M309" t="s">
        <v>397</v>
      </c>
    </row>
    <row r="313" spans="1:13" x14ac:dyDescent="0.2">
      <c r="A313" t="s">
        <v>384</v>
      </c>
    </row>
    <row r="314" spans="1:13" x14ac:dyDescent="0.2">
      <c r="B314" t="s">
        <v>387</v>
      </c>
    </row>
    <row r="315" spans="1:13" x14ac:dyDescent="0.2">
      <c r="B315" t="s">
        <v>385</v>
      </c>
      <c r="C315" t="s">
        <v>386</v>
      </c>
      <c r="D315" t="s">
        <v>28</v>
      </c>
    </row>
    <row r="316" spans="1:13" x14ac:dyDescent="0.2">
      <c r="A316">
        <v>1851</v>
      </c>
      <c r="B316">
        <v>1482</v>
      </c>
      <c r="C316">
        <v>3592</v>
      </c>
      <c r="D316">
        <f>B316+C316</f>
        <v>5074</v>
      </c>
      <c r="M316" t="s">
        <v>383</v>
      </c>
    </row>
    <row r="317" spans="1:13" x14ac:dyDescent="0.2">
      <c r="A317">
        <v>1860</v>
      </c>
      <c r="B317">
        <v>2212</v>
      </c>
      <c r="C317">
        <v>8561</v>
      </c>
      <c r="D317">
        <f>B317+C317</f>
        <v>10773</v>
      </c>
    </row>
    <row r="320" spans="1:13" x14ac:dyDescent="0.2">
      <c r="A320" t="s">
        <v>89</v>
      </c>
      <c r="D320" t="s">
        <v>26</v>
      </c>
      <c r="E320" t="s">
        <v>27</v>
      </c>
    </row>
    <row r="321" spans="1:5" x14ac:dyDescent="0.2">
      <c r="A321">
        <v>1875</v>
      </c>
      <c r="B321" s="2">
        <f>D321+E321</f>
        <v>84399</v>
      </c>
      <c r="C321" s="1">
        <f>D321/E321</f>
        <v>2.5066893800897456</v>
      </c>
      <c r="D321" s="2">
        <v>60331</v>
      </c>
      <c r="E321" s="2">
        <v>24068</v>
      </c>
    </row>
    <row r="322" spans="1:5" x14ac:dyDescent="0.2">
      <c r="A322">
        <v>1880</v>
      </c>
      <c r="B322" s="2">
        <f>D322+E322</f>
        <v>68477</v>
      </c>
      <c r="C322" s="1">
        <f>D322/E322</f>
        <v>2.6665774255729278</v>
      </c>
      <c r="D322" s="2">
        <v>49801</v>
      </c>
      <c r="E322" s="2">
        <v>18676</v>
      </c>
    </row>
    <row r="323" spans="1:5" x14ac:dyDescent="0.2">
      <c r="A323">
        <v>1885</v>
      </c>
      <c r="B323" s="2">
        <f>D323+E323</f>
        <v>75042</v>
      </c>
      <c r="C323" s="1">
        <f>D323/E323</f>
        <v>2.6266189831819062</v>
      </c>
      <c r="D323" s="2">
        <v>54350</v>
      </c>
      <c r="E323" s="2">
        <v>20692</v>
      </c>
    </row>
    <row r="324" spans="1:5" x14ac:dyDescent="0.2">
      <c r="A324">
        <v>1890</v>
      </c>
      <c r="B324" s="2">
        <f>D324+E324</f>
        <v>85069</v>
      </c>
      <c r="C324" s="1">
        <f>D324/E324</f>
        <v>3.4559740191713373</v>
      </c>
      <c r="D324" s="2">
        <v>65978</v>
      </c>
      <c r="E324" s="2">
        <v>19091</v>
      </c>
    </row>
    <row r="325" spans="1:5" x14ac:dyDescent="0.2">
      <c r="A325">
        <v>1895</v>
      </c>
      <c r="B325" s="2">
        <f>D325+E325</f>
        <v>112719</v>
      </c>
      <c r="C325" s="1">
        <f>D325/E325</f>
        <v>4.1977773678871158</v>
      </c>
      <c r="D325" s="2">
        <v>91033</v>
      </c>
      <c r="E325" s="2">
        <v>21686</v>
      </c>
    </row>
  </sheetData>
  <mergeCells count="5">
    <mergeCell ref="B306:G306"/>
    <mergeCell ref="B16:E16"/>
    <mergeCell ref="D52:E52"/>
    <mergeCell ref="F52:G52"/>
    <mergeCell ref="A1:B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H3" sqref="H3"/>
    </sheetView>
  </sheetViews>
  <sheetFormatPr defaultRowHeight="12.75" x14ac:dyDescent="0.2"/>
  <cols>
    <col min="1" max="1" width="6.140625" customWidth="1"/>
    <col min="2" max="2" width="24.85546875" customWidth="1"/>
    <col min="3" max="3" width="12.5703125" customWidth="1"/>
    <col min="7" max="7" width="3.42578125" customWidth="1"/>
    <col min="8" max="8" width="68.28515625" customWidth="1"/>
  </cols>
  <sheetData>
    <row r="1" spans="1:8" x14ac:dyDescent="0.2">
      <c r="A1" s="19" t="s">
        <v>477</v>
      </c>
      <c r="B1" s="19"/>
      <c r="C1" s="19"/>
      <c r="H1" t="s">
        <v>704</v>
      </c>
    </row>
    <row r="2" spans="1:8" x14ac:dyDescent="0.2">
      <c r="H2" t="s">
        <v>705</v>
      </c>
    </row>
    <row r="3" spans="1:8" x14ac:dyDescent="0.2">
      <c r="H3" t="s">
        <v>706</v>
      </c>
    </row>
    <row r="4" spans="1:8" x14ac:dyDescent="0.2">
      <c r="D4" s="20" t="s">
        <v>483</v>
      </c>
      <c r="E4" s="20"/>
      <c r="F4" s="20"/>
    </row>
    <row r="5" spans="1:8" x14ac:dyDescent="0.2">
      <c r="A5" t="s">
        <v>611</v>
      </c>
      <c r="B5" t="s">
        <v>475</v>
      </c>
      <c r="C5" t="s">
        <v>482</v>
      </c>
      <c r="D5" t="s">
        <v>77</v>
      </c>
      <c r="E5" t="s">
        <v>78</v>
      </c>
      <c r="F5" t="s">
        <v>28</v>
      </c>
      <c r="H5" t="s">
        <v>111</v>
      </c>
    </row>
    <row r="6" spans="1:8" x14ac:dyDescent="0.2">
      <c r="B6" t="s">
        <v>484</v>
      </c>
      <c r="D6">
        <f>SUM(D8:D47)</f>
        <v>10143</v>
      </c>
      <c r="E6">
        <f>SUM(E8:E47)</f>
        <v>8943</v>
      </c>
      <c r="F6">
        <f>SUM(F8:F47)</f>
        <v>19086</v>
      </c>
    </row>
    <row r="8" spans="1:8" x14ac:dyDescent="0.2">
      <c r="A8">
        <v>1</v>
      </c>
      <c r="B8" t="s">
        <v>59</v>
      </c>
      <c r="C8" t="s">
        <v>71</v>
      </c>
      <c r="D8">
        <v>183</v>
      </c>
      <c r="E8">
        <v>43</v>
      </c>
      <c r="F8">
        <f t="shared" ref="F8:F47" si="0">D8+E8</f>
        <v>226</v>
      </c>
      <c r="H8" t="s">
        <v>478</v>
      </c>
    </row>
    <row r="9" spans="1:8" x14ac:dyDescent="0.2">
      <c r="A9">
        <v>2</v>
      </c>
      <c r="B9" t="s">
        <v>60</v>
      </c>
      <c r="C9" t="s">
        <v>71</v>
      </c>
      <c r="D9">
        <v>61</v>
      </c>
      <c r="E9">
        <v>17</v>
      </c>
      <c r="F9">
        <f t="shared" si="0"/>
        <v>78</v>
      </c>
      <c r="H9" t="s">
        <v>480</v>
      </c>
    </row>
    <row r="10" spans="1:8" x14ac:dyDescent="0.2">
      <c r="A10">
        <v>3</v>
      </c>
      <c r="B10" t="s">
        <v>53</v>
      </c>
      <c r="C10" t="s">
        <v>71</v>
      </c>
      <c r="D10">
        <v>336</v>
      </c>
      <c r="E10">
        <v>546</v>
      </c>
      <c r="F10">
        <f t="shared" si="0"/>
        <v>882</v>
      </c>
      <c r="H10" t="s">
        <v>479</v>
      </c>
    </row>
    <row r="11" spans="1:8" x14ac:dyDescent="0.2">
      <c r="A11">
        <v>4</v>
      </c>
      <c r="B11" t="s">
        <v>39</v>
      </c>
      <c r="C11" t="s">
        <v>71</v>
      </c>
      <c r="D11">
        <v>449</v>
      </c>
      <c r="E11">
        <v>197</v>
      </c>
      <c r="F11">
        <f t="shared" si="0"/>
        <v>646</v>
      </c>
    </row>
    <row r="12" spans="1:8" x14ac:dyDescent="0.2">
      <c r="A12">
        <v>39</v>
      </c>
      <c r="B12" t="s">
        <v>79</v>
      </c>
      <c r="C12" t="s">
        <v>481</v>
      </c>
      <c r="D12">
        <v>0</v>
      </c>
      <c r="E12">
        <v>0</v>
      </c>
      <c r="F12">
        <f t="shared" si="0"/>
        <v>0</v>
      </c>
      <c r="H12" t="s">
        <v>628</v>
      </c>
    </row>
    <row r="13" spans="1:8" x14ac:dyDescent="0.2">
      <c r="A13">
        <v>5</v>
      </c>
      <c r="B13" t="s">
        <v>62</v>
      </c>
      <c r="C13" t="s">
        <v>71</v>
      </c>
      <c r="D13">
        <v>19</v>
      </c>
      <c r="E13">
        <v>8</v>
      </c>
      <c r="F13">
        <f t="shared" si="0"/>
        <v>27</v>
      </c>
      <c r="H13" t="s">
        <v>612</v>
      </c>
    </row>
    <row r="14" spans="1:8" x14ac:dyDescent="0.2">
      <c r="A14">
        <v>6</v>
      </c>
      <c r="B14" t="s">
        <v>61</v>
      </c>
      <c r="C14" t="s">
        <v>481</v>
      </c>
      <c r="D14">
        <v>163</v>
      </c>
      <c r="E14">
        <v>47</v>
      </c>
      <c r="F14">
        <f t="shared" si="0"/>
        <v>210</v>
      </c>
    </row>
    <row r="15" spans="1:8" x14ac:dyDescent="0.2">
      <c r="A15">
        <v>7</v>
      </c>
      <c r="B15" t="s">
        <v>63</v>
      </c>
      <c r="C15" t="s">
        <v>71</v>
      </c>
      <c r="D15">
        <v>13</v>
      </c>
      <c r="E15">
        <v>2</v>
      </c>
      <c r="F15">
        <f t="shared" si="0"/>
        <v>15</v>
      </c>
      <c r="H15" t="s">
        <v>630</v>
      </c>
    </row>
    <row r="16" spans="1:8" x14ac:dyDescent="0.2">
      <c r="A16">
        <v>8</v>
      </c>
      <c r="B16" t="s">
        <v>16</v>
      </c>
      <c r="C16" t="s">
        <v>71</v>
      </c>
      <c r="D16">
        <v>77</v>
      </c>
      <c r="E16">
        <v>34</v>
      </c>
      <c r="F16">
        <f t="shared" si="0"/>
        <v>111</v>
      </c>
      <c r="H16" t="s">
        <v>629</v>
      </c>
    </row>
    <row r="17" spans="1:6" x14ac:dyDescent="0.2">
      <c r="A17">
        <v>9</v>
      </c>
      <c r="B17" t="s">
        <v>19</v>
      </c>
      <c r="C17" t="s">
        <v>71</v>
      </c>
      <c r="D17">
        <v>313</v>
      </c>
      <c r="E17">
        <v>172</v>
      </c>
      <c r="F17">
        <f t="shared" si="0"/>
        <v>485</v>
      </c>
    </row>
    <row r="18" spans="1:6" x14ac:dyDescent="0.2">
      <c r="A18">
        <v>10</v>
      </c>
      <c r="B18" t="s">
        <v>17</v>
      </c>
      <c r="C18" t="s">
        <v>71</v>
      </c>
      <c r="D18">
        <v>129</v>
      </c>
      <c r="E18">
        <v>155</v>
      </c>
      <c r="F18">
        <f t="shared" si="0"/>
        <v>284</v>
      </c>
    </row>
    <row r="19" spans="1:6" x14ac:dyDescent="0.2">
      <c r="A19">
        <v>11</v>
      </c>
      <c r="B19" t="s">
        <v>64</v>
      </c>
      <c r="C19" t="s">
        <v>71</v>
      </c>
      <c r="D19">
        <v>61</v>
      </c>
      <c r="E19">
        <v>34</v>
      </c>
      <c r="F19">
        <f t="shared" si="0"/>
        <v>95</v>
      </c>
    </row>
    <row r="20" spans="1:6" x14ac:dyDescent="0.2">
      <c r="A20">
        <v>12</v>
      </c>
      <c r="B20" t="s">
        <v>54</v>
      </c>
      <c r="C20" t="s">
        <v>71</v>
      </c>
      <c r="D20">
        <v>22</v>
      </c>
      <c r="E20">
        <v>9</v>
      </c>
      <c r="F20">
        <f t="shared" si="0"/>
        <v>31</v>
      </c>
    </row>
    <row r="21" spans="1:6" x14ac:dyDescent="0.2">
      <c r="A21">
        <v>13</v>
      </c>
      <c r="B21" t="s">
        <v>21</v>
      </c>
      <c r="C21" t="s">
        <v>71</v>
      </c>
      <c r="D21">
        <v>147</v>
      </c>
      <c r="E21">
        <v>85</v>
      </c>
      <c r="F21">
        <f t="shared" si="0"/>
        <v>232</v>
      </c>
    </row>
    <row r="22" spans="1:6" x14ac:dyDescent="0.2">
      <c r="A22">
        <v>14</v>
      </c>
      <c r="B22" t="s">
        <v>42</v>
      </c>
      <c r="C22" t="s">
        <v>71</v>
      </c>
      <c r="D22">
        <v>359</v>
      </c>
      <c r="E22">
        <v>490</v>
      </c>
      <c r="F22">
        <f t="shared" si="0"/>
        <v>849</v>
      </c>
    </row>
    <row r="23" spans="1:6" x14ac:dyDescent="0.2">
      <c r="A23">
        <v>15</v>
      </c>
      <c r="B23" t="s">
        <v>7</v>
      </c>
      <c r="C23" t="s">
        <v>71</v>
      </c>
      <c r="D23">
        <v>197</v>
      </c>
      <c r="E23">
        <v>58</v>
      </c>
      <c r="F23">
        <f t="shared" si="0"/>
        <v>255</v>
      </c>
    </row>
    <row r="24" spans="1:6" x14ac:dyDescent="0.2">
      <c r="A24">
        <v>16</v>
      </c>
      <c r="B24" t="s">
        <v>15</v>
      </c>
      <c r="C24" t="s">
        <v>71</v>
      </c>
      <c r="D24">
        <v>99</v>
      </c>
      <c r="E24">
        <v>17</v>
      </c>
      <c r="F24">
        <f t="shared" si="0"/>
        <v>116</v>
      </c>
    </row>
    <row r="25" spans="1:6" x14ac:dyDescent="0.2">
      <c r="A25">
        <v>17</v>
      </c>
      <c r="B25" t="s">
        <v>32</v>
      </c>
      <c r="C25" t="s">
        <v>71</v>
      </c>
      <c r="D25">
        <v>1495</v>
      </c>
      <c r="E25">
        <v>1184</v>
      </c>
      <c r="F25">
        <f t="shared" si="0"/>
        <v>2679</v>
      </c>
    </row>
    <row r="26" spans="1:6" x14ac:dyDescent="0.2">
      <c r="A26">
        <v>18</v>
      </c>
      <c r="B26" t="s">
        <v>20</v>
      </c>
      <c r="C26" t="s">
        <v>71</v>
      </c>
      <c r="D26">
        <v>505</v>
      </c>
      <c r="E26">
        <v>252</v>
      </c>
      <c r="F26">
        <f t="shared" si="0"/>
        <v>757</v>
      </c>
    </row>
    <row r="27" spans="1:6" x14ac:dyDescent="0.2">
      <c r="A27">
        <v>19</v>
      </c>
      <c r="B27" t="s">
        <v>69</v>
      </c>
      <c r="C27" t="s">
        <v>71</v>
      </c>
      <c r="D27">
        <v>16</v>
      </c>
      <c r="E27">
        <v>16</v>
      </c>
      <c r="F27">
        <f t="shared" si="0"/>
        <v>32</v>
      </c>
    </row>
    <row r="28" spans="1:6" x14ac:dyDescent="0.2">
      <c r="A28">
        <v>20</v>
      </c>
      <c r="B28" t="s">
        <v>36</v>
      </c>
      <c r="C28" t="s">
        <v>71</v>
      </c>
      <c r="D28">
        <v>35</v>
      </c>
      <c r="E28">
        <v>18</v>
      </c>
      <c r="F28">
        <f t="shared" si="0"/>
        <v>53</v>
      </c>
    </row>
    <row r="29" spans="1:6" x14ac:dyDescent="0.2">
      <c r="A29">
        <v>21</v>
      </c>
      <c r="B29" t="s">
        <v>34</v>
      </c>
      <c r="C29" t="s">
        <v>71</v>
      </c>
      <c r="D29">
        <v>166</v>
      </c>
      <c r="E29">
        <v>120</v>
      </c>
      <c r="F29">
        <f t="shared" si="0"/>
        <v>286</v>
      </c>
    </row>
    <row r="30" spans="1:6" x14ac:dyDescent="0.2">
      <c r="A30">
        <v>40</v>
      </c>
      <c r="B30" t="s">
        <v>80</v>
      </c>
      <c r="C30" t="s">
        <v>481</v>
      </c>
      <c r="D30">
        <v>0</v>
      </c>
      <c r="E30">
        <v>0</v>
      </c>
      <c r="F30">
        <f t="shared" si="0"/>
        <v>0</v>
      </c>
    </row>
    <row r="31" spans="1:6" x14ac:dyDescent="0.2">
      <c r="A31">
        <v>22</v>
      </c>
      <c r="B31" t="s">
        <v>8</v>
      </c>
      <c r="C31" t="s">
        <v>71</v>
      </c>
      <c r="D31">
        <v>138</v>
      </c>
      <c r="E31">
        <v>55</v>
      </c>
      <c r="F31">
        <f t="shared" si="0"/>
        <v>193</v>
      </c>
    </row>
    <row r="32" spans="1:6" x14ac:dyDescent="0.2">
      <c r="A32">
        <v>23</v>
      </c>
      <c r="B32" t="s">
        <v>14</v>
      </c>
      <c r="C32" t="s">
        <v>71</v>
      </c>
      <c r="D32">
        <v>124</v>
      </c>
      <c r="E32">
        <v>91</v>
      </c>
      <c r="F32">
        <f t="shared" si="0"/>
        <v>215</v>
      </c>
    </row>
    <row r="33" spans="1:6" x14ac:dyDescent="0.2">
      <c r="A33">
        <v>24</v>
      </c>
      <c r="B33" t="s">
        <v>70</v>
      </c>
      <c r="C33" t="s">
        <v>481</v>
      </c>
      <c r="D33">
        <v>8</v>
      </c>
      <c r="E33">
        <v>2</v>
      </c>
      <c r="F33">
        <f t="shared" si="0"/>
        <v>10</v>
      </c>
    </row>
    <row r="34" spans="1:6" x14ac:dyDescent="0.2">
      <c r="A34">
        <v>25</v>
      </c>
      <c r="B34" t="s">
        <v>22</v>
      </c>
      <c r="C34" t="s">
        <v>71</v>
      </c>
      <c r="D34">
        <v>2861</v>
      </c>
      <c r="E34">
        <v>4021</v>
      </c>
      <c r="F34">
        <f t="shared" si="0"/>
        <v>6882</v>
      </c>
    </row>
    <row r="35" spans="1:6" x14ac:dyDescent="0.2">
      <c r="A35">
        <v>26</v>
      </c>
      <c r="B35" t="s">
        <v>65</v>
      </c>
      <c r="C35" t="s">
        <v>71</v>
      </c>
      <c r="D35">
        <v>62</v>
      </c>
      <c r="E35">
        <v>9</v>
      </c>
      <c r="F35">
        <f t="shared" si="0"/>
        <v>71</v>
      </c>
    </row>
    <row r="36" spans="1:6" x14ac:dyDescent="0.2">
      <c r="A36">
        <v>27</v>
      </c>
      <c r="B36" t="s">
        <v>18</v>
      </c>
      <c r="C36" t="s">
        <v>71</v>
      </c>
      <c r="D36">
        <v>265</v>
      </c>
      <c r="E36">
        <v>358</v>
      </c>
      <c r="F36">
        <f t="shared" si="0"/>
        <v>623</v>
      </c>
    </row>
    <row r="37" spans="1:6" x14ac:dyDescent="0.2">
      <c r="A37">
        <v>28</v>
      </c>
      <c r="B37" t="s">
        <v>55</v>
      </c>
      <c r="C37" t="s">
        <v>71</v>
      </c>
      <c r="D37">
        <v>6</v>
      </c>
      <c r="E37">
        <v>7</v>
      </c>
      <c r="F37">
        <f t="shared" si="0"/>
        <v>13</v>
      </c>
    </row>
    <row r="38" spans="1:6" x14ac:dyDescent="0.2">
      <c r="A38">
        <v>29</v>
      </c>
      <c r="B38" t="s">
        <v>40</v>
      </c>
      <c r="C38" t="s">
        <v>71</v>
      </c>
      <c r="D38">
        <v>756</v>
      </c>
      <c r="E38">
        <v>405</v>
      </c>
      <c r="F38">
        <f t="shared" si="0"/>
        <v>1161</v>
      </c>
    </row>
    <row r="39" spans="1:6" x14ac:dyDescent="0.2">
      <c r="A39">
        <v>30</v>
      </c>
      <c r="B39" t="s">
        <v>10</v>
      </c>
      <c r="C39" t="s">
        <v>71</v>
      </c>
      <c r="D39">
        <v>100</v>
      </c>
      <c r="E39">
        <v>81</v>
      </c>
      <c r="F39">
        <f t="shared" si="0"/>
        <v>181</v>
      </c>
    </row>
    <row r="40" spans="1:6" x14ac:dyDescent="0.2">
      <c r="A40">
        <v>31</v>
      </c>
      <c r="B40" t="s">
        <v>66</v>
      </c>
      <c r="C40" t="s">
        <v>71</v>
      </c>
      <c r="D40">
        <v>57</v>
      </c>
      <c r="E40">
        <v>31</v>
      </c>
      <c r="F40">
        <f t="shared" si="0"/>
        <v>88</v>
      </c>
    </row>
    <row r="41" spans="1:6" x14ac:dyDescent="0.2">
      <c r="A41">
        <v>32</v>
      </c>
      <c r="B41" t="s">
        <v>41</v>
      </c>
      <c r="C41" t="s">
        <v>71</v>
      </c>
      <c r="D41">
        <v>433</v>
      </c>
      <c r="E41">
        <v>78</v>
      </c>
      <c r="F41">
        <f t="shared" si="0"/>
        <v>511</v>
      </c>
    </row>
    <row r="42" spans="1:6" x14ac:dyDescent="0.2">
      <c r="A42">
        <v>33</v>
      </c>
      <c r="B42" t="s">
        <v>67</v>
      </c>
      <c r="C42" t="s">
        <v>71</v>
      </c>
      <c r="D42">
        <v>65</v>
      </c>
      <c r="E42">
        <v>40</v>
      </c>
      <c r="F42">
        <f t="shared" si="0"/>
        <v>105</v>
      </c>
    </row>
    <row r="43" spans="1:6" x14ac:dyDescent="0.2">
      <c r="A43">
        <v>34</v>
      </c>
      <c r="B43" t="s">
        <v>49</v>
      </c>
      <c r="C43" t="s">
        <v>481</v>
      </c>
      <c r="D43">
        <v>5</v>
      </c>
      <c r="E43">
        <v>3</v>
      </c>
      <c r="F43">
        <f t="shared" si="0"/>
        <v>8</v>
      </c>
    </row>
    <row r="44" spans="1:6" x14ac:dyDescent="0.2">
      <c r="A44">
        <v>35</v>
      </c>
      <c r="B44" t="s">
        <v>9</v>
      </c>
      <c r="C44" t="s">
        <v>71</v>
      </c>
      <c r="D44">
        <v>80</v>
      </c>
      <c r="E44">
        <v>39</v>
      </c>
      <c r="F44">
        <f t="shared" si="0"/>
        <v>119</v>
      </c>
    </row>
    <row r="45" spans="1:6" x14ac:dyDescent="0.2">
      <c r="A45">
        <v>36</v>
      </c>
      <c r="B45" t="s">
        <v>35</v>
      </c>
      <c r="C45" t="s">
        <v>71</v>
      </c>
      <c r="D45">
        <v>163</v>
      </c>
      <c r="E45">
        <v>26</v>
      </c>
      <c r="F45">
        <f t="shared" si="0"/>
        <v>189</v>
      </c>
    </row>
    <row r="46" spans="1:6" x14ac:dyDescent="0.2">
      <c r="A46">
        <v>37</v>
      </c>
      <c r="B46" t="s">
        <v>52</v>
      </c>
      <c r="C46" t="s">
        <v>481</v>
      </c>
      <c r="D46">
        <v>3</v>
      </c>
      <c r="E46">
        <v>12</v>
      </c>
      <c r="F46">
        <f t="shared" si="0"/>
        <v>15</v>
      </c>
    </row>
    <row r="47" spans="1:6" x14ac:dyDescent="0.2">
      <c r="A47">
        <v>38</v>
      </c>
      <c r="B47" t="s">
        <v>68</v>
      </c>
      <c r="C47" t="s">
        <v>71</v>
      </c>
      <c r="D47">
        <v>172</v>
      </c>
      <c r="E47">
        <v>181</v>
      </c>
      <c r="F47">
        <f t="shared" si="0"/>
        <v>353</v>
      </c>
    </row>
  </sheetData>
  <mergeCells count="2">
    <mergeCell ref="D4:F4"/>
    <mergeCell ref="A1:C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workbookViewId="0">
      <selection activeCell="F106" sqref="F106"/>
    </sheetView>
  </sheetViews>
  <sheetFormatPr defaultRowHeight="12.75" x14ac:dyDescent="0.2"/>
  <cols>
    <col min="1" max="1" width="4.42578125" style="15" customWidth="1"/>
    <col min="2" max="2" width="5.28515625" style="15" customWidth="1"/>
    <col min="3" max="3" width="16.42578125" style="15" customWidth="1"/>
    <col min="4" max="4" width="20.5703125" style="15" customWidth="1"/>
    <col min="5" max="5" width="3.85546875" style="15" customWidth="1"/>
    <col min="6" max="6" width="38.140625" style="15" customWidth="1"/>
    <col min="7" max="19" width="9.140625" style="15"/>
    <col min="20" max="20" width="3" style="15" customWidth="1"/>
    <col min="21" max="21" width="117.140625" style="15" customWidth="1"/>
    <col min="22" max="16384" width="9.140625" style="15"/>
  </cols>
  <sheetData>
    <row r="1" spans="1:21" x14ac:dyDescent="0.2">
      <c r="A1" s="21" t="s">
        <v>609</v>
      </c>
      <c r="B1" s="21"/>
      <c r="C1" s="21"/>
      <c r="D1" s="21"/>
      <c r="U1" s="15" t="s">
        <v>704</v>
      </c>
    </row>
    <row r="2" spans="1:21" x14ac:dyDescent="0.2">
      <c r="U2" s="15" t="s">
        <v>705</v>
      </c>
    </row>
    <row r="3" spans="1:21" x14ac:dyDescent="0.2">
      <c r="U3" s="15" t="s">
        <v>706</v>
      </c>
    </row>
    <row r="4" spans="1:21" x14ac:dyDescent="0.2">
      <c r="A4" s="15" t="s">
        <v>72</v>
      </c>
      <c r="B4" s="15" t="s">
        <v>122</v>
      </c>
      <c r="C4" s="15" t="s">
        <v>71</v>
      </c>
      <c r="D4" s="15" t="s">
        <v>214</v>
      </c>
      <c r="E4" s="15" t="s">
        <v>256</v>
      </c>
      <c r="F4" s="15" t="s">
        <v>555</v>
      </c>
      <c r="G4" s="15" t="s">
        <v>589</v>
      </c>
      <c r="H4" s="15" t="s">
        <v>590</v>
      </c>
      <c r="I4" s="15" t="s">
        <v>591</v>
      </c>
      <c r="J4" s="15" t="s">
        <v>592</v>
      </c>
      <c r="K4" s="15" t="s">
        <v>593</v>
      </c>
      <c r="L4" s="15" t="s">
        <v>594</v>
      </c>
      <c r="M4" s="15" t="s">
        <v>595</v>
      </c>
      <c r="N4" s="15" t="s">
        <v>596</v>
      </c>
      <c r="O4" s="15" t="s">
        <v>597</v>
      </c>
      <c r="P4" s="15" t="s">
        <v>598</v>
      </c>
      <c r="Q4" s="15" t="s">
        <v>599</v>
      </c>
      <c r="R4" s="15" t="s">
        <v>600</v>
      </c>
      <c r="S4" s="15" t="s">
        <v>601</v>
      </c>
      <c r="U4" s="15" t="s">
        <v>111</v>
      </c>
    </row>
    <row r="5" spans="1:21" x14ac:dyDescent="0.2">
      <c r="A5" s="15">
        <v>44</v>
      </c>
      <c r="B5" s="15" t="s">
        <v>215</v>
      </c>
      <c r="C5" s="15" t="s">
        <v>59</v>
      </c>
      <c r="D5" s="15" t="s">
        <v>118</v>
      </c>
      <c r="E5" s="15">
        <v>1</v>
      </c>
      <c r="F5" s="15" t="s">
        <v>556</v>
      </c>
      <c r="G5" s="15">
        <v>208</v>
      </c>
      <c r="H5" s="15">
        <v>263</v>
      </c>
      <c r="L5" s="15">
        <v>210</v>
      </c>
      <c r="M5" s="15">
        <v>200</v>
      </c>
      <c r="Q5" s="15">
        <v>371</v>
      </c>
      <c r="R5" s="15">
        <v>16</v>
      </c>
      <c r="S5" s="15">
        <v>387</v>
      </c>
      <c r="U5" s="16" t="s">
        <v>581</v>
      </c>
    </row>
    <row r="6" spans="1:21" x14ac:dyDescent="0.2">
      <c r="A6" s="15">
        <v>45</v>
      </c>
      <c r="B6" s="15" t="s">
        <v>215</v>
      </c>
      <c r="C6" s="15" t="s">
        <v>51</v>
      </c>
      <c r="D6" s="15" t="s">
        <v>259</v>
      </c>
      <c r="E6" s="15">
        <v>1</v>
      </c>
      <c r="Q6" s="15">
        <v>31</v>
      </c>
      <c r="R6" s="15">
        <v>0</v>
      </c>
      <c r="S6" s="15">
        <v>31</v>
      </c>
      <c r="U6" s="17" t="s">
        <v>582</v>
      </c>
    </row>
    <row r="7" spans="1:21" x14ac:dyDescent="0.2">
      <c r="A7" s="15">
        <v>46</v>
      </c>
      <c r="B7" s="15" t="s">
        <v>215</v>
      </c>
      <c r="C7" s="15" t="s">
        <v>60</v>
      </c>
      <c r="D7" s="15" t="s">
        <v>119</v>
      </c>
      <c r="E7" s="15">
        <v>1</v>
      </c>
      <c r="F7" s="15" t="s">
        <v>557</v>
      </c>
      <c r="L7" s="15">
        <v>232</v>
      </c>
      <c r="M7" s="15">
        <v>200</v>
      </c>
      <c r="Q7" s="15">
        <v>549</v>
      </c>
      <c r="R7" s="15">
        <v>15</v>
      </c>
      <c r="S7" s="15">
        <v>564</v>
      </c>
      <c r="U7" s="16"/>
    </row>
    <row r="8" spans="1:21" x14ac:dyDescent="0.2">
      <c r="A8" s="15">
        <v>2</v>
      </c>
      <c r="B8" s="15" t="s">
        <v>215</v>
      </c>
      <c r="C8" s="15" t="s">
        <v>53</v>
      </c>
      <c r="D8" s="15" t="s">
        <v>220</v>
      </c>
      <c r="E8" s="15">
        <v>1</v>
      </c>
      <c r="F8" s="15" t="s">
        <v>556</v>
      </c>
      <c r="I8" s="15">
        <v>874</v>
      </c>
      <c r="J8" s="15">
        <v>6</v>
      </c>
      <c r="K8" s="15">
        <v>880</v>
      </c>
      <c r="L8" s="15">
        <v>444</v>
      </c>
      <c r="M8" s="15">
        <v>915</v>
      </c>
      <c r="N8" s="15">
        <v>946</v>
      </c>
      <c r="O8" s="15">
        <v>6</v>
      </c>
      <c r="P8" s="15">
        <v>952</v>
      </c>
      <c r="Q8" s="15">
        <v>1489</v>
      </c>
      <c r="R8" s="15">
        <v>6</v>
      </c>
      <c r="S8" s="15">
        <v>1495</v>
      </c>
      <c r="U8" s="16" t="s">
        <v>602</v>
      </c>
    </row>
    <row r="9" spans="1:21" x14ac:dyDescent="0.2">
      <c r="A9" s="15">
        <v>47</v>
      </c>
      <c r="B9" s="15" t="s">
        <v>215</v>
      </c>
      <c r="C9" s="15" t="s">
        <v>48</v>
      </c>
      <c r="D9" s="15" t="s">
        <v>260</v>
      </c>
      <c r="E9" s="15">
        <v>1</v>
      </c>
      <c r="Q9" s="15">
        <v>184</v>
      </c>
      <c r="R9" s="15">
        <v>1</v>
      </c>
      <c r="S9" s="15">
        <v>185</v>
      </c>
      <c r="U9" s="17" t="s">
        <v>583</v>
      </c>
    </row>
    <row r="10" spans="1:21" x14ac:dyDescent="0.2">
      <c r="A10" s="15">
        <v>11</v>
      </c>
      <c r="B10" s="15" t="s">
        <v>215</v>
      </c>
      <c r="C10" s="15" t="s">
        <v>39</v>
      </c>
      <c r="D10" s="15" t="s">
        <v>120</v>
      </c>
      <c r="E10" s="15">
        <v>1</v>
      </c>
      <c r="F10" s="15" t="s">
        <v>556</v>
      </c>
      <c r="G10" s="15">
        <v>248</v>
      </c>
      <c r="H10" s="15">
        <v>181</v>
      </c>
      <c r="I10" s="15">
        <v>176</v>
      </c>
      <c r="J10" s="15">
        <v>7</v>
      </c>
      <c r="K10" s="15">
        <v>183</v>
      </c>
      <c r="L10" s="15">
        <v>248</v>
      </c>
      <c r="M10" s="15">
        <v>180</v>
      </c>
      <c r="N10" s="15">
        <v>170</v>
      </c>
      <c r="O10" s="15">
        <v>2</v>
      </c>
      <c r="P10" s="15">
        <v>172</v>
      </c>
      <c r="Q10" s="15">
        <v>249</v>
      </c>
      <c r="R10" s="15">
        <v>3</v>
      </c>
      <c r="S10" s="15">
        <v>252</v>
      </c>
    </row>
    <row r="11" spans="1:21" x14ac:dyDescent="0.2">
      <c r="A11" s="15">
        <v>48</v>
      </c>
      <c r="B11" s="15" t="s">
        <v>215</v>
      </c>
      <c r="C11" s="15" t="s">
        <v>63</v>
      </c>
      <c r="D11" s="15" t="s">
        <v>216</v>
      </c>
      <c r="E11" s="15">
        <v>1</v>
      </c>
      <c r="F11" s="15" t="s">
        <v>556</v>
      </c>
      <c r="L11" s="15">
        <v>1</v>
      </c>
      <c r="M11" s="15">
        <v>65</v>
      </c>
      <c r="U11" s="15" t="s">
        <v>603</v>
      </c>
    </row>
    <row r="12" spans="1:21" x14ac:dyDescent="0.2">
      <c r="A12" s="15">
        <v>16</v>
      </c>
      <c r="B12" s="15" t="s">
        <v>215</v>
      </c>
      <c r="C12" s="15" t="s">
        <v>16</v>
      </c>
      <c r="D12" s="15" t="s">
        <v>123</v>
      </c>
      <c r="E12" s="15">
        <v>1</v>
      </c>
      <c r="F12" s="15" t="s">
        <v>557</v>
      </c>
      <c r="G12" s="15">
        <v>500</v>
      </c>
      <c r="H12" s="15">
        <v>300</v>
      </c>
      <c r="I12" s="15">
        <v>369</v>
      </c>
      <c r="J12" s="15">
        <v>16</v>
      </c>
      <c r="K12" s="15">
        <v>385</v>
      </c>
      <c r="M12" s="15">
        <v>476</v>
      </c>
      <c r="U12" s="15" t="s">
        <v>604</v>
      </c>
    </row>
    <row r="13" spans="1:21" x14ac:dyDescent="0.2">
      <c r="A13" s="15">
        <v>50</v>
      </c>
      <c r="B13" s="15" t="s">
        <v>215</v>
      </c>
      <c r="C13" s="15" t="s">
        <v>50</v>
      </c>
      <c r="D13" s="15" t="s">
        <v>261</v>
      </c>
      <c r="E13" s="15">
        <v>1</v>
      </c>
      <c r="Q13" s="15">
        <v>22</v>
      </c>
      <c r="R13" s="15">
        <v>0</v>
      </c>
      <c r="S13" s="15">
        <v>22</v>
      </c>
    </row>
    <row r="14" spans="1:21" x14ac:dyDescent="0.2">
      <c r="A14" s="15">
        <v>51</v>
      </c>
      <c r="B14" s="15" t="s">
        <v>215</v>
      </c>
      <c r="C14" s="15" t="s">
        <v>19</v>
      </c>
      <c r="D14" s="15" t="s">
        <v>124</v>
      </c>
      <c r="E14" s="15">
        <v>1</v>
      </c>
      <c r="U14" s="15" t="s">
        <v>605</v>
      </c>
    </row>
    <row r="15" spans="1:21" x14ac:dyDescent="0.2">
      <c r="A15" s="15">
        <v>20</v>
      </c>
      <c r="B15" s="15" t="s">
        <v>215</v>
      </c>
      <c r="C15" s="15" t="s">
        <v>19</v>
      </c>
      <c r="D15" s="15" t="s">
        <v>224</v>
      </c>
      <c r="E15" s="15">
        <v>1</v>
      </c>
      <c r="F15" s="15" t="s">
        <v>558</v>
      </c>
      <c r="G15" s="15">
        <v>1000</v>
      </c>
      <c r="H15" s="15">
        <v>1110</v>
      </c>
      <c r="L15" s="15">
        <v>1000</v>
      </c>
      <c r="M15" s="15">
        <v>1191</v>
      </c>
      <c r="N15" s="15">
        <v>1167</v>
      </c>
      <c r="O15" s="15">
        <v>16</v>
      </c>
      <c r="P15" s="15">
        <v>1183</v>
      </c>
      <c r="Q15" s="15">
        <v>1487</v>
      </c>
      <c r="R15" s="15">
        <v>23</v>
      </c>
      <c r="S15" s="15">
        <v>1510</v>
      </c>
    </row>
    <row r="16" spans="1:21" x14ac:dyDescent="0.2">
      <c r="A16" s="15">
        <v>52</v>
      </c>
      <c r="B16" s="15" t="s">
        <v>215</v>
      </c>
      <c r="C16" s="15" t="s">
        <v>19</v>
      </c>
      <c r="D16" s="15" t="s">
        <v>262</v>
      </c>
      <c r="E16" s="15">
        <v>1</v>
      </c>
      <c r="Q16" s="15">
        <v>323</v>
      </c>
      <c r="R16" s="15">
        <v>5</v>
      </c>
      <c r="S16" s="15">
        <v>328</v>
      </c>
      <c r="U16" s="15" t="s">
        <v>606</v>
      </c>
    </row>
    <row r="17" spans="1:21" x14ac:dyDescent="0.2">
      <c r="A17" s="15">
        <v>53</v>
      </c>
      <c r="B17" s="15" t="s">
        <v>215</v>
      </c>
      <c r="C17" s="15" t="s">
        <v>17</v>
      </c>
      <c r="D17" s="15" t="s">
        <v>226</v>
      </c>
      <c r="E17" s="15">
        <v>1</v>
      </c>
      <c r="F17" s="15" t="s">
        <v>82</v>
      </c>
      <c r="L17" s="15">
        <v>20</v>
      </c>
      <c r="M17" s="15">
        <v>22</v>
      </c>
      <c r="Q17" s="15">
        <v>0</v>
      </c>
      <c r="R17" s="15">
        <v>53</v>
      </c>
      <c r="S17" s="15">
        <v>53</v>
      </c>
    </row>
    <row r="18" spans="1:21" x14ac:dyDescent="0.2">
      <c r="A18" s="15">
        <v>8</v>
      </c>
      <c r="B18" s="15" t="s">
        <v>215</v>
      </c>
      <c r="C18" s="15" t="s">
        <v>17</v>
      </c>
      <c r="D18" s="15" t="s">
        <v>125</v>
      </c>
      <c r="E18" s="15">
        <v>1</v>
      </c>
      <c r="F18" s="15" t="s">
        <v>559</v>
      </c>
      <c r="G18" s="15">
        <v>360</v>
      </c>
      <c r="H18" s="15">
        <v>404</v>
      </c>
      <c r="I18" s="15">
        <v>350</v>
      </c>
      <c r="J18" s="15">
        <v>20</v>
      </c>
      <c r="K18" s="15">
        <v>370</v>
      </c>
      <c r="L18" s="15">
        <v>318</v>
      </c>
      <c r="M18" s="15">
        <v>305</v>
      </c>
      <c r="N18" s="15">
        <v>389</v>
      </c>
      <c r="O18" s="15">
        <v>0</v>
      </c>
      <c r="P18" s="15">
        <v>389</v>
      </c>
      <c r="Q18" s="15">
        <v>629</v>
      </c>
      <c r="R18" s="15">
        <v>0</v>
      </c>
      <c r="S18" s="15">
        <v>629</v>
      </c>
    </row>
    <row r="19" spans="1:21" x14ac:dyDescent="0.2">
      <c r="A19" s="15">
        <v>35</v>
      </c>
      <c r="B19" s="15" t="s">
        <v>215</v>
      </c>
      <c r="C19" s="15" t="s">
        <v>17</v>
      </c>
      <c r="D19" s="15" t="s">
        <v>230</v>
      </c>
      <c r="E19" s="15">
        <v>1</v>
      </c>
      <c r="F19" s="15" t="s">
        <v>560</v>
      </c>
      <c r="H19" s="15">
        <v>297</v>
      </c>
      <c r="L19" s="15">
        <v>380</v>
      </c>
      <c r="M19" s="15">
        <v>354</v>
      </c>
      <c r="N19" s="15">
        <v>389</v>
      </c>
      <c r="O19" s="15">
        <v>0</v>
      </c>
      <c r="P19" s="15">
        <v>389</v>
      </c>
      <c r="Q19" s="15">
        <v>556</v>
      </c>
      <c r="R19" s="15">
        <v>0</v>
      </c>
      <c r="S19" s="15">
        <v>556</v>
      </c>
      <c r="U19" s="18" t="s">
        <v>584</v>
      </c>
    </row>
    <row r="20" spans="1:21" x14ac:dyDescent="0.2">
      <c r="A20" s="15">
        <v>54</v>
      </c>
      <c r="B20" s="15" t="s">
        <v>215</v>
      </c>
      <c r="C20" s="15" t="s">
        <v>64</v>
      </c>
      <c r="D20" s="15" t="s">
        <v>263</v>
      </c>
      <c r="E20" s="15">
        <v>1</v>
      </c>
      <c r="Q20" s="15">
        <v>136</v>
      </c>
      <c r="R20" s="15">
        <v>1</v>
      </c>
      <c r="S20" s="15">
        <v>137</v>
      </c>
      <c r="U20" s="18" t="s">
        <v>585</v>
      </c>
    </row>
    <row r="21" spans="1:21" x14ac:dyDescent="0.2">
      <c r="A21" s="15">
        <v>36</v>
      </c>
      <c r="B21" s="15" t="s">
        <v>215</v>
      </c>
      <c r="C21" s="15" t="s">
        <v>64</v>
      </c>
      <c r="D21" s="15" t="s">
        <v>232</v>
      </c>
      <c r="E21" s="15">
        <v>1</v>
      </c>
      <c r="F21" s="15" t="s">
        <v>557</v>
      </c>
      <c r="H21" s="15">
        <v>186</v>
      </c>
      <c r="L21" s="15">
        <v>318</v>
      </c>
      <c r="M21" s="15">
        <v>270</v>
      </c>
      <c r="N21" s="15">
        <v>295</v>
      </c>
      <c r="O21" s="15">
        <v>1</v>
      </c>
      <c r="P21" s="15">
        <v>296</v>
      </c>
      <c r="Q21" s="15">
        <v>407</v>
      </c>
      <c r="R21" s="15">
        <v>2</v>
      </c>
      <c r="S21" s="15">
        <v>409</v>
      </c>
    </row>
    <row r="22" spans="1:21" x14ac:dyDescent="0.2">
      <c r="A22" s="15">
        <v>55</v>
      </c>
      <c r="B22" s="15" t="s">
        <v>215</v>
      </c>
      <c r="C22" s="15" t="s">
        <v>54</v>
      </c>
      <c r="D22" s="15" t="s">
        <v>264</v>
      </c>
      <c r="E22" s="15">
        <v>1</v>
      </c>
      <c r="Q22" s="15">
        <v>681</v>
      </c>
      <c r="R22" s="15">
        <v>6</v>
      </c>
      <c r="S22" s="15">
        <v>687</v>
      </c>
      <c r="U22" s="15" t="s">
        <v>586</v>
      </c>
    </row>
    <row r="23" spans="1:21" x14ac:dyDescent="0.2">
      <c r="A23" s="15">
        <v>32</v>
      </c>
      <c r="B23" s="15" t="s">
        <v>215</v>
      </c>
      <c r="C23" s="15" t="s">
        <v>54</v>
      </c>
      <c r="D23" s="15" t="s">
        <v>229</v>
      </c>
      <c r="E23" s="15">
        <v>1</v>
      </c>
      <c r="F23" s="15" t="s">
        <v>557</v>
      </c>
      <c r="G23" s="15">
        <v>172</v>
      </c>
      <c r="H23" s="15">
        <v>147</v>
      </c>
      <c r="L23" s="15">
        <v>344</v>
      </c>
      <c r="M23" s="15">
        <v>331</v>
      </c>
      <c r="N23" s="15">
        <v>476</v>
      </c>
      <c r="O23" s="15">
        <v>4</v>
      </c>
      <c r="P23" s="15">
        <v>480</v>
      </c>
      <c r="U23" s="15" t="s">
        <v>587</v>
      </c>
    </row>
    <row r="24" spans="1:21" x14ac:dyDescent="0.2">
      <c r="A24" s="15">
        <v>30</v>
      </c>
      <c r="B24" s="15" t="s">
        <v>215</v>
      </c>
      <c r="C24" s="15" t="s">
        <v>21</v>
      </c>
      <c r="D24" s="15" t="s">
        <v>126</v>
      </c>
      <c r="E24" s="15">
        <v>1</v>
      </c>
      <c r="F24" s="15" t="s">
        <v>557</v>
      </c>
      <c r="G24" s="15">
        <v>648</v>
      </c>
      <c r="H24" s="15">
        <v>550</v>
      </c>
      <c r="L24" s="15">
        <v>674</v>
      </c>
      <c r="M24" s="15">
        <v>600</v>
      </c>
      <c r="N24" s="15">
        <v>585</v>
      </c>
      <c r="O24" s="15">
        <v>40</v>
      </c>
      <c r="P24" s="15">
        <v>625</v>
      </c>
      <c r="Q24" s="15">
        <v>770</v>
      </c>
      <c r="R24" s="15">
        <v>32</v>
      </c>
      <c r="S24" s="15">
        <v>802</v>
      </c>
    </row>
    <row r="25" spans="1:21" x14ac:dyDescent="0.2">
      <c r="A25" s="15">
        <v>34</v>
      </c>
      <c r="B25" s="15" t="s">
        <v>215</v>
      </c>
      <c r="C25" s="15" t="s">
        <v>42</v>
      </c>
      <c r="D25" s="15" t="s">
        <v>127</v>
      </c>
      <c r="E25" s="15">
        <v>1</v>
      </c>
      <c r="F25" s="15" t="s">
        <v>557</v>
      </c>
      <c r="L25" s="15">
        <v>498</v>
      </c>
      <c r="M25" s="15">
        <v>409</v>
      </c>
      <c r="N25" s="15">
        <v>395</v>
      </c>
      <c r="O25" s="15">
        <v>14</v>
      </c>
      <c r="P25" s="15">
        <v>409</v>
      </c>
      <c r="Q25" s="15">
        <v>515</v>
      </c>
      <c r="R25" s="15">
        <v>32</v>
      </c>
      <c r="S25" s="15">
        <v>547</v>
      </c>
      <c r="U25" s="15" t="s">
        <v>608</v>
      </c>
    </row>
    <row r="26" spans="1:21" x14ac:dyDescent="0.2">
      <c r="A26" s="15">
        <v>56</v>
      </c>
      <c r="B26" s="15" t="s">
        <v>215</v>
      </c>
      <c r="C26" s="15" t="s">
        <v>7</v>
      </c>
      <c r="D26" s="15" t="s">
        <v>128</v>
      </c>
      <c r="E26" s="15">
        <v>1</v>
      </c>
      <c r="F26" s="15" t="s">
        <v>556</v>
      </c>
      <c r="G26" s="15">
        <v>174</v>
      </c>
      <c r="H26" s="15">
        <v>138</v>
      </c>
      <c r="L26" s="15">
        <v>174</v>
      </c>
      <c r="M26" s="15">
        <v>146</v>
      </c>
      <c r="Q26" s="15">
        <v>213</v>
      </c>
      <c r="R26" s="15">
        <v>0</v>
      </c>
      <c r="S26" s="15">
        <v>213</v>
      </c>
    </row>
    <row r="27" spans="1:21" x14ac:dyDescent="0.2">
      <c r="A27" s="15">
        <v>29</v>
      </c>
      <c r="B27" s="15" t="s">
        <v>215</v>
      </c>
      <c r="C27" s="15" t="s">
        <v>15</v>
      </c>
      <c r="D27" s="15" t="s">
        <v>129</v>
      </c>
      <c r="E27" s="15">
        <v>1</v>
      </c>
      <c r="F27" s="15" t="s">
        <v>557</v>
      </c>
      <c r="H27" s="15">
        <v>648</v>
      </c>
      <c r="L27" s="15">
        <v>700</v>
      </c>
      <c r="M27" s="15">
        <v>587</v>
      </c>
      <c r="N27" s="15">
        <v>586</v>
      </c>
      <c r="O27" s="15">
        <v>46</v>
      </c>
      <c r="P27" s="15">
        <v>632</v>
      </c>
      <c r="Q27" s="15">
        <v>640</v>
      </c>
      <c r="R27" s="15">
        <v>45</v>
      </c>
      <c r="S27" s="15">
        <v>685</v>
      </c>
      <c r="U27" s="15" t="s">
        <v>588</v>
      </c>
    </row>
    <row r="28" spans="1:21" x14ac:dyDescent="0.2">
      <c r="A28" s="15">
        <v>57</v>
      </c>
      <c r="B28" s="15" t="s">
        <v>215</v>
      </c>
      <c r="C28" s="15" t="s">
        <v>32</v>
      </c>
      <c r="D28" s="15" t="s">
        <v>265</v>
      </c>
      <c r="E28" s="15">
        <v>1</v>
      </c>
      <c r="Q28" s="15">
        <v>128</v>
      </c>
      <c r="R28" s="15">
        <v>51</v>
      </c>
      <c r="S28" s="15">
        <v>179</v>
      </c>
    </row>
    <row r="29" spans="1:21" x14ac:dyDescent="0.2">
      <c r="A29" s="15">
        <v>26</v>
      </c>
      <c r="B29" s="15" t="s">
        <v>215</v>
      </c>
      <c r="C29" s="15" t="s">
        <v>32</v>
      </c>
      <c r="D29" s="15" t="s">
        <v>130</v>
      </c>
      <c r="E29" s="15">
        <v>1</v>
      </c>
      <c r="F29" s="15" t="s">
        <v>556</v>
      </c>
      <c r="G29" s="15">
        <v>680</v>
      </c>
      <c r="H29" s="15">
        <v>546</v>
      </c>
      <c r="L29" s="15">
        <v>652</v>
      </c>
      <c r="M29" s="15">
        <v>578</v>
      </c>
      <c r="N29" s="15">
        <v>656</v>
      </c>
      <c r="O29" s="15">
        <v>0</v>
      </c>
      <c r="P29" s="15">
        <v>656</v>
      </c>
      <c r="U29" s="15" t="s">
        <v>607</v>
      </c>
    </row>
    <row r="30" spans="1:21" x14ac:dyDescent="0.2">
      <c r="A30" s="15">
        <v>58</v>
      </c>
      <c r="B30" s="15" t="s">
        <v>215</v>
      </c>
      <c r="C30" s="15" t="s">
        <v>32</v>
      </c>
      <c r="D30" s="15" t="s">
        <v>266</v>
      </c>
      <c r="E30" s="15">
        <v>1</v>
      </c>
      <c r="Q30" s="15">
        <v>0</v>
      </c>
      <c r="R30" s="15">
        <v>336</v>
      </c>
      <c r="S30" s="15">
        <v>336</v>
      </c>
    </row>
    <row r="31" spans="1:21" x14ac:dyDescent="0.2">
      <c r="A31" s="15">
        <v>59</v>
      </c>
      <c r="B31" s="15" t="s">
        <v>215</v>
      </c>
      <c r="C31" s="15" t="s">
        <v>32</v>
      </c>
      <c r="D31" s="15" t="s">
        <v>255</v>
      </c>
      <c r="E31" s="15">
        <v>1</v>
      </c>
      <c r="Q31" s="15">
        <v>749</v>
      </c>
      <c r="R31" s="15">
        <v>0</v>
      </c>
      <c r="S31" s="15">
        <v>749</v>
      </c>
    </row>
    <row r="32" spans="1:21" x14ac:dyDescent="0.2">
      <c r="A32" s="15">
        <v>60</v>
      </c>
      <c r="B32" s="15" t="s">
        <v>215</v>
      </c>
      <c r="C32" s="15" t="s">
        <v>20</v>
      </c>
      <c r="D32" s="15" t="s">
        <v>267</v>
      </c>
      <c r="E32" s="15">
        <v>1</v>
      </c>
      <c r="Q32" s="15">
        <v>367</v>
      </c>
      <c r="R32" s="15">
        <v>0</v>
      </c>
      <c r="S32" s="15">
        <v>367</v>
      </c>
    </row>
    <row r="33" spans="1:19" x14ac:dyDescent="0.2">
      <c r="A33" s="15">
        <v>25</v>
      </c>
      <c r="B33" s="15" t="s">
        <v>215</v>
      </c>
      <c r="C33" s="15" t="s">
        <v>20</v>
      </c>
      <c r="D33" s="15" t="s">
        <v>131</v>
      </c>
      <c r="E33" s="15">
        <v>1</v>
      </c>
      <c r="F33" s="15" t="s">
        <v>556</v>
      </c>
      <c r="H33" s="15">
        <v>610</v>
      </c>
      <c r="L33" s="15">
        <v>648</v>
      </c>
      <c r="M33" s="15">
        <v>616</v>
      </c>
      <c r="N33" s="15">
        <v>693</v>
      </c>
      <c r="O33" s="15">
        <v>0</v>
      </c>
      <c r="P33" s="15">
        <v>693</v>
      </c>
      <c r="Q33" s="15">
        <v>815</v>
      </c>
      <c r="R33" s="15">
        <v>1</v>
      </c>
      <c r="S33" s="15">
        <v>816</v>
      </c>
    </row>
    <row r="34" spans="1:19" x14ac:dyDescent="0.2">
      <c r="A34" s="15">
        <v>12</v>
      </c>
      <c r="B34" s="15" t="s">
        <v>215</v>
      </c>
      <c r="C34" s="15" t="s">
        <v>69</v>
      </c>
      <c r="D34" s="15" t="s">
        <v>234</v>
      </c>
      <c r="E34" s="15">
        <v>1</v>
      </c>
      <c r="F34" s="15" t="s">
        <v>556</v>
      </c>
      <c r="I34" s="15">
        <v>94</v>
      </c>
      <c r="J34" s="15">
        <v>0</v>
      </c>
      <c r="K34" s="15">
        <v>94</v>
      </c>
      <c r="L34" s="15">
        <v>163</v>
      </c>
      <c r="M34" s="15">
        <v>91</v>
      </c>
      <c r="N34" s="15">
        <v>112</v>
      </c>
      <c r="O34" s="15">
        <v>0</v>
      </c>
      <c r="P34" s="15">
        <v>112</v>
      </c>
      <c r="Q34" s="15">
        <v>241</v>
      </c>
      <c r="R34" s="15">
        <v>7</v>
      </c>
      <c r="S34" s="15">
        <v>248</v>
      </c>
    </row>
    <row r="35" spans="1:19" x14ac:dyDescent="0.2">
      <c r="A35" s="15">
        <v>6</v>
      </c>
      <c r="B35" s="15" t="s">
        <v>215</v>
      </c>
      <c r="C35" s="15" t="s">
        <v>36</v>
      </c>
      <c r="D35" s="15" t="s">
        <v>131</v>
      </c>
      <c r="E35" s="15">
        <v>1</v>
      </c>
      <c r="F35" s="15" t="s">
        <v>557</v>
      </c>
      <c r="I35" s="15">
        <v>404</v>
      </c>
      <c r="J35" s="15">
        <v>16</v>
      </c>
      <c r="K35" s="15">
        <v>420</v>
      </c>
      <c r="L35" s="15">
        <v>200</v>
      </c>
      <c r="M35" s="15">
        <v>288</v>
      </c>
      <c r="N35" s="15">
        <v>263</v>
      </c>
      <c r="O35" s="15">
        <v>4</v>
      </c>
      <c r="P35" s="15">
        <v>267</v>
      </c>
      <c r="Q35" s="15">
        <v>714</v>
      </c>
      <c r="R35" s="15">
        <v>21</v>
      </c>
      <c r="S35" s="15">
        <v>735</v>
      </c>
    </row>
    <row r="36" spans="1:19" x14ac:dyDescent="0.2">
      <c r="A36" s="15">
        <v>3</v>
      </c>
      <c r="B36" s="15" t="s">
        <v>215</v>
      </c>
      <c r="C36" s="15" t="s">
        <v>34</v>
      </c>
      <c r="D36" s="15" t="s">
        <v>132</v>
      </c>
      <c r="E36" s="15">
        <v>1</v>
      </c>
      <c r="F36" s="15" t="s">
        <v>557</v>
      </c>
      <c r="G36" s="15">
        <v>356</v>
      </c>
      <c r="H36" s="15">
        <v>691</v>
      </c>
      <c r="I36" s="15">
        <v>862</v>
      </c>
      <c r="J36" s="15">
        <v>24</v>
      </c>
      <c r="K36" s="15">
        <v>886</v>
      </c>
      <c r="M36" s="15">
        <v>1062</v>
      </c>
      <c r="Q36" s="15">
        <v>1228</v>
      </c>
      <c r="R36" s="15">
        <v>52</v>
      </c>
      <c r="S36" s="15">
        <v>1280</v>
      </c>
    </row>
    <row r="37" spans="1:19" x14ac:dyDescent="0.2">
      <c r="A37" s="15">
        <v>61</v>
      </c>
      <c r="B37" s="15" t="s">
        <v>215</v>
      </c>
      <c r="C37" s="15" t="s">
        <v>56</v>
      </c>
      <c r="D37" s="15" t="s">
        <v>222</v>
      </c>
      <c r="E37" s="15">
        <v>1</v>
      </c>
      <c r="F37" s="15" t="s">
        <v>561</v>
      </c>
      <c r="L37" s="15">
        <v>12</v>
      </c>
      <c r="M37" s="15">
        <v>20</v>
      </c>
      <c r="Q37" s="15">
        <v>51</v>
      </c>
      <c r="R37" s="15">
        <v>2</v>
      </c>
      <c r="S37" s="15">
        <v>53</v>
      </c>
    </row>
    <row r="38" spans="1:19" x14ac:dyDescent="0.2">
      <c r="A38" s="15">
        <v>43</v>
      </c>
      <c r="B38" s="15" t="s">
        <v>215</v>
      </c>
      <c r="C38" s="15" t="s">
        <v>80</v>
      </c>
      <c r="D38" s="15" t="s">
        <v>217</v>
      </c>
      <c r="E38" s="15">
        <v>1</v>
      </c>
      <c r="F38" s="15" t="s">
        <v>562</v>
      </c>
      <c r="L38" s="15">
        <v>1</v>
      </c>
      <c r="M38" s="15">
        <v>44</v>
      </c>
      <c r="N38" s="15">
        <v>42</v>
      </c>
      <c r="O38" s="15">
        <v>1</v>
      </c>
      <c r="P38" s="15">
        <v>43</v>
      </c>
      <c r="Q38" s="15">
        <v>252</v>
      </c>
      <c r="R38" s="15">
        <v>4</v>
      </c>
      <c r="S38" s="15">
        <v>256</v>
      </c>
    </row>
    <row r="39" spans="1:19" x14ac:dyDescent="0.2">
      <c r="A39" s="15">
        <v>15</v>
      </c>
      <c r="B39" s="15" t="s">
        <v>215</v>
      </c>
      <c r="C39" s="15" t="s">
        <v>57</v>
      </c>
      <c r="D39" s="15" t="s">
        <v>221</v>
      </c>
      <c r="E39" s="15">
        <v>1</v>
      </c>
      <c r="F39" s="15" t="s">
        <v>556</v>
      </c>
      <c r="H39" s="15">
        <v>24</v>
      </c>
      <c r="I39" s="15">
        <v>70</v>
      </c>
      <c r="J39" s="15">
        <v>0</v>
      </c>
      <c r="K39" s="15">
        <v>70</v>
      </c>
      <c r="L39" s="15">
        <v>46</v>
      </c>
      <c r="M39" s="15">
        <v>93</v>
      </c>
      <c r="N39" s="15">
        <v>115</v>
      </c>
      <c r="O39" s="15">
        <v>1</v>
      </c>
      <c r="P39" s="15">
        <v>116</v>
      </c>
      <c r="Q39" s="15">
        <v>150</v>
      </c>
      <c r="R39" s="15">
        <v>0</v>
      </c>
      <c r="S39" s="15">
        <v>150</v>
      </c>
    </row>
    <row r="40" spans="1:19" x14ac:dyDescent="0.2">
      <c r="A40" s="15">
        <v>42</v>
      </c>
      <c r="B40" s="15" t="s">
        <v>215</v>
      </c>
      <c r="C40" s="15" t="s">
        <v>8</v>
      </c>
      <c r="D40" s="15" t="s">
        <v>133</v>
      </c>
      <c r="E40" s="15">
        <v>1</v>
      </c>
      <c r="F40" s="15" t="s">
        <v>556</v>
      </c>
      <c r="H40" s="15">
        <v>132</v>
      </c>
      <c r="L40" s="15">
        <v>132</v>
      </c>
      <c r="M40" s="15">
        <v>82</v>
      </c>
      <c r="N40" s="15">
        <v>89</v>
      </c>
      <c r="O40" s="15">
        <v>2</v>
      </c>
      <c r="P40" s="15">
        <v>91</v>
      </c>
      <c r="Q40" s="15">
        <v>149</v>
      </c>
      <c r="R40" s="15">
        <v>5</v>
      </c>
      <c r="S40" s="15">
        <v>154</v>
      </c>
    </row>
    <row r="41" spans="1:19" x14ac:dyDescent="0.2">
      <c r="A41" s="15">
        <v>28</v>
      </c>
      <c r="B41" s="15" t="s">
        <v>215</v>
      </c>
      <c r="C41" s="15" t="s">
        <v>14</v>
      </c>
      <c r="D41" s="15" t="s">
        <v>135</v>
      </c>
      <c r="E41" s="15">
        <v>1</v>
      </c>
      <c r="F41" s="15" t="s">
        <v>556</v>
      </c>
      <c r="H41" s="15">
        <v>564</v>
      </c>
      <c r="L41" s="15">
        <v>536</v>
      </c>
      <c r="M41" s="15">
        <v>545</v>
      </c>
      <c r="N41" s="15">
        <v>609</v>
      </c>
      <c r="O41" s="15">
        <v>32</v>
      </c>
      <c r="P41" s="15">
        <v>641</v>
      </c>
      <c r="Q41" s="15">
        <v>821</v>
      </c>
      <c r="R41" s="15">
        <v>23</v>
      </c>
      <c r="S41" s="15">
        <v>844</v>
      </c>
    </row>
    <row r="42" spans="1:19" x14ac:dyDescent="0.2">
      <c r="A42" s="15">
        <v>19</v>
      </c>
      <c r="B42" s="15" t="s">
        <v>215</v>
      </c>
      <c r="C42" s="15" t="s">
        <v>22</v>
      </c>
      <c r="D42" s="15" t="s">
        <v>11</v>
      </c>
      <c r="E42" s="15">
        <v>1</v>
      </c>
      <c r="F42" s="15" t="s">
        <v>556</v>
      </c>
      <c r="G42" s="15">
        <v>992</v>
      </c>
      <c r="H42" s="15">
        <v>952</v>
      </c>
      <c r="L42" s="15">
        <v>1280</v>
      </c>
      <c r="M42" s="15">
        <v>1120</v>
      </c>
      <c r="N42" s="15">
        <v>1200</v>
      </c>
      <c r="O42" s="15">
        <v>0</v>
      </c>
      <c r="P42" s="15">
        <v>1200</v>
      </c>
      <c r="Q42" s="15">
        <v>968</v>
      </c>
      <c r="R42" s="15">
        <v>0</v>
      </c>
      <c r="S42" s="15">
        <v>968</v>
      </c>
    </row>
    <row r="43" spans="1:19" x14ac:dyDescent="0.2">
      <c r="A43" s="15">
        <v>5</v>
      </c>
      <c r="B43" s="15" t="s">
        <v>215</v>
      </c>
      <c r="C43" s="15" t="s">
        <v>22</v>
      </c>
      <c r="D43" s="15" t="s">
        <v>228</v>
      </c>
      <c r="E43" s="15">
        <v>1</v>
      </c>
      <c r="F43" s="15" t="s">
        <v>563</v>
      </c>
      <c r="G43" s="15">
        <v>544</v>
      </c>
      <c r="H43" s="15">
        <v>518</v>
      </c>
      <c r="I43" s="15">
        <v>529</v>
      </c>
      <c r="J43" s="15">
        <v>0</v>
      </c>
      <c r="K43" s="15">
        <v>529</v>
      </c>
      <c r="L43" s="15">
        <v>538</v>
      </c>
      <c r="M43" s="15">
        <v>540</v>
      </c>
      <c r="N43" s="15">
        <v>564</v>
      </c>
      <c r="O43" s="15">
        <v>0</v>
      </c>
      <c r="P43" s="15">
        <v>564</v>
      </c>
      <c r="Q43" s="15">
        <v>500</v>
      </c>
      <c r="R43" s="15">
        <v>0</v>
      </c>
      <c r="S43" s="15">
        <v>500</v>
      </c>
    </row>
    <row r="44" spans="1:19" x14ac:dyDescent="0.2">
      <c r="A44" s="15">
        <v>62</v>
      </c>
      <c r="B44" s="15" t="s">
        <v>215</v>
      </c>
      <c r="C44" s="15" t="s">
        <v>22</v>
      </c>
      <c r="D44" s="15" t="s">
        <v>268</v>
      </c>
      <c r="E44" s="15">
        <v>1</v>
      </c>
      <c r="Q44" s="15">
        <v>542</v>
      </c>
      <c r="R44" s="15">
        <v>0</v>
      </c>
      <c r="S44" s="15">
        <v>542</v>
      </c>
    </row>
    <row r="45" spans="1:19" x14ac:dyDescent="0.2">
      <c r="A45" s="15">
        <v>18</v>
      </c>
      <c r="B45" s="15" t="s">
        <v>215</v>
      </c>
      <c r="C45" s="15" t="s">
        <v>22</v>
      </c>
      <c r="D45" s="15" t="s">
        <v>231</v>
      </c>
      <c r="E45" s="15">
        <v>1</v>
      </c>
      <c r="F45" s="15" t="s">
        <v>564</v>
      </c>
      <c r="G45" s="15">
        <v>1818</v>
      </c>
      <c r="H45" s="15">
        <v>1487</v>
      </c>
      <c r="L45" s="15">
        <v>1432</v>
      </c>
      <c r="M45" s="15">
        <v>1271</v>
      </c>
      <c r="N45" s="15">
        <v>1237</v>
      </c>
      <c r="O45" s="15">
        <v>117</v>
      </c>
      <c r="P45" s="15">
        <v>1354</v>
      </c>
      <c r="Q45" s="15">
        <v>1535</v>
      </c>
      <c r="R45" s="15">
        <v>0</v>
      </c>
      <c r="S45" s="15">
        <v>1535</v>
      </c>
    </row>
    <row r="46" spans="1:19" x14ac:dyDescent="0.2">
      <c r="A46" s="15">
        <v>63</v>
      </c>
      <c r="B46" s="15" t="s">
        <v>215</v>
      </c>
      <c r="C46" s="15" t="s">
        <v>22</v>
      </c>
      <c r="D46" s="15" t="s">
        <v>231</v>
      </c>
      <c r="E46" s="15">
        <v>2</v>
      </c>
      <c r="F46" s="15" t="s">
        <v>565</v>
      </c>
      <c r="L46" s="15">
        <v>166</v>
      </c>
      <c r="M46" s="15">
        <v>108</v>
      </c>
    </row>
    <row r="47" spans="1:19" x14ac:dyDescent="0.2">
      <c r="A47" s="15">
        <v>7</v>
      </c>
      <c r="B47" s="15" t="s">
        <v>215</v>
      </c>
      <c r="C47" s="15" t="s">
        <v>65</v>
      </c>
      <c r="D47" s="15" t="s">
        <v>218</v>
      </c>
      <c r="E47" s="15">
        <v>1</v>
      </c>
      <c r="F47" s="15" t="s">
        <v>566</v>
      </c>
      <c r="I47" s="15">
        <v>372</v>
      </c>
      <c r="J47" s="15">
        <v>17</v>
      </c>
      <c r="K47" s="15">
        <v>389</v>
      </c>
      <c r="L47" s="15">
        <v>38</v>
      </c>
      <c r="M47" s="15">
        <v>401</v>
      </c>
      <c r="N47" s="15">
        <v>533</v>
      </c>
      <c r="O47" s="15">
        <v>0</v>
      </c>
      <c r="P47" s="15">
        <v>533</v>
      </c>
      <c r="Q47" s="15">
        <v>764</v>
      </c>
      <c r="R47" s="15">
        <v>47</v>
      </c>
      <c r="S47" s="15">
        <v>811</v>
      </c>
    </row>
    <row r="48" spans="1:19" x14ac:dyDescent="0.2">
      <c r="A48" s="15">
        <v>23</v>
      </c>
      <c r="B48" s="15" t="s">
        <v>215</v>
      </c>
      <c r="C48" s="15" t="s">
        <v>18</v>
      </c>
      <c r="D48" s="15" t="s">
        <v>136</v>
      </c>
      <c r="E48" s="15">
        <v>1</v>
      </c>
      <c r="F48" s="15" t="s">
        <v>557</v>
      </c>
      <c r="H48" s="15">
        <v>1053</v>
      </c>
      <c r="L48" s="15">
        <v>1110</v>
      </c>
      <c r="M48" s="15">
        <v>910</v>
      </c>
      <c r="N48" s="15">
        <v>867</v>
      </c>
      <c r="O48" s="15">
        <v>0</v>
      </c>
      <c r="P48" s="15">
        <v>867</v>
      </c>
      <c r="Q48" s="15">
        <v>1256</v>
      </c>
      <c r="R48" s="15">
        <v>22</v>
      </c>
      <c r="S48" s="15">
        <v>1278</v>
      </c>
    </row>
    <row r="49" spans="1:19" x14ac:dyDescent="0.2">
      <c r="A49" s="15">
        <v>40</v>
      </c>
      <c r="B49" s="15" t="s">
        <v>215</v>
      </c>
      <c r="C49" s="15" t="s">
        <v>55</v>
      </c>
      <c r="D49" s="15" t="s">
        <v>227</v>
      </c>
      <c r="E49" s="15">
        <v>1</v>
      </c>
      <c r="F49" s="15" t="s">
        <v>556</v>
      </c>
      <c r="H49" s="15">
        <v>65</v>
      </c>
      <c r="L49" s="15">
        <v>88</v>
      </c>
      <c r="M49" s="15">
        <v>96</v>
      </c>
      <c r="N49" s="15">
        <v>113</v>
      </c>
      <c r="O49" s="15">
        <v>0</v>
      </c>
      <c r="P49" s="15">
        <v>113</v>
      </c>
      <c r="Q49" s="15">
        <v>180</v>
      </c>
      <c r="R49" s="15">
        <v>0</v>
      </c>
      <c r="S49" s="15">
        <v>180</v>
      </c>
    </row>
    <row r="50" spans="1:19" x14ac:dyDescent="0.2">
      <c r="A50" s="15">
        <v>9</v>
      </c>
      <c r="B50" s="15" t="s">
        <v>215</v>
      </c>
      <c r="C50" s="15" t="s">
        <v>40</v>
      </c>
      <c r="D50" s="15" t="s">
        <v>225</v>
      </c>
      <c r="E50" s="15">
        <v>1</v>
      </c>
      <c r="F50" s="15" t="s">
        <v>567</v>
      </c>
      <c r="H50" s="15">
        <v>622</v>
      </c>
      <c r="I50" s="15">
        <v>310</v>
      </c>
      <c r="J50" s="15">
        <v>5</v>
      </c>
      <c r="K50" s="15">
        <v>315</v>
      </c>
      <c r="L50" s="15">
        <v>560</v>
      </c>
      <c r="M50" s="15">
        <v>625</v>
      </c>
      <c r="N50" s="15">
        <v>617</v>
      </c>
      <c r="O50" s="15">
        <v>8</v>
      </c>
      <c r="P50" s="15">
        <v>625</v>
      </c>
      <c r="Q50" s="15">
        <v>1068</v>
      </c>
      <c r="R50" s="15">
        <v>23</v>
      </c>
      <c r="S50" s="15">
        <v>1091</v>
      </c>
    </row>
    <row r="51" spans="1:19" x14ac:dyDescent="0.2">
      <c r="A51" s="15">
        <v>33</v>
      </c>
      <c r="B51" s="15" t="s">
        <v>215</v>
      </c>
      <c r="C51" s="15" t="s">
        <v>40</v>
      </c>
      <c r="D51" s="15" t="s">
        <v>223</v>
      </c>
      <c r="E51" s="15">
        <v>1</v>
      </c>
      <c r="F51" s="15" t="s">
        <v>568</v>
      </c>
      <c r="H51" s="15">
        <v>463</v>
      </c>
      <c r="L51" s="15">
        <v>348</v>
      </c>
      <c r="M51" s="15">
        <v>422</v>
      </c>
      <c r="N51" s="15">
        <v>436</v>
      </c>
      <c r="O51" s="15">
        <v>7</v>
      </c>
      <c r="P51" s="15">
        <v>443</v>
      </c>
      <c r="Q51" s="15">
        <v>734</v>
      </c>
      <c r="R51" s="15">
        <v>12</v>
      </c>
      <c r="S51" s="15">
        <v>746</v>
      </c>
    </row>
    <row r="52" spans="1:19" x14ac:dyDescent="0.2">
      <c r="A52" s="15">
        <v>13</v>
      </c>
      <c r="B52" s="15" t="s">
        <v>215</v>
      </c>
      <c r="C52" s="15" t="s">
        <v>10</v>
      </c>
      <c r="D52" s="15" t="s">
        <v>137</v>
      </c>
      <c r="E52" s="15">
        <v>1</v>
      </c>
      <c r="F52" s="15" t="s">
        <v>556</v>
      </c>
      <c r="G52" s="15">
        <v>88</v>
      </c>
      <c r="H52" s="15">
        <v>65</v>
      </c>
      <c r="I52" s="15">
        <v>94</v>
      </c>
      <c r="J52" s="15">
        <v>3</v>
      </c>
      <c r="K52" s="15">
        <v>97</v>
      </c>
      <c r="L52" s="15">
        <v>88</v>
      </c>
      <c r="M52" s="15">
        <v>74</v>
      </c>
      <c r="N52" s="15">
        <v>72</v>
      </c>
      <c r="O52" s="15">
        <v>3</v>
      </c>
      <c r="P52" s="15">
        <v>75</v>
      </c>
      <c r="Q52" s="15">
        <v>100</v>
      </c>
      <c r="R52" s="15">
        <v>7</v>
      </c>
      <c r="S52" s="15">
        <v>107</v>
      </c>
    </row>
    <row r="53" spans="1:19" x14ac:dyDescent="0.2">
      <c r="A53" s="15">
        <v>39</v>
      </c>
      <c r="B53" s="15" t="s">
        <v>215</v>
      </c>
      <c r="C53" s="15" t="s">
        <v>66</v>
      </c>
      <c r="D53" s="15" t="s">
        <v>233</v>
      </c>
      <c r="E53" s="15">
        <v>1</v>
      </c>
      <c r="F53" s="15" t="s">
        <v>556</v>
      </c>
      <c r="G53" s="15">
        <v>500</v>
      </c>
      <c r="H53" s="15">
        <v>173</v>
      </c>
      <c r="L53" s="15">
        <v>350</v>
      </c>
      <c r="M53" s="15">
        <v>250</v>
      </c>
      <c r="N53" s="15">
        <v>172</v>
      </c>
      <c r="O53" s="15">
        <v>1</v>
      </c>
      <c r="P53" s="15">
        <v>173</v>
      </c>
      <c r="Q53" s="15">
        <v>245</v>
      </c>
      <c r="R53" s="15">
        <v>14</v>
      </c>
      <c r="S53" s="15">
        <v>259</v>
      </c>
    </row>
    <row r="54" spans="1:19" x14ac:dyDescent="0.2">
      <c r="A54" s="15">
        <v>24</v>
      </c>
      <c r="B54" s="15" t="s">
        <v>215</v>
      </c>
      <c r="C54" s="15" t="s">
        <v>41</v>
      </c>
      <c r="D54" s="15" t="s">
        <v>139</v>
      </c>
      <c r="E54" s="15">
        <v>1</v>
      </c>
      <c r="F54" s="15" t="s">
        <v>557</v>
      </c>
      <c r="G54" s="15">
        <v>352</v>
      </c>
      <c r="H54" s="15">
        <v>450</v>
      </c>
      <c r="L54" s="15">
        <v>352</v>
      </c>
      <c r="M54" s="15">
        <v>744</v>
      </c>
      <c r="N54" s="15">
        <v>708</v>
      </c>
      <c r="O54" s="15">
        <v>36</v>
      </c>
      <c r="P54" s="15">
        <v>744</v>
      </c>
      <c r="Q54" s="15">
        <v>1275</v>
      </c>
      <c r="R54" s="15">
        <v>35</v>
      </c>
      <c r="S54" s="15">
        <v>1310</v>
      </c>
    </row>
    <row r="55" spans="1:19" x14ac:dyDescent="0.2">
      <c r="A55" s="15">
        <v>22</v>
      </c>
      <c r="B55" s="15" t="s">
        <v>215</v>
      </c>
      <c r="C55" s="15" t="s">
        <v>67</v>
      </c>
      <c r="D55" s="15" t="s">
        <v>237</v>
      </c>
      <c r="E55" s="15">
        <v>1</v>
      </c>
      <c r="F55" s="15" t="s">
        <v>557</v>
      </c>
      <c r="M55" s="15">
        <v>1150</v>
      </c>
      <c r="N55" s="15">
        <v>944</v>
      </c>
      <c r="O55" s="15">
        <v>0</v>
      </c>
      <c r="P55" s="15">
        <v>944</v>
      </c>
      <c r="Q55" s="15">
        <v>1275</v>
      </c>
      <c r="R55" s="15">
        <v>27</v>
      </c>
      <c r="S55" s="15">
        <v>1302</v>
      </c>
    </row>
    <row r="56" spans="1:19" x14ac:dyDescent="0.2">
      <c r="A56" s="15">
        <v>64</v>
      </c>
      <c r="B56" s="15" t="s">
        <v>215</v>
      </c>
      <c r="C56" s="15" t="s">
        <v>49</v>
      </c>
      <c r="D56" s="15" t="s">
        <v>219</v>
      </c>
      <c r="E56" s="15">
        <v>1</v>
      </c>
      <c r="F56" s="15" t="s">
        <v>569</v>
      </c>
      <c r="L56" s="15">
        <v>6</v>
      </c>
      <c r="M56" s="15">
        <v>18</v>
      </c>
      <c r="Q56" s="15">
        <v>53</v>
      </c>
      <c r="R56" s="15">
        <v>0</v>
      </c>
      <c r="S56" s="15">
        <v>53</v>
      </c>
    </row>
    <row r="57" spans="1:19" x14ac:dyDescent="0.2">
      <c r="A57" s="15">
        <v>14</v>
      </c>
      <c r="B57" s="15" t="s">
        <v>215</v>
      </c>
      <c r="C57" s="15" t="s">
        <v>9</v>
      </c>
      <c r="D57" s="15" t="s">
        <v>141</v>
      </c>
      <c r="E57" s="15">
        <v>1</v>
      </c>
      <c r="F57" s="15" t="s">
        <v>557</v>
      </c>
      <c r="G57" s="15">
        <v>104</v>
      </c>
      <c r="H57" s="15">
        <v>80</v>
      </c>
      <c r="I57" s="15">
        <v>89</v>
      </c>
      <c r="J57" s="15">
        <v>4</v>
      </c>
      <c r="K57" s="15">
        <v>93</v>
      </c>
      <c r="L57" s="15">
        <v>104</v>
      </c>
      <c r="M57" s="15">
        <v>80</v>
      </c>
      <c r="N57" s="15">
        <v>122</v>
      </c>
      <c r="O57" s="15">
        <v>0</v>
      </c>
      <c r="P57" s="15">
        <v>122</v>
      </c>
      <c r="Q57" s="15">
        <v>138</v>
      </c>
      <c r="R57" s="15">
        <v>5</v>
      </c>
      <c r="S57" s="15">
        <v>143</v>
      </c>
    </row>
    <row r="58" spans="1:19" x14ac:dyDescent="0.2">
      <c r="A58" s="15">
        <v>4</v>
      </c>
      <c r="B58" s="15" t="s">
        <v>215</v>
      </c>
      <c r="C58" s="15" t="s">
        <v>35</v>
      </c>
      <c r="D58" s="15" t="s">
        <v>140</v>
      </c>
      <c r="E58" s="15">
        <v>1</v>
      </c>
      <c r="F58" s="15" t="s">
        <v>557</v>
      </c>
      <c r="G58" s="15">
        <v>170</v>
      </c>
      <c r="H58" s="15">
        <v>540</v>
      </c>
      <c r="I58" s="15">
        <v>764</v>
      </c>
      <c r="J58" s="15">
        <v>64</v>
      </c>
      <c r="K58" s="15">
        <v>828</v>
      </c>
      <c r="L58" s="15">
        <v>73</v>
      </c>
      <c r="M58" s="15">
        <v>782</v>
      </c>
      <c r="N58" s="15">
        <v>687</v>
      </c>
      <c r="O58" s="15">
        <v>65</v>
      </c>
      <c r="P58" s="15">
        <v>752</v>
      </c>
      <c r="Q58" s="15">
        <v>667</v>
      </c>
      <c r="R58" s="15">
        <v>82</v>
      </c>
      <c r="S58" s="15">
        <v>749</v>
      </c>
    </row>
    <row r="59" spans="1:19" x14ac:dyDescent="0.2">
      <c r="A59" s="15">
        <v>65</v>
      </c>
      <c r="B59" s="15" t="s">
        <v>215</v>
      </c>
      <c r="C59" s="15" t="s">
        <v>52</v>
      </c>
      <c r="D59" s="15" t="s">
        <v>269</v>
      </c>
      <c r="E59" s="15">
        <v>1</v>
      </c>
      <c r="Q59" s="15">
        <v>46</v>
      </c>
      <c r="R59" s="15">
        <v>1</v>
      </c>
      <c r="S59" s="15">
        <v>47</v>
      </c>
    </row>
    <row r="60" spans="1:19" x14ac:dyDescent="0.2">
      <c r="A60" s="15">
        <v>41</v>
      </c>
      <c r="B60" s="15" t="s">
        <v>215</v>
      </c>
      <c r="C60" s="15" t="s">
        <v>178</v>
      </c>
      <c r="D60" s="15" t="s">
        <v>235</v>
      </c>
      <c r="E60" s="15">
        <v>1</v>
      </c>
      <c r="F60" s="15" t="s">
        <v>556</v>
      </c>
      <c r="L60" s="15">
        <v>224</v>
      </c>
      <c r="M60" s="15">
        <v>98</v>
      </c>
      <c r="N60" s="15">
        <v>92</v>
      </c>
      <c r="O60" s="15">
        <v>6</v>
      </c>
      <c r="P60" s="15">
        <v>98</v>
      </c>
      <c r="Q60" s="15">
        <v>261</v>
      </c>
      <c r="R60" s="15">
        <v>5</v>
      </c>
      <c r="S60" s="15">
        <v>266</v>
      </c>
    </row>
    <row r="61" spans="1:19" x14ac:dyDescent="0.2">
      <c r="A61" s="15">
        <v>10</v>
      </c>
      <c r="B61" s="15" t="s">
        <v>215</v>
      </c>
      <c r="C61" s="15" t="s">
        <v>68</v>
      </c>
      <c r="D61" s="15" t="s">
        <v>236</v>
      </c>
      <c r="E61" s="15">
        <v>1</v>
      </c>
      <c r="F61" s="15" t="s">
        <v>557</v>
      </c>
      <c r="G61" s="15">
        <v>316</v>
      </c>
      <c r="H61" s="15">
        <v>195</v>
      </c>
      <c r="I61" s="15">
        <v>200</v>
      </c>
      <c r="J61" s="15">
        <v>2</v>
      </c>
      <c r="K61" s="15">
        <v>202</v>
      </c>
      <c r="L61" s="15">
        <v>560</v>
      </c>
      <c r="M61" s="15">
        <v>180</v>
      </c>
      <c r="N61" s="15">
        <v>194</v>
      </c>
      <c r="O61" s="15">
        <v>5</v>
      </c>
      <c r="P61" s="15">
        <v>199</v>
      </c>
      <c r="Q61" s="15">
        <v>298</v>
      </c>
      <c r="R61" s="15">
        <v>10</v>
      </c>
      <c r="S61" s="15">
        <v>308</v>
      </c>
    </row>
    <row r="62" spans="1:19" x14ac:dyDescent="0.2">
      <c r="A62" s="15">
        <v>66</v>
      </c>
      <c r="B62" s="15" t="s">
        <v>215</v>
      </c>
      <c r="C62" s="15" t="s">
        <v>47</v>
      </c>
      <c r="D62" s="15" t="s">
        <v>270</v>
      </c>
      <c r="E62" s="15">
        <v>1</v>
      </c>
      <c r="Q62" s="15">
        <v>19</v>
      </c>
      <c r="R62" s="15">
        <v>0</v>
      </c>
      <c r="S62" s="15">
        <v>19</v>
      </c>
    </row>
    <row r="63" spans="1:19" x14ac:dyDescent="0.2">
      <c r="A63" s="15">
        <v>67</v>
      </c>
      <c r="B63" s="15" t="s">
        <v>272</v>
      </c>
      <c r="C63" s="15" t="s">
        <v>34</v>
      </c>
      <c r="D63" s="15" t="s">
        <v>271</v>
      </c>
      <c r="E63" s="15">
        <v>1</v>
      </c>
    </row>
    <row r="64" spans="1:19" x14ac:dyDescent="0.2">
      <c r="A64" s="15">
        <v>68</v>
      </c>
      <c r="B64" s="15" t="s">
        <v>272</v>
      </c>
      <c r="C64" s="15" t="s">
        <v>22</v>
      </c>
      <c r="D64" s="15" t="s">
        <v>273</v>
      </c>
      <c r="E64" s="15">
        <v>1</v>
      </c>
    </row>
    <row r="65" spans="1:19" x14ac:dyDescent="0.2">
      <c r="A65" s="15">
        <v>69</v>
      </c>
      <c r="B65" s="15" t="s">
        <v>272</v>
      </c>
      <c r="C65" s="15" t="s">
        <v>22</v>
      </c>
      <c r="D65" s="15" t="s">
        <v>257</v>
      </c>
      <c r="E65" s="15">
        <v>1</v>
      </c>
    </row>
    <row r="66" spans="1:19" x14ac:dyDescent="0.2">
      <c r="A66" s="15">
        <v>70</v>
      </c>
      <c r="B66" s="15" t="s">
        <v>272</v>
      </c>
      <c r="C66" s="15" t="s">
        <v>22</v>
      </c>
      <c r="D66" s="15" t="s">
        <v>257</v>
      </c>
      <c r="E66" s="15">
        <v>2</v>
      </c>
    </row>
    <row r="67" spans="1:19" x14ac:dyDescent="0.2">
      <c r="A67" s="15">
        <v>71</v>
      </c>
      <c r="B67" s="15" t="s">
        <v>272</v>
      </c>
      <c r="C67" s="15" t="s">
        <v>40</v>
      </c>
      <c r="D67" s="15" t="s">
        <v>274</v>
      </c>
      <c r="E67" s="15">
        <v>1</v>
      </c>
    </row>
    <row r="68" spans="1:19" x14ac:dyDescent="0.2">
      <c r="A68" s="15">
        <v>101</v>
      </c>
      <c r="B68" s="15" t="s">
        <v>239</v>
      </c>
      <c r="C68" s="15" t="s">
        <v>62</v>
      </c>
      <c r="D68" s="15" t="s">
        <v>294</v>
      </c>
      <c r="E68" s="15">
        <v>1</v>
      </c>
      <c r="N68" s="15">
        <v>58</v>
      </c>
      <c r="O68" s="15">
        <v>7</v>
      </c>
      <c r="P68" s="15">
        <v>65</v>
      </c>
    </row>
    <row r="69" spans="1:19" x14ac:dyDescent="0.2">
      <c r="A69" s="15">
        <v>72</v>
      </c>
      <c r="B69" s="15" t="s">
        <v>239</v>
      </c>
      <c r="C69" s="15" t="s">
        <v>19</v>
      </c>
      <c r="D69" s="15" t="s">
        <v>243</v>
      </c>
      <c r="E69" s="15">
        <v>1</v>
      </c>
      <c r="F69" s="15" t="s">
        <v>570</v>
      </c>
      <c r="L69" s="15">
        <v>480</v>
      </c>
      <c r="M69" s="15">
        <v>511</v>
      </c>
      <c r="Q69" s="15">
        <v>554</v>
      </c>
      <c r="R69" s="15">
        <v>126</v>
      </c>
      <c r="S69" s="15">
        <v>680</v>
      </c>
    </row>
    <row r="70" spans="1:19" x14ac:dyDescent="0.2">
      <c r="A70" s="15">
        <v>73</v>
      </c>
      <c r="B70" s="15" t="s">
        <v>239</v>
      </c>
      <c r="C70" s="15" t="s">
        <v>32</v>
      </c>
      <c r="D70" s="15" t="s">
        <v>275</v>
      </c>
      <c r="E70" s="15">
        <v>1</v>
      </c>
      <c r="Q70" s="15">
        <v>13</v>
      </c>
      <c r="R70" s="15">
        <v>1</v>
      </c>
      <c r="S70" s="15">
        <v>14</v>
      </c>
    </row>
    <row r="71" spans="1:19" x14ac:dyDescent="0.2">
      <c r="A71" s="15">
        <v>74</v>
      </c>
      <c r="B71" s="15" t="s">
        <v>239</v>
      </c>
      <c r="C71" s="15" t="s">
        <v>32</v>
      </c>
      <c r="D71" s="15" t="s">
        <v>244</v>
      </c>
      <c r="E71" s="15">
        <v>1</v>
      </c>
      <c r="F71" s="15" t="s">
        <v>571</v>
      </c>
      <c r="L71" s="15">
        <v>450</v>
      </c>
      <c r="M71" s="15">
        <v>407</v>
      </c>
      <c r="Q71" s="15">
        <v>392</v>
      </c>
      <c r="R71" s="15">
        <v>68</v>
      </c>
      <c r="S71" s="15">
        <v>460</v>
      </c>
    </row>
    <row r="72" spans="1:19" x14ac:dyDescent="0.2">
      <c r="A72" s="15">
        <v>75</v>
      </c>
      <c r="B72" s="15" t="s">
        <v>239</v>
      </c>
      <c r="C72" s="15" t="s">
        <v>32</v>
      </c>
      <c r="D72" s="15" t="s">
        <v>244</v>
      </c>
      <c r="E72" s="15">
        <v>2</v>
      </c>
    </row>
    <row r="73" spans="1:19" x14ac:dyDescent="0.2">
      <c r="A73" s="15">
        <v>76</v>
      </c>
      <c r="B73" s="15" t="s">
        <v>239</v>
      </c>
      <c r="C73" s="15" t="s">
        <v>32</v>
      </c>
      <c r="D73" s="15" t="s">
        <v>276</v>
      </c>
      <c r="E73" s="15">
        <v>1</v>
      </c>
      <c r="Q73" s="15">
        <v>217</v>
      </c>
      <c r="R73" s="15">
        <v>26</v>
      </c>
      <c r="S73" s="15">
        <v>243</v>
      </c>
    </row>
    <row r="74" spans="1:19" x14ac:dyDescent="0.2">
      <c r="A74" s="15">
        <v>88</v>
      </c>
      <c r="B74" s="15" t="s">
        <v>239</v>
      </c>
      <c r="C74" s="15" t="s">
        <v>32</v>
      </c>
      <c r="D74" s="15" t="s">
        <v>248</v>
      </c>
      <c r="E74" s="15">
        <v>1</v>
      </c>
      <c r="F74" s="15" t="s">
        <v>572</v>
      </c>
      <c r="M74" s="15">
        <v>1044</v>
      </c>
    </row>
    <row r="75" spans="1:19" x14ac:dyDescent="0.2">
      <c r="A75" s="15">
        <v>77</v>
      </c>
      <c r="B75" s="15" t="s">
        <v>239</v>
      </c>
      <c r="C75" s="15" t="s">
        <v>32</v>
      </c>
      <c r="D75" s="15" t="s">
        <v>277</v>
      </c>
      <c r="E75" s="15">
        <v>1</v>
      </c>
      <c r="Q75" s="15">
        <v>49</v>
      </c>
      <c r="R75" s="15">
        <v>3</v>
      </c>
      <c r="S75" s="15">
        <v>52</v>
      </c>
    </row>
    <row r="76" spans="1:19" x14ac:dyDescent="0.2">
      <c r="A76" s="15">
        <v>78</v>
      </c>
      <c r="B76" s="15" t="s">
        <v>239</v>
      </c>
      <c r="C76" s="15" t="s">
        <v>32</v>
      </c>
      <c r="D76" s="15" t="s">
        <v>278</v>
      </c>
      <c r="E76" s="15">
        <v>1</v>
      </c>
      <c r="Q76" s="15">
        <v>38</v>
      </c>
      <c r="R76" s="15">
        <v>5</v>
      </c>
      <c r="S76" s="15">
        <v>43</v>
      </c>
    </row>
    <row r="77" spans="1:19" x14ac:dyDescent="0.2">
      <c r="A77" s="15">
        <v>79</v>
      </c>
      <c r="B77" s="15" t="s">
        <v>239</v>
      </c>
      <c r="C77" s="15" t="s">
        <v>32</v>
      </c>
      <c r="D77" s="15" t="s">
        <v>279</v>
      </c>
      <c r="E77" s="15">
        <v>1</v>
      </c>
      <c r="Q77" s="15">
        <v>22</v>
      </c>
      <c r="R77" s="15">
        <v>3</v>
      </c>
      <c r="S77" s="15">
        <v>25</v>
      </c>
    </row>
    <row r="78" spans="1:19" x14ac:dyDescent="0.2">
      <c r="A78" s="15">
        <v>80</v>
      </c>
      <c r="B78" s="15" t="s">
        <v>239</v>
      </c>
      <c r="C78" s="15" t="s">
        <v>32</v>
      </c>
      <c r="D78" s="15" t="s">
        <v>280</v>
      </c>
      <c r="E78" s="15">
        <v>1</v>
      </c>
      <c r="Q78" s="15">
        <v>92</v>
      </c>
      <c r="R78" s="15">
        <v>12</v>
      </c>
      <c r="S78" s="15">
        <v>104</v>
      </c>
    </row>
    <row r="79" spans="1:19" x14ac:dyDescent="0.2">
      <c r="A79" s="15">
        <v>81</v>
      </c>
      <c r="B79" s="15" t="s">
        <v>239</v>
      </c>
      <c r="C79" s="15" t="s">
        <v>32</v>
      </c>
      <c r="D79" s="15" t="s">
        <v>281</v>
      </c>
      <c r="E79" s="15">
        <v>1</v>
      </c>
      <c r="Q79" s="15">
        <v>167</v>
      </c>
      <c r="R79" s="15">
        <v>16</v>
      </c>
      <c r="S79" s="15">
        <v>183</v>
      </c>
    </row>
    <row r="80" spans="1:19" x14ac:dyDescent="0.2">
      <c r="A80" s="15">
        <v>82</v>
      </c>
      <c r="B80" s="15" t="s">
        <v>239</v>
      </c>
      <c r="C80" s="15" t="s">
        <v>32</v>
      </c>
      <c r="D80" s="15" t="s">
        <v>282</v>
      </c>
      <c r="E80" s="15">
        <v>1</v>
      </c>
      <c r="Q80" s="15">
        <v>108</v>
      </c>
      <c r="R80" s="15">
        <v>16</v>
      </c>
      <c r="S80" s="15">
        <v>124</v>
      </c>
    </row>
    <row r="81" spans="1:19" x14ac:dyDescent="0.2">
      <c r="A81" s="15">
        <v>83</v>
      </c>
      <c r="B81" s="15" t="s">
        <v>239</v>
      </c>
      <c r="C81" s="15" t="s">
        <v>32</v>
      </c>
      <c r="D81" s="15" t="s">
        <v>283</v>
      </c>
      <c r="E81" s="15">
        <v>1</v>
      </c>
      <c r="Q81" s="15">
        <v>24</v>
      </c>
      <c r="R81" s="15">
        <v>0</v>
      </c>
      <c r="S81" s="15">
        <v>24</v>
      </c>
    </row>
    <row r="82" spans="1:19" x14ac:dyDescent="0.2">
      <c r="A82" s="15">
        <v>84</v>
      </c>
      <c r="B82" s="15" t="s">
        <v>239</v>
      </c>
      <c r="C82" s="15" t="s">
        <v>32</v>
      </c>
      <c r="D82" s="15" t="s">
        <v>284</v>
      </c>
      <c r="E82" s="15">
        <v>1</v>
      </c>
      <c r="Q82" s="15">
        <v>73</v>
      </c>
      <c r="R82" s="15">
        <v>3</v>
      </c>
      <c r="S82" s="15">
        <v>76</v>
      </c>
    </row>
    <row r="83" spans="1:19" x14ac:dyDescent="0.2">
      <c r="A83" s="15">
        <v>85</v>
      </c>
      <c r="B83" s="15" t="s">
        <v>239</v>
      </c>
      <c r="C83" s="15" t="s">
        <v>32</v>
      </c>
      <c r="D83" s="15" t="s">
        <v>285</v>
      </c>
      <c r="E83" s="15">
        <v>1</v>
      </c>
      <c r="Q83" s="15">
        <v>24</v>
      </c>
      <c r="R83" s="15">
        <v>0</v>
      </c>
      <c r="S83" s="15">
        <v>24</v>
      </c>
    </row>
    <row r="84" spans="1:19" x14ac:dyDescent="0.2">
      <c r="A84" s="15">
        <v>86</v>
      </c>
      <c r="B84" s="15" t="s">
        <v>239</v>
      </c>
      <c r="C84" s="15" t="s">
        <v>32</v>
      </c>
      <c r="D84" s="15" t="s">
        <v>286</v>
      </c>
      <c r="E84" s="15">
        <v>1</v>
      </c>
      <c r="Q84" s="15">
        <v>62</v>
      </c>
      <c r="R84" s="15">
        <v>3</v>
      </c>
      <c r="S84" s="15">
        <v>65</v>
      </c>
    </row>
    <row r="85" spans="1:19" x14ac:dyDescent="0.2">
      <c r="A85" s="15">
        <v>87</v>
      </c>
      <c r="B85" s="15" t="s">
        <v>239</v>
      </c>
      <c r="C85" s="15" t="s">
        <v>32</v>
      </c>
      <c r="D85" s="15" t="s">
        <v>287</v>
      </c>
      <c r="E85" s="15">
        <v>1</v>
      </c>
      <c r="Q85" s="15">
        <v>124</v>
      </c>
      <c r="R85" s="15">
        <v>6</v>
      </c>
      <c r="S85" s="15">
        <v>130</v>
      </c>
    </row>
    <row r="86" spans="1:19" x14ac:dyDescent="0.2">
      <c r="A86" s="15">
        <v>1</v>
      </c>
      <c r="B86" s="15" t="s">
        <v>239</v>
      </c>
      <c r="C86" s="15" t="s">
        <v>20</v>
      </c>
      <c r="D86" s="15" t="s">
        <v>250</v>
      </c>
      <c r="E86" s="15">
        <v>1</v>
      </c>
      <c r="F86" s="15" t="s">
        <v>573</v>
      </c>
      <c r="H86" s="15">
        <v>292</v>
      </c>
      <c r="I86" s="15">
        <v>1052</v>
      </c>
      <c r="J86" s="15">
        <v>320</v>
      </c>
      <c r="K86" s="15">
        <v>1372</v>
      </c>
      <c r="Q86" s="15">
        <v>380</v>
      </c>
      <c r="R86" s="15">
        <v>91</v>
      </c>
      <c r="S86" s="15">
        <v>471</v>
      </c>
    </row>
    <row r="87" spans="1:19" x14ac:dyDescent="0.2">
      <c r="A87" s="15">
        <v>89</v>
      </c>
      <c r="B87" s="15" t="s">
        <v>239</v>
      </c>
      <c r="C87" s="15" t="s">
        <v>18</v>
      </c>
      <c r="D87" s="15" t="s">
        <v>246</v>
      </c>
      <c r="E87" s="15">
        <v>1</v>
      </c>
      <c r="F87" s="15" t="s">
        <v>574</v>
      </c>
      <c r="L87" s="15">
        <v>600</v>
      </c>
      <c r="M87" s="15">
        <v>428</v>
      </c>
      <c r="Q87" s="15">
        <v>274</v>
      </c>
      <c r="R87" s="15">
        <v>118</v>
      </c>
      <c r="S87" s="15">
        <v>392</v>
      </c>
    </row>
    <row r="88" spans="1:19" x14ac:dyDescent="0.2">
      <c r="A88" s="15">
        <v>90</v>
      </c>
      <c r="B88" s="15" t="s">
        <v>239</v>
      </c>
      <c r="C88" s="15" t="s">
        <v>40</v>
      </c>
      <c r="D88" s="15" t="s">
        <v>245</v>
      </c>
      <c r="E88" s="15">
        <v>1</v>
      </c>
      <c r="F88" s="15" t="s">
        <v>575</v>
      </c>
      <c r="L88" s="15">
        <v>420</v>
      </c>
      <c r="M88" s="15">
        <v>350</v>
      </c>
      <c r="Q88" s="15">
        <v>342</v>
      </c>
      <c r="R88" s="15">
        <v>71</v>
      </c>
      <c r="S88" s="15">
        <v>413</v>
      </c>
    </row>
    <row r="89" spans="1:19" x14ac:dyDescent="0.2">
      <c r="A89" s="15">
        <v>91</v>
      </c>
      <c r="B89" s="15" t="s">
        <v>239</v>
      </c>
      <c r="C89" s="15" t="s">
        <v>40</v>
      </c>
      <c r="D89" s="15" t="s">
        <v>225</v>
      </c>
      <c r="E89" s="15">
        <v>1</v>
      </c>
      <c r="Q89" s="15">
        <v>595</v>
      </c>
      <c r="R89" s="15">
        <v>222</v>
      </c>
      <c r="S89" s="15">
        <v>817</v>
      </c>
    </row>
    <row r="90" spans="1:19" x14ac:dyDescent="0.2">
      <c r="A90" s="15">
        <v>92</v>
      </c>
      <c r="B90" s="15" t="s">
        <v>239</v>
      </c>
      <c r="C90" s="15" t="s">
        <v>10</v>
      </c>
      <c r="D90" s="15" t="s">
        <v>240</v>
      </c>
      <c r="E90" s="15">
        <v>1</v>
      </c>
      <c r="F90" s="15" t="s">
        <v>576</v>
      </c>
      <c r="L90" s="15">
        <v>100</v>
      </c>
      <c r="M90" s="15">
        <v>190</v>
      </c>
      <c r="Q90" s="15">
        <v>108</v>
      </c>
      <c r="R90" s="15">
        <v>51</v>
      </c>
      <c r="S90" s="15">
        <v>159</v>
      </c>
    </row>
    <row r="91" spans="1:19" x14ac:dyDescent="0.2">
      <c r="A91" s="15">
        <v>93</v>
      </c>
      <c r="B91" s="15" t="s">
        <v>239</v>
      </c>
      <c r="C91" s="15" t="s">
        <v>9</v>
      </c>
      <c r="D91" s="15" t="s">
        <v>288</v>
      </c>
      <c r="E91" s="15">
        <v>1</v>
      </c>
      <c r="Q91" s="15">
        <v>60</v>
      </c>
      <c r="R91" s="15">
        <v>1</v>
      </c>
      <c r="S91" s="15">
        <v>61</v>
      </c>
    </row>
    <row r="92" spans="1:19" x14ac:dyDescent="0.2">
      <c r="A92" s="15">
        <v>94</v>
      </c>
      <c r="B92" s="15" t="s">
        <v>290</v>
      </c>
      <c r="C92" s="15" t="s">
        <v>52</v>
      </c>
      <c r="D92" s="15" t="s">
        <v>289</v>
      </c>
      <c r="E92" s="15">
        <v>1</v>
      </c>
      <c r="Q92" s="15">
        <v>7</v>
      </c>
      <c r="R92" s="15">
        <v>0</v>
      </c>
      <c r="S92" s="15">
        <v>7</v>
      </c>
    </row>
    <row r="93" spans="1:19" x14ac:dyDescent="0.2">
      <c r="A93" s="15">
        <v>95</v>
      </c>
      <c r="B93" s="15" t="s">
        <v>241</v>
      </c>
      <c r="C93" s="15" t="s">
        <v>14</v>
      </c>
      <c r="D93" s="15" t="s">
        <v>291</v>
      </c>
      <c r="E93" s="15">
        <v>1</v>
      </c>
      <c r="Q93" s="15">
        <v>85</v>
      </c>
      <c r="R93" s="15">
        <v>5</v>
      </c>
      <c r="S93" s="15">
        <v>90</v>
      </c>
    </row>
    <row r="94" spans="1:19" x14ac:dyDescent="0.2">
      <c r="A94" s="15">
        <v>96</v>
      </c>
      <c r="B94" s="15" t="s">
        <v>241</v>
      </c>
      <c r="C94" s="15" t="s">
        <v>14</v>
      </c>
      <c r="D94" s="15" t="s">
        <v>292</v>
      </c>
      <c r="E94" s="15">
        <v>1</v>
      </c>
    </row>
    <row r="95" spans="1:19" x14ac:dyDescent="0.2">
      <c r="A95" s="15">
        <v>97</v>
      </c>
      <c r="B95" s="15" t="s">
        <v>241</v>
      </c>
      <c r="C95" s="15" t="s">
        <v>14</v>
      </c>
      <c r="D95" s="15" t="s">
        <v>293</v>
      </c>
      <c r="E95" s="15">
        <v>1</v>
      </c>
      <c r="Q95" s="15">
        <v>93</v>
      </c>
      <c r="R95" s="15">
        <v>20</v>
      </c>
      <c r="S95" s="15">
        <v>113</v>
      </c>
    </row>
    <row r="96" spans="1:19" x14ac:dyDescent="0.2">
      <c r="A96" s="15">
        <v>27</v>
      </c>
      <c r="B96" s="15" t="s">
        <v>241</v>
      </c>
      <c r="C96" s="15" t="s">
        <v>22</v>
      </c>
      <c r="D96" s="15" t="s">
        <v>23</v>
      </c>
      <c r="E96" s="15">
        <v>1</v>
      </c>
      <c r="F96" s="15" t="s">
        <v>577</v>
      </c>
      <c r="G96" s="15">
        <v>400</v>
      </c>
      <c r="H96" s="15">
        <v>365</v>
      </c>
      <c r="I96" s="15">
        <v>937</v>
      </c>
      <c r="J96" s="15">
        <v>209</v>
      </c>
      <c r="K96" s="15">
        <v>1146</v>
      </c>
      <c r="L96" s="15">
        <v>464</v>
      </c>
      <c r="M96" s="15">
        <v>603</v>
      </c>
      <c r="N96" s="15">
        <v>530</v>
      </c>
      <c r="O96" s="15">
        <v>89</v>
      </c>
      <c r="P96" s="15">
        <v>619</v>
      </c>
      <c r="Q96" s="15">
        <v>662</v>
      </c>
      <c r="R96" s="15">
        <v>91</v>
      </c>
      <c r="S96" s="15">
        <v>753</v>
      </c>
    </row>
    <row r="97" spans="1:19" x14ac:dyDescent="0.2">
      <c r="A97" s="15">
        <v>31</v>
      </c>
      <c r="B97" s="15" t="s">
        <v>241</v>
      </c>
      <c r="C97" s="15" t="s">
        <v>22</v>
      </c>
      <c r="D97" s="15" t="s">
        <v>249</v>
      </c>
      <c r="E97" s="15">
        <v>1</v>
      </c>
      <c r="F97" s="15" t="s">
        <v>578</v>
      </c>
      <c r="N97" s="15">
        <v>487</v>
      </c>
      <c r="O97" s="15">
        <v>79</v>
      </c>
      <c r="P97" s="15">
        <v>566</v>
      </c>
      <c r="Q97" s="15">
        <v>485</v>
      </c>
      <c r="R97" s="15">
        <v>73</v>
      </c>
      <c r="S97" s="15">
        <v>558</v>
      </c>
    </row>
    <row r="98" spans="1:19" x14ac:dyDescent="0.2">
      <c r="A98" s="15">
        <v>37</v>
      </c>
      <c r="B98" s="15" t="s">
        <v>241</v>
      </c>
      <c r="C98" s="15" t="s">
        <v>22</v>
      </c>
      <c r="D98" s="15" t="s">
        <v>258</v>
      </c>
      <c r="E98" s="15">
        <v>1</v>
      </c>
      <c r="N98" s="15">
        <v>238</v>
      </c>
      <c r="O98" s="15">
        <v>102</v>
      </c>
      <c r="P98" s="15">
        <v>340</v>
      </c>
      <c r="Q98" s="15">
        <v>146</v>
      </c>
      <c r="R98" s="15">
        <v>37</v>
      </c>
      <c r="S98" s="15">
        <v>183</v>
      </c>
    </row>
    <row r="99" spans="1:19" x14ac:dyDescent="0.2">
      <c r="A99" s="15">
        <v>17</v>
      </c>
      <c r="B99" s="15" t="s">
        <v>241</v>
      </c>
      <c r="C99" s="15" t="s">
        <v>22</v>
      </c>
      <c r="D99" s="15" t="s">
        <v>257</v>
      </c>
      <c r="E99" s="15">
        <v>1</v>
      </c>
      <c r="N99" s="15">
        <v>3340</v>
      </c>
      <c r="O99" s="15">
        <v>0</v>
      </c>
      <c r="P99" s="15">
        <v>3340</v>
      </c>
    </row>
    <row r="100" spans="1:19" x14ac:dyDescent="0.2">
      <c r="A100" s="15">
        <v>98</v>
      </c>
      <c r="B100" s="15" t="s">
        <v>241</v>
      </c>
      <c r="C100" s="15" t="s">
        <v>22</v>
      </c>
      <c r="D100" s="15" t="s">
        <v>257</v>
      </c>
      <c r="E100" s="15">
        <v>2</v>
      </c>
      <c r="Q100" s="15">
        <v>630</v>
      </c>
      <c r="R100" s="15">
        <v>135</v>
      </c>
      <c r="S100" s="15">
        <v>765</v>
      </c>
    </row>
    <row r="101" spans="1:19" x14ac:dyDescent="0.2">
      <c r="A101" s="15">
        <v>99</v>
      </c>
      <c r="B101" s="15" t="s">
        <v>241</v>
      </c>
      <c r="C101" s="15" t="s">
        <v>22</v>
      </c>
      <c r="D101" s="15" t="s">
        <v>257</v>
      </c>
      <c r="E101" s="15">
        <v>3</v>
      </c>
      <c r="Q101" s="15">
        <v>49</v>
      </c>
      <c r="R101" s="15">
        <v>0</v>
      </c>
      <c r="S101" s="15">
        <v>49</v>
      </c>
    </row>
    <row r="102" spans="1:19" x14ac:dyDescent="0.2">
      <c r="A102" s="15">
        <v>21</v>
      </c>
      <c r="B102" s="15" t="s">
        <v>241</v>
      </c>
      <c r="C102" s="15" t="s">
        <v>22</v>
      </c>
      <c r="D102" s="15" t="s">
        <v>247</v>
      </c>
      <c r="E102" s="15">
        <v>1</v>
      </c>
      <c r="F102" s="15" t="s">
        <v>579</v>
      </c>
      <c r="L102" s="15">
        <v>270</v>
      </c>
      <c r="M102" s="15">
        <v>170</v>
      </c>
      <c r="N102" s="15">
        <v>1048</v>
      </c>
      <c r="O102" s="15">
        <v>0</v>
      </c>
      <c r="P102" s="15">
        <v>1048</v>
      </c>
      <c r="Q102" s="15">
        <v>195</v>
      </c>
      <c r="R102" s="15">
        <v>52</v>
      </c>
      <c r="S102" s="15">
        <v>247</v>
      </c>
    </row>
    <row r="103" spans="1:19" x14ac:dyDescent="0.2">
      <c r="A103" s="15">
        <v>38</v>
      </c>
      <c r="B103" s="15" t="s">
        <v>241</v>
      </c>
      <c r="C103" s="15" t="s">
        <v>22</v>
      </c>
      <c r="D103" s="15" t="s">
        <v>242</v>
      </c>
      <c r="E103" s="15">
        <v>1</v>
      </c>
      <c r="F103" s="15" t="s">
        <v>580</v>
      </c>
      <c r="L103" s="15">
        <v>132</v>
      </c>
      <c r="M103" s="15">
        <v>181</v>
      </c>
      <c r="N103" s="15">
        <v>206</v>
      </c>
      <c r="O103" s="15">
        <v>28</v>
      </c>
      <c r="P103" s="15">
        <v>234</v>
      </c>
      <c r="Q103" s="15">
        <v>180</v>
      </c>
      <c r="R103" s="15">
        <v>20</v>
      </c>
      <c r="S103" s="15">
        <v>200</v>
      </c>
    </row>
    <row r="104" spans="1:19" x14ac:dyDescent="0.2">
      <c r="A104" s="15">
        <v>100</v>
      </c>
      <c r="B104" s="15" t="s">
        <v>241</v>
      </c>
      <c r="C104" s="15" t="s">
        <v>40</v>
      </c>
      <c r="D104" s="15" t="s">
        <v>225</v>
      </c>
      <c r="E104" s="15">
        <v>1</v>
      </c>
    </row>
  </sheetData>
  <mergeCells count="1">
    <mergeCell ref="A1:D1"/>
  </mergeCells>
  <phoneticPr fontId="2" type="noConversion"/>
  <hyperlinks>
    <hyperlink ref="U9" r:id="rId1"/>
    <hyperlink ref="U6" r:id="rId2"/>
  </hyperlinks>
  <pageMargins left="0.75" right="0.75" top="1" bottom="1" header="0.5" footer="0.5"/>
  <pageSetup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prisoners 1850-1890</vt:lpstr>
      <vt:lpstr>prisoners pre-1840</vt:lpstr>
      <vt:lpstr>1840 convicts</vt:lpstr>
      <vt:lpstr>1850 compare-sum</vt:lpstr>
      <vt:lpstr>by prison 1849-50</vt:lpstr>
      <vt:lpstr>MA 1850-85</vt:lpstr>
      <vt:lpstr>NY 1850-80</vt:lpstr>
      <vt:lpstr>1860, states by nativity</vt:lpstr>
      <vt:lpstr>1868-1880, prisons</vt:lpstr>
      <vt:lpstr>1850-80, by state</vt:lpstr>
      <vt:lpstr>sex ratio 1870-80, ex NY</vt:lpstr>
      <vt:lpstr>sentence status, 1880-90</vt:lpstr>
      <vt:lpstr>'NY 1850-80'!Print_Area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2014-10-19T21:50:11Z</dcterms:created>
  <dcterms:modified xsi:type="dcterms:W3CDTF">2014-10-19T21:50:19Z</dcterms:modified>
</cp:coreProperties>
</file>