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20" windowWidth="16155" windowHeight="10740" tabRatio="688"/>
  </bookViews>
  <sheets>
    <sheet name="prisoner population summary" sheetId="3" r:id="rId1"/>
    <sheet name="probation, parole, prisoners" sheetId="4" r:id="rId2"/>
    <sheet name="legal status" sheetId="2" r:id="rId3"/>
    <sheet name="nonpayment of fines" sheetId="1" r:id="rId4"/>
  </sheets>
  <calcPr calcId="145621"/>
</workbook>
</file>

<file path=xl/calcChain.xml><?xml version="1.0" encoding="utf-8"?>
<calcChain xmlns="http://schemas.openxmlformats.org/spreadsheetml/2006/main">
  <c r="M23" i="4" l="1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22" i="4"/>
  <c r="M6" i="4"/>
  <c r="B6" i="4"/>
  <c r="C47" i="3"/>
  <c r="C29" i="3"/>
  <c r="B29" i="2"/>
  <c r="F29" i="2"/>
  <c r="J8" i="2"/>
  <c r="H33" i="2"/>
  <c r="I14" i="2"/>
  <c r="I33" i="2"/>
  <c r="E14" i="2"/>
  <c r="H29" i="2"/>
  <c r="J14" i="2"/>
  <c r="D29" i="2"/>
  <c r="E29" i="2"/>
  <c r="G29" i="2"/>
  <c r="I29" i="2"/>
  <c r="C29" i="2"/>
  <c r="B41" i="2"/>
  <c r="F33" i="2"/>
  <c r="B33" i="2"/>
  <c r="G33" i="2"/>
  <c r="C33" i="2"/>
  <c r="E33" i="2"/>
  <c r="D33" i="2"/>
  <c r="G11" i="1"/>
  <c r="G7" i="1"/>
  <c r="H7" i="1"/>
  <c r="G9" i="1"/>
  <c r="C30" i="3"/>
  <c r="C33" i="3"/>
  <c r="C35" i="3"/>
  <c r="C37" i="3"/>
  <c r="C39" i="3"/>
  <c r="C41" i="3"/>
  <c r="C43" i="3"/>
  <c r="C28" i="3"/>
  <c r="D10" i="3"/>
  <c r="C32" i="3"/>
  <c r="E10" i="3"/>
  <c r="D11" i="3"/>
  <c r="G8" i="1"/>
  <c r="E11" i="3"/>
  <c r="D12" i="3"/>
  <c r="C34" i="3"/>
  <c r="E12" i="3"/>
  <c r="D13" i="3"/>
  <c r="G10" i="1"/>
  <c r="E13" i="3"/>
  <c r="D14" i="3"/>
  <c r="C36" i="3"/>
  <c r="E14" i="3"/>
  <c r="D15" i="3"/>
  <c r="E15" i="3"/>
  <c r="D16" i="3"/>
  <c r="C38" i="3"/>
  <c r="E16" i="3"/>
  <c r="D17" i="3"/>
  <c r="E17" i="3"/>
  <c r="D18" i="3"/>
  <c r="C40" i="3"/>
  <c r="E18" i="3"/>
  <c r="D19" i="3"/>
  <c r="E19" i="3"/>
  <c r="D20" i="3"/>
  <c r="C42" i="3"/>
  <c r="E20" i="3"/>
  <c r="D21" i="3"/>
  <c r="E21" i="3"/>
  <c r="D22" i="3"/>
  <c r="C44" i="3"/>
  <c r="E22" i="3"/>
  <c r="E9" i="3"/>
  <c r="D9" i="3"/>
  <c r="G6" i="1"/>
  <c r="H6" i="1"/>
  <c r="J12" i="2"/>
  <c r="J11" i="2"/>
  <c r="H11" i="2"/>
  <c r="D11" i="2"/>
  <c r="E10" i="2"/>
  <c r="E12" i="2"/>
  <c r="E11" i="2"/>
  <c r="B11" i="2"/>
  <c r="I10" i="2"/>
  <c r="D10" i="2"/>
  <c r="H8" i="2"/>
  <c r="D8" i="2"/>
  <c r="B8" i="2"/>
  <c r="C8" i="2"/>
  <c r="E8" i="2"/>
  <c r="J9" i="2"/>
  <c r="H9" i="2"/>
  <c r="D9" i="2"/>
  <c r="E9" i="2"/>
  <c r="B9" i="2"/>
  <c r="J6" i="2"/>
  <c r="H10" i="2"/>
  <c r="I12" i="2"/>
  <c r="H12" i="2"/>
  <c r="D12" i="2"/>
  <c r="J7" i="2"/>
  <c r="I9" i="2"/>
  <c r="E7" i="2"/>
  <c r="I8" i="2"/>
  <c r="I7" i="2"/>
  <c r="H7" i="2"/>
  <c r="D7" i="2"/>
  <c r="I6" i="2"/>
  <c r="H6" i="2"/>
  <c r="E6" i="2"/>
  <c r="D6" i="2"/>
  <c r="E25" i="1"/>
  <c r="D25" i="1"/>
  <c r="J25" i="1"/>
  <c r="D18" i="1"/>
  <c r="J18" i="1"/>
  <c r="E18" i="1"/>
  <c r="E17" i="1"/>
  <c r="D17" i="1"/>
  <c r="I17" i="1"/>
  <c r="I18" i="1"/>
  <c r="G18" i="1"/>
  <c r="F10" i="1"/>
  <c r="I25" i="1"/>
  <c r="I37" i="1"/>
  <c r="I33" i="1"/>
  <c r="G33" i="1"/>
  <c r="E33" i="1"/>
  <c r="E37" i="1"/>
  <c r="G32" i="1"/>
  <c r="I32" i="1"/>
  <c r="F11" i="1"/>
  <c r="D11" i="1"/>
  <c r="E11" i="1"/>
  <c r="H11" i="1"/>
  <c r="C11" i="1"/>
  <c r="G26" i="1"/>
  <c r="H37" i="1"/>
  <c r="J37" i="1"/>
  <c r="H26" i="1"/>
  <c r="I26" i="1"/>
  <c r="F26" i="1"/>
  <c r="D37" i="1"/>
  <c r="H34" i="1"/>
  <c r="D33" i="1"/>
  <c r="J33" i="1"/>
  <c r="D32" i="1"/>
  <c r="D34" i="1"/>
  <c r="C34" i="1"/>
  <c r="C19" i="1"/>
  <c r="B34" i="1"/>
  <c r="B19" i="1"/>
  <c r="E32" i="1"/>
  <c r="H25" i="1"/>
  <c r="H17" i="1"/>
  <c r="J17" i="1"/>
  <c r="E6" i="1"/>
  <c r="F6" i="1"/>
  <c r="F7" i="1"/>
  <c r="E10" i="1"/>
  <c r="H10" i="1"/>
  <c r="C9" i="2"/>
  <c r="F33" i="1"/>
  <c r="F34" i="1"/>
  <c r="G34" i="1"/>
  <c r="C11" i="2"/>
  <c r="E19" i="1"/>
  <c r="D19" i="1"/>
  <c r="G19" i="1"/>
  <c r="D9" i="1"/>
  <c r="D8" i="1"/>
  <c r="F18" i="1"/>
  <c r="F19" i="1"/>
  <c r="J32" i="1"/>
  <c r="C31" i="3"/>
  <c r="C9" i="1"/>
  <c r="C8" i="1"/>
  <c r="I19" i="1"/>
  <c r="F9" i="1"/>
  <c r="H19" i="1"/>
  <c r="E9" i="1"/>
  <c r="H9" i="1"/>
  <c r="J19" i="1"/>
  <c r="E8" i="1"/>
  <c r="H8" i="1"/>
  <c r="F8" i="1"/>
</calcChain>
</file>

<file path=xl/sharedStrings.xml><?xml version="1.0" encoding="utf-8"?>
<sst xmlns="http://schemas.openxmlformats.org/spreadsheetml/2006/main" count="245" uniqueCount="167">
  <si>
    <t>Year</t>
  </si>
  <si>
    <t>Date</t>
  </si>
  <si>
    <t>Males</t>
  </si>
  <si>
    <t>Females</t>
  </si>
  <si>
    <t>Total</t>
  </si>
  <si>
    <t>Sex Ratio</t>
  </si>
  <si>
    <t>sources and notes</t>
  </si>
  <si>
    <t>June 1</t>
  </si>
  <si>
    <t xml:space="preserve">1880: Census, vol. 21, p. 520, Table CXXVII.  </t>
  </si>
  <si>
    <t xml:space="preserve">1890: Census, vol. 3, part 1, p. 202. </t>
  </si>
  <si>
    <t>mid-June</t>
  </si>
  <si>
    <t>1904: Interpolated from figures for 1890 and 1910</t>
  </si>
  <si>
    <t>June 30</t>
  </si>
  <si>
    <t>1910: see below</t>
  </si>
  <si>
    <t>January 1</t>
  </si>
  <si>
    <t>1933: see below</t>
  </si>
  <si>
    <t>prisoners in 1910</t>
  </si>
  <si>
    <t>all sentenced prisoners</t>
  </si>
  <si>
    <t>for nonpayment of fines</t>
  </si>
  <si>
    <t>non-pay</t>
  </si>
  <si>
    <t>share</t>
  </si>
  <si>
    <t>for nonpayment:</t>
  </si>
  <si>
    <t>committed in 1910</t>
  </si>
  <si>
    <t>US Census 1910, Bulletin, Prisoners and Juvenile Delinquents, p. 83, Table 66</t>
  </si>
  <si>
    <t>in prison, Jan. 1, 1910</t>
  </si>
  <si>
    <t>total: id, p. 313, Table 5; sex split estimates from 1923 data</t>
  </si>
  <si>
    <t>adj. to June 30</t>
  </si>
  <si>
    <t>adjustment based on 1933 data below</t>
  </si>
  <si>
    <t>all sentenced prisoners:</t>
  </si>
  <si>
    <t>Id, p. 83, Table 66;p. 317, Table 8</t>
  </si>
  <si>
    <t>commitments in 1923 and 1933</t>
  </si>
  <si>
    <t>for nonpayment of fines:</t>
  </si>
  <si>
    <t>1923: Jan. 1 to June 30</t>
  </si>
  <si>
    <t>US Census, Prisoners: 1923, pp. 250-1, Table 139</t>
  </si>
  <si>
    <t>1933: Jan. 1 to June 30</t>
  </si>
  <si>
    <t>(only to county and city jails available; see below)</t>
  </si>
  <si>
    <t>see below</t>
  </si>
  <si>
    <t>all sentenced prisoners: Prisoners, 1923, p. 44, Table 17</t>
  </si>
  <si>
    <t>all sentenced prisoners in county and city jails</t>
  </si>
  <si>
    <t>for nonpayment of fine</t>
  </si>
  <si>
    <t>in prison</t>
  </si>
  <si>
    <t>male</t>
  </si>
  <si>
    <t>female</t>
  </si>
  <si>
    <t>total</t>
  </si>
  <si>
    <t>sex ratio</t>
  </si>
  <si>
    <t>all prisoners: US Census Bureau, County and City Jails, 1933 (GPO, 1935), p. 5, Table 2</t>
  </si>
  <si>
    <t>for nonpayment of fine:</t>
  </si>
  <si>
    <t>increase</t>
  </si>
  <si>
    <t>on 1 Jan.: p. 30, Table 19</t>
  </si>
  <si>
    <t>on 30 June: total, Id., p. 8, Table 5; sex subtotals, estimated</t>
  </si>
  <si>
    <t>commitments</t>
  </si>
  <si>
    <t>1 Jan to 30 June, 1933</t>
  </si>
  <si>
    <t>Commitments: Id, p. 45, Table 33</t>
  </si>
  <si>
    <t>all prisoners</t>
  </si>
  <si>
    <t>non-payment</t>
  </si>
  <si>
    <t>prisoners in prison for nonpayment</t>
  </si>
  <si>
    <t>Unsentenced</t>
  </si>
  <si>
    <t>Sentenced</t>
  </si>
  <si>
    <t>share unsentenced prisoners in jail</t>
  </si>
  <si>
    <t>Prisoners in Jails by Sex and Legal Status, 1880-1970</t>
  </si>
  <si>
    <t>source and notes</t>
  </si>
  <si>
    <t>sentenced</t>
  </si>
  <si>
    <t>males</t>
  </si>
  <si>
    <t>females</t>
  </si>
  <si>
    <t>sex ratio for unsentenced prisoners in jail</t>
  </si>
  <si>
    <t>1923: US Census, Prisoners: 1923, pp. 250, Table 139 (may have low coverage); all prisoner figure for June, 1922</t>
  </si>
  <si>
    <t>year</t>
  </si>
  <si>
    <t>U.S. prisoner population, 1850-2010</t>
  </si>
  <si>
    <t>resident population</t>
  </si>
  <si>
    <t>prisoner prevalence</t>
  </si>
  <si>
    <t>prisoners-us-19th-century</t>
  </si>
  <si>
    <t>prisoners-us-from-1900</t>
  </si>
  <si>
    <t>good national data on prisoners by sex aren't available prior to 1880</t>
  </si>
  <si>
    <t>population-us-by-states-from-1790</t>
  </si>
  <si>
    <t>convicted share</t>
  </si>
  <si>
    <t>1933: unsentenced interpolated</t>
  </si>
  <si>
    <t>1910: unsentenced estimated (see below); includes non-payment of fines</t>
  </si>
  <si>
    <t>1904: unsentenced estimated (see below); includes non-payment of fines</t>
  </si>
  <si>
    <t>1880-90: see "prisoners-us-19th-century:"sentence status, 1880-90"</t>
  </si>
  <si>
    <t>for other sources and estimates, see relevant sheet in us-prisoners-from-1900</t>
  </si>
  <si>
    <t>convicted share is slightly larger than sentenced share, since some prisoners between conviction and sentencing</t>
  </si>
  <si>
    <t>recent sentenced shares are not readily available</t>
  </si>
  <si>
    <t>conviction status</t>
  </si>
  <si>
    <t>convicted</t>
  </si>
  <si>
    <t>unconvicted</t>
  </si>
  <si>
    <t>in 2000</t>
  </si>
  <si>
    <t>in 2009</t>
  </si>
  <si>
    <t>the 2000 sex ratios aren't consistent with a weighted average of convicted and unconvicted; not clear why not</t>
  </si>
  <si>
    <t>in 2010</t>
  </si>
  <si>
    <t>Jail Inmates at Midyear 2010, Table 12</t>
  </si>
  <si>
    <t>1922: sentenced share based on data from 1923 prisoner census; us-prisoners-from-1900:sheet "1917-23"</t>
  </si>
  <si>
    <t>1904-10 parameter estimates</t>
  </si>
  <si>
    <t>all (share)</t>
  </si>
  <si>
    <t>all (count)</t>
  </si>
  <si>
    <t>Jail Inmates at Midyear 2010, Tables, 6, 7</t>
  </si>
  <si>
    <t>sex breakdown not available in 2010</t>
  </si>
  <si>
    <t>prevalence = prisoners per 100,000 persons in overall U.S. population</t>
  </si>
  <si>
    <t>2010/ 1950-1970</t>
  </si>
  <si>
    <t>prisoner here means inmates held in jails and state and federal prisons</t>
  </si>
  <si>
    <t>staff.</t>
  </si>
  <si>
    <t xml:space="preserve">U.S. Department of Justice, Bureau of Justice Statistics. Table adapted by SOURCEBOOK </t>
  </si>
  <si>
    <t xml:space="preserve">NCJ 228230, p. 3 (Washington, DC: U.S. Department of Justice); and data provided by the </t>
  </si>
  <si>
    <t xml:space="preserve">States, 2002, Bulletin NCJ 201135, p. 1; 2004, Bulletin NCJ 210676, p. 1; 2008, Bulletin </t>
  </si>
  <si>
    <t xml:space="preserve">partment of Justice, Bureau of Justice Statistics, Probation and Parole in the United </t>
  </si>
  <si>
    <t>183508 (Washington, DC: U.S. Department of Justice, July 2000), p. 3, Table 1; U.S. De-</t>
  </si>
  <si>
    <t xml:space="preserve">of Justice, Bureau of Justice Statistics, Probation and Parole in 1999, Press Release NCJ </t>
  </si>
  <si>
    <t xml:space="preserve">Bulletin NCJ 231681, Table 1 (Washington, DC: U.S. Department of Justice); U.S. Department </t>
  </si>
  <si>
    <t xml:space="preserve">in the United States, 1994, NCJ-160091, Table 1.1; 1995, NCJ-163916, Table 1.1; 2009, </t>
  </si>
  <si>
    <t xml:space="preserve">Source: U.S. Department of Justice, Bureau of Justice Statistics, Correctional Populations </t>
  </si>
  <si>
    <t xml:space="preserve">comparable to earlier data. </t>
  </si>
  <si>
    <t xml:space="preserve">\f\In 2009, counts were revised to include adult only jail counts and therefore may not be </t>
  </si>
  <si>
    <t>provide data.</t>
  </si>
  <si>
    <t xml:space="preserve">\e\Includes population counts estimated by the Source because some States were unable to </t>
  </si>
  <si>
    <t>with 1997); and 3,772,773 in 1999 (to compare with 1998).</t>
  </si>
  <si>
    <t xml:space="preserve">agencies, use 3,266,837 in 1997 (to compare with 1996); 3,417,613 in 1998 (to compare </t>
  </si>
  <si>
    <t xml:space="preserve">\d\Coverage of probation agencies was expanded. For counts based on the same reporting </t>
  </si>
  <si>
    <t>\c\Includes an unknown number of persons supervised outside jail facilities.</t>
  </si>
  <si>
    <t>\b\Estimated.</t>
  </si>
  <si>
    <t xml:space="preserve">to the nearest 100, detail will not sum to total. </t>
  </si>
  <si>
    <t xml:space="preserve">justed to account for multiple statuses. For this reason and because the totals are rounded </t>
  </si>
  <si>
    <t>\a\Some offenders have multiple correctional statuses. Beginning in 2005, the data were ad-</t>
  </si>
  <si>
    <t>SOURCEBOOK. For information on methodology and explanatory notes, see Appendix 15.</t>
  </si>
  <si>
    <t xml:space="preserve">based on the most recently reported counts and may differ from previous editions of </t>
  </si>
  <si>
    <t xml:space="preserve">bationers and parolees held in jail or prison. These data have been revised by the Source </t>
  </si>
  <si>
    <t>1998-2004 exclude probationers held in jail or prison. Beginning in 2005, totals exclude pro-</t>
  </si>
  <si>
    <t xml:space="preserve">small number of juveniles in the six States that have combined jail-prison systems. Totals for </t>
  </si>
  <si>
    <t xml:space="preserve">are for inmates under custody and include those held in private facilities and may include a </t>
  </si>
  <si>
    <t xml:space="preserve">for 1993 and 1994 were estimated and rounded to the nearest 100. Data for jail and prison </t>
  </si>
  <si>
    <t xml:space="preserve">year; jail population counts are for June 30 of each year. Counts of adults held in jail facilities </t>
  </si>
  <si>
    <t>http://www.census.gov/popest/states/NST-ann-est.html</t>
  </si>
  <si>
    <t xml:space="preserve">Note: Counts for probation, prison, and parole populations are for December 31 of each </t>
  </si>
  <si>
    <t>http://www.census.gov/statab/hist/HS-01.pdf</t>
  </si>
  <si>
    <t>population from</t>
  </si>
  <si>
    <t>%</t>
  </si>
  <si>
    <t>2000 to 2008</t>
  </si>
  <si>
    <t>percent change</t>
  </si>
  <si>
    <t>Average annual</t>
  </si>
  <si>
    <t>\f\</t>
  </si>
  <si>
    <t>2008\e\</t>
  </si>
  <si>
    <t>2007\e\</t>
  </si>
  <si>
    <t>\d\</t>
  </si>
  <si>
    <t>\c\</t>
  </si>
  <si>
    <t>\b\</t>
  </si>
  <si>
    <t>total U.S. residential population (1000s)</t>
  </si>
  <si>
    <t>Parole</t>
  </si>
  <si>
    <t>Prison</t>
  </si>
  <si>
    <t>Jail</t>
  </si>
  <si>
    <t>Probation</t>
  </si>
  <si>
    <t>population\a\</t>
  </si>
  <si>
    <t>correctional</t>
  </si>
  <si>
    <t>estimated</t>
  </si>
  <si>
    <t>United States, 1980-2009</t>
  </si>
  <si>
    <t>Adults on probation, in jail or prison, and on parole</t>
  </si>
  <si>
    <t>incarceration rate (ratio) appended as right-most column</t>
  </si>
  <si>
    <t>http://www.albany.edu/sourcebook/csv/t612009.csv</t>
  </si>
  <si>
    <t>Sourcebook of Criminal Justice Statistics Online</t>
  </si>
  <si>
    <t>Table 6.1.2009</t>
  </si>
  <si>
    <t>in prisons and reformatories</t>
  </si>
  <si>
    <t>in local jails and workhouses</t>
  </si>
  <si>
    <t>Figures from the Population Census of 1970</t>
  </si>
  <si>
    <t>U.S. correctional populations, 1970 to 2009, with incarceration prevalence</t>
  </si>
  <si>
    <t>incarceration prevelance</t>
  </si>
  <si>
    <t>Repository:</t>
  </si>
  <si>
    <t>http://acrosswalls.org/datasets/</t>
  </si>
  <si>
    <t>Version: 1.0</t>
  </si>
  <si>
    <t>U.S. residential population (1000s)</t>
  </si>
  <si>
    <t>Prisoners in the U.S. for Nonpayment of Fines, 1880-1933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</si>
</sst>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8" formatCode="0.0%"/>
    <numFmt numFmtId="173" formatCode="[$-409]d\-mmm\-yyyy;@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3" fontId="0" fillId="0" borderId="0" xfId="0" quotePrefix="1" applyNumberFormat="1"/>
    <xf numFmtId="164" fontId="0" fillId="0" borderId="0" xfId="0" applyNumberFormat="1"/>
    <xf numFmtId="0" fontId="3" fillId="0" borderId="0" xfId="0" applyFont="1"/>
    <xf numFmtId="9" fontId="1" fillId="0" borderId="0" xfId="1"/>
    <xf numFmtId="165" fontId="0" fillId="0" borderId="0" xfId="0" applyNumberFormat="1"/>
    <xf numFmtId="173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168" fontId="0" fillId="0" borderId="0" xfId="0" applyNumberFormat="1"/>
    <xf numFmtId="0" fontId="0" fillId="0" borderId="0" xfId="0" applyAlignment="1">
      <alignment wrapText="1"/>
    </xf>
    <xf numFmtId="3" fontId="1" fillId="0" borderId="0" xfId="0" applyNumberFormat="1" applyFont="1"/>
    <xf numFmtId="165" fontId="1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1" applyNumberFormat="1" applyFont="1"/>
    <xf numFmtId="3" fontId="0" fillId="0" borderId="0" xfId="0" applyNumberFormat="1" applyAlignment="1">
      <alignment horizontal="left"/>
    </xf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C1"/>
    </sheetView>
  </sheetViews>
  <sheetFormatPr defaultRowHeight="12.75" x14ac:dyDescent="0.2"/>
  <cols>
    <col min="2" max="2" width="12.5703125" customWidth="1"/>
    <col min="3" max="4" width="10.28515625" customWidth="1"/>
    <col min="6" max="6" width="3.140625" customWidth="1"/>
    <col min="7" max="7" width="63.42578125" customWidth="1"/>
  </cols>
  <sheetData>
    <row r="1" spans="1:7" x14ac:dyDescent="0.2">
      <c r="A1" s="20" t="s">
        <v>67</v>
      </c>
      <c r="B1" s="20"/>
      <c r="C1" s="20"/>
      <c r="G1" t="s">
        <v>162</v>
      </c>
    </row>
    <row r="2" spans="1:7" x14ac:dyDescent="0.2">
      <c r="G2" t="s">
        <v>163</v>
      </c>
    </row>
    <row r="3" spans="1:7" x14ac:dyDescent="0.2">
      <c r="G3" t="s">
        <v>164</v>
      </c>
    </row>
    <row r="5" spans="1:7" x14ac:dyDescent="0.2">
      <c r="A5" t="s">
        <v>0</v>
      </c>
      <c r="B5" s="1" t="s">
        <v>2</v>
      </c>
      <c r="C5" s="1" t="s">
        <v>3</v>
      </c>
      <c r="D5" s="1" t="s">
        <v>4</v>
      </c>
      <c r="E5" s="6" t="s">
        <v>5</v>
      </c>
      <c r="G5" s="1" t="s">
        <v>6</v>
      </c>
    </row>
    <row r="6" spans="1:7" x14ac:dyDescent="0.2">
      <c r="A6">
        <v>1850</v>
      </c>
      <c r="B6" s="1"/>
      <c r="C6" s="1"/>
      <c r="D6" s="1">
        <v>12789.79005445013</v>
      </c>
      <c r="G6" t="s">
        <v>70</v>
      </c>
    </row>
    <row r="7" spans="1:7" x14ac:dyDescent="0.2">
      <c r="A7">
        <v>1860</v>
      </c>
      <c r="B7" s="1"/>
      <c r="C7" s="1"/>
      <c r="D7" s="1">
        <v>23663.635747981967</v>
      </c>
      <c r="G7" t="s">
        <v>71</v>
      </c>
    </row>
    <row r="8" spans="1:7" x14ac:dyDescent="0.2">
      <c r="A8">
        <v>1870</v>
      </c>
      <c r="B8" s="1"/>
      <c r="C8" s="1"/>
      <c r="D8" s="1">
        <v>40291.739364713285</v>
      </c>
    </row>
    <row r="9" spans="1:7" x14ac:dyDescent="0.2">
      <c r="A9">
        <v>1880</v>
      </c>
      <c r="B9" s="1">
        <v>53369</v>
      </c>
      <c r="C9" s="1">
        <v>5040</v>
      </c>
      <c r="D9" s="1">
        <f>B9+C9</f>
        <v>58409</v>
      </c>
      <c r="E9" s="6">
        <f>B9/C9</f>
        <v>10.589087301587302</v>
      </c>
      <c r="G9" t="s">
        <v>72</v>
      </c>
    </row>
    <row r="10" spans="1:7" x14ac:dyDescent="0.2">
      <c r="A10">
        <v>1890</v>
      </c>
      <c r="B10" s="1">
        <v>74299</v>
      </c>
      <c r="C10" s="1">
        <v>6335</v>
      </c>
      <c r="D10" s="1">
        <f t="shared" ref="D10:D22" si="0">B10+C10</f>
        <v>80634</v>
      </c>
      <c r="E10" s="6">
        <f t="shared" ref="E10:E22" si="1">B10/C10</f>
        <v>11.728334648776638</v>
      </c>
    </row>
    <row r="11" spans="1:7" x14ac:dyDescent="0.2">
      <c r="A11">
        <v>1904</v>
      </c>
      <c r="B11" s="1">
        <v>100525.69580938669</v>
      </c>
      <c r="C11" s="1">
        <v>6989.3315290041037</v>
      </c>
      <c r="D11" s="1">
        <f t="shared" si="0"/>
        <v>107515.02733839079</v>
      </c>
      <c r="E11" s="6">
        <f t="shared" si="1"/>
        <v>14.382733941325917</v>
      </c>
      <c r="G11" s="4" t="s">
        <v>98</v>
      </c>
    </row>
    <row r="12" spans="1:7" x14ac:dyDescent="0.2">
      <c r="A12">
        <v>1910</v>
      </c>
      <c r="B12" s="1">
        <v>130348.66548374952</v>
      </c>
      <c r="C12" s="1">
        <v>8732.0546955658465</v>
      </c>
      <c r="D12" s="1">
        <f t="shared" si="0"/>
        <v>139080.72017931537</v>
      </c>
      <c r="E12" s="6">
        <f t="shared" si="1"/>
        <v>14.92760524621322</v>
      </c>
    </row>
    <row r="13" spans="1:7" x14ac:dyDescent="0.2">
      <c r="A13">
        <v>1922</v>
      </c>
      <c r="B13" s="1">
        <v>156434.52484619475</v>
      </c>
      <c r="C13" s="1">
        <v>9012.5701188029307</v>
      </c>
      <c r="D13" s="1">
        <f t="shared" si="0"/>
        <v>165447.09496499767</v>
      </c>
      <c r="E13" s="6">
        <f t="shared" si="1"/>
        <v>17.357371180927103</v>
      </c>
    </row>
    <row r="14" spans="1:7" x14ac:dyDescent="0.2">
      <c r="A14">
        <v>1933</v>
      </c>
      <c r="B14" s="1">
        <v>233555.65763933989</v>
      </c>
      <c r="C14" s="1">
        <v>10726.343111690643</v>
      </c>
      <c r="D14" s="1">
        <f t="shared" si="0"/>
        <v>244282.00075103051</v>
      </c>
      <c r="E14" s="6">
        <f t="shared" si="1"/>
        <v>21.774024493472293</v>
      </c>
    </row>
    <row r="15" spans="1:7" x14ac:dyDescent="0.2">
      <c r="A15">
        <v>1940</v>
      </c>
      <c r="B15" s="1">
        <v>270697.93113569228</v>
      </c>
      <c r="C15" s="1">
        <v>14339.00665255151</v>
      </c>
      <c r="D15" s="1">
        <f t="shared" si="0"/>
        <v>285036.93778824381</v>
      </c>
      <c r="E15" s="6">
        <f t="shared" si="1"/>
        <v>18.878429844896107</v>
      </c>
    </row>
    <row r="16" spans="1:7" x14ac:dyDescent="0.2">
      <c r="A16">
        <v>1950</v>
      </c>
      <c r="B16" s="1">
        <v>251562</v>
      </c>
      <c r="C16" s="1">
        <v>12995</v>
      </c>
      <c r="D16" s="1">
        <f t="shared" si="0"/>
        <v>264557</v>
      </c>
      <c r="E16" s="6">
        <f t="shared" si="1"/>
        <v>19.358368603308964</v>
      </c>
    </row>
    <row r="17" spans="1:7" x14ac:dyDescent="0.2">
      <c r="A17">
        <v>1960</v>
      </c>
      <c r="B17" s="1">
        <v>332952</v>
      </c>
      <c r="C17" s="1">
        <v>16346</v>
      </c>
      <c r="D17" s="1">
        <f t="shared" si="0"/>
        <v>349298</v>
      </c>
      <c r="E17" s="6">
        <f t="shared" si="1"/>
        <v>20.369019943717117</v>
      </c>
    </row>
    <row r="18" spans="1:7" x14ac:dyDescent="0.2">
      <c r="A18">
        <v>1970</v>
      </c>
      <c r="B18" s="1">
        <v>313800</v>
      </c>
      <c r="C18" s="1">
        <v>14220</v>
      </c>
      <c r="D18" s="1">
        <f t="shared" si="0"/>
        <v>328020</v>
      </c>
      <c r="E18" s="6">
        <f t="shared" si="1"/>
        <v>22.067510548523206</v>
      </c>
    </row>
    <row r="19" spans="1:7" x14ac:dyDescent="0.2">
      <c r="A19">
        <v>1980</v>
      </c>
      <c r="B19" s="1">
        <v>439228</v>
      </c>
      <c r="C19" s="1">
        <v>27143</v>
      </c>
      <c r="D19" s="1">
        <f t="shared" si="0"/>
        <v>466371</v>
      </c>
      <c r="E19" s="6">
        <f t="shared" si="1"/>
        <v>16.181999042110306</v>
      </c>
    </row>
    <row r="20" spans="1:7" x14ac:dyDescent="0.2">
      <c r="A20">
        <v>1990</v>
      </c>
      <c r="B20" s="1">
        <v>1030207</v>
      </c>
      <c r="C20" s="1">
        <v>84904</v>
      </c>
      <c r="D20" s="1">
        <f t="shared" si="0"/>
        <v>1115111</v>
      </c>
      <c r="E20" s="6">
        <f t="shared" si="1"/>
        <v>12.133786394045039</v>
      </c>
    </row>
    <row r="21" spans="1:7" x14ac:dyDescent="0.2">
      <c r="A21">
        <v>2000</v>
      </c>
      <c r="B21" s="1">
        <v>1806261</v>
      </c>
      <c r="C21" s="1">
        <v>169758</v>
      </c>
      <c r="D21" s="1">
        <f t="shared" si="0"/>
        <v>1976019</v>
      </c>
      <c r="E21" s="6">
        <f t="shared" si="1"/>
        <v>10.640211359700279</v>
      </c>
    </row>
    <row r="22" spans="1:7" x14ac:dyDescent="0.2">
      <c r="A22">
        <v>2010</v>
      </c>
      <c r="B22" s="1">
        <v>2059020</v>
      </c>
      <c r="C22" s="1">
        <v>204582</v>
      </c>
      <c r="D22" s="1">
        <f t="shared" si="0"/>
        <v>2263602</v>
      </c>
      <c r="E22" s="6">
        <f t="shared" si="1"/>
        <v>10.064521805437428</v>
      </c>
    </row>
    <row r="27" spans="1:7" x14ac:dyDescent="0.2">
      <c r="A27" t="s">
        <v>0</v>
      </c>
      <c r="B27" t="s">
        <v>68</v>
      </c>
      <c r="C27" t="s">
        <v>69</v>
      </c>
    </row>
    <row r="28" spans="1:7" x14ac:dyDescent="0.2">
      <c r="A28">
        <v>1850</v>
      </c>
      <c r="B28" s="1">
        <v>23191876</v>
      </c>
      <c r="C28" s="16">
        <f>D6*100000/B28</f>
        <v>55.147716616155286</v>
      </c>
      <c r="G28" t="s">
        <v>73</v>
      </c>
    </row>
    <row r="29" spans="1:7" x14ac:dyDescent="0.2">
      <c r="A29">
        <v>1860</v>
      </c>
      <c r="B29" s="1">
        <v>31443321</v>
      </c>
      <c r="C29" s="16">
        <f>D7*100000/B29</f>
        <v>75.258067517683543</v>
      </c>
    </row>
    <row r="30" spans="1:7" x14ac:dyDescent="0.2">
      <c r="A30">
        <v>1870</v>
      </c>
      <c r="B30" s="1">
        <v>38558371</v>
      </c>
      <c r="C30" s="16">
        <f t="shared" ref="C30:C44" si="2">D8*100000/B30</f>
        <v>104.49543982216801</v>
      </c>
      <c r="G30" t="s">
        <v>96</v>
      </c>
    </row>
    <row r="31" spans="1:7" x14ac:dyDescent="0.2">
      <c r="A31">
        <v>1880</v>
      </c>
      <c r="B31" s="1">
        <v>50189209</v>
      </c>
      <c r="C31" s="16">
        <f t="shared" si="2"/>
        <v>116.37760619020715</v>
      </c>
    </row>
    <row r="32" spans="1:7" x14ac:dyDescent="0.2">
      <c r="A32">
        <v>1890</v>
      </c>
      <c r="B32" s="1">
        <v>62979766</v>
      </c>
      <c r="C32" s="16">
        <f t="shared" si="2"/>
        <v>128.0315966877362</v>
      </c>
    </row>
    <row r="33" spans="1:3" x14ac:dyDescent="0.2">
      <c r="A33">
        <v>1904</v>
      </c>
      <c r="B33" s="1">
        <v>82166000</v>
      </c>
      <c r="C33" s="16">
        <f t="shared" si="2"/>
        <v>130.85099352334396</v>
      </c>
    </row>
    <row r="34" spans="1:3" x14ac:dyDescent="0.2">
      <c r="A34">
        <v>1910</v>
      </c>
      <c r="B34" s="1">
        <v>91972266</v>
      </c>
      <c r="C34" s="16">
        <f t="shared" si="2"/>
        <v>151.22028218736654</v>
      </c>
    </row>
    <row r="35" spans="1:3" x14ac:dyDescent="0.2">
      <c r="A35">
        <v>1922</v>
      </c>
      <c r="B35" s="1">
        <v>110049000</v>
      </c>
      <c r="C35" s="16">
        <f t="shared" si="2"/>
        <v>150.33948056320156</v>
      </c>
    </row>
    <row r="36" spans="1:3" x14ac:dyDescent="0.2">
      <c r="A36">
        <v>1933</v>
      </c>
      <c r="B36" s="1">
        <v>125579000</v>
      </c>
      <c r="C36" s="16">
        <f t="shared" si="2"/>
        <v>194.52456282581522</v>
      </c>
    </row>
    <row r="37" spans="1:3" x14ac:dyDescent="0.2">
      <c r="A37">
        <v>1940</v>
      </c>
      <c r="B37" s="1">
        <v>131669275</v>
      </c>
      <c r="C37" s="16">
        <f t="shared" si="2"/>
        <v>216.47946173337996</v>
      </c>
    </row>
    <row r="38" spans="1:3" x14ac:dyDescent="0.2">
      <c r="A38">
        <v>1950</v>
      </c>
      <c r="B38" s="1">
        <v>150697361</v>
      </c>
      <c r="C38" s="16">
        <f t="shared" si="2"/>
        <v>175.55516449952961</v>
      </c>
    </row>
    <row r="39" spans="1:3" x14ac:dyDescent="0.2">
      <c r="A39">
        <v>1960</v>
      </c>
      <c r="B39" s="1">
        <v>179323175</v>
      </c>
      <c r="C39" s="16">
        <f t="shared" si="2"/>
        <v>194.7868701298647</v>
      </c>
    </row>
    <row r="40" spans="1:3" x14ac:dyDescent="0.2">
      <c r="A40">
        <v>1970</v>
      </c>
      <c r="B40" s="1">
        <v>203211926</v>
      </c>
      <c r="C40" s="16">
        <f t="shared" si="2"/>
        <v>161.4176915974902</v>
      </c>
    </row>
    <row r="41" spans="1:3" x14ac:dyDescent="0.2">
      <c r="A41">
        <v>1980</v>
      </c>
      <c r="B41" s="1">
        <v>226545805</v>
      </c>
      <c r="C41" s="16">
        <f t="shared" si="2"/>
        <v>205.86167993708821</v>
      </c>
    </row>
    <row r="42" spans="1:3" x14ac:dyDescent="0.2">
      <c r="A42">
        <v>1990</v>
      </c>
      <c r="B42" s="1">
        <v>248709873</v>
      </c>
      <c r="C42" s="16">
        <f t="shared" si="2"/>
        <v>448.35815585012983</v>
      </c>
    </row>
    <row r="43" spans="1:3" x14ac:dyDescent="0.2">
      <c r="A43">
        <v>2000</v>
      </c>
      <c r="B43" s="1">
        <v>281421906</v>
      </c>
      <c r="C43" s="16">
        <f t="shared" si="2"/>
        <v>702.15536099737733</v>
      </c>
    </row>
    <row r="44" spans="1:3" x14ac:dyDescent="0.2">
      <c r="A44">
        <v>2010</v>
      </c>
      <c r="B44" s="1">
        <v>308745538</v>
      </c>
      <c r="C44" s="16">
        <f t="shared" si="2"/>
        <v>733.16104085688846</v>
      </c>
    </row>
    <row r="47" spans="1:3" x14ac:dyDescent="0.2">
      <c r="A47" t="s">
        <v>97</v>
      </c>
      <c r="C47" s="6">
        <f>C44/AVERAGE(C38:C40)</f>
        <v>4.136234870920287</v>
      </c>
    </row>
  </sheetData>
  <mergeCells count="1">
    <mergeCell ref="A1:C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B22" sqref="B22"/>
    </sheetView>
  </sheetViews>
  <sheetFormatPr defaultRowHeight="12.75" x14ac:dyDescent="0.2"/>
  <cols>
    <col min="13" max="13" width="14.28515625" customWidth="1"/>
    <col min="14" max="14" width="2.5703125" customWidth="1"/>
    <col min="15" max="15" width="56" customWidth="1"/>
  </cols>
  <sheetData>
    <row r="1" spans="1:15" x14ac:dyDescent="0.2">
      <c r="A1" s="20" t="s">
        <v>160</v>
      </c>
      <c r="B1" s="20"/>
      <c r="C1" s="20"/>
      <c r="D1" s="20"/>
      <c r="E1" s="20"/>
      <c r="F1" s="20"/>
      <c r="G1" s="20"/>
      <c r="O1" t="s">
        <v>162</v>
      </c>
    </row>
    <row r="2" spans="1:15" x14ac:dyDescent="0.2">
      <c r="O2" t="s">
        <v>163</v>
      </c>
    </row>
    <row r="3" spans="1:15" x14ac:dyDescent="0.2">
      <c r="O3" t="s">
        <v>164</v>
      </c>
    </row>
    <row r="4" spans="1:15" x14ac:dyDescent="0.2">
      <c r="A4" t="s">
        <v>159</v>
      </c>
    </row>
    <row r="5" spans="1:15" ht="25.5" x14ac:dyDescent="0.2">
      <c r="B5" t="s">
        <v>43</v>
      </c>
      <c r="F5" t="s">
        <v>158</v>
      </c>
      <c r="H5" t="s">
        <v>157</v>
      </c>
      <c r="L5" t="s">
        <v>165</v>
      </c>
      <c r="M5" s="12" t="s">
        <v>161</v>
      </c>
    </row>
    <row r="6" spans="1:15" x14ac:dyDescent="0.2">
      <c r="A6">
        <v>1970</v>
      </c>
      <c r="B6">
        <f>F6+H6</f>
        <v>328020</v>
      </c>
      <c r="F6">
        <v>129189</v>
      </c>
      <c r="H6">
        <v>198831</v>
      </c>
      <c r="L6">
        <v>203984</v>
      </c>
      <c r="M6" s="19">
        <f>B6*100/L6</f>
        <v>160.80672993960312</v>
      </c>
    </row>
    <row r="8" spans="1:15" x14ac:dyDescent="0.2">
      <c r="M8" s="12"/>
    </row>
    <row r="9" spans="1:15" x14ac:dyDescent="0.2">
      <c r="A9" t="s">
        <v>156</v>
      </c>
      <c r="M9" s="12"/>
    </row>
    <row r="10" spans="1:15" x14ac:dyDescent="0.2">
      <c r="A10" t="s">
        <v>155</v>
      </c>
      <c r="M10" s="12"/>
    </row>
    <row r="11" spans="1:15" x14ac:dyDescent="0.2">
      <c r="A11" t="s">
        <v>154</v>
      </c>
      <c r="M11" s="12"/>
    </row>
    <row r="12" spans="1:15" x14ac:dyDescent="0.2">
      <c r="M12" s="12"/>
    </row>
    <row r="13" spans="1:15" x14ac:dyDescent="0.2">
      <c r="A13" t="s">
        <v>153</v>
      </c>
      <c r="M13" s="12"/>
    </row>
    <row r="14" spans="1:15" x14ac:dyDescent="0.2">
      <c r="M14" s="12"/>
    </row>
    <row r="15" spans="1:15" x14ac:dyDescent="0.2">
      <c r="A15" t="s">
        <v>152</v>
      </c>
      <c r="M15" s="12"/>
    </row>
    <row r="16" spans="1:15" x14ac:dyDescent="0.2">
      <c r="A16" t="s">
        <v>151</v>
      </c>
      <c r="M16" s="12"/>
    </row>
    <row r="17" spans="1:15" x14ac:dyDescent="0.2">
      <c r="M17" s="12"/>
    </row>
    <row r="18" spans="1:15" x14ac:dyDescent="0.2">
      <c r="B18" t="s">
        <v>4</v>
      </c>
      <c r="M18" s="12"/>
    </row>
    <row r="19" spans="1:15" x14ac:dyDescent="0.2">
      <c r="B19" t="s">
        <v>150</v>
      </c>
    </row>
    <row r="20" spans="1:15" x14ac:dyDescent="0.2">
      <c r="B20" t="s">
        <v>149</v>
      </c>
      <c r="M20" s="12"/>
    </row>
    <row r="21" spans="1:15" ht="25.5" x14ac:dyDescent="0.2">
      <c r="B21" t="s">
        <v>148</v>
      </c>
      <c r="D21" t="s">
        <v>147</v>
      </c>
      <c r="F21" t="s">
        <v>146</v>
      </c>
      <c r="H21" t="s">
        <v>145</v>
      </c>
      <c r="J21" t="s">
        <v>144</v>
      </c>
      <c r="L21" t="s">
        <v>143</v>
      </c>
      <c r="M21" s="12" t="s">
        <v>161</v>
      </c>
    </row>
    <row r="22" spans="1:15" x14ac:dyDescent="0.2">
      <c r="A22">
        <v>1980</v>
      </c>
      <c r="B22">
        <v>1840400</v>
      </c>
      <c r="D22">
        <v>1118097</v>
      </c>
      <c r="F22">
        <v>182288</v>
      </c>
      <c r="G22" t="s">
        <v>142</v>
      </c>
      <c r="H22">
        <v>319598</v>
      </c>
      <c r="J22">
        <v>220438</v>
      </c>
      <c r="L22">
        <v>227225</v>
      </c>
      <c r="M22" s="19">
        <f>(F22+H22)*100/L22</f>
        <v>220.87622400704149</v>
      </c>
    </row>
    <row r="23" spans="1:15" x14ac:dyDescent="0.2">
      <c r="A23">
        <v>1981</v>
      </c>
      <c r="B23">
        <v>2006600</v>
      </c>
      <c r="D23">
        <v>1225934</v>
      </c>
      <c r="F23">
        <v>195085</v>
      </c>
      <c r="G23" t="s">
        <v>142</v>
      </c>
      <c r="H23">
        <v>360029</v>
      </c>
      <c r="J23">
        <v>225539</v>
      </c>
      <c r="L23">
        <v>229466</v>
      </c>
      <c r="M23" s="19">
        <f t="shared" ref="M23:M51" si="0">(F23+H23)*100/L23</f>
        <v>241.9155779069666</v>
      </c>
      <c r="O23" t="s">
        <v>132</v>
      </c>
    </row>
    <row r="24" spans="1:15" x14ac:dyDescent="0.2">
      <c r="A24">
        <v>1982</v>
      </c>
      <c r="B24">
        <v>2192600</v>
      </c>
      <c r="D24">
        <v>1357264</v>
      </c>
      <c r="F24">
        <v>207853</v>
      </c>
      <c r="H24">
        <v>402914</v>
      </c>
      <c r="J24">
        <v>224604</v>
      </c>
      <c r="L24">
        <v>231664</v>
      </c>
      <c r="M24" s="19">
        <f t="shared" si="0"/>
        <v>263.64346639961326</v>
      </c>
      <c r="O24" t="s">
        <v>131</v>
      </c>
    </row>
    <row r="25" spans="1:15" x14ac:dyDescent="0.2">
      <c r="A25">
        <v>1983</v>
      </c>
      <c r="B25">
        <v>2475100</v>
      </c>
      <c r="D25">
        <v>1582947</v>
      </c>
      <c r="F25">
        <v>221815</v>
      </c>
      <c r="H25">
        <v>423898</v>
      </c>
      <c r="J25">
        <v>246440</v>
      </c>
      <c r="L25">
        <v>233792</v>
      </c>
      <c r="M25" s="19">
        <f t="shared" si="0"/>
        <v>276.19122981111417</v>
      </c>
      <c r="O25" t="s">
        <v>129</v>
      </c>
    </row>
    <row r="26" spans="1:15" x14ac:dyDescent="0.2">
      <c r="A26">
        <v>1984</v>
      </c>
      <c r="B26">
        <v>2689200</v>
      </c>
      <c r="D26">
        <v>1740948</v>
      </c>
      <c r="F26">
        <v>233018</v>
      </c>
      <c r="H26">
        <v>448264</v>
      </c>
      <c r="J26">
        <v>266992</v>
      </c>
      <c r="L26">
        <v>235825</v>
      </c>
      <c r="M26" s="19">
        <f t="shared" si="0"/>
        <v>288.89303508957914</v>
      </c>
    </row>
    <row r="27" spans="1:15" x14ac:dyDescent="0.2">
      <c r="A27">
        <v>1985</v>
      </c>
      <c r="B27">
        <v>3011500</v>
      </c>
      <c r="D27">
        <v>1968712</v>
      </c>
      <c r="F27">
        <v>254986</v>
      </c>
      <c r="H27">
        <v>487593</v>
      </c>
      <c r="J27">
        <v>300203</v>
      </c>
      <c r="L27">
        <v>237924</v>
      </c>
      <c r="M27" s="19">
        <f t="shared" si="0"/>
        <v>312.10764782031237</v>
      </c>
    </row>
    <row r="28" spans="1:15" x14ac:dyDescent="0.2">
      <c r="A28">
        <v>1986</v>
      </c>
      <c r="B28">
        <v>3239400</v>
      </c>
      <c r="D28">
        <v>2114621</v>
      </c>
      <c r="F28">
        <v>272735</v>
      </c>
      <c r="H28">
        <v>526436</v>
      </c>
      <c r="J28">
        <v>325638</v>
      </c>
      <c r="L28">
        <v>240133</v>
      </c>
      <c r="M28" s="19">
        <f t="shared" si="0"/>
        <v>332.80348806702955</v>
      </c>
    </row>
    <row r="29" spans="1:15" x14ac:dyDescent="0.2">
      <c r="A29">
        <v>1987</v>
      </c>
      <c r="B29">
        <v>3459600</v>
      </c>
      <c r="D29">
        <v>2247158</v>
      </c>
      <c r="F29">
        <v>294092</v>
      </c>
      <c r="H29">
        <v>562814</v>
      </c>
      <c r="J29">
        <v>355505</v>
      </c>
      <c r="L29">
        <v>242289</v>
      </c>
      <c r="M29" s="19">
        <f t="shared" si="0"/>
        <v>353.67102922542915</v>
      </c>
    </row>
    <row r="30" spans="1:15" x14ac:dyDescent="0.2">
      <c r="A30">
        <v>1988</v>
      </c>
      <c r="B30">
        <v>3714100</v>
      </c>
      <c r="D30">
        <v>2356483</v>
      </c>
      <c r="F30">
        <v>341893</v>
      </c>
      <c r="H30">
        <v>607766</v>
      </c>
      <c r="J30">
        <v>407977</v>
      </c>
      <c r="L30">
        <v>244499</v>
      </c>
      <c r="M30" s="19">
        <f t="shared" si="0"/>
        <v>388.41017754673845</v>
      </c>
    </row>
    <row r="31" spans="1:15" x14ac:dyDescent="0.2">
      <c r="A31">
        <v>1989</v>
      </c>
      <c r="B31">
        <v>4055600</v>
      </c>
      <c r="D31">
        <v>2522125</v>
      </c>
      <c r="F31">
        <v>393303</v>
      </c>
      <c r="H31">
        <v>683367</v>
      </c>
      <c r="J31">
        <v>456803</v>
      </c>
      <c r="L31">
        <v>246819</v>
      </c>
      <c r="M31" s="19">
        <f t="shared" si="0"/>
        <v>436.21844347477304</v>
      </c>
    </row>
    <row r="32" spans="1:15" x14ac:dyDescent="0.2">
      <c r="A32">
        <v>1990</v>
      </c>
      <c r="B32">
        <v>4350300</v>
      </c>
      <c r="D32">
        <v>2670234</v>
      </c>
      <c r="F32">
        <v>405320</v>
      </c>
      <c r="H32">
        <v>743382</v>
      </c>
      <c r="J32">
        <v>531407</v>
      </c>
      <c r="L32">
        <v>249623</v>
      </c>
      <c r="M32" s="19">
        <f t="shared" si="0"/>
        <v>460.17474351321795</v>
      </c>
    </row>
    <row r="33" spans="1:13" x14ac:dyDescent="0.2">
      <c r="A33">
        <v>1991</v>
      </c>
      <c r="B33">
        <v>4535600</v>
      </c>
      <c r="D33">
        <v>2728472</v>
      </c>
      <c r="F33">
        <v>424129</v>
      </c>
      <c r="G33" t="s">
        <v>141</v>
      </c>
      <c r="H33">
        <v>792535</v>
      </c>
      <c r="J33">
        <v>590442</v>
      </c>
      <c r="L33">
        <v>252981</v>
      </c>
      <c r="M33" s="19">
        <f t="shared" si="0"/>
        <v>480.93097900632853</v>
      </c>
    </row>
    <row r="34" spans="1:13" x14ac:dyDescent="0.2">
      <c r="A34">
        <v>1992</v>
      </c>
      <c r="B34">
        <v>4762600</v>
      </c>
      <c r="D34">
        <v>2811611</v>
      </c>
      <c r="F34">
        <v>441781</v>
      </c>
      <c r="G34" t="s">
        <v>141</v>
      </c>
      <c r="H34">
        <v>850566</v>
      </c>
      <c r="J34">
        <v>658601</v>
      </c>
      <c r="L34">
        <v>256514</v>
      </c>
      <c r="M34" s="19">
        <f t="shared" si="0"/>
        <v>503.81148787200698</v>
      </c>
    </row>
    <row r="35" spans="1:13" x14ac:dyDescent="0.2">
      <c r="A35">
        <v>1993</v>
      </c>
      <c r="B35">
        <v>4944000</v>
      </c>
      <c r="D35">
        <v>2903061</v>
      </c>
      <c r="F35">
        <v>455500</v>
      </c>
      <c r="G35" t="s">
        <v>141</v>
      </c>
      <c r="H35">
        <v>909381</v>
      </c>
      <c r="J35">
        <v>676100</v>
      </c>
      <c r="L35">
        <v>259919</v>
      </c>
      <c r="M35" s="19">
        <f t="shared" si="0"/>
        <v>525.11782516861024</v>
      </c>
    </row>
    <row r="36" spans="1:13" x14ac:dyDescent="0.2">
      <c r="A36">
        <v>1994</v>
      </c>
      <c r="B36">
        <v>5141300</v>
      </c>
      <c r="D36">
        <v>2981022</v>
      </c>
      <c r="F36">
        <v>479800</v>
      </c>
      <c r="H36">
        <v>990147</v>
      </c>
      <c r="J36">
        <v>690371</v>
      </c>
      <c r="L36">
        <v>263126</v>
      </c>
      <c r="M36" s="19">
        <f t="shared" si="0"/>
        <v>558.64756808525192</v>
      </c>
    </row>
    <row r="37" spans="1:13" x14ac:dyDescent="0.2">
      <c r="A37">
        <v>1995</v>
      </c>
      <c r="B37">
        <v>5342900</v>
      </c>
      <c r="D37">
        <v>3077861</v>
      </c>
      <c r="F37">
        <v>507044</v>
      </c>
      <c r="H37">
        <v>1078542</v>
      </c>
      <c r="J37">
        <v>679421</v>
      </c>
      <c r="L37">
        <v>266278</v>
      </c>
      <c r="M37" s="19">
        <f t="shared" si="0"/>
        <v>595.46263679312597</v>
      </c>
    </row>
    <row r="38" spans="1:13" x14ac:dyDescent="0.2">
      <c r="A38">
        <v>1996</v>
      </c>
      <c r="B38">
        <v>5490700</v>
      </c>
      <c r="D38">
        <v>3164996</v>
      </c>
      <c r="F38">
        <v>518492</v>
      </c>
      <c r="H38">
        <v>1127528</v>
      </c>
      <c r="J38">
        <v>679733</v>
      </c>
      <c r="L38">
        <v>269394</v>
      </c>
      <c r="M38" s="19">
        <f t="shared" si="0"/>
        <v>611.00841147167341</v>
      </c>
    </row>
    <row r="39" spans="1:13" x14ac:dyDescent="0.2">
      <c r="A39">
        <v>1997</v>
      </c>
      <c r="B39">
        <v>5734900</v>
      </c>
      <c r="D39">
        <v>3296513</v>
      </c>
      <c r="E39" t="s">
        <v>140</v>
      </c>
      <c r="F39">
        <v>567079</v>
      </c>
      <c r="H39">
        <v>1176564</v>
      </c>
      <c r="J39">
        <v>694787</v>
      </c>
      <c r="L39">
        <v>272647</v>
      </c>
      <c r="M39" s="19">
        <f t="shared" si="0"/>
        <v>639.52399989730316</v>
      </c>
    </row>
    <row r="40" spans="1:13" x14ac:dyDescent="0.2">
      <c r="A40">
        <v>1998</v>
      </c>
      <c r="B40">
        <v>6134200</v>
      </c>
      <c r="D40">
        <v>3670441</v>
      </c>
      <c r="E40" t="s">
        <v>140</v>
      </c>
      <c r="F40">
        <v>592462</v>
      </c>
      <c r="H40">
        <v>1224469</v>
      </c>
      <c r="J40">
        <v>696385</v>
      </c>
      <c r="L40">
        <v>275854</v>
      </c>
      <c r="M40" s="19">
        <f t="shared" si="0"/>
        <v>658.65675321003141</v>
      </c>
    </row>
    <row r="41" spans="1:13" x14ac:dyDescent="0.2">
      <c r="A41">
        <v>1999</v>
      </c>
      <c r="B41">
        <v>6340800</v>
      </c>
      <c r="D41">
        <v>3779922</v>
      </c>
      <c r="E41" t="s">
        <v>140</v>
      </c>
      <c r="F41">
        <v>605943</v>
      </c>
      <c r="H41">
        <v>1287172</v>
      </c>
      <c r="J41">
        <v>714457</v>
      </c>
      <c r="L41">
        <v>279040</v>
      </c>
      <c r="M41" s="19">
        <f t="shared" si="0"/>
        <v>678.43857511467888</v>
      </c>
    </row>
    <row r="42" spans="1:13" x14ac:dyDescent="0.2">
      <c r="A42">
        <v>2000</v>
      </c>
      <c r="B42">
        <v>6445100</v>
      </c>
      <c r="D42">
        <v>3826209</v>
      </c>
      <c r="F42">
        <v>621149</v>
      </c>
      <c r="H42">
        <v>1316333</v>
      </c>
      <c r="J42">
        <v>723898</v>
      </c>
      <c r="L42">
        <v>282171.95699999999</v>
      </c>
      <c r="M42" s="19">
        <f t="shared" si="0"/>
        <v>686.63166269212218</v>
      </c>
    </row>
    <row r="43" spans="1:13" x14ac:dyDescent="0.2">
      <c r="A43">
        <v>2001</v>
      </c>
      <c r="B43">
        <v>6581700</v>
      </c>
      <c r="D43">
        <v>3931731</v>
      </c>
      <c r="F43">
        <v>631240</v>
      </c>
      <c r="H43">
        <v>1330007</v>
      </c>
      <c r="J43">
        <v>732333</v>
      </c>
      <c r="L43">
        <v>285081.55599999998</v>
      </c>
      <c r="M43" s="19">
        <f t="shared" si="0"/>
        <v>687.95997451339861</v>
      </c>
    </row>
    <row r="44" spans="1:13" x14ac:dyDescent="0.2">
      <c r="A44">
        <v>2002</v>
      </c>
      <c r="B44">
        <v>6758800</v>
      </c>
      <c r="D44">
        <v>4024067</v>
      </c>
      <c r="F44">
        <v>665475</v>
      </c>
      <c r="H44">
        <v>1367547</v>
      </c>
      <c r="J44">
        <v>750934</v>
      </c>
      <c r="L44">
        <v>287803.91399999999</v>
      </c>
      <c r="M44" s="19">
        <f t="shared" si="0"/>
        <v>706.39136617162205</v>
      </c>
    </row>
    <row r="45" spans="1:13" x14ac:dyDescent="0.2">
      <c r="A45">
        <v>2003</v>
      </c>
      <c r="B45">
        <v>6924500</v>
      </c>
      <c r="D45">
        <v>4120012</v>
      </c>
      <c r="F45">
        <v>691301</v>
      </c>
      <c r="H45">
        <v>1390279</v>
      </c>
      <c r="J45">
        <v>769925</v>
      </c>
      <c r="L45">
        <v>290326.41800000001</v>
      </c>
      <c r="M45" s="19">
        <f t="shared" si="0"/>
        <v>716.97918995439125</v>
      </c>
    </row>
    <row r="46" spans="1:13" x14ac:dyDescent="0.2">
      <c r="A46">
        <v>2004</v>
      </c>
      <c r="B46">
        <v>6995000</v>
      </c>
      <c r="D46">
        <v>4143792</v>
      </c>
      <c r="F46">
        <v>713990</v>
      </c>
      <c r="H46">
        <v>1421345</v>
      </c>
      <c r="J46">
        <v>771852</v>
      </c>
      <c r="L46">
        <v>293045.739</v>
      </c>
      <c r="M46" s="19">
        <f t="shared" si="0"/>
        <v>728.6695269095859</v>
      </c>
    </row>
    <row r="47" spans="1:13" x14ac:dyDescent="0.2">
      <c r="A47">
        <v>2005</v>
      </c>
      <c r="B47">
        <v>7045100</v>
      </c>
      <c r="D47">
        <v>4166757</v>
      </c>
      <c r="F47">
        <v>740770</v>
      </c>
      <c r="H47">
        <v>1448344</v>
      </c>
      <c r="J47">
        <v>780616</v>
      </c>
      <c r="L47">
        <v>295753.15100000001</v>
      </c>
      <c r="M47" s="19">
        <f t="shared" si="0"/>
        <v>740.18281549940275</v>
      </c>
    </row>
    <row r="48" spans="1:13" x14ac:dyDescent="0.2">
      <c r="A48">
        <v>2006</v>
      </c>
      <c r="B48">
        <v>7176000</v>
      </c>
      <c r="D48">
        <v>4215361</v>
      </c>
      <c r="F48">
        <v>759717</v>
      </c>
      <c r="H48">
        <v>1492973</v>
      </c>
      <c r="J48">
        <v>799875</v>
      </c>
      <c r="L48">
        <v>298593.212</v>
      </c>
      <c r="M48" s="19">
        <f t="shared" si="0"/>
        <v>754.43443101445985</v>
      </c>
    </row>
    <row r="49" spans="1:13" x14ac:dyDescent="0.2">
      <c r="A49" t="s">
        <v>139</v>
      </c>
      <c r="B49">
        <v>7267500</v>
      </c>
      <c r="D49">
        <v>4234471</v>
      </c>
      <c r="F49">
        <v>773341</v>
      </c>
      <c r="H49">
        <v>1517867</v>
      </c>
      <c r="J49">
        <v>821177</v>
      </c>
      <c r="L49">
        <v>301579.89500000002</v>
      </c>
      <c r="M49" s="19">
        <f t="shared" si="0"/>
        <v>759.73499493392944</v>
      </c>
    </row>
    <row r="50" spans="1:13" x14ac:dyDescent="0.2">
      <c r="A50" t="s">
        <v>138</v>
      </c>
      <c r="B50">
        <v>7274600</v>
      </c>
      <c r="D50">
        <v>4244046</v>
      </c>
      <c r="F50">
        <v>777852</v>
      </c>
      <c r="H50">
        <v>1522834</v>
      </c>
      <c r="J50">
        <v>824834</v>
      </c>
      <c r="L50">
        <v>304374.84600000002</v>
      </c>
      <c r="M50" s="19">
        <f t="shared" si="0"/>
        <v>755.87257956263568</v>
      </c>
    </row>
    <row r="51" spans="1:13" x14ac:dyDescent="0.2">
      <c r="A51">
        <v>2009</v>
      </c>
      <c r="B51">
        <v>7225800</v>
      </c>
      <c r="D51">
        <v>4203967</v>
      </c>
      <c r="F51">
        <v>760400</v>
      </c>
      <c r="G51" t="s">
        <v>137</v>
      </c>
      <c r="H51">
        <v>1524513</v>
      </c>
      <c r="J51">
        <v>819308</v>
      </c>
      <c r="L51">
        <v>307006.55</v>
      </c>
      <c r="M51" s="19">
        <f t="shared" si="0"/>
        <v>744.25545643895873</v>
      </c>
    </row>
    <row r="53" spans="1:13" x14ac:dyDescent="0.2">
      <c r="A53" t="s">
        <v>136</v>
      </c>
      <c r="M53">
        <v>4.6282606251522633</v>
      </c>
    </row>
    <row r="54" spans="1:13" x14ac:dyDescent="0.2">
      <c r="A54" t="s">
        <v>135</v>
      </c>
    </row>
    <row r="55" spans="1:13" x14ac:dyDescent="0.2">
      <c r="A55" t="s">
        <v>134</v>
      </c>
      <c r="B55">
        <v>1.5</v>
      </c>
      <c r="C55" t="s">
        <v>133</v>
      </c>
      <c r="D55">
        <v>1.3</v>
      </c>
      <c r="E55" t="s">
        <v>133</v>
      </c>
      <c r="F55">
        <v>3</v>
      </c>
      <c r="G55" t="s">
        <v>133</v>
      </c>
      <c r="H55">
        <v>1.8</v>
      </c>
      <c r="I55" t="s">
        <v>133</v>
      </c>
      <c r="J55">
        <v>1.6</v>
      </c>
      <c r="K55" t="s">
        <v>133</v>
      </c>
    </row>
    <row r="57" spans="1:13" x14ac:dyDescent="0.2">
      <c r="A57" t="s">
        <v>130</v>
      </c>
    </row>
    <row r="58" spans="1:13" x14ac:dyDescent="0.2">
      <c r="A58" t="s">
        <v>128</v>
      </c>
    </row>
    <row r="59" spans="1:13" x14ac:dyDescent="0.2">
      <c r="A59" t="s">
        <v>127</v>
      </c>
    </row>
    <row r="60" spans="1:13" x14ac:dyDescent="0.2">
      <c r="A60" t="s">
        <v>126</v>
      </c>
    </row>
    <row r="61" spans="1:13" x14ac:dyDescent="0.2">
      <c r="A61" t="s">
        <v>125</v>
      </c>
    </row>
    <row r="62" spans="1:13" x14ac:dyDescent="0.2">
      <c r="A62" t="s">
        <v>124</v>
      </c>
    </row>
    <row r="63" spans="1:13" x14ac:dyDescent="0.2">
      <c r="A63" t="s">
        <v>123</v>
      </c>
    </row>
    <row r="64" spans="1:13" x14ac:dyDescent="0.2">
      <c r="A64" t="s">
        <v>122</v>
      </c>
    </row>
    <row r="65" spans="1:1" x14ac:dyDescent="0.2">
      <c r="A65" t="s">
        <v>121</v>
      </c>
    </row>
    <row r="67" spans="1:1" x14ac:dyDescent="0.2">
      <c r="A67" t="s">
        <v>120</v>
      </c>
    </row>
    <row r="68" spans="1:1" x14ac:dyDescent="0.2">
      <c r="A68" t="s">
        <v>119</v>
      </c>
    </row>
    <row r="69" spans="1:1" x14ac:dyDescent="0.2">
      <c r="A69" t="s">
        <v>118</v>
      </c>
    </row>
    <row r="70" spans="1:1" x14ac:dyDescent="0.2">
      <c r="A70" t="s">
        <v>117</v>
      </c>
    </row>
    <row r="71" spans="1:1" x14ac:dyDescent="0.2">
      <c r="A71" t="s">
        <v>116</v>
      </c>
    </row>
    <row r="72" spans="1:1" x14ac:dyDescent="0.2">
      <c r="A72" t="s">
        <v>115</v>
      </c>
    </row>
    <row r="73" spans="1:1" x14ac:dyDescent="0.2">
      <c r="A73" t="s">
        <v>114</v>
      </c>
    </row>
    <row r="74" spans="1:1" x14ac:dyDescent="0.2">
      <c r="A74" t="s">
        <v>113</v>
      </c>
    </row>
    <row r="75" spans="1:1" x14ac:dyDescent="0.2">
      <c r="A75" t="s">
        <v>112</v>
      </c>
    </row>
    <row r="76" spans="1:1" x14ac:dyDescent="0.2">
      <c r="A76" t="s">
        <v>111</v>
      </c>
    </row>
    <row r="77" spans="1:1" x14ac:dyDescent="0.2">
      <c r="A77" t="s">
        <v>110</v>
      </c>
    </row>
    <row r="78" spans="1:1" x14ac:dyDescent="0.2">
      <c r="A78" t="s">
        <v>109</v>
      </c>
    </row>
    <row r="80" spans="1:1" x14ac:dyDescent="0.2">
      <c r="A80" t="s">
        <v>108</v>
      </c>
    </row>
    <row r="81" spans="1:1" x14ac:dyDescent="0.2">
      <c r="A81" t="s">
        <v>107</v>
      </c>
    </row>
    <row r="82" spans="1:1" x14ac:dyDescent="0.2">
      <c r="A82" t="s">
        <v>106</v>
      </c>
    </row>
    <row r="83" spans="1:1" x14ac:dyDescent="0.2">
      <c r="A83" t="s">
        <v>105</v>
      </c>
    </row>
    <row r="84" spans="1:1" x14ac:dyDescent="0.2">
      <c r="A84" t="s">
        <v>104</v>
      </c>
    </row>
    <row r="85" spans="1:1" x14ac:dyDescent="0.2">
      <c r="A85" t="s">
        <v>103</v>
      </c>
    </row>
    <row r="86" spans="1:1" x14ac:dyDescent="0.2">
      <c r="A86" t="s">
        <v>102</v>
      </c>
    </row>
    <row r="87" spans="1:1" x14ac:dyDescent="0.2">
      <c r="A87" t="s">
        <v>101</v>
      </c>
    </row>
    <row r="88" spans="1:1" x14ac:dyDescent="0.2">
      <c r="A88" t="s">
        <v>100</v>
      </c>
    </row>
    <row r="89" spans="1:1" x14ac:dyDescent="0.2">
      <c r="A89" t="s">
        <v>99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sqref="A1:E1"/>
    </sheetView>
  </sheetViews>
  <sheetFormatPr defaultRowHeight="12.75" x14ac:dyDescent="0.2"/>
  <cols>
    <col min="1" max="1" width="18.5703125" customWidth="1"/>
    <col min="11" max="11" width="2.140625" customWidth="1"/>
    <col min="12" max="12" width="76.7109375" customWidth="1"/>
  </cols>
  <sheetData>
    <row r="1" spans="1:12" x14ac:dyDescent="0.2">
      <c r="A1" s="20" t="s">
        <v>59</v>
      </c>
      <c r="B1" s="20"/>
      <c r="C1" s="20"/>
      <c r="D1" s="20"/>
      <c r="E1" s="20"/>
      <c r="F1" s="1"/>
      <c r="L1" t="s">
        <v>162</v>
      </c>
    </row>
    <row r="2" spans="1:12" x14ac:dyDescent="0.2">
      <c r="B2" s="1"/>
      <c r="C2" s="1"/>
      <c r="D2" s="1"/>
      <c r="E2" s="1"/>
      <c r="F2" s="1"/>
      <c r="L2" t="s">
        <v>163</v>
      </c>
    </row>
    <row r="3" spans="1:12" x14ac:dyDescent="0.2">
      <c r="B3" s="1"/>
      <c r="C3" s="1"/>
      <c r="D3" s="1"/>
      <c r="E3" s="1"/>
      <c r="F3" s="1"/>
      <c r="L3" t="s">
        <v>164</v>
      </c>
    </row>
    <row r="4" spans="1:12" x14ac:dyDescent="0.2">
      <c r="B4" s="21" t="s">
        <v>56</v>
      </c>
      <c r="C4" s="21"/>
      <c r="D4" s="21"/>
      <c r="E4" s="21"/>
      <c r="F4" s="21" t="s">
        <v>57</v>
      </c>
      <c r="G4" s="21"/>
      <c r="H4" s="21"/>
      <c r="I4" s="21"/>
      <c r="J4" t="s">
        <v>61</v>
      </c>
    </row>
    <row r="5" spans="1:12" x14ac:dyDescent="0.2">
      <c r="A5" t="s">
        <v>66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20</v>
      </c>
      <c r="L5" s="1" t="s">
        <v>60</v>
      </c>
    </row>
    <row r="6" spans="1:12" x14ac:dyDescent="0.2">
      <c r="A6">
        <v>1880</v>
      </c>
      <c r="B6" s="13">
        <v>5711</v>
      </c>
      <c r="C6" s="13">
        <v>487</v>
      </c>
      <c r="D6" s="13">
        <f>B6+C6</f>
        <v>6198</v>
      </c>
      <c r="E6" s="14">
        <f>B6/C6</f>
        <v>11.726899383983573</v>
      </c>
      <c r="F6" s="13">
        <v>13114</v>
      </c>
      <c r="G6" s="13">
        <v>2910</v>
      </c>
      <c r="H6" s="13">
        <f t="shared" ref="H6:H12" si="0">F6+G6</f>
        <v>16024</v>
      </c>
      <c r="I6" s="14">
        <f>F6/G6</f>
        <v>4.5065292096219931</v>
      </c>
      <c r="J6" s="15">
        <f>(F6+G6)/(B6+C6+F6+G6)</f>
        <v>0.7210872108721087</v>
      </c>
      <c r="L6" t="s">
        <v>78</v>
      </c>
    </row>
    <row r="7" spans="1:12" x14ac:dyDescent="0.2">
      <c r="A7">
        <v>1890</v>
      </c>
      <c r="B7" s="13">
        <v>9148</v>
      </c>
      <c r="C7" s="13">
        <v>681</v>
      </c>
      <c r="D7" s="13">
        <f>B7+C7</f>
        <v>9829</v>
      </c>
      <c r="E7" s="14">
        <f>B7/C7</f>
        <v>13.433186490455213</v>
      </c>
      <c r="F7" s="13">
        <v>19567</v>
      </c>
      <c r="G7" s="13">
        <v>3697</v>
      </c>
      <c r="H7" s="13">
        <f t="shared" si="0"/>
        <v>23264</v>
      </c>
      <c r="I7" s="14">
        <f>F7/G7</f>
        <v>5.2926697322153098</v>
      </c>
      <c r="J7" s="15">
        <f>(F7+G7)/(B7+C7+F7+G7)</f>
        <v>0.70298854742694827</v>
      </c>
    </row>
    <row r="8" spans="1:12" x14ac:dyDescent="0.2">
      <c r="A8">
        <v>1904</v>
      </c>
      <c r="B8" s="13">
        <f>D8*E8/(1+E8)</f>
        <v>14058.310119363434</v>
      </c>
      <c r="C8" s="13">
        <f>D8-B8</f>
        <v>969.53862892161669</v>
      </c>
      <c r="D8" s="13">
        <f>H8/J8-H8</f>
        <v>15027.848748285051</v>
      </c>
      <c r="E8" s="14">
        <f>B21</f>
        <v>14.5</v>
      </c>
      <c r="F8" s="13">
        <v>28163.385690023246</v>
      </c>
      <c r="G8" s="13">
        <v>3770.792900082487</v>
      </c>
      <c r="H8" s="13">
        <f t="shared" si="0"/>
        <v>31934.178590105734</v>
      </c>
      <c r="I8" s="14">
        <f>F8/G8</f>
        <v>7.4688232518437081</v>
      </c>
      <c r="J8" s="15">
        <f>B20</f>
        <v>0.68</v>
      </c>
      <c r="L8" t="s">
        <v>77</v>
      </c>
    </row>
    <row r="9" spans="1:12" x14ac:dyDescent="0.2">
      <c r="A9">
        <v>1910</v>
      </c>
      <c r="B9" s="13">
        <f>D9*E9/(1+E9)</f>
        <v>11179.660360241396</v>
      </c>
      <c r="C9" s="13">
        <f>D9-B9</f>
        <v>745.31069068275974</v>
      </c>
      <c r="D9" s="13">
        <f>H9/J9-H9</f>
        <v>11924.971050924156</v>
      </c>
      <c r="E9" s="14">
        <f>C21</f>
        <v>15</v>
      </c>
      <c r="F9" s="13">
        <v>20779.651122798135</v>
      </c>
      <c r="G9" s="13">
        <v>3431.6537381690914</v>
      </c>
      <c r="H9" s="13">
        <f t="shared" si="0"/>
        <v>24211.304860967226</v>
      </c>
      <c r="I9" s="14">
        <f>F9/G9</f>
        <v>6.0552878315411895</v>
      </c>
      <c r="J9" s="15">
        <f>C20</f>
        <v>0.67</v>
      </c>
      <c r="L9" t="s">
        <v>76</v>
      </c>
    </row>
    <row r="10" spans="1:12" x14ac:dyDescent="0.2">
      <c r="A10">
        <v>1922</v>
      </c>
      <c r="B10" s="13">
        <v>25239.164016735282</v>
      </c>
      <c r="C10" s="13">
        <v>1779.3803532215688</v>
      </c>
      <c r="D10" s="13">
        <f>B10+C10</f>
        <v>27018.54436995685</v>
      </c>
      <c r="E10" s="14">
        <f>B10/C10</f>
        <v>14.184243391830064</v>
      </c>
      <c r="F10" s="1">
        <v>46563</v>
      </c>
      <c r="G10" s="1">
        <v>3914</v>
      </c>
      <c r="H10" s="13">
        <f t="shared" si="0"/>
        <v>50477</v>
      </c>
      <c r="I10" s="14">
        <f>F10/G10</f>
        <v>11.896525293817067</v>
      </c>
      <c r="J10" s="15">
        <v>0.65130297563334461</v>
      </c>
      <c r="L10" t="s">
        <v>90</v>
      </c>
    </row>
    <row r="11" spans="1:12" x14ac:dyDescent="0.2">
      <c r="A11">
        <v>1933</v>
      </c>
      <c r="B11" s="13">
        <f>D11*E11/(1+E11)</f>
        <v>36492.327755882259</v>
      </c>
      <c r="C11" s="13">
        <f>D11-B11</f>
        <v>2571.3498751242078</v>
      </c>
      <c r="D11" s="13">
        <f>H11/J11-H11</f>
        <v>39063.677631006467</v>
      </c>
      <c r="E11" s="14">
        <f>E10*(E12/E10)^(11/48)</f>
        <v>14.191895124392383</v>
      </c>
      <c r="F11" s="13">
        <v>53081.932128976943</v>
      </c>
      <c r="G11" s="13">
        <v>3685.3870190291104</v>
      </c>
      <c r="H11" s="13">
        <f t="shared" si="0"/>
        <v>56767.319148006056</v>
      </c>
      <c r="I11" s="14">
        <v>14.40335352973621</v>
      </c>
      <c r="J11" s="15">
        <f>J10*(J12/J10)^(11/48)</f>
        <v>0.59236907739686984</v>
      </c>
      <c r="L11" t="s">
        <v>75</v>
      </c>
    </row>
    <row r="12" spans="1:12" x14ac:dyDescent="0.2">
      <c r="A12">
        <v>1970</v>
      </c>
      <c r="B12" s="13">
        <v>68730.190105515372</v>
      </c>
      <c r="C12" s="13">
        <v>4834.1411480760653</v>
      </c>
      <c r="D12" s="13">
        <f>B12+C12</f>
        <v>73564.33125359143</v>
      </c>
      <c r="E12" s="14">
        <f>B12/C12</f>
        <v>14.217663076070757</v>
      </c>
      <c r="F12" s="13">
        <v>52951.809894484628</v>
      </c>
      <c r="G12" s="13">
        <v>2672.8588519239347</v>
      </c>
      <c r="H12" s="13">
        <f t="shared" si="0"/>
        <v>55624.668746408563</v>
      </c>
      <c r="I12" s="14">
        <f>F12/G12</f>
        <v>19.810926363122281</v>
      </c>
      <c r="J12" s="15">
        <f>(F12+G12)/(B12+C12+F12+G12)</f>
        <v>0.43056815012430288</v>
      </c>
      <c r="L12" t="s">
        <v>79</v>
      </c>
    </row>
    <row r="13" spans="1:12" ht="25.5" x14ac:dyDescent="0.2">
      <c r="B13" s="1"/>
      <c r="C13" s="1" t="s">
        <v>84</v>
      </c>
      <c r="E13" s="1"/>
      <c r="F13" s="1"/>
      <c r="G13" s="1" t="s">
        <v>83</v>
      </c>
      <c r="J13" s="12" t="s">
        <v>74</v>
      </c>
    </row>
    <row r="14" spans="1:12" x14ac:dyDescent="0.2">
      <c r="A14">
        <v>2009</v>
      </c>
      <c r="B14" s="1"/>
      <c r="C14" s="1"/>
      <c r="E14" s="3">
        <f>I33</f>
        <v>7.4054054054054061</v>
      </c>
      <c r="F14" s="1"/>
      <c r="G14" s="1"/>
      <c r="I14" s="6">
        <f>H33</f>
        <v>6.875</v>
      </c>
      <c r="J14" s="17">
        <f>H29</f>
        <v>0.378</v>
      </c>
      <c r="L14" t="s">
        <v>81</v>
      </c>
    </row>
    <row r="15" spans="1:12" x14ac:dyDescent="0.2">
      <c r="B15" s="1"/>
      <c r="C15" s="1"/>
      <c r="E15" s="1"/>
      <c r="F15" s="1"/>
      <c r="G15" s="1"/>
      <c r="J15" s="17"/>
      <c r="L15" t="s">
        <v>80</v>
      </c>
    </row>
    <row r="18" spans="1:12" x14ac:dyDescent="0.2">
      <c r="A18" t="s">
        <v>91</v>
      </c>
    </row>
    <row r="19" spans="1:12" x14ac:dyDescent="0.2">
      <c r="B19">
        <v>1904</v>
      </c>
      <c r="C19">
        <v>1910</v>
      </c>
    </row>
    <row r="20" spans="1:12" ht="25.5" x14ac:dyDescent="0.2">
      <c r="A20" s="12" t="s">
        <v>58</v>
      </c>
      <c r="B20" s="9">
        <v>0.68</v>
      </c>
      <c r="C20" s="9">
        <v>0.67</v>
      </c>
    </row>
    <row r="21" spans="1:12" ht="38.25" x14ac:dyDescent="0.2">
      <c r="A21" s="12" t="s">
        <v>64</v>
      </c>
      <c r="B21">
        <v>14.5</v>
      </c>
      <c r="C21" s="6">
        <v>15</v>
      </c>
    </row>
    <row r="24" spans="1:12" x14ac:dyDescent="0.2">
      <c r="B24" s="1"/>
      <c r="C24" s="1"/>
      <c r="D24" s="1"/>
    </row>
    <row r="26" spans="1:12" x14ac:dyDescent="0.2">
      <c r="A26" t="s">
        <v>82</v>
      </c>
    </row>
    <row r="27" spans="1:12" x14ac:dyDescent="0.2">
      <c r="B27" s="22" t="s">
        <v>85</v>
      </c>
      <c r="C27" s="22"/>
      <c r="D27" s="22"/>
      <c r="E27" s="22"/>
      <c r="F27" s="22" t="s">
        <v>86</v>
      </c>
      <c r="G27" s="22"/>
      <c r="H27" s="22"/>
      <c r="I27" s="22"/>
    </row>
    <row r="28" spans="1:12" x14ac:dyDescent="0.2">
      <c r="B28" t="s">
        <v>93</v>
      </c>
      <c r="C28" t="s">
        <v>92</v>
      </c>
      <c r="D28" t="s">
        <v>83</v>
      </c>
      <c r="E28" t="s">
        <v>84</v>
      </c>
      <c r="F28" t="s">
        <v>93</v>
      </c>
      <c r="G28" t="s">
        <v>92</v>
      </c>
      <c r="H28" t="s">
        <v>83</v>
      </c>
      <c r="I28" t="s">
        <v>84</v>
      </c>
    </row>
    <row r="29" spans="1:12" x14ac:dyDescent="0.2">
      <c r="A29" t="s">
        <v>43</v>
      </c>
      <c r="B29" s="1">
        <f t="shared" ref="B29:I29" si="1">B30+B31</f>
        <v>621149</v>
      </c>
      <c r="C29" s="11">
        <f t="shared" si="1"/>
        <v>1</v>
      </c>
      <c r="D29" s="11">
        <f t="shared" si="1"/>
        <v>0.44</v>
      </c>
      <c r="E29" s="11">
        <f t="shared" si="1"/>
        <v>0.56000000000000005</v>
      </c>
      <c r="F29" s="1">
        <f t="shared" si="1"/>
        <v>767434</v>
      </c>
      <c r="G29" s="11">
        <f t="shared" si="1"/>
        <v>1</v>
      </c>
      <c r="H29" s="11">
        <f t="shared" si="1"/>
        <v>0.378</v>
      </c>
      <c r="I29" s="11">
        <f t="shared" si="1"/>
        <v>0.622</v>
      </c>
    </row>
    <row r="30" spans="1:12" x14ac:dyDescent="0.2">
      <c r="A30" t="s">
        <v>62</v>
      </c>
      <c r="B30" s="1">
        <v>550162</v>
      </c>
      <c r="C30" s="17">
        <v>0.88600000000000001</v>
      </c>
      <c r="D30" s="17">
        <v>0.39</v>
      </c>
      <c r="E30" s="17">
        <v>0.5</v>
      </c>
      <c r="F30" s="1">
        <v>673728</v>
      </c>
      <c r="G30" s="17">
        <v>0.878</v>
      </c>
      <c r="H30" s="17">
        <v>0.33</v>
      </c>
      <c r="I30" s="17">
        <v>0.54800000000000004</v>
      </c>
      <c r="L30" s="1" t="s">
        <v>94</v>
      </c>
    </row>
    <row r="31" spans="1:12" x14ac:dyDescent="0.2">
      <c r="A31" t="s">
        <v>63</v>
      </c>
      <c r="B31" s="1">
        <v>70987</v>
      </c>
      <c r="C31" s="17">
        <v>0.114</v>
      </c>
      <c r="D31" s="17">
        <v>0.05</v>
      </c>
      <c r="E31" s="17">
        <v>0.06</v>
      </c>
      <c r="F31" s="1">
        <v>93706</v>
      </c>
      <c r="G31" s="17">
        <v>0.122</v>
      </c>
      <c r="H31" s="17">
        <v>4.8000000000000001E-2</v>
      </c>
      <c r="I31" s="17">
        <v>7.3999999999999996E-2</v>
      </c>
      <c r="L31" t="s">
        <v>87</v>
      </c>
    </row>
    <row r="33" spans="1:12" x14ac:dyDescent="0.2">
      <c r="A33" t="s">
        <v>44</v>
      </c>
      <c r="B33" s="6">
        <f t="shared" ref="B33:I33" si="2">B30/B31</f>
        <v>7.7501796103511911</v>
      </c>
      <c r="C33" s="6">
        <f t="shared" si="2"/>
        <v>7.7719298245614032</v>
      </c>
      <c r="D33" s="6">
        <f t="shared" si="2"/>
        <v>7.8</v>
      </c>
      <c r="E33" s="6">
        <f t="shared" si="2"/>
        <v>8.3333333333333339</v>
      </c>
      <c r="F33" s="6">
        <f t="shared" si="2"/>
        <v>7.1898064158111543</v>
      </c>
      <c r="G33" s="6">
        <f t="shared" si="2"/>
        <v>7.1967213114754101</v>
      </c>
      <c r="H33" s="6">
        <f t="shared" si="2"/>
        <v>6.875</v>
      </c>
      <c r="I33" s="6">
        <f t="shared" si="2"/>
        <v>7.4054054054054061</v>
      </c>
    </row>
    <row r="34" spans="1:12" x14ac:dyDescent="0.2">
      <c r="B34" s="6"/>
      <c r="C34" s="6"/>
      <c r="D34" s="6"/>
      <c r="E34" s="6"/>
      <c r="F34" s="6"/>
      <c r="G34" s="6"/>
    </row>
    <row r="36" spans="1:12" x14ac:dyDescent="0.2">
      <c r="K36" s="1"/>
      <c r="L36" s="1"/>
    </row>
    <row r="37" spans="1:12" x14ac:dyDescent="0.2">
      <c r="B37" t="s">
        <v>88</v>
      </c>
      <c r="K37" s="1"/>
      <c r="L37" s="1"/>
    </row>
    <row r="38" spans="1:12" x14ac:dyDescent="0.2">
      <c r="A38" t="s">
        <v>83</v>
      </c>
      <c r="B38" s="1">
        <v>291300</v>
      </c>
      <c r="K38" s="11"/>
      <c r="L38" s="1" t="s">
        <v>89</v>
      </c>
    </row>
    <row r="39" spans="1:12" x14ac:dyDescent="0.2">
      <c r="A39" t="s">
        <v>84</v>
      </c>
      <c r="B39" s="1">
        <v>457500</v>
      </c>
      <c r="L39" t="s">
        <v>95</v>
      </c>
    </row>
    <row r="41" spans="1:12" x14ac:dyDescent="0.2">
      <c r="A41" t="s">
        <v>74</v>
      </c>
      <c r="B41" s="17">
        <f>B38/(B38+B39)</f>
        <v>0.3890224358974359</v>
      </c>
    </row>
    <row r="48" spans="1:12" x14ac:dyDescent="0.2">
      <c r="K48" s="1"/>
      <c r="L48" s="1"/>
    </row>
    <row r="49" spans="11:12" x14ac:dyDescent="0.2">
      <c r="K49" s="1"/>
      <c r="L49" s="1"/>
    </row>
    <row r="52" spans="11:12" x14ac:dyDescent="0.2">
      <c r="K52" s="1"/>
      <c r="L52" s="1"/>
    </row>
    <row r="53" spans="11:12" x14ac:dyDescent="0.2">
      <c r="K53" s="1"/>
      <c r="L53" s="1"/>
    </row>
    <row r="57" spans="11:12" x14ac:dyDescent="0.2">
      <c r="K57" s="1"/>
      <c r="L57" s="1"/>
    </row>
    <row r="58" spans="11:12" x14ac:dyDescent="0.2">
      <c r="K58" s="1"/>
      <c r="L58" s="1"/>
    </row>
    <row r="61" spans="11:12" x14ac:dyDescent="0.2">
      <c r="K61" s="1"/>
      <c r="L61" s="1"/>
    </row>
    <row r="62" spans="11:12" x14ac:dyDescent="0.2">
      <c r="K62" s="1"/>
      <c r="L62" s="1"/>
    </row>
  </sheetData>
  <mergeCells count="5">
    <mergeCell ref="B4:E4"/>
    <mergeCell ref="F4:I4"/>
    <mergeCell ref="B27:E27"/>
    <mergeCell ref="F27:I27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2" sqref="A2"/>
    </sheetView>
  </sheetViews>
  <sheetFormatPr defaultRowHeight="12.75" x14ac:dyDescent="0.2"/>
  <cols>
    <col min="1" max="1" width="15.7109375" customWidth="1"/>
    <col min="11" max="11" width="2.28515625" customWidth="1"/>
    <col min="12" max="12" width="78.140625" customWidth="1"/>
  </cols>
  <sheetData>
    <row r="1" spans="1:12" x14ac:dyDescent="0.2">
      <c r="A1" s="23" t="s">
        <v>166</v>
      </c>
      <c r="B1" s="23"/>
      <c r="C1" s="23"/>
      <c r="D1" s="23"/>
      <c r="E1" s="23"/>
      <c r="L1" t="s">
        <v>162</v>
      </c>
    </row>
    <row r="2" spans="1:12" x14ac:dyDescent="0.2">
      <c r="A2" s="18"/>
      <c r="B2" s="18"/>
      <c r="C2" s="18"/>
      <c r="D2" s="18"/>
      <c r="E2" s="18"/>
      <c r="L2" t="s">
        <v>163</v>
      </c>
    </row>
    <row r="3" spans="1:12" x14ac:dyDescent="0.2">
      <c r="A3" s="1"/>
      <c r="L3" t="s">
        <v>164</v>
      </c>
    </row>
    <row r="4" spans="1:12" x14ac:dyDescent="0.2">
      <c r="C4" s="21" t="s">
        <v>55</v>
      </c>
      <c r="D4" s="21"/>
      <c r="E4" s="21"/>
      <c r="F4" s="21"/>
      <c r="G4" s="1" t="s">
        <v>53</v>
      </c>
      <c r="H4" t="s">
        <v>54</v>
      </c>
    </row>
    <row r="5" spans="1:12" x14ac:dyDescent="0.2">
      <c r="A5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40</v>
      </c>
      <c r="H5" s="1" t="s">
        <v>20</v>
      </c>
      <c r="L5" t="s">
        <v>6</v>
      </c>
    </row>
    <row r="6" spans="1:12" x14ac:dyDescent="0.2">
      <c r="A6">
        <v>1880</v>
      </c>
      <c r="B6" s="2" t="s">
        <v>7</v>
      </c>
      <c r="C6" s="1">
        <v>1663</v>
      </c>
      <c r="D6" s="1">
        <v>368</v>
      </c>
      <c r="E6" s="1">
        <f>C6+D6</f>
        <v>2031</v>
      </c>
      <c r="F6" s="3">
        <f>C6/D6</f>
        <v>4.5190217391304346</v>
      </c>
      <c r="G6" s="1">
        <f>'prisoner population summary'!D9</f>
        <v>58409</v>
      </c>
      <c r="H6" s="10">
        <f t="shared" ref="H6:H11" si="0">E6/G6</f>
        <v>3.4772038555702031E-2</v>
      </c>
      <c r="L6" t="s">
        <v>8</v>
      </c>
    </row>
    <row r="7" spans="1:12" x14ac:dyDescent="0.2">
      <c r="A7">
        <v>1890</v>
      </c>
      <c r="B7" s="2" t="s">
        <v>7</v>
      </c>
      <c r="C7" s="1">
        <v>3208</v>
      </c>
      <c r="D7" s="1">
        <v>483</v>
      </c>
      <c r="E7" s="1">
        <v>3691</v>
      </c>
      <c r="F7" s="3">
        <f>C7/D7</f>
        <v>6.6418219461697721</v>
      </c>
      <c r="G7" s="1">
        <f>'prisoner population summary'!D10</f>
        <v>80634</v>
      </c>
      <c r="H7" s="10">
        <f t="shared" si="0"/>
        <v>4.5774735223354915E-2</v>
      </c>
      <c r="L7" t="s">
        <v>9</v>
      </c>
    </row>
    <row r="8" spans="1:12" x14ac:dyDescent="0.2">
      <c r="A8">
        <v>1904</v>
      </c>
      <c r="B8" s="1" t="s">
        <v>10</v>
      </c>
      <c r="C8" s="1">
        <f>C7*(C9/C7)^(14/20)</f>
        <v>9198.3856900232458</v>
      </c>
      <c r="D8" s="1">
        <f>D7*(D9/D7)^(14/20)</f>
        <v>1516.7929000824872</v>
      </c>
      <c r="E8" s="1">
        <f>C8+D8</f>
        <v>10715.178590105734</v>
      </c>
      <c r="F8" s="3">
        <f>C8/D8</f>
        <v>6.0643649436406335</v>
      </c>
      <c r="G8" s="1">
        <f>'prisoner population summary'!D11</f>
        <v>107515.02733839079</v>
      </c>
      <c r="H8" s="10">
        <f t="shared" si="0"/>
        <v>9.9662148216555627E-2</v>
      </c>
      <c r="L8" t="s">
        <v>11</v>
      </c>
    </row>
    <row r="9" spans="1:12" x14ac:dyDescent="0.2">
      <c r="A9">
        <v>1910</v>
      </c>
      <c r="B9" s="2" t="s">
        <v>12</v>
      </c>
      <c r="C9" s="1">
        <f>F19</f>
        <v>14446.854432730723</v>
      </c>
      <c r="D9" s="1">
        <f>G19</f>
        <v>2476.9506512159478</v>
      </c>
      <c r="E9" s="1">
        <f>H19</f>
        <v>16923.80508394667</v>
      </c>
      <c r="F9" s="3">
        <f>I19</f>
        <v>5.832516051798887</v>
      </c>
      <c r="G9" s="1">
        <f>'prisoner population summary'!D12</f>
        <v>139080.72017931537</v>
      </c>
      <c r="H9" s="10">
        <f t="shared" si="0"/>
        <v>0.12168332937970827</v>
      </c>
      <c r="L9" t="s">
        <v>13</v>
      </c>
    </row>
    <row r="10" spans="1:12" x14ac:dyDescent="0.2">
      <c r="A10">
        <v>1923</v>
      </c>
      <c r="B10" s="2" t="s">
        <v>14</v>
      </c>
      <c r="C10" s="1">
        <v>5157</v>
      </c>
      <c r="D10" s="1">
        <v>395</v>
      </c>
      <c r="E10" s="1">
        <f>C10+D10</f>
        <v>5552</v>
      </c>
      <c r="F10" s="3">
        <f>C10/D10</f>
        <v>13.055696202531646</v>
      </c>
      <c r="G10" s="1">
        <f>'prisoner population summary'!D13</f>
        <v>165447.09496499767</v>
      </c>
      <c r="H10" s="10">
        <f t="shared" si="0"/>
        <v>3.3557555067223105E-2</v>
      </c>
      <c r="L10" t="s">
        <v>65</v>
      </c>
    </row>
    <row r="11" spans="1:12" x14ac:dyDescent="0.2">
      <c r="A11">
        <v>1933</v>
      </c>
      <c r="B11" s="2" t="s">
        <v>14</v>
      </c>
      <c r="C11" s="1">
        <f>F32</f>
        <v>3881</v>
      </c>
      <c r="D11" s="1">
        <f>G32</f>
        <v>261</v>
      </c>
      <c r="E11" s="1">
        <f>H32</f>
        <v>4142</v>
      </c>
      <c r="F11" s="3">
        <f>I32</f>
        <v>14.869731800766283</v>
      </c>
      <c r="G11" s="1">
        <f>'prisoner population summary'!D14</f>
        <v>244282.00075103051</v>
      </c>
      <c r="H11" s="10">
        <f t="shared" si="0"/>
        <v>1.6955813311114478E-2</v>
      </c>
      <c r="L11" t="s">
        <v>15</v>
      </c>
    </row>
    <row r="12" spans="1:12" x14ac:dyDescent="0.2">
      <c r="A12" s="4"/>
      <c r="B12" s="1"/>
      <c r="C12" s="1"/>
      <c r="D12" s="1"/>
      <c r="E12" s="1"/>
      <c r="F12" s="1"/>
      <c r="G12" s="1"/>
    </row>
    <row r="13" spans="1:12" x14ac:dyDescent="0.2">
      <c r="E13" s="1"/>
      <c r="F13" s="1"/>
    </row>
    <row r="14" spans="1:12" x14ac:dyDescent="0.2">
      <c r="A14" t="s">
        <v>16</v>
      </c>
    </row>
    <row r="15" spans="1:12" x14ac:dyDescent="0.2">
      <c r="B15" s="1" t="s">
        <v>17</v>
      </c>
      <c r="C15" s="1"/>
      <c r="D15" s="1"/>
      <c r="F15" t="s">
        <v>18</v>
      </c>
      <c r="J15" t="s">
        <v>19</v>
      </c>
    </row>
    <row r="16" spans="1:12" x14ac:dyDescent="0.2">
      <c r="B16" s="1" t="s">
        <v>2</v>
      </c>
      <c r="C16" s="1" t="s">
        <v>3</v>
      </c>
      <c r="D16" s="1" t="s">
        <v>4</v>
      </c>
      <c r="E16" s="1" t="s">
        <v>5</v>
      </c>
      <c r="F16" s="1" t="s">
        <v>2</v>
      </c>
      <c r="G16" s="1" t="s">
        <v>3</v>
      </c>
      <c r="H16" s="1" t="s">
        <v>4</v>
      </c>
      <c r="I16" s="1" t="s">
        <v>5</v>
      </c>
      <c r="J16" s="1" t="s">
        <v>20</v>
      </c>
      <c r="L16" s="1" t="s">
        <v>21</v>
      </c>
    </row>
    <row r="17" spans="1:12" x14ac:dyDescent="0.2">
      <c r="A17" t="s">
        <v>22</v>
      </c>
      <c r="B17" s="1">
        <v>433460</v>
      </c>
      <c r="C17" s="1">
        <v>46327</v>
      </c>
      <c r="D17" s="1">
        <f>B17+C17</f>
        <v>479787</v>
      </c>
      <c r="E17" s="3">
        <f>B17/C17</f>
        <v>9.3565307488073906</v>
      </c>
      <c r="F17" s="1">
        <v>250916</v>
      </c>
      <c r="G17" s="1">
        <v>46327</v>
      </c>
      <c r="H17" s="1">
        <f>F17+G17</f>
        <v>297243</v>
      </c>
      <c r="I17" s="3">
        <f>F17/G17</f>
        <v>5.4161935804174668</v>
      </c>
      <c r="J17" s="5">
        <f>H17/D17</f>
        <v>0.61953116695533639</v>
      </c>
      <c r="L17" t="s">
        <v>23</v>
      </c>
    </row>
    <row r="18" spans="1:12" x14ac:dyDescent="0.2">
      <c r="A18" t="s">
        <v>24</v>
      </c>
      <c r="B18" s="1">
        <v>105362</v>
      </c>
      <c r="C18" s="1">
        <v>6136</v>
      </c>
      <c r="D18" s="1">
        <f>B18+C18</f>
        <v>111498</v>
      </c>
      <c r="E18" s="3">
        <f>B18/C18</f>
        <v>17.171121251629724</v>
      </c>
      <c r="F18" s="1">
        <f>H18-G18</f>
        <v>10610.858549348572</v>
      </c>
      <c r="G18" s="1">
        <f>H18/(1+I18)</f>
        <v>1688.1414506514286</v>
      </c>
      <c r="H18" s="1">
        <v>12299</v>
      </c>
      <c r="I18" s="6">
        <f>I17*F10/I25</f>
        <v>6.2855269297806764</v>
      </c>
      <c r="J18" s="5">
        <f>H18/D18</f>
        <v>0.11030691133473246</v>
      </c>
      <c r="L18" t="s">
        <v>25</v>
      </c>
    </row>
    <row r="19" spans="1:12" x14ac:dyDescent="0.2">
      <c r="A19" t="s">
        <v>26</v>
      </c>
      <c r="B19" s="1">
        <f>B18*(1+B34)</f>
        <v>113177.19423770605</v>
      </c>
      <c r="C19" s="1">
        <f>C18*(1+C34)</f>
        <v>7969.407228915662</v>
      </c>
      <c r="D19" s="1">
        <f>B19+C19</f>
        <v>121146.60146662171</v>
      </c>
      <c r="E19" s="3">
        <f>B19/C19</f>
        <v>14.201457020173535</v>
      </c>
      <c r="F19" s="1">
        <f>F18*(1+F34)</f>
        <v>14446.854432730723</v>
      </c>
      <c r="G19" s="1">
        <f>G18*(1+G34)</f>
        <v>2476.9506512159478</v>
      </c>
      <c r="H19" s="1">
        <f>F19+G19</f>
        <v>16923.80508394667</v>
      </c>
      <c r="I19" s="3">
        <f>F19/G19</f>
        <v>5.832516051798887</v>
      </c>
      <c r="J19" s="5">
        <f>H19/D19</f>
        <v>0.13969690341341945</v>
      </c>
      <c r="L19" t="s">
        <v>27</v>
      </c>
    </row>
    <row r="20" spans="1:12" x14ac:dyDescent="0.2">
      <c r="B20" s="1"/>
      <c r="C20" s="1"/>
      <c r="D20" s="1"/>
      <c r="L20" t="s">
        <v>28</v>
      </c>
    </row>
    <row r="21" spans="1:12" x14ac:dyDescent="0.2">
      <c r="B21" s="1"/>
      <c r="C21" s="1"/>
      <c r="D21" s="1"/>
      <c r="L21" t="s">
        <v>29</v>
      </c>
    </row>
    <row r="22" spans="1:12" x14ac:dyDescent="0.2">
      <c r="A22" t="s">
        <v>30</v>
      </c>
      <c r="B22" s="1"/>
      <c r="C22" s="1"/>
      <c r="D22" s="1"/>
    </row>
    <row r="23" spans="1:12" x14ac:dyDescent="0.2">
      <c r="B23" s="1" t="s">
        <v>17</v>
      </c>
      <c r="C23" s="1"/>
      <c r="D23" s="1"/>
      <c r="F23" t="s">
        <v>18</v>
      </c>
      <c r="J23" t="s">
        <v>19</v>
      </c>
    </row>
    <row r="24" spans="1:12" x14ac:dyDescent="0.2">
      <c r="B24" s="1" t="s">
        <v>2</v>
      </c>
      <c r="C24" s="1" t="s">
        <v>3</v>
      </c>
      <c r="D24" s="1" t="s">
        <v>4</v>
      </c>
      <c r="E24" s="1" t="s">
        <v>5</v>
      </c>
      <c r="F24" s="1" t="s">
        <v>2</v>
      </c>
      <c r="G24" s="1" t="s">
        <v>3</v>
      </c>
      <c r="H24" s="1" t="s">
        <v>4</v>
      </c>
      <c r="I24" s="1" t="s">
        <v>5</v>
      </c>
      <c r="J24" s="1" t="s">
        <v>20</v>
      </c>
      <c r="L24" s="1" t="s">
        <v>31</v>
      </c>
    </row>
    <row r="25" spans="1:12" x14ac:dyDescent="0.2">
      <c r="A25" t="s">
        <v>32</v>
      </c>
      <c r="B25" s="1">
        <v>153016</v>
      </c>
      <c r="C25" s="1">
        <v>13340</v>
      </c>
      <c r="D25" s="1">
        <f>B25+C25</f>
        <v>166356</v>
      </c>
      <c r="E25" s="3">
        <f>B25/C25</f>
        <v>11.470464767616193</v>
      </c>
      <c r="F25" s="1">
        <v>71595</v>
      </c>
      <c r="G25" s="1">
        <v>6364</v>
      </c>
      <c r="H25" s="1">
        <f>F25+G25</f>
        <v>77959</v>
      </c>
      <c r="I25" s="3">
        <f>F25/G25</f>
        <v>11.25</v>
      </c>
      <c r="J25" s="5">
        <f>H25/D25</f>
        <v>0.46862752170044963</v>
      </c>
      <c r="L25" t="s">
        <v>33</v>
      </c>
    </row>
    <row r="26" spans="1:12" x14ac:dyDescent="0.2">
      <c r="A26" t="s">
        <v>34</v>
      </c>
      <c r="B26" t="s">
        <v>35</v>
      </c>
      <c r="F26" s="1">
        <f>F37</f>
        <v>70557</v>
      </c>
      <c r="G26" s="1">
        <f>G37</f>
        <v>5198</v>
      </c>
      <c r="H26" s="1">
        <f>H37</f>
        <v>75755</v>
      </c>
      <c r="I26" s="3">
        <f>I37</f>
        <v>13.573874567141209</v>
      </c>
      <c r="L26" t="s">
        <v>36</v>
      </c>
    </row>
    <row r="27" spans="1:12" x14ac:dyDescent="0.2">
      <c r="L27" t="s">
        <v>37</v>
      </c>
    </row>
    <row r="28" spans="1:12" x14ac:dyDescent="0.2">
      <c r="E28" s="6"/>
    </row>
    <row r="29" spans="1:12" x14ac:dyDescent="0.2">
      <c r="E29" s="6"/>
    </row>
    <row r="30" spans="1:12" x14ac:dyDescent="0.2">
      <c r="B30" t="s">
        <v>38</v>
      </c>
      <c r="F30" t="s">
        <v>39</v>
      </c>
      <c r="J30" t="s">
        <v>19</v>
      </c>
    </row>
    <row r="31" spans="1:12" x14ac:dyDescent="0.2">
      <c r="A31" t="s">
        <v>40</v>
      </c>
      <c r="B31" s="1" t="s">
        <v>41</v>
      </c>
      <c r="C31" s="1" t="s">
        <v>42</v>
      </c>
      <c r="D31" s="1" t="s">
        <v>43</v>
      </c>
      <c r="E31" s="1" t="s">
        <v>44</v>
      </c>
      <c r="F31" s="1" t="s">
        <v>41</v>
      </c>
      <c r="G31" s="1" t="s">
        <v>42</v>
      </c>
      <c r="H31" s="1" t="s">
        <v>43</v>
      </c>
      <c r="I31" s="1" t="s">
        <v>44</v>
      </c>
      <c r="J31" s="1" t="s">
        <v>20</v>
      </c>
    </row>
    <row r="32" spans="1:12" x14ac:dyDescent="0.2">
      <c r="A32" s="7">
        <v>12055</v>
      </c>
      <c r="B32" s="1">
        <v>43802</v>
      </c>
      <c r="C32" s="1">
        <v>2490</v>
      </c>
      <c r="D32" s="1">
        <f>B32+C32</f>
        <v>46292</v>
      </c>
      <c r="E32" s="6">
        <f>B32/C32</f>
        <v>17.59116465863454</v>
      </c>
      <c r="F32" s="1">
        <v>3881</v>
      </c>
      <c r="G32" s="1">
        <f>H32-F32</f>
        <v>261</v>
      </c>
      <c r="H32" s="1">
        <v>4142</v>
      </c>
      <c r="I32" s="6">
        <f>F32/G32</f>
        <v>14.869731800766283</v>
      </c>
      <c r="J32" s="5">
        <f>H32/D32</f>
        <v>8.9475503326708714E-2</v>
      </c>
      <c r="L32" t="s">
        <v>45</v>
      </c>
    </row>
    <row r="33" spans="1:12" x14ac:dyDescent="0.2">
      <c r="A33" s="7">
        <v>12235</v>
      </c>
      <c r="B33" s="1">
        <v>47051</v>
      </c>
      <c r="C33" s="1">
        <v>3234</v>
      </c>
      <c r="D33" s="1">
        <f>B33+C33</f>
        <v>50285</v>
      </c>
      <c r="E33" s="6">
        <f>B33/C33</f>
        <v>14.548855905998764</v>
      </c>
      <c r="F33" s="1">
        <f>H33-G33</f>
        <v>5284.0438681439318</v>
      </c>
      <c r="G33" s="1">
        <f>H33/(1+I33)</f>
        <v>382.956131856068</v>
      </c>
      <c r="H33" s="1">
        <v>5667</v>
      </c>
      <c r="I33" s="6">
        <f>I37*E33/E37</f>
        <v>13.798039588852729</v>
      </c>
      <c r="J33" s="5">
        <f>H33/D33</f>
        <v>0.11269762354578901</v>
      </c>
      <c r="L33" t="s">
        <v>46</v>
      </c>
    </row>
    <row r="34" spans="1:12" x14ac:dyDescent="0.2">
      <c r="A34" t="s">
        <v>47</v>
      </c>
      <c r="B34" s="8">
        <f>B33/B32-1</f>
        <v>7.4174695219396458E-2</v>
      </c>
      <c r="C34" s="8">
        <f>C33/C32-1</f>
        <v>0.29879518072289146</v>
      </c>
      <c r="D34" s="8">
        <f>D33/D32-1</f>
        <v>8.6256804631469786E-2</v>
      </c>
      <c r="F34" s="8">
        <f>F33/F32-1</f>
        <v>0.36151607012211584</v>
      </c>
      <c r="G34" s="8">
        <f>G33/G32-1</f>
        <v>0.46726487301175479</v>
      </c>
      <c r="H34" s="8">
        <f>H33/H32-1</f>
        <v>0.36817962337035248</v>
      </c>
      <c r="I34" s="6"/>
      <c r="L34" t="s">
        <v>48</v>
      </c>
    </row>
    <row r="35" spans="1:12" x14ac:dyDescent="0.2">
      <c r="F35" s="8"/>
      <c r="G35" s="8"/>
      <c r="H35" s="8"/>
      <c r="I35" s="6"/>
      <c r="L35" t="s">
        <v>49</v>
      </c>
    </row>
    <row r="36" spans="1:12" x14ac:dyDescent="0.2">
      <c r="A36" t="s">
        <v>50</v>
      </c>
      <c r="F36" s="8"/>
      <c r="G36" s="8"/>
      <c r="H36" s="8"/>
      <c r="I36" s="6"/>
    </row>
    <row r="37" spans="1:12" x14ac:dyDescent="0.2">
      <c r="A37" t="s">
        <v>51</v>
      </c>
      <c r="B37" s="1">
        <v>255936</v>
      </c>
      <c r="C37" s="1">
        <v>17882</v>
      </c>
      <c r="D37" s="1">
        <f>B37+C37</f>
        <v>273818</v>
      </c>
      <c r="E37" s="6">
        <f>B37/C37</f>
        <v>14.312493009730455</v>
      </c>
      <c r="F37" s="1">
        <v>70557</v>
      </c>
      <c r="G37" s="1">
        <v>5198</v>
      </c>
      <c r="H37" s="1">
        <f>F37+G37</f>
        <v>75755</v>
      </c>
      <c r="I37" s="6">
        <f>F37/G37</f>
        <v>13.573874567141209</v>
      </c>
      <c r="J37" s="5">
        <f>H37/D37</f>
        <v>0.27666187029340655</v>
      </c>
      <c r="L37" t="s">
        <v>52</v>
      </c>
    </row>
  </sheetData>
  <mergeCells count="2">
    <mergeCell ref="C4:F4"/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prisoner population summary</vt:lpstr>
      <vt:lpstr>probation, parole, prisoners</vt:lpstr>
      <vt:lpstr>legal status</vt:lpstr>
      <vt:lpstr>nonpayment of fines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2014-10-19T21:52:05Z</dcterms:created>
  <dcterms:modified xsi:type="dcterms:W3CDTF">2014-10-19T21:52:12Z</dcterms:modified>
</cp:coreProperties>
</file>