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255" windowWidth="15015" windowHeight="9105" tabRatio="851"/>
  </bookViews>
  <sheets>
    <sheet name="victimization-criminalization" sheetId="8" r:id="rId1"/>
    <sheet name="inmate victimization" sheetId="12" r:id="rId2"/>
    <sheet name="non-inmate victimization" sheetId="14" r:id="rId3"/>
    <sheet name="rape variance" sheetId="15" r:id="rId4"/>
    <sheet name="rape time-series" sheetId="11" r:id="rId5"/>
    <sheet name="victims other data" sheetId="9" r:id="rId6"/>
    <sheet name="offenders other data" sheetId="10" r:id="rId7"/>
    <sheet name="population by age 2005" sheetId="7" r:id="rId8"/>
    <sheet name="college enrollment 1970-2006" sheetId="6" r:id="rId9"/>
  </sheets>
  <calcPr calcId="145621"/>
</workbook>
</file>

<file path=xl/calcChain.xml><?xml version="1.0" encoding="utf-8"?>
<calcChain xmlns="http://schemas.openxmlformats.org/spreadsheetml/2006/main">
  <c r="B18" i="8" l="1"/>
  <c r="B11" i="8"/>
  <c r="C11" i="8"/>
  <c r="D5" i="14"/>
  <c r="E5" i="14"/>
  <c r="E64" i="11"/>
  <c r="C64" i="11"/>
  <c r="B64" i="11"/>
  <c r="C126" i="12"/>
  <c r="D126" i="12"/>
  <c r="D125" i="12"/>
  <c r="C125" i="12"/>
  <c r="C124" i="12"/>
  <c r="D141" i="12"/>
  <c r="D140" i="12"/>
  <c r="C141" i="12"/>
  <c r="B141" i="12"/>
  <c r="B140" i="12"/>
  <c r="B144" i="12"/>
  <c r="D130" i="12"/>
  <c r="C130" i="12"/>
  <c r="C134" i="12"/>
  <c r="B149" i="12"/>
  <c r="C5" i="14"/>
  <c r="F5" i="14"/>
  <c r="F32" i="14"/>
  <c r="E31" i="14"/>
  <c r="E30" i="14"/>
  <c r="E29" i="14"/>
  <c r="E21" i="14"/>
  <c r="E20" i="14"/>
  <c r="E15" i="14"/>
  <c r="E6" i="14"/>
  <c r="C8" i="12"/>
  <c r="D8" i="12"/>
  <c r="B8" i="12"/>
  <c r="B9" i="15"/>
  <c r="B29" i="15"/>
  <c r="B8" i="15"/>
  <c r="B28" i="15"/>
  <c r="B7" i="15"/>
  <c r="B27" i="15"/>
  <c r="B6" i="15"/>
  <c r="B26" i="15"/>
  <c r="B5" i="15"/>
  <c r="B25" i="15"/>
  <c r="E7" i="8"/>
  <c r="C105" i="8"/>
  <c r="C106" i="8"/>
  <c r="G93" i="8"/>
  <c r="F105" i="8"/>
  <c r="F106" i="8"/>
  <c r="D105" i="8"/>
  <c r="D106" i="8"/>
  <c r="E105" i="8"/>
  <c r="C111" i="8"/>
  <c r="C28" i="8"/>
  <c r="D28" i="8"/>
  <c r="B28" i="8"/>
  <c r="E28" i="8"/>
  <c r="C144" i="12"/>
  <c r="D144" i="12"/>
  <c r="F141" i="12"/>
  <c r="E141" i="12"/>
  <c r="G141" i="12"/>
  <c r="F140" i="12"/>
  <c r="G140" i="12"/>
  <c r="E140" i="12"/>
  <c r="C140" i="12"/>
  <c r="D134" i="12"/>
  <c r="D133" i="12"/>
  <c r="C133" i="12"/>
  <c r="D129" i="12"/>
  <c r="C129" i="12"/>
  <c r="D132" i="12"/>
  <c r="C132" i="12"/>
  <c r="D128" i="12"/>
  <c r="C128" i="12"/>
  <c r="D124" i="12"/>
  <c r="B69" i="14"/>
  <c r="B70" i="14"/>
  <c r="B71" i="14"/>
  <c r="B74" i="14"/>
  <c r="C37" i="14"/>
  <c r="F31" i="14"/>
  <c r="F21" i="14"/>
  <c r="F15" i="14"/>
  <c r="F11" i="14"/>
  <c r="D30" i="14"/>
  <c r="F30" i="14"/>
  <c r="C29" i="14"/>
  <c r="D29" i="14"/>
  <c r="D20" i="14"/>
  <c r="F20" i="14"/>
  <c r="B73" i="14"/>
  <c r="F29" i="14"/>
  <c r="C39" i="14"/>
  <c r="B84" i="14"/>
  <c r="C84" i="14"/>
  <c r="B82" i="14"/>
  <c r="B83" i="14"/>
  <c r="C82" i="14"/>
  <c r="C83" i="14"/>
  <c r="C44" i="14"/>
  <c r="B80" i="14"/>
  <c r="C80" i="14"/>
  <c r="E44" i="14"/>
  <c r="D63" i="8"/>
  <c r="E63" i="8"/>
  <c r="F63" i="8"/>
  <c r="G63" i="8"/>
  <c r="C12" i="8"/>
  <c r="C13" i="8"/>
  <c r="C63" i="8"/>
  <c r="E126" i="8"/>
  <c r="C35" i="8"/>
  <c r="E35" i="8"/>
  <c r="D22" i="12"/>
  <c r="B110" i="12"/>
  <c r="D21" i="12"/>
  <c r="B86" i="12"/>
  <c r="G74" i="12"/>
  <c r="D74" i="12"/>
  <c r="G87" i="12"/>
  <c r="D87" i="12"/>
  <c r="D49" i="12"/>
  <c r="H57" i="12"/>
  <c r="E99" i="12"/>
  <c r="D99" i="12"/>
  <c r="E94" i="12"/>
  <c r="D94" i="12"/>
  <c r="E48" i="12"/>
  <c r="C51" i="12"/>
  <c r="B51" i="12"/>
  <c r="C50" i="12"/>
  <c r="B50" i="12"/>
  <c r="C35" i="12"/>
  <c r="B35" i="12"/>
  <c r="C34" i="12"/>
  <c r="B34" i="12"/>
  <c r="E32" i="12"/>
  <c r="E33" i="12"/>
  <c r="C33" i="12"/>
  <c r="H68" i="12"/>
  <c r="H69" i="12"/>
  <c r="H70" i="12"/>
  <c r="H71" i="12"/>
  <c r="H67" i="12"/>
  <c r="C86" i="12"/>
  <c r="E86" i="12"/>
  <c r="F86" i="12"/>
  <c r="D32" i="12"/>
  <c r="E62" i="11"/>
  <c r="C62" i="11"/>
  <c r="E61" i="11"/>
  <c r="C61" i="11"/>
  <c r="D51" i="8"/>
  <c r="I300" i="10"/>
  <c r="C51" i="8"/>
  <c r="G300" i="10"/>
  <c r="B51" i="8"/>
  <c r="E51" i="8"/>
  <c r="E300" i="10"/>
  <c r="B60" i="8"/>
  <c r="Q183" i="10"/>
  <c r="O173" i="9"/>
  <c r="C5" i="9"/>
  <c r="D52" i="8"/>
  <c r="B52" i="8"/>
  <c r="C52" i="8"/>
  <c r="D50" i="8"/>
  <c r="B50" i="8"/>
  <c r="B61" i="8"/>
  <c r="D73" i="8"/>
  <c r="D72" i="8"/>
  <c r="C73" i="8"/>
  <c r="C72" i="8"/>
  <c r="B73" i="8"/>
  <c r="B72" i="8"/>
  <c r="K2" i="6"/>
  <c r="H4" i="7"/>
  <c r="G86" i="12"/>
  <c r="D86" i="12"/>
  <c r="F73" i="12"/>
  <c r="C99" i="12"/>
  <c r="B73" i="12"/>
  <c r="C94" i="12"/>
  <c r="C97" i="12"/>
  <c r="E97" i="12"/>
  <c r="C49" i="12"/>
  <c r="B33" i="12"/>
  <c r="F41" i="12"/>
  <c r="C41" i="12"/>
  <c r="H41" i="12"/>
  <c r="D6" i="12"/>
  <c r="C73" i="12"/>
  <c r="E73" i="12"/>
  <c r="F42" i="12"/>
  <c r="H86" i="12"/>
  <c r="H58" i="12"/>
  <c r="C42" i="12"/>
  <c r="D97" i="12"/>
  <c r="B49" i="12"/>
  <c r="B57" i="12"/>
  <c r="G73" i="12"/>
  <c r="D73" i="12"/>
  <c r="F57" i="12"/>
  <c r="C57" i="12"/>
  <c r="C58" i="12"/>
  <c r="E41" i="12"/>
  <c r="B41" i="12"/>
  <c r="D41" i="12"/>
  <c r="E49" i="12"/>
  <c r="E57" i="12"/>
  <c r="G41" i="12"/>
  <c r="G42" i="12"/>
  <c r="D42" i="12"/>
  <c r="B58" i="12"/>
  <c r="D57" i="12"/>
  <c r="D58" i="12"/>
  <c r="G57" i="12"/>
  <c r="G58" i="12"/>
  <c r="C11" i="12"/>
  <c r="F58" i="12"/>
  <c r="C16" i="12"/>
  <c r="B42" i="12"/>
  <c r="B11" i="12"/>
  <c r="E11" i="12"/>
  <c r="E42" i="12"/>
  <c r="C12" i="12"/>
  <c r="C15" i="12"/>
  <c r="H73" i="12"/>
  <c r="H42" i="12"/>
  <c r="D7" i="12"/>
  <c r="B15" i="12"/>
  <c r="E15" i="12"/>
  <c r="E58" i="12"/>
  <c r="D16" i="12"/>
  <c r="B16" i="12"/>
  <c r="E16" i="12"/>
  <c r="B12" i="12"/>
  <c r="E12" i="12"/>
  <c r="D12" i="12"/>
  <c r="D15" i="12"/>
  <c r="D11" i="12"/>
  <c r="E6" i="12"/>
  <c r="C6" i="12"/>
  <c r="E7" i="12"/>
  <c r="C7" i="12"/>
  <c r="B7" i="12"/>
  <c r="B6" i="12"/>
  <c r="C18" i="8"/>
  <c r="D126" i="8"/>
  <c r="B35" i="8"/>
  <c r="D35" i="8"/>
  <c r="C48" i="14"/>
  <c r="C46" i="14"/>
  <c r="C45" i="14"/>
  <c r="C47" i="14"/>
  <c r="B46" i="14"/>
  <c r="D46" i="14"/>
  <c r="B47" i="14"/>
  <c r="D47" i="14"/>
  <c r="B44" i="14"/>
  <c r="D44" i="14"/>
  <c r="B48" i="14"/>
  <c r="D48" i="14"/>
  <c r="C81" i="14"/>
  <c r="E48" i="14"/>
  <c r="B81" i="14"/>
  <c r="F126" i="8"/>
  <c r="B45" i="14"/>
  <c r="D45" i="14"/>
  <c r="E45" i="14"/>
  <c r="B86" i="14"/>
  <c r="B50" i="14"/>
  <c r="D50" i="14"/>
  <c r="C6" i="14"/>
  <c r="E47" i="14"/>
  <c r="C86" i="14"/>
  <c r="C50" i="14"/>
  <c r="E50" i="14"/>
  <c r="D6" i="14"/>
  <c r="E46" i="14"/>
  <c r="B118" i="8"/>
  <c r="D107" i="8"/>
  <c r="D111" i="8"/>
  <c r="D114" i="8"/>
  <c r="C29" i="8"/>
  <c r="E106" i="8"/>
  <c r="E107" i="8"/>
  <c r="F107" i="8"/>
  <c r="D112" i="8"/>
  <c r="D113" i="8"/>
  <c r="B10" i="15"/>
  <c r="B30" i="15"/>
  <c r="C20" i="8"/>
  <c r="C22" i="8"/>
  <c r="F6" i="14"/>
  <c r="D18" i="8"/>
  <c r="D19" i="8"/>
  <c r="E52" i="8"/>
  <c r="E11" i="8"/>
  <c r="C107" i="8"/>
  <c r="G107" i="8"/>
  <c r="C112" i="8"/>
  <c r="C113" i="8"/>
  <c r="C114" i="8"/>
  <c r="B29" i="8"/>
  <c r="C118" i="8"/>
  <c r="D118" i="8"/>
  <c r="D29" i="8"/>
  <c r="G111" i="8"/>
  <c r="D11" i="8"/>
  <c r="E18" i="8"/>
  <c r="B75" i="8"/>
  <c r="B76" i="8"/>
  <c r="C75" i="8"/>
  <c r="C76" i="8"/>
  <c r="B20" i="8"/>
  <c r="B30" i="8"/>
  <c r="C30" i="8"/>
  <c r="C32" i="8"/>
  <c r="E20" i="8"/>
  <c r="D20" i="8"/>
  <c r="B22" i="8"/>
  <c r="C36" i="8"/>
  <c r="C40" i="8"/>
  <c r="D30" i="8"/>
  <c r="D32" i="8"/>
  <c r="B32" i="8"/>
  <c r="E30" i="8"/>
  <c r="E22" i="8"/>
  <c r="D22" i="8"/>
  <c r="D40" i="8"/>
  <c r="B36" i="8"/>
  <c r="E32" i="8"/>
  <c r="B40" i="8"/>
  <c r="E40" i="8"/>
  <c r="D42" i="8"/>
  <c r="D36" i="8"/>
  <c r="E36" i="8"/>
  <c r="C50" i="8"/>
  <c r="E50" i="8"/>
  <c r="B41" i="8"/>
  <c r="B16" i="15"/>
  <c r="B20" i="15"/>
  <c r="B18" i="15"/>
  <c r="B21" i="15"/>
  <c r="B19" i="15"/>
  <c r="B17" i="15"/>
  <c r="B42" i="8"/>
  <c r="C41" i="8"/>
  <c r="C42" i="8"/>
  <c r="C59" i="8"/>
  <c r="D59" i="8"/>
  <c r="E59" i="8"/>
  <c r="F59" i="8"/>
  <c r="G59" i="8"/>
  <c r="C8" i="8"/>
  <c r="C9" i="8"/>
  <c r="E42" i="8"/>
  <c r="C58" i="8"/>
  <c r="C61" i="8"/>
  <c r="D58" i="8"/>
  <c r="C60" i="8"/>
  <c r="D61" i="8"/>
  <c r="E58" i="8"/>
  <c r="D60" i="8"/>
  <c r="E61" i="8"/>
  <c r="F58" i="8"/>
  <c r="E60" i="8"/>
  <c r="G58" i="8"/>
  <c r="F60" i="8"/>
  <c r="F61" i="8"/>
  <c r="B8" i="8"/>
  <c r="G60" i="8"/>
  <c r="B12" i="8"/>
  <c r="G61" i="8"/>
  <c r="B13" i="8"/>
  <c r="D12" i="8"/>
  <c r="D13" i="8"/>
  <c r="E12" i="8"/>
  <c r="B9" i="8"/>
  <c r="E8" i="8"/>
  <c r="D8" i="8"/>
  <c r="D9" i="8"/>
</calcChain>
</file>

<file path=xl/sharedStrings.xml><?xml version="1.0" encoding="utf-8"?>
<sst xmlns="http://schemas.openxmlformats.org/spreadsheetml/2006/main" count="2332" uniqueCount="827">
  <si>
    <t>males</t>
  </si>
  <si>
    <t>females</t>
  </si>
  <si>
    <t>total</t>
  </si>
  <si>
    <t>male</t>
  </si>
  <si>
    <t>female</t>
  </si>
  <si>
    <t>victims</t>
  </si>
  <si>
    <t xml:space="preserve">Table 190. Total fall enrollment in degree-granting institutions, by sex, age, and attendance status: Selected years, </t>
  </si>
  <si>
    <t xml:space="preserve">           1970 through 2017</t>
  </si>
  <si>
    <t>[In thousands]</t>
  </si>
  <si>
    <t>Sex, age, and attendance status</t>
  </si>
  <si>
    <t>Projected</t>
  </si>
  <si>
    <t xml:space="preserve">     All students ................</t>
  </si>
  <si>
    <t>14 to 17 years old ...................</t>
  </si>
  <si>
    <t>18 and 19 years old .............</t>
  </si>
  <si>
    <t>20 and 21 years old ............</t>
  </si>
  <si>
    <t>22 to 24 years old ................…</t>
  </si>
  <si>
    <t>25 to 29 years old ...........................</t>
  </si>
  <si>
    <t>30 to 34 years old ........................</t>
  </si>
  <si>
    <t>35 years old and over .............................</t>
  </si>
  <si>
    <t>Males .......................…</t>
  </si>
  <si>
    <t xml:space="preserve">  14 to 17 years old ...................</t>
  </si>
  <si>
    <t xml:space="preserve">  18 and 19 years old .............</t>
  </si>
  <si>
    <t xml:space="preserve">  20 and 21 years old ............</t>
  </si>
  <si>
    <t xml:space="preserve">  22 to 24 years old ...................…</t>
  </si>
  <si>
    <t xml:space="preserve">  25 to 29 years old .............................</t>
  </si>
  <si>
    <t xml:space="preserve">  30 to 34 years old .....................</t>
  </si>
  <si>
    <t xml:space="preserve">  35 years old and over ........................</t>
  </si>
  <si>
    <t>Females .................................</t>
  </si>
  <si>
    <t>Full-time .......................</t>
  </si>
  <si>
    <t xml:space="preserve">  Males .............................…</t>
  </si>
  <si>
    <t xml:space="preserve">    14 to 17 years old ................…</t>
  </si>
  <si>
    <t xml:space="preserve">    18 and 19 years old .............</t>
  </si>
  <si>
    <t xml:space="preserve">    20 and 21 years old .........…</t>
  </si>
  <si>
    <t xml:space="preserve">    22 to 24 years old ..........…</t>
  </si>
  <si>
    <t xml:space="preserve">    25 to 29 years old ..................…</t>
  </si>
  <si>
    <t xml:space="preserve">    30 to 34 years old ..........…</t>
  </si>
  <si>
    <t xml:space="preserve">    35 years old and over ................…</t>
  </si>
  <si>
    <t xml:space="preserve">  Females ............................…</t>
  </si>
  <si>
    <t>Part-time ............................…</t>
  </si>
  <si>
    <t>NOTE: Distributions by age are estimates based on samples of the civilian noninstitutional population from the U.S. Census Bureau's Current Population Survey. Data through 1995 are for institutions of higher education, while later data are for degree-granting institutions. Degree-granting institutions grant associate’s or higher degrees and participate in Title IV federal financial aid programs. The degree-granting classification is very similar to the earlier higher education classification, but it includes more 2-year colleges and excludes a few higher education institutions that did not grant degrees. (See Guide to Sources for details.) Detail may not sum to totals because of rounding.</t>
  </si>
  <si>
    <r>
      <t xml:space="preserve">SOURCE: U.S. Department of Education, National Center for Education Statistics, Higher Education General Information Survey (HEGIS), "Fall Enrollment in Colleges and Universities" surveys, 1970 and 1980; 1990 through 2006 Integrated Postsecondary Education Data System, "Fall Enrollment Survey" (IPEDS-EF:90-99), and Spring 2001 through Spring 2007; and </t>
    </r>
    <r>
      <rPr>
        <i/>
        <sz val="10"/>
        <rFont val="Courier New"/>
        <family val="3"/>
      </rPr>
      <t>Projections of Education Statistics to 2017</t>
    </r>
    <r>
      <rPr>
        <sz val="10"/>
        <rFont val="Courier New"/>
        <family val="3"/>
      </rPr>
      <t xml:space="preserve">. U.S. Department of Commerce, Census Bureau, Current Population Survey (CPS), October, selected years, 1970 through 2007. (This table was prepared August 2008.) </t>
    </r>
  </si>
  <si>
    <t>GEO.id</t>
  </si>
  <si>
    <t>Id</t>
  </si>
  <si>
    <t>0100000US</t>
  </si>
  <si>
    <t>GEO.id2</t>
  </si>
  <si>
    <t>Id2</t>
  </si>
  <si>
    <t>GEO.display-label</t>
  </si>
  <si>
    <t>Geography</t>
  </si>
  <si>
    <t>United States</t>
  </si>
  <si>
    <t>VD01</t>
  </si>
  <si>
    <t>Total:</t>
  </si>
  <si>
    <t>HD01</t>
  </si>
  <si>
    <t>Estimate</t>
  </si>
  <si>
    <t>HD02</t>
  </si>
  <si>
    <t>Margin of Error</t>
  </si>
  <si>
    <t>*****</t>
  </si>
  <si>
    <t>VD02</t>
  </si>
  <si>
    <t>Male:</t>
  </si>
  <si>
    <t>VD03</t>
  </si>
  <si>
    <t>Under 5 years</t>
  </si>
  <si>
    <t>VD04</t>
  </si>
  <si>
    <t>5 to 9 years</t>
  </si>
  <si>
    <t>VD05</t>
  </si>
  <si>
    <t>10 to 14 years</t>
  </si>
  <si>
    <t>VD06</t>
  </si>
  <si>
    <t>15 to 17 years</t>
  </si>
  <si>
    <t>VD07</t>
  </si>
  <si>
    <t>18 and 19 years</t>
  </si>
  <si>
    <t>VD08</t>
  </si>
  <si>
    <t>20 years</t>
  </si>
  <si>
    <t>VD09</t>
  </si>
  <si>
    <t>21 years</t>
  </si>
  <si>
    <t>VD10</t>
  </si>
  <si>
    <t>22 to 24 years</t>
  </si>
  <si>
    <t>VD11</t>
  </si>
  <si>
    <t>25 to 29 years</t>
  </si>
  <si>
    <t>VD12</t>
  </si>
  <si>
    <t>30 to 34 years</t>
  </si>
  <si>
    <t>VD13</t>
  </si>
  <si>
    <t>35 to 39 years</t>
  </si>
  <si>
    <t>VD14</t>
  </si>
  <si>
    <t>40 to 44 years</t>
  </si>
  <si>
    <t>VD15</t>
  </si>
  <si>
    <t>45 to 49 years</t>
  </si>
  <si>
    <t>VD16</t>
  </si>
  <si>
    <t>50 to 54 years</t>
  </si>
  <si>
    <t>VD17</t>
  </si>
  <si>
    <t>55 to 59 years</t>
  </si>
  <si>
    <t>VD18</t>
  </si>
  <si>
    <t>60 and 61 years</t>
  </si>
  <si>
    <t>VD19</t>
  </si>
  <si>
    <t>62 to 64 years</t>
  </si>
  <si>
    <t>VD20</t>
  </si>
  <si>
    <t>65 and 66 years</t>
  </si>
  <si>
    <t>VD21</t>
  </si>
  <si>
    <t>67 to 69 years</t>
  </si>
  <si>
    <t>VD22</t>
  </si>
  <si>
    <t>70 to 74 years</t>
  </si>
  <si>
    <t>VD23</t>
  </si>
  <si>
    <t>75 to 79 years</t>
  </si>
  <si>
    <t>VD24</t>
  </si>
  <si>
    <t>80 to 84 years</t>
  </si>
  <si>
    <t>VD25</t>
  </si>
  <si>
    <t>85 years and over</t>
  </si>
  <si>
    <t>VD26</t>
  </si>
  <si>
    <t>Female:</t>
  </si>
  <si>
    <t>VD27</t>
  </si>
  <si>
    <t>VD28</t>
  </si>
  <si>
    <t>VD29</t>
  </si>
  <si>
    <t>VD30</t>
  </si>
  <si>
    <t>VD31</t>
  </si>
  <si>
    <t>VD32</t>
  </si>
  <si>
    <t>VD33</t>
  </si>
  <si>
    <t>VD34</t>
  </si>
  <si>
    <t>VD35</t>
  </si>
  <si>
    <t>VD36</t>
  </si>
  <si>
    <t>VD37</t>
  </si>
  <si>
    <t>VD38</t>
  </si>
  <si>
    <t>VD39</t>
  </si>
  <si>
    <t>VD40</t>
  </si>
  <si>
    <t>VD41</t>
  </si>
  <si>
    <t>VD42</t>
  </si>
  <si>
    <t>VD43</t>
  </si>
  <si>
    <t>VD44</t>
  </si>
  <si>
    <t>VD45</t>
  </si>
  <si>
    <t>VD46</t>
  </si>
  <si>
    <t>VD47</t>
  </si>
  <si>
    <t>VD48</t>
  </si>
  <si>
    <t>VD49</t>
  </si>
  <si>
    <t>ACS_05_EST_B01001</t>
  </si>
  <si>
    <t xml:space="preserve">SEX BY AGE Universe: Total population; 2005 American Community Survey </t>
  </si>
  <si>
    <t>lid</t>
  </si>
  <si>
    <t>vd</t>
  </si>
  <si>
    <t>sex</t>
  </si>
  <si>
    <t>cat</t>
  </si>
  <si>
    <t>stat</t>
  </si>
  <si>
    <t>type</t>
  </si>
  <si>
    <t>age</t>
  </si>
  <si>
    <t>18-24</t>
  </si>
  <si>
    <t>ages 18-24, enrolled in college</t>
  </si>
  <si>
    <t>ages 18-24, not in college</t>
  </si>
  <si>
    <t>Rates of rape or sexual assault</t>
  </si>
  <si>
    <t>per 1,000 persons</t>
  </si>
  <si>
    <t>Victims' age Rate</t>
  </si>
  <si>
    <t>BJS, Age Patterns of Victims of Serious Violent Crime, July 1997, NCJ-162031</t>
  </si>
  <si>
    <t>data from NCVS, 1992-1994</t>
  </si>
  <si>
    <t>12 to 14</t>
  </si>
  <si>
    <t>15 to 17</t>
  </si>
  <si>
    <t>18 to 21</t>
  </si>
  <si>
    <t>22 to 24</t>
  </si>
  <si>
    <t>25 to 29</t>
  </si>
  <si>
    <t>30 to 34</t>
  </si>
  <si>
    <t>35 to 39</t>
  </si>
  <si>
    <t>40 to 49</t>
  </si>
  <si>
    <t>50 to 64</t>
  </si>
  <si>
    <t>65 or older</t>
  </si>
  <si>
    <t>ages 25-49, enrolled in college</t>
  </si>
  <si>
    <t>ages 25-49, not in college</t>
  </si>
  <si>
    <t>ages 50 and over</t>
  </si>
  <si>
    <t>est 18-24</t>
  </si>
  <si>
    <t>est 25-49</t>
  </si>
  <si>
    <t xml:space="preserve"> 25-49/18-24</t>
  </si>
  <si>
    <t>non-college safety advantage</t>
  </si>
  <si>
    <t>50 &amp; over/18-24</t>
  </si>
  <si>
    <t>est. 50 &amp; over</t>
  </si>
  <si>
    <t>Bureau of Justice Statistics</t>
  </si>
  <si>
    <t>Filename: cv10t05.csv</t>
  </si>
  <si>
    <t>Table 5. Violent victimizations, by type of crime and victim-offender relationship, 2010</t>
  </si>
  <si>
    <t>Report title:  Criminal Victimization, 2010  NCJ 235508</t>
  </si>
  <si>
    <t>Data source: National Crime Victimization Survey</t>
  </si>
  <si>
    <t>Author: Jennifer L. Truman</t>
  </si>
  <si>
    <t>Refer questions to: askbjs@usdoj.gov (202) 307-0765</t>
  </si>
  <si>
    <t>Date of version: 9/15/2011</t>
  </si>
  <si>
    <t>Violent crime</t>
  </si>
  <si>
    <t>Rape/sexual assault</t>
  </si>
  <si>
    <t>Robbery</t>
  </si>
  <si>
    <t>Relationship to victim</t>
  </si>
  <si>
    <t xml:space="preserve">Number </t>
  </si>
  <si>
    <t>Percent</t>
  </si>
  <si>
    <t>Male victims</t>
  </si>
  <si>
    <t>Total</t>
  </si>
  <si>
    <t>%</t>
  </si>
  <si>
    <t xml:space="preserve"> !</t>
  </si>
  <si>
    <t>% !</t>
  </si>
  <si>
    <t>Nonstranger</t>
  </si>
  <si>
    <t>Intimate/a</t>
  </si>
  <si>
    <t>--</t>
  </si>
  <si>
    <t>Other relative</t>
  </si>
  <si>
    <t>Friend/acquaintance</t>
  </si>
  <si>
    <t>Stranger</t>
  </si>
  <si>
    <t>Unknown/b</t>
  </si>
  <si>
    <t>Female victims</t>
  </si>
  <si>
    <t>Note: Detail may not sum to total due to rounding. See appendix table 12 for standard errors.</t>
  </si>
  <si>
    <t>! Interpret with caution; estimate based on 10 or fewer sample cases, or coefficient of variation is greater than 50%.</t>
  </si>
  <si>
    <t>--Less than 0.5%.</t>
  </si>
  <si>
    <t>a/Defined as current or former spouses, boyfriends, or girlfriends.</t>
  </si>
  <si>
    <t>b/Includes relationship unknown and number of offenders unknown.</t>
  </si>
  <si>
    <t>Source: National Crime Victimization Survey, 2010.</t>
  </si>
  <si>
    <t>male/female victim ratio for rape/sexual assault</t>
  </si>
  <si>
    <t>victimization share</t>
  </si>
  <si>
    <t>male/female victim ratio, college age and beyond</t>
  </si>
  <si>
    <t>all college students assumed be younger than 50 (not large error)</t>
  </si>
  <si>
    <t>filename:  ncrp0510.csv</t>
  </si>
  <si>
    <t>Table 10. First releases from state prison, 2005:  Sentence length, time served in prison, by offense, and sex</t>
  </si>
  <si>
    <t>data source:  National Corrections Reporting Program, 2005</t>
  </si>
  <si>
    <t xml:space="preserve">author:  Tom Bonczar </t>
  </si>
  <si>
    <t>refer questions to:  askbjs@usdoj.gov      202-307-0765</t>
  </si>
  <si>
    <t>date of version 1/21/10</t>
  </si>
  <si>
    <t>First releases from state prison</t>
  </si>
  <si>
    <t>Male</t>
  </si>
  <si>
    <t>Female</t>
  </si>
  <si>
    <t>Maximum sentence length</t>
  </si>
  <si>
    <t>Time served in prison</t>
  </si>
  <si>
    <t>Most serious offense</t>
  </si>
  <si>
    <t>Median\1</t>
  </si>
  <si>
    <t xml:space="preserve"> Mean\2</t>
  </si>
  <si>
    <t>Median</t>
  </si>
  <si>
    <t xml:space="preserve">  Mean</t>
  </si>
  <si>
    <t>Percent of maximum sentence served in prison</t>
  </si>
  <si>
    <t>All offenses</t>
  </si>
  <si>
    <t>mos.</t>
  </si>
  <si>
    <t>Violent offenses</t>
  </si>
  <si>
    <t>Homicide</t>
  </si>
  <si>
    <t>Murder/nonnegligent manslaughter</t>
  </si>
  <si>
    <t>Murder</t>
  </si>
  <si>
    <t>Nonnegligent manslaughter</t>
  </si>
  <si>
    <t>Negligent manslaughter</t>
  </si>
  <si>
    <t>Unspecified homicide</t>
  </si>
  <si>
    <t>Kidnapping</t>
  </si>
  <si>
    <t>Rape</t>
  </si>
  <si>
    <t>Other sexual assault</t>
  </si>
  <si>
    <t>Assault</t>
  </si>
  <si>
    <t>Other violent</t>
  </si>
  <si>
    <t>Property offenses</t>
  </si>
  <si>
    <t>Burglary</t>
  </si>
  <si>
    <t xml:space="preserve">Larceny </t>
  </si>
  <si>
    <t>Motor vehicle theft</t>
  </si>
  <si>
    <t>Arson</t>
  </si>
  <si>
    <t>Fraud</t>
  </si>
  <si>
    <t>Stolen property</t>
  </si>
  <si>
    <t>Other property</t>
  </si>
  <si>
    <t>Drug offenses</t>
  </si>
  <si>
    <t>Possession</t>
  </si>
  <si>
    <t>Trafficking</t>
  </si>
  <si>
    <t>Other/unspecified drug</t>
  </si>
  <si>
    <t>Public-order offenses</t>
  </si>
  <si>
    <t>Weapons</t>
  </si>
  <si>
    <t>Driving while intoxicated</t>
  </si>
  <si>
    <t>Other public-order</t>
  </si>
  <si>
    <t>Other offenses</t>
  </si>
  <si>
    <t>Number of releases</t>
  </si>
  <si>
    <t xml:space="preserve"> </t>
  </si>
  <si>
    <t>Note: Data are based on all first releases with a total sentence of more than a year for whom the most serious offense, sentence length, time served in prison, and sex were reported.</t>
  </si>
  <si>
    <t>1\Includes sentences of life without parole, life plus additional years, life, and death.</t>
  </si>
  <si>
    <t>2\Excludes sentences of life without parole, life plus additional years, life, and death.</t>
  </si>
  <si>
    <t>http://bjs.ojp.usdoj.gov/index.cfm?ty=pbdetail&amp;iid=2045</t>
  </si>
  <si>
    <t>filename:  ncrp0508.csv</t>
  </si>
  <si>
    <t>Table 8. State prison releases, 2005:  Time served in prison, by offense and release type</t>
  </si>
  <si>
    <t>Subsequent releases from state prison</t>
  </si>
  <si>
    <t>Percent of releases</t>
  </si>
  <si>
    <t xml:space="preserve">    Mean</t>
  </si>
  <si>
    <t>*</t>
  </si>
  <si>
    <t>Note:  Data are based on release type with a total sentence of more than a year for whom the most serious offense and time served were reported. All data exclude persons released from prison by escape, death, transfer, appeal, or detainer.</t>
  </si>
  <si>
    <t>Filename: fssc06stt11.csv</t>
  </si>
  <si>
    <t>Table 1.1. Estimated number of felony convictions in state courts, 2006</t>
  </si>
  <si>
    <t>Report title: Felony Sentences in State Courts, 2006 - Statistical Tables  NCJ 226846</t>
  </si>
  <si>
    <t>Data source(s): National Judicial Reporting Program</t>
  </si>
  <si>
    <t>Author(s): Sean P. Rosenmerkel, Mattew R. Durose and Donald J. Farole, Jr.</t>
  </si>
  <si>
    <t>Refer questions to: askbjs@usdoj.gov or 202-307-0765</t>
  </si>
  <si>
    <t>Date of version: 12/30/2009</t>
  </si>
  <si>
    <t>Most serious conviction offense</t>
  </si>
  <si>
    <t>Number</t>
  </si>
  <si>
    <t>Murder/Nonnegligent manslaughter</t>
  </si>
  <si>
    <t>Nonnegligent manslaughtera</t>
  </si>
  <si>
    <t>Sexual assault</t>
  </si>
  <si>
    <t>Other sexual assaultb</t>
  </si>
  <si>
    <t xml:space="preserve">Armed </t>
  </si>
  <si>
    <t>Unarmed</t>
  </si>
  <si>
    <t>Unspecified</t>
  </si>
  <si>
    <t>Aggravated assault</t>
  </si>
  <si>
    <t>Other violentc</t>
  </si>
  <si>
    <t>Residential</t>
  </si>
  <si>
    <t>Nonresidential</t>
  </si>
  <si>
    <t>Larcenyd</t>
  </si>
  <si>
    <t>Other theft</t>
  </si>
  <si>
    <t>Fraud/Forgery</t>
  </si>
  <si>
    <t>Fraude</t>
  </si>
  <si>
    <t>Forgery</t>
  </si>
  <si>
    <t>Marijuana</t>
  </si>
  <si>
    <t>Other</t>
  </si>
  <si>
    <t>Weapon offenses</t>
  </si>
  <si>
    <t>Other specified offensesf</t>
  </si>
  <si>
    <t>Note: Detail may not sum to total because of rounding.  Numbers are rounded to the nearest 10 in this and subsequent tables.</t>
  </si>
  <si>
    <t>aBJS classified a small number of cases as nonnegligent manslaughter when it was unclear if the conviction offense was murder or nonnegligent manslaughter.</t>
  </si>
  <si>
    <t>bIncludes offenses such as forcible acts with an adult or minor not involving intercourse and nonforcible acts with a minor (statutory rape or incest with a minor) or with someone unable to give legal consent.</t>
  </si>
  <si>
    <t>cIncludes offenses such as negligent manslaughter and kidnapping.</t>
  </si>
  <si>
    <t>dWhen vehicle theft could not be distinguished from other theft, the case was coded as "other theft," resulting in a conservative estimate of vehicle thefts.</t>
  </si>
  <si>
    <t>eIncludes embezzlement.</t>
  </si>
  <si>
    <t>fComprises nonviolent offenses such as vandalism and receiving stolen property.</t>
  </si>
  <si>
    <t>rape</t>
  </si>
  <si>
    <t>other sexual assault</t>
  </si>
  <si>
    <t>time served in prison (mean months; prior to first release)</t>
  </si>
  <si>
    <t>2006 convictions</t>
  </si>
  <si>
    <t>est. ave. time served (months)</t>
  </si>
  <si>
    <t>total prisoners</t>
  </si>
  <si>
    <t>base</t>
  </si>
  <si>
    <t>year 1</t>
  </si>
  <si>
    <t>year 2</t>
  </si>
  <si>
    <t>year 3</t>
  </si>
  <si>
    <t>year 4</t>
  </si>
  <si>
    <t>year 5</t>
  </si>
  <si>
    <t>base year figures are prisoners in US in 2010</t>
  </si>
  <si>
    <t>year 5 for women substracts women imprisoned in year 1, based on mean sentence length (see below)</t>
  </si>
  <si>
    <t>sex rato</t>
  </si>
  <si>
    <t>filename: cv05t09.csv</t>
  </si>
  <si>
    <t>Table 9.  Victim and offender relationship, 2005</t>
  </si>
  <si>
    <t>report title:  Criminal Victimization, 2005  NCJ 214644</t>
  </si>
  <si>
    <t>data source: National Crime Victimization Survey</t>
  </si>
  <si>
    <t>author: Shannan Michelle Catalano, Ph.D., BJS Statistician</t>
  </si>
  <si>
    <t>refer questions to: askbjs@usdoj.gov or (202) 307-0765</t>
  </si>
  <si>
    <t>date of version: 9/10/06</t>
  </si>
  <si>
    <t>Simple assault</t>
  </si>
  <si>
    <t>Relationship with victim</t>
  </si>
  <si>
    <t>%*</t>
  </si>
  <si>
    <t>Intimate</t>
  </si>
  <si>
    <t>Relationship unknown</t>
  </si>
  <si>
    <t xml:space="preserve">Total </t>
  </si>
  <si>
    <t>Note:  Percentages may not total to 100% because of rounding.</t>
  </si>
  <si>
    <t>*Based on 10 or fewer sample cases.</t>
  </si>
  <si>
    <t>Filename: fssc06stt32.csv</t>
  </si>
  <si>
    <t>Table 3.2. Gender and race of persons convicted of felonies in state courts, by offense, 2006</t>
  </si>
  <si>
    <t>Table 3.2.  Gender and race of persons convicted of felonies in state courts, by offense, 2006</t>
  </si>
  <si>
    <t>Percent of convicted felons</t>
  </si>
  <si>
    <t>Gender</t>
  </si>
  <si>
    <t>Race</t>
  </si>
  <si>
    <t>White</t>
  </si>
  <si>
    <t>Black</t>
  </si>
  <si>
    <t>Othera</t>
  </si>
  <si>
    <t>Larceny</t>
  </si>
  <si>
    <t xml:space="preserve">Fraud/Forgeryd </t>
  </si>
  <si>
    <t xml:space="preserve">Other specified offensese </t>
  </si>
  <si>
    <t>Note: Data on gender were reported for 86% of convicted felons and data on race for 74%. Detail may not sum to total because of rounding. Racial categories include persons of Latino or Hispanic origin.</t>
  </si>
  <si>
    <t>aIncludes American Indians, Alaska Natives, Asians, Native Hawaiians, and other Pacific Islanders.</t>
  </si>
  <si>
    <t>bIncludes offenses such as statutory rape and incest with a minor.</t>
  </si>
  <si>
    <t>dIncludes embezzlement.</t>
  </si>
  <si>
    <t>eComprises nonviolent offenses such as vandalism and receiving stolen property.</t>
  </si>
  <si>
    <t>BJS, Felony Sentences in State Courts, 2006,Tables 1.1. and 3.2</t>
  </si>
  <si>
    <t>notes and sources</t>
  </si>
  <si>
    <t>NCVS estimate victim ratio; see victims sheet</t>
  </si>
  <si>
    <t>Filename: p10at16b.csv</t>
  </si>
  <si>
    <t>Appendix Table 16b. Estimated number of sentenced prisoners under state jurisdiction, by offense, sex, race, and Hispanic origin, December 31, 2009</t>
  </si>
  <si>
    <t>Report title: Prisoners in 2010 NCJ 236096</t>
  </si>
  <si>
    <t>Data source(s): National Prisoner Statistics Program</t>
  </si>
  <si>
    <t>Author(s): Paul Guerino, Paige M. Harrison, and William J. Sabol</t>
  </si>
  <si>
    <t xml:space="preserve">Refer questions to: askbjs@usdoj.gov or 202-307-0765 </t>
  </si>
  <si>
    <t>Date of version: 01/10/2012</t>
  </si>
  <si>
    <t>Offense</t>
  </si>
  <si>
    <t>All inmates</t>
  </si>
  <si>
    <t>White/a</t>
  </si>
  <si>
    <t>Black/a</t>
  </si>
  <si>
    <t>Hispanic</t>
  </si>
  <si>
    <t>Violent</t>
  </si>
  <si>
    <t>Murder/b</t>
  </si>
  <si>
    <t>Manslaughter</t>
  </si>
  <si>
    <t>Property</t>
  </si>
  <si>
    <t>Drug</t>
  </si>
  <si>
    <t>Public-order/c</t>
  </si>
  <si>
    <t>Other/unspecified/d</t>
  </si>
  <si>
    <t>Note: Counts based on prisoners with a sentence of more than 1 year. Detail may not add to total due to rounding. See Methodology for estimation method.</t>
  </si>
  <si>
    <t>a/Excludes Hispanics and persons identifying as two or more races.</t>
  </si>
  <si>
    <t>b/Includes non-negligent manslaughter.</t>
  </si>
  <si>
    <t>c/Includes weapons, drunk driving, court offenses, commercialized vice, morals and decency offenses, liquor law violations, and other public-order offenses.</t>
  </si>
  <si>
    <t>d/Includes juvenile offenses and other unspecified offense categories.</t>
  </si>
  <si>
    <t>Sources: BJS, National Prisoner Statistics Program, National Corrections Reporting Program, and National Inmate Survey.</t>
  </si>
  <si>
    <t>BJS, Prisoners in 2010, Table 16b</t>
  </si>
  <si>
    <t>Report title: Sexual Victimization in Prisons and Jails  Reported by Inmates, 2008-09 NCJ 231169</t>
  </si>
  <si>
    <t>Data source: National Inmate Survey, 2008-09</t>
  </si>
  <si>
    <t>Author(s): Allen J. Beck and Paige M. Harrison</t>
  </si>
  <si>
    <t>Refer questions to: askbjs@usdoj.gov 202-307-0765</t>
  </si>
  <si>
    <t>Date of version: 8/26/10</t>
  </si>
  <si>
    <t>Staff sexual misconduct</t>
  </si>
  <si>
    <t>Male*</t>
  </si>
  <si>
    <t xml:space="preserve">% </t>
  </si>
  <si>
    <t>**</t>
  </si>
  <si>
    <t>%**</t>
  </si>
  <si>
    <t>Filename: svpjri0809t01.csv</t>
  </si>
  <si>
    <t>Table 1. Inmates reporting sexual victimization, by type of facility and incident, National Inmate Survey, 2008-09</t>
  </si>
  <si>
    <t>Number of victims/a</t>
  </si>
  <si>
    <t>Percent of inmates</t>
  </si>
  <si>
    <t>Standard errors/b</t>
  </si>
  <si>
    <t>Type of incident</t>
  </si>
  <si>
    <t>Prisons</t>
  </si>
  <si>
    <t>Jails</t>
  </si>
  <si>
    <t xml:space="preserve">Inmate-on-inmate </t>
  </si>
  <si>
    <t>Nonconsensual sexual acts</t>
  </si>
  <si>
    <t>Abusive sexual contacts only</t>
  </si>
  <si>
    <t>Unwilling activity</t>
  </si>
  <si>
    <t>Excluding touching</t>
  </si>
  <si>
    <t>Touching only</t>
  </si>
  <si>
    <t>Willing activity</t>
  </si>
  <si>
    <t xml:space="preserve">Note: Detail may not sum to total because inmates may report more than one type of victimization. They may also report victimization by both other inmates and staff. </t>
  </si>
  <si>
    <t>a/ Estimates of the number of victims nationwide are based on weighted data and rounded to the nearest 100.</t>
  </si>
  <si>
    <t>b/Standard errors may be used to construct confidence intervals around each estimate. See Methodology for calculations.</t>
  </si>
  <si>
    <t>Filename: svpjri0809t18.csv</t>
  </si>
  <si>
    <t>Table 18: Sex of perpetrator of staff sexual misconduct, by facility type and sex of victim, National Inmate Survey, 2008-09</t>
  </si>
  <si>
    <t>Table 18. Sex of perpetrator of staff sexual misconduct, by facility type and sex of victim, National Inmate Survey, 2008-09</t>
  </si>
  <si>
    <t>Victims in prison</t>
  </si>
  <si>
    <t>Victims in jail</t>
  </si>
  <si>
    <t>Number of victims</t>
  </si>
  <si>
    <t>Sex of perpetrator(s)</t>
  </si>
  <si>
    <t>Male only</t>
  </si>
  <si>
    <t>Female only</t>
  </si>
  <si>
    <t>Both genders</t>
  </si>
  <si>
    <t>Note: Sex of staff perpetrator was reported for 69% of prison inmates and 66% of jail inmates reporting staff sexual misconduct.</t>
  </si>
  <si>
    <t xml:space="preserve">*Comparison group. </t>
  </si>
  <si>
    <t>** Significant at the 95%-confidence level, when compared to male victims.</t>
  </si>
  <si>
    <t>Filename: svpjri0809t16.csv</t>
  </si>
  <si>
    <t>Table 16: Circumstances surrounding inmate-on-inmate sexual victimization, by type of facility and sex of victim, National Inmate Survey, 2008-09</t>
  </si>
  <si>
    <t>Table 16. Circumstances surrounding inmate-on-inmate sexual victimization, by type of facility and sex of victim, National Inmate Survey, 2008-09</t>
  </si>
  <si>
    <t>Circumstance</t>
  </si>
  <si>
    <t>When first happened/a</t>
  </si>
  <si>
    <t>Within 24 hours of admission</t>
  </si>
  <si>
    <t>1 to 3 days</t>
  </si>
  <si>
    <t>4 to 30 days</t>
  </si>
  <si>
    <t>More than 30 days</t>
  </si>
  <si>
    <t>Time of day/b</t>
  </si>
  <si>
    <t>6 a.m. to noon</t>
  </si>
  <si>
    <t>Noon to 6 p.m.</t>
  </si>
  <si>
    <t>6 p.m. to midnight</t>
  </si>
  <si>
    <t>Midnight to 6 a.m.</t>
  </si>
  <si>
    <t>Where occurred/b</t>
  </si>
  <si>
    <t>In victim's cell/sleeping area</t>
  </si>
  <si>
    <t>In other inmate's cell/room</t>
  </si>
  <si>
    <t>Elsewhere in the facility</t>
  </si>
  <si>
    <t>Closet/locked office</t>
  </si>
  <si>
    <t>Workshop/kitchen</t>
  </si>
  <si>
    <t>Shower/bathroom</t>
  </si>
  <si>
    <t>Classroom/library</t>
  </si>
  <si>
    <t>Yard/recreation area</t>
  </si>
  <si>
    <t>On the stairs</t>
  </si>
  <si>
    <t>Off facility grounds/c</t>
  </si>
  <si>
    <t>Ever injured/b</t>
  </si>
  <si>
    <t>Yes</t>
  </si>
  <si>
    <t>Knife/stab wound</t>
  </si>
  <si>
    <t>Broken nose</t>
  </si>
  <si>
    <t>Anal/vaginal tearing</t>
  </si>
  <si>
    <t>Chipped teeth</t>
  </si>
  <si>
    <t>Internal injuries</t>
  </si>
  <si>
    <t>Knocked unconscious</t>
  </si>
  <si>
    <t>Bruises, scratches, cuts</t>
  </si>
  <si>
    <t>Ever report an incident</t>
  </si>
  <si>
    <t xml:space="preserve">**Significant at the 95%-confidence level, when compared to male victims. </t>
  </si>
  <si>
    <t>a/Inmate report of when the first victimization at the facility occurred.</t>
  </si>
  <si>
    <t>b/Detail sums to more than 100% because some inmates reported more than one victimization.</t>
  </si>
  <si>
    <t>c/Includes in a bus, van, or car and at a courthouse, temporary holding facility, or medical facility).</t>
  </si>
  <si>
    <t>model does not account for increased sexual victimization in prison from increased number of prisoners</t>
  </si>
  <si>
    <t>Filename: svpjri0809t06.csv</t>
  </si>
  <si>
    <t>Table 6:  Prevalence of sexual victimization, by type of incident and inmate demographic characteristic, National Inmate Survey, 2008-09</t>
  </si>
  <si>
    <t>Table 6.  Prevalence of sexual victimization, by type of incident and inmate demographic characteristic, National Inmate Survey, 2008-09</t>
  </si>
  <si>
    <t>Prison inmates reporting sexual victimization/a</t>
  </si>
  <si>
    <t>Jail inmates reporting sexual victimization/a</t>
  </si>
  <si>
    <t>Demographic characteristic</t>
  </si>
  <si>
    <t>Number of inmates/b</t>
  </si>
  <si>
    <t>Inmate-on-inmate</t>
  </si>
  <si>
    <t>Sex</t>
  </si>
  <si>
    <t>Race/Hispanic origin</t>
  </si>
  <si>
    <t>White/c</t>
  </si>
  <si>
    <t>Black/c*</t>
  </si>
  <si>
    <t>Other/c,d</t>
  </si>
  <si>
    <t>Two or more races/c</t>
  </si>
  <si>
    <t>Age</t>
  </si>
  <si>
    <t>18-19</t>
  </si>
  <si>
    <t>20-24*</t>
  </si>
  <si>
    <t>25-34</t>
  </si>
  <si>
    <t>35-44</t>
  </si>
  <si>
    <t>45-54</t>
  </si>
  <si>
    <t>55 or older</t>
  </si>
  <si>
    <t>Education</t>
  </si>
  <si>
    <t>Less than high school*</t>
  </si>
  <si>
    <t>High school graduate</t>
  </si>
  <si>
    <t>Some college/e</t>
  </si>
  <si>
    <t>College degree or more</t>
  </si>
  <si>
    <t>Marital status</t>
  </si>
  <si>
    <t>Married*</t>
  </si>
  <si>
    <t>Widowed, divorced, or separated</t>
  </si>
  <si>
    <t>Never married</t>
  </si>
  <si>
    <t>Weight/f</t>
  </si>
  <si>
    <t>1st quartile*</t>
  </si>
  <si>
    <t>2nd quartile</t>
  </si>
  <si>
    <t>3rd quartile</t>
  </si>
  <si>
    <t>4th quartile</t>
  </si>
  <si>
    <t>*Comparison group.</t>
  </si>
  <si>
    <t xml:space="preserve">**Difference with comparison group is signficant at the 95%-confidence level. </t>
  </si>
  <si>
    <t>a/Percent of inmates reporting one or more incidents of sexual victimization involving another inmate or facility staff in the past 12 months or since admission to the facility, if less than 12 months.</t>
  </si>
  <si>
    <t>b/Estimated number of inmates at midyear 2008 in prisons and jails represented by NIS-2, excluding inmates under age 18. Estimates have been rounded to the nearest 100.</t>
  </si>
  <si>
    <t>c/Excludes persons of Hispanic or Latino origin.</t>
  </si>
  <si>
    <t>d/Includes American Indians, Alaska Natives, Asians, Native Hawaiians, and other Pacific Islanders.</t>
  </si>
  <si>
    <t>e/Includes persons with an associate degree.</t>
  </si>
  <si>
    <t>f/Weight quartiles are defined by sex.  Men:  1st quartile - 60 to 168 lbs., 2nd quartile - 169 to 186 lbs., 3rd quartile - 187 to 209 lbs., 4th quartile - 210 to 700 lbs. Women:  1st quartile - 65 to 144 lbs., 2nd quartile - 145 to 166 lbs., 3rd quartile - 167 to 194 lbs., 4th quartile: 195 to 450 lbs.</t>
  </si>
  <si>
    <t>total rate</t>
  </si>
  <si>
    <t>est. ave. time served (years)</t>
  </si>
  <si>
    <t>http://factfinder2.census.gov/faces/nav/jsf/pages/index.xhtml</t>
  </si>
  <si>
    <t>http://nces.ed.gov/programs/digest/</t>
  </si>
  <si>
    <t>National Center for Edcuation Statistics, Digest of Education Statistics</t>
  </si>
  <si>
    <t>filename:  ncrp0604.csv</t>
  </si>
  <si>
    <t>Table 4. New court commitments to state prison, 2006:  Offense, by sex, race, and Hispanic origin</t>
  </si>
  <si>
    <t>data source:  National Corrections Reporting Program, 2006</t>
  </si>
  <si>
    <t>date of version 5/25/10</t>
  </si>
  <si>
    <t>New court commitments to state prison</t>
  </si>
  <si>
    <t>All</t>
  </si>
  <si>
    <t>White\1</t>
  </si>
  <si>
    <t>Black\1</t>
  </si>
  <si>
    <t>Other\2</t>
  </si>
  <si>
    <t>Hispanic origin\3</t>
  </si>
  <si>
    <t>Number of admissions</t>
  </si>
  <si>
    <t>Detail may not add to total because of rounding.</t>
  </si>
  <si>
    <t>*Less than 0.05%.</t>
  </si>
  <si>
    <t>1\Includes persons of Hispanic origin.</t>
  </si>
  <si>
    <t>2\Includes American Indians/Alaskan Natives, Asians, Native Hawaiians, or other Pacific Islanders.</t>
  </si>
  <si>
    <t>3\Includes persons of all races.</t>
  </si>
  <si>
    <t>http://bjs.ojp.usdoj.gov/index.cfm?ty=pbdetail&amp;iid=2065</t>
  </si>
  <si>
    <t>BJS, National Corrections Reporting Program, 2006</t>
  </si>
  <si>
    <t>sources and notes</t>
  </si>
  <si>
    <t>year</t>
  </si>
  <si>
    <t>forcible rape offenses known to police</t>
  </si>
  <si>
    <t>estimate</t>
  </si>
  <si>
    <t>standard error</t>
  </si>
  <si>
    <t>incidents</t>
  </si>
  <si>
    <t>FBI, Uniform Crime Reporting Data, as compiled in Sourcebook of Criminal Justice Statistics</t>
  </si>
  <si>
    <t>Section 3, Table 6 (Crime ; Rape, Forcible)</t>
  </si>
  <si>
    <t>http://www.albany.edu/sourcebook/toc_3.html</t>
  </si>
  <si>
    <t>based on National Crime Victimization Survey (NCVS)</t>
  </si>
  <si>
    <t>http://bjs.ojp.usdoj.gov/index.cfm?ty=pbse&amp;sid=6</t>
  </si>
  <si>
    <t>figure here is that for year reported in most recent annual report</t>
  </si>
  <si>
    <t>A National Crime Victimization Survey Report, July 1994, NCJ-147006</t>
  </si>
  <si>
    <t>http://hdl.handle.net/2027/umn.31951d01047769w</t>
  </si>
  <si>
    <t>Table 6</t>
  </si>
  <si>
    <t>Crime Victimization reports for 2000 and earlier reported in 1000s; subfigures given for rape, attempted rape, and sexual assault</t>
  </si>
  <si>
    <t>A major redesign of the NCVS occurred in 1992; NCVS (1) and NCVS (2) described as not comparable</t>
  </si>
  <si>
    <t>US population by age in 2005</t>
  </si>
  <si>
    <t>averages</t>
  </si>
  <si>
    <t>2006-2010</t>
  </si>
  <si>
    <t>1996-2000</t>
  </si>
  <si>
    <t>Criminal Victimizations, 2006, Table 2, reports 272,350; figure described as not comparable to previous years; 2006 figure reported in 2007 apparently comparable.</t>
  </si>
  <si>
    <t>FBI</t>
  </si>
  <si>
    <t>state courts</t>
  </si>
  <si>
    <t>felony convictions: National Judicial Reporting Program data in series Felony Sentences in State Courts. </t>
  </si>
  <si>
    <t>1992-1996, reported under headering "rape"; 1998 on, heading "sexual assault," comprising "rape" and "other sexual assault"</t>
  </si>
  <si>
    <t>http://bjs.ojp.usdoj.gov/index.cfm?ty=pbse&amp;sid=28</t>
  </si>
  <si>
    <t>The 2006 report included a standard error of 1351 for sexual assault (inc. rape)</t>
  </si>
  <si>
    <t>The report hasn't been issued for years since 2006.</t>
  </si>
  <si>
    <t>Before 2012, the FBI UCR defined rape as "forcible rape" definitionally excluding men victims:</t>
  </si>
  <si>
    <r>
      <t xml:space="preserve">"the carnal knowledge of a </t>
    </r>
    <r>
      <rPr>
        <b/>
        <sz val="10"/>
        <rFont val="Arial"/>
        <family val="2"/>
      </rPr>
      <t>female</t>
    </r>
    <r>
      <rPr>
        <sz val="10"/>
        <rFont val="Arial"/>
      </rPr>
      <t xml:space="preserve"> forcibly and against her will"</t>
    </r>
  </si>
  <si>
    <t>The NCVS excludes from rape a male being forced to penetrate another.</t>
  </si>
  <si>
    <t>On these anti-men biases and alternative measures, see</t>
  </si>
  <si>
    <t>Stemple, Lara and Ilan H. Meyer (2014). "The Sexual Victimization of Men in America: New Data Challenge Old Assumptions." American Journal of Public Health vol. 104(6): e19-e26.</t>
  </si>
  <si>
    <t>estimate based on heightened concern about rape on college campuses</t>
  </si>
  <si>
    <t>commitments per person</t>
  </si>
  <si>
    <t>staff-on-inmate</t>
  </si>
  <si>
    <t>prevalence in NIS survey</t>
  </si>
  <si>
    <t>number from NIS survey</t>
  </si>
  <si>
    <t>est. inmates victimized per year</t>
  </si>
  <si>
    <t>commitments</t>
  </si>
  <si>
    <t>jails and lockups, 2009</t>
  </si>
  <si>
    <t>federal and state prisons, 2009</t>
  </si>
  <si>
    <t>stock on given day</t>
  </si>
  <si>
    <t>BJS, Jail Inmates at mid-year 2009, plus est. 30,000 in police lockups</t>
  </si>
  <si>
    <t>commitment prevalence discount factor</t>
  </si>
  <si>
    <t>Victimization incidents</t>
  </si>
  <si>
    <t>incidents per victim</t>
  </si>
  <si>
    <t>3 to 5</t>
  </si>
  <si>
    <t>6 to 10</t>
  </si>
  <si>
    <t>11 or more</t>
  </si>
  <si>
    <t>staff sexual misconduct</t>
  </si>
  <si>
    <t>reported victims</t>
  </si>
  <si>
    <t>prisons</t>
  </si>
  <si>
    <t>jails</t>
  </si>
  <si>
    <t>inmate-on-inmate sexual victimization</t>
  </si>
  <si>
    <t>weights</t>
  </si>
  <si>
    <t>ave. incidents per victim</t>
  </si>
  <si>
    <t>estimates</t>
  </si>
  <si>
    <t>Beck, J. Allen and Paige M. Harrison (2010). Sexual Victimization in Prisons and Jails Reported by Inmates, 2008-09, National Inmate Survey, 2008-09, available at http://bjs.ojp.usdoj.gov/index.cfm?ty=pbdetail&amp;iid=2202.</t>
  </si>
  <si>
    <t>Beck &amp; Harrison (2010) Tables  15 &amp; 17, pp. 21, 23</t>
  </si>
  <si>
    <t>both sexes</t>
  </si>
  <si>
    <t>BJS, Prisoners in 2009, Table 1</t>
  </si>
  <si>
    <t>BJS, Prisoners in 2012, Trends in Admissions and Releases, 1991-2012, Table 1, p. 3</t>
  </si>
  <si>
    <t>new court commitments</t>
  </si>
  <si>
    <t>parole violations</t>
  </si>
  <si>
    <t>all types of commitments</t>
  </si>
  <si>
    <t>Id. Table 6, p. 8</t>
  </si>
  <si>
    <t>Id. Table 7, p. 9</t>
  </si>
  <si>
    <t>commitments to federal and state prisons (sentenced prisoners), by sex estimate for 2009</t>
  </si>
  <si>
    <t>see below</t>
  </si>
  <si>
    <t>Beck &amp; Harrison (2010) Tables  1, 15 &amp; 17, pp. 21, 23, 7</t>
  </si>
  <si>
    <t>Id. Tables 6 &amp; 1, pp. 12, 7</t>
  </si>
  <si>
    <t>est. victimization incidents</t>
  </si>
  <si>
    <t>all victimizations, both sexes</t>
  </si>
  <si>
    <t>total SVCW estimates</t>
  </si>
  <si>
    <t>Sexual victimization claims among the U.S. adult inmate population</t>
  </si>
  <si>
    <t>summary sexual victimization statistics</t>
  </si>
  <si>
    <t>all types</t>
  </si>
  <si>
    <t>Calculation details</t>
  </si>
  <si>
    <t>calculation details and sources below</t>
  </si>
  <si>
    <t>double-counting of inmates moving between jails and prisons is within error bounds of estimates</t>
  </si>
  <si>
    <t>inmate-on-inmate</t>
  </si>
  <si>
    <t>perpetrators, summed across victim sex and jail/prison</t>
  </si>
  <si>
    <t>Bailiffs, correctional officers, and jailers</t>
  </si>
  <si>
    <t>total employed</t>
  </si>
  <si>
    <t>women</t>
  </si>
  <si>
    <t>men</t>
  </si>
  <si>
    <t>thousands</t>
  </si>
  <si>
    <t>Labor Force Statistics from the Current Population Survey, 2013</t>
  </si>
  <si>
    <t>11. Employed persons by detailed occupation, sex, race, and Hispanic or Latino ethnicity</t>
  </si>
  <si>
    <t>victim sex, inmate-on-inmate victimization</t>
  </si>
  <si>
    <t>victim sex, all types of victimization</t>
  </si>
  <si>
    <t>victim sex, staff-on-inmate victimization</t>
  </si>
  <si>
    <t>comparison of estimates:</t>
  </si>
  <si>
    <t>NIS directly reported</t>
  </si>
  <si>
    <t>Beck &amp; Harrison (2010) Tables  1, p. 7</t>
  </si>
  <si>
    <t>PREA RIA inmate victim prevalence estimates</t>
  </si>
  <si>
    <t>community corrections facilities (CCF)</t>
  </si>
  <si>
    <t>juvenile detention facilities</t>
  </si>
  <si>
    <t>lockups</t>
  </si>
  <si>
    <t>not estimated</t>
  </si>
  <si>
    <t>PREA RIA, Table ES.1, p. 2</t>
  </si>
  <si>
    <t>PREA RIA</t>
  </si>
  <si>
    <t>both estimates exclude lockups</t>
  </si>
  <si>
    <t>estimates; see prisoners-us-commitments-stock-sex; http://purplemotes.net/2010/10/10/seven-million-more-detentions-than-arrests/</t>
  </si>
  <si>
    <t>incidents of inmate sexual victimizastion</t>
  </si>
  <si>
    <t>Stemple &amp; Meyer (2014) p. e24, Fig. 2</t>
  </si>
  <si>
    <t>not given</t>
  </si>
  <si>
    <t>additional comparative estimate:</t>
  </si>
  <si>
    <t>over 900,000</t>
  </si>
  <si>
    <t>over 90,000</t>
  </si>
  <si>
    <t>men / women</t>
  </si>
  <si>
    <t>Sex of perpetrator(s) (percent)</t>
  </si>
  <si>
    <t>additional reduced victimization per additional million inmates</t>
  </si>
  <si>
    <t>rape/sexual assault prisoners</t>
  </si>
  <si>
    <t>rape/sexual assault convictions, per year</t>
  </si>
  <si>
    <t>rape/sexual assault prison commitments, per year</t>
  </si>
  <si>
    <t>NCVS (2): Criminal Victimization, annual Bureau of Justice Statistics reports</t>
  </si>
  <si>
    <t>NCVS(1)</t>
  </si>
  <si>
    <t>annual count</t>
  </si>
  <si>
    <t>all persons</t>
  </si>
  <si>
    <t>http://www.bjs.gov/index.cfm?ty=pbdetail&amp;iid=4594</t>
  </si>
  <si>
    <t>NISVS 2010, executive summary, first "key finding"</t>
  </si>
  <si>
    <t>NISVS, 2010 text table</t>
  </si>
  <si>
    <t>NVAW Survey, 2000, executive summary, second "key finding"</t>
  </si>
  <si>
    <t>not reported</t>
  </si>
  <si>
    <t>NVAW Survey, 2000, text table</t>
  </si>
  <si>
    <t>Exhibit 4</t>
  </si>
  <si>
    <t>Tables 2.1, 2.2</t>
  </si>
  <si>
    <t>p. 9, Table 5</t>
  </si>
  <si>
    <t>not surveyed</t>
  </si>
  <si>
    <t>Exhibit 3</t>
  </si>
  <si>
    <t>NISVS 2010, text calculation</t>
  </si>
  <si>
    <t>p. iii</t>
  </si>
  <si>
    <t>p. 1</t>
  </si>
  <si>
    <t>year estimate, rape/sexual assault victims</t>
  </si>
  <si>
    <t>NCVS 2010, text table in annual report</t>
  </si>
  <si>
    <t>year estimate, rape or sexual assault victimizations</t>
  </si>
  <si>
    <t>Appendix Table 3, p. 9</t>
  </si>
  <si>
    <t>NCWSV, 2000</t>
  </si>
  <si>
    <t>p. 10</t>
  </si>
  <si>
    <t>year estimate, college women</t>
  </si>
  <si>
    <t>men/women (%)</t>
  </si>
  <si>
    <t>NISVS primary synthesis</t>
  </si>
  <si>
    <t>NCWSV primary synthesis</t>
  </si>
  <si>
    <t>Prominently reported sexual victimization estimates</t>
  </si>
  <si>
    <t>Other sexual victimization estimates</t>
  </si>
  <si>
    <t>Not prominently reported sexual victimization estimates</t>
  </si>
  <si>
    <t>subject to non-consensual sex as adults (ages 16 &amp; older)</t>
  </si>
  <si>
    <t>subject to non-consensual sex before age 16</t>
  </si>
  <si>
    <t>subject to illegal or non-consensual sex before age 16</t>
  </si>
  <si>
    <t>Table 2, p. 847</t>
  </si>
  <si>
    <t>NCVS (3) (rape/sexual assault, victimizations)</t>
  </si>
  <si>
    <t>Calculation of NCWSV primary synthesis</t>
  </si>
  <si>
    <t>rapes, year estimate, college women</t>
  </si>
  <si>
    <t>parameters:</t>
  </si>
  <si>
    <t>NCWSVS p. 10</t>
  </si>
  <si>
    <t>2006 US population</t>
  </si>
  <si>
    <t>US Census data</t>
  </si>
  <si>
    <t>year; rape, excluding made to penetrate; victims</t>
  </si>
  <si>
    <t>12-months recall, rape, including made to penetrate</t>
  </si>
  <si>
    <t>12-months recall, rape, excluding made to penetrate</t>
  </si>
  <si>
    <t>lifetime recall, rape, excluding made to penetrate</t>
  </si>
  <si>
    <t>lifetime recall, rape or other sexual violence</t>
  </si>
  <si>
    <t>details below</t>
  </si>
  <si>
    <t>References:</t>
  </si>
  <si>
    <t>CKMG: Coxell, Addrian, Michael King, Gillian Mezey and Dawn Gordon (1999). "Lifetime prevalence, characteristics, and associated problems of nonconsensual sex in men: cross sectional survey." BMJ vol. 318(27 Mar.): 846-850.</t>
  </si>
  <si>
    <t>CKMG 1999, survey, England</t>
  </si>
  <si>
    <t>NCWSV: Fisher, Bonnie S., Francis T. Cullen and Michael G. Turner (2000). The Sexual Victimization of College Women, U.S. National Institute of Justice U.S. Bureau of Justice Statistics.</t>
  </si>
  <si>
    <t>NVAW: Tjaden, Patricia and Nancy Thoennes (2000). Full Report of the Prevalence, Incidence, and Consequences of Violence Against Women: Findings from the National Violence Against Women Survey. Washington, DC, National Institute of Justice, Centers for Disease Control and Prevention.</t>
  </si>
  <si>
    <t>NISVS: Black, Michele C., Kathleen C. Basile, et al. (2011). The National Intimate Partner and Sexual Violence Survey: 2010 Summary Report. Centers for Disease Control and Prevention U.S. National Center for Injury Prevention and Control. Atlanta, Georgia.</t>
  </si>
  <si>
    <t>NCVS: Truman, Jennifer L. (2011). Criminal Victimization, 2010. Office of Justice Programs U.S. Department of Justice, Bureau of Justice Statistics</t>
  </si>
  <si>
    <t>NCVS SR: Planty, Michael et al. (2013) Female Vitims of Sexual Violence, 1994-2010, Special Report US DOJ, Bureau of Justice Statistics</t>
  </si>
  <si>
    <t>NCVS SR 2010, text</t>
  </si>
  <si>
    <t>NCVS SR 2010, appendix</t>
  </si>
  <si>
    <t>share of men perpetrators of rape, excluding made to penetrate</t>
  </si>
  <si>
    <t>see sheet "non-inmate victimization"</t>
  </si>
  <si>
    <t>victims / offenders</t>
  </si>
  <si>
    <t>estimated rape offenders by victims</t>
  </si>
  <si>
    <t>calculated</t>
  </si>
  <si>
    <t>Estimates of incarceration staff offenders of rape / sexual assault by victimization reports</t>
  </si>
  <si>
    <t>Estimates of non-inmate rape (excluding made to penetrate) offenders by victimization reports</t>
  </si>
  <si>
    <t>estimated offenders</t>
  </si>
  <si>
    <t>% categorized as rapists</t>
  </si>
  <si>
    <t>estimated based on employment and common public claims about the share of persons who rape</t>
  </si>
  <si>
    <t>victims / offenders (non-inmates)</t>
  </si>
  <si>
    <t>victims by victimization survey (NIS)</t>
  </si>
  <si>
    <t>victims / offenders (incarceration staff / inmates)</t>
  </si>
  <si>
    <t>inmate-on-inmate victimization excluded because not relevant to change in number of persons incarcerated</t>
  </si>
  <si>
    <t>over lifetime, large share of victims report only one perpetrator, well known to victim, NISVS, pp. 22-3</t>
  </si>
  <si>
    <t>in prisons</t>
  </si>
  <si>
    <t>in jails</t>
  </si>
  <si>
    <t>PREA RIA estimates by offense severity (by highest to lowest severity)</t>
  </si>
  <si>
    <t>nonconsensual sexual acts, involving injury, force, or high incidence</t>
  </si>
  <si>
    <t>nonconsensual sexual acts, involving no injury and no force, and low incidence</t>
  </si>
  <si>
    <t>"willing" sex with staff</t>
  </si>
  <si>
    <t>abusive sexual contacts, involving injury or high incidence</t>
  </si>
  <si>
    <t>abusive sexual contacts, involving no injury and low incidence</t>
  </si>
  <si>
    <t>staff sexual misconduct, touching only</t>
  </si>
  <si>
    <t>NIS estimated victims per year</t>
  </si>
  <si>
    <t>any</t>
  </si>
  <si>
    <t>staff on imate</t>
  </si>
  <si>
    <t>inmate on inmate</t>
  </si>
  <si>
    <t>staff on inmate</t>
  </si>
  <si>
    <t>total, all</t>
  </si>
  <si>
    <t>total, staff on inmate</t>
  </si>
  <si>
    <t>total, inmate on inmate</t>
  </si>
  <si>
    <t>total, inmate on inmate, nonconsensual sexual acts</t>
  </si>
  <si>
    <t>total, staff on inmate, excluding touching only</t>
  </si>
  <si>
    <t>% defined as rape / sexual assault</t>
  </si>
  <si>
    <t>Staff on inmate rape / sexual assualt revised estimate</t>
  </si>
  <si>
    <t>victims of all types of sexual victimization</t>
  </si>
  <si>
    <t>est. victims, rape / sexual assault</t>
  </si>
  <si>
    <t>in prisons and jails</t>
  </si>
  <si>
    <t>PREA RIA, Tables 1.1, 1.3, 1.4</t>
  </si>
  <si>
    <t>victims by victimization survey (NISVS primary synthesis)</t>
  </si>
  <si>
    <t>share of men perpetrators of rape</t>
  </si>
  <si>
    <t>estimated perpetrator numers</t>
  </si>
  <si>
    <t>perpetrators total across prisons and jails</t>
  </si>
  <si>
    <t>victim sex</t>
  </si>
  <si>
    <t>perpetrator sex</t>
  </si>
  <si>
    <t>total check</t>
  </si>
  <si>
    <t>male share</t>
  </si>
  <si>
    <t>NIS; see "inmate victimization" sheet</t>
  </si>
  <si>
    <t>NIS; see below</t>
  </si>
  <si>
    <t>total incarceration staff</t>
  </si>
  <si>
    <t>consistent with common mainstream media reports that a large share of men are rapists; see, e.g.</t>
  </si>
  <si>
    <t>"Nearly quarter of men in Asia-Pacific admit to committing rape," Kate Hodal, The Guardian (UK), 9 September 2013</t>
  </si>
  <si>
    <t>http://www.theguardian.com/society/2013/sep/10/asia-pacific-rape-survey</t>
  </si>
  <si>
    <t>rape/sexual assault in current criminal-justice processing</t>
  </si>
  <si>
    <t>est. victimization total rape / sexual assault offenders</t>
  </si>
  <si>
    <t>sum from above</t>
  </si>
  <si>
    <t>% convicted offenders sentenced to prison</t>
  </si>
  <si>
    <t>BJS, Felony Sentences in State Courts, 2006 -- Statistical Tables, Table 1.2, p. 4; sex categories estimated using BJS prison commitment data</t>
  </si>
  <si>
    <t>new rape/sexual assaults commitments</t>
  </si>
  <si>
    <t>deterrence parameter:</t>
  </si>
  <si>
    <t>men in prison</t>
  </si>
  <si>
    <t>women in prison</t>
  </si>
  <si>
    <t>men / women in prison</t>
  </si>
  <si>
    <t>total victimization deterence factor</t>
  </si>
  <si>
    <t>NISVS, p. 24; for lifetime reports, reported perpetrator data excludes more credible yearly data.  Cf. CKMG 1999, p. 847 (46% of sample of men victims reported being subject to non-consensual sex with women)</t>
  </si>
  <si>
    <t>BJS data on sheet "offenders, other data"</t>
  </si>
  <si>
    <t>current prisoners</t>
  </si>
  <si>
    <t>expert views on the deterence effects of incarceration vary widely; many experts believe that even at extraordinary current</t>
  </si>
  <si>
    <t>US incarcarceration level, deterence of imprisonment is neglible</t>
  </si>
  <si>
    <t>implied effects on prison populations of victimization criminalization of rape/sexual assault</t>
  </si>
  <si>
    <t>Supporting data</t>
  </si>
  <si>
    <t>Reference</t>
  </si>
  <si>
    <t>FBI: forcible rape offenses known to police, 1960-2010 from</t>
  </si>
  <si>
    <t>female rape victimizations</t>
  </si>
  <si>
    <t>US Bureau of Justice Statistics, Criminal Victimization in the United States: 1973-1992 Trends</t>
  </si>
  <si>
    <t>NCVS (1): "female rape victimizations"  (male rape victimizations not reported)</t>
  </si>
  <si>
    <t>felony convictions of rape in state courts</t>
  </si>
  <si>
    <t>notes</t>
  </si>
  <si>
    <t>National Crime Victimization Survey (1)</t>
  </si>
  <si>
    <t>National Crime Victimization Survey (2)</t>
  </si>
  <si>
    <t>judgments of rape under law in US criminal justice systems</t>
  </si>
  <si>
    <t>FBI UCR data, definitionally excludes rape of males</t>
  </si>
  <si>
    <t>National Crime Victimization Survey (3)</t>
  </si>
  <si>
    <t xml:space="preserve">NCVS (3): </t>
  </si>
  <si>
    <t>BJS, Special Report, Female Victims of Sexual Violence, 1994-2010 (March, 2013)</t>
  </si>
  <si>
    <t>model summary of incarceration:</t>
  </si>
  <si>
    <t>prisoners</t>
  </si>
  <si>
    <t>National Intimate Partner and Sexual Violence Survey, scaled</t>
  </si>
  <si>
    <t>scaled from 2010 using NCVS (2); excludes men made to penetrate</t>
  </si>
  <si>
    <t>general national survey, survey administrators judge rape, figure for "female rape"</t>
  </si>
  <si>
    <t>survey revision, scaled from 1995 reported figure, continues to exclude men made to penetrate, figure for "rape/sexual assault," no subcategories reported</t>
  </si>
  <si>
    <t>survey revision, continues to exclude men made to penetrate, figure for "Rape/Sexual assault," comprises reported subcategories "rape," "attempted rape," and "sexual assault," where sexual assault includes threats</t>
  </si>
  <si>
    <t>figures based on victimizations (incidents); all figures exclude rapes of inmates</t>
  </si>
  <si>
    <t>victimizations / 1000 inmates</t>
  </si>
  <si>
    <t>rate: year estimate of victimizations / 1000 persons 12 and older</t>
  </si>
  <si>
    <t>NCVS 2010</t>
  </si>
  <si>
    <t>NCVS online analysis tool</t>
  </si>
  <si>
    <t>inmate rate / non-inmate rate</t>
  </si>
  <si>
    <t>not report p. 1</t>
  </si>
  <si>
    <t>details below; figure for men calcalated based on NCVS 2010 sex ratio</t>
  </si>
  <si>
    <t>rape / sexual assault</t>
  </si>
  <si>
    <t>figure for 
rape/sexual assault</t>
  </si>
  <si>
    <t>for sources, see sheet "rape time-series"</t>
  </si>
  <si>
    <t>figure source</t>
  </si>
  <si>
    <t>reporting multiples</t>
  </si>
  <si>
    <t>relative to NCVS (1)</t>
  </si>
  <si>
    <t>relative to felony rape convictions</t>
  </si>
  <si>
    <t>all survey figures here exclude men made to penetrate sexually another</t>
  </si>
  <si>
    <t>total, legally nonconsensual sex</t>
  </si>
  <si>
    <t>change, 1992-2006</t>
  </si>
  <si>
    <t>based on rape victimization-criminalization model below</t>
  </si>
  <si>
    <t>current rape/sexual assault victims</t>
  </si>
  <si>
    <t>inmate victimization plus prominently reported figures for non-inmates , i.e. excluding men made to penetrate sexually another person</t>
  </si>
  <si>
    <t>calculated; inmate-on-inmate victimization scaled by the number of inmates by sex</t>
  </si>
  <si>
    <t>estimated prisoners, yr 5</t>
  </si>
  <si>
    <t>estimated rape/sexual assault victims, yr 5</t>
  </si>
  <si>
    <t>% change</t>
  </si>
  <si>
    <t>Surveys of sexual victimization in the US among the non-inmate population</t>
  </si>
  <si>
    <t>Rape / sexual assault statistics annually for U.S. from 1960 to 2010</t>
  </si>
  <si>
    <t>NCVS (2) (rape / sexual assault, victimizations)</t>
  </si>
  <si>
    <t>felony rape / sexual assault convictions</t>
  </si>
  <si>
    <t>Violent victimization data for U.S. population</t>
  </si>
  <si>
    <t>Source data on offenders in violent victimizations</t>
  </si>
  <si>
    <t>Repository:</t>
  </si>
  <si>
    <t>http://acrosswalls.org/datasets/</t>
  </si>
  <si>
    <t>Version: 1.0</t>
  </si>
  <si>
    <t>Modeling the incarceration effects of criminalization according sexual victimization claims, US about 2005</t>
  </si>
  <si>
    <t>Variance in official U.S. rape/sexual assault estimates, estimated relative to 1992 base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</si>
</sst>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
    <numFmt numFmtId="166" formatCode="0.0"/>
    <numFmt numFmtId="167" formatCode="0.000"/>
    <numFmt numFmtId="176" formatCode="_(* #,##0.0_);_(* \(#,##0.0\);_(* &quot;-&quot;??_);_(@_)"/>
    <numFmt numFmtId="177" formatCode="_(* #,##0_);_(* \(#,##0\);_(* &quot;-&quot;??_);_(@_)"/>
  </numFmts>
  <fonts count="10" x14ac:knownFonts="1">
    <font>
      <sz val="10"/>
      <name val="Arial"/>
    </font>
    <font>
      <sz val="10"/>
      <name val="Arial"/>
    </font>
    <font>
      <sz val="8"/>
      <name val="Arial"/>
      <family val="2"/>
    </font>
    <font>
      <u/>
      <sz val="10"/>
      <color indexed="12"/>
      <name val="Arial"/>
      <family val="2"/>
    </font>
    <font>
      <b/>
      <sz val="10"/>
      <name val="Courier New"/>
      <family val="3"/>
    </font>
    <font>
      <sz val="10"/>
      <name val="Courier New"/>
      <family val="3"/>
    </font>
    <font>
      <i/>
      <sz val="10"/>
      <name val="Courier New"/>
      <family val="3"/>
    </font>
    <font>
      <sz val="10"/>
      <name val="Arial"/>
      <family val="2"/>
    </font>
    <font>
      <b/>
      <sz val="10"/>
      <name val="Arial"/>
      <family val="2"/>
    </font>
    <font>
      <sz val="10"/>
      <name val="Arial"/>
      <family val="2"/>
    </font>
  </fonts>
  <fills count="2">
    <fill>
      <patternFill patternType="none"/>
    </fill>
    <fill>
      <patternFill patternType="gray125"/>
    </fill>
  </fills>
  <borders count="18">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double">
        <color indexed="64"/>
      </bottom>
      <diagonal/>
    </border>
    <border>
      <left/>
      <right/>
      <top/>
      <bottom style="double">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3"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cellStyleXfs>
  <cellXfs count="121">
    <xf numFmtId="0" fontId="0" fillId="0" borderId="0" xfId="0"/>
    <xf numFmtId="3" fontId="0" fillId="0" borderId="0" xfId="0" applyNumberFormat="1"/>
    <xf numFmtId="166" fontId="0" fillId="0" borderId="0" xfId="0" applyNumberFormat="1"/>
    <xf numFmtId="1" fontId="0" fillId="0" borderId="0" xfId="0" applyNumberFormat="1"/>
    <xf numFmtId="0" fontId="4" fillId="0" borderId="0" xfId="0" applyFont="1" applyFill="1" applyAlignment="1" applyProtection="1">
      <alignment horizontal="left" vertical="center"/>
    </xf>
    <xf numFmtId="0" fontId="5" fillId="0" borderId="0" xfId="0" applyFont="1" applyFill="1"/>
    <xf numFmtId="0" fontId="4" fillId="0" borderId="0" xfId="0" applyFont="1" applyFill="1" applyAlignment="1">
      <alignment vertical="center"/>
    </xf>
    <xf numFmtId="0" fontId="5" fillId="0" borderId="1" xfId="0" applyFont="1" applyFill="1" applyBorder="1"/>
    <xf numFmtId="0" fontId="5" fillId="0" borderId="2" xfId="0" applyFont="1" applyFill="1" applyBorder="1"/>
    <xf numFmtId="0" fontId="5" fillId="0" borderId="3" xfId="0" applyFont="1" applyFill="1" applyBorder="1"/>
    <xf numFmtId="0" fontId="5" fillId="0" borderId="1" xfId="0" applyFont="1" applyFill="1" applyBorder="1" applyAlignment="1" applyProtection="1">
      <alignment horizontal="right"/>
    </xf>
    <xf numFmtId="0" fontId="5" fillId="0" borderId="4" xfId="0" applyFont="1" applyFill="1" applyBorder="1" applyAlignment="1" applyProtection="1">
      <alignment horizontal="right" vertical="center"/>
    </xf>
    <xf numFmtId="0" fontId="5" fillId="0" borderId="5" xfId="0" applyFont="1" applyFill="1" applyBorder="1" applyAlignment="1" applyProtection="1">
      <alignment horizontal="right" vertical="center"/>
    </xf>
    <xf numFmtId="0" fontId="5" fillId="0" borderId="6" xfId="0" applyFont="1" applyFill="1" applyBorder="1" applyAlignment="1" applyProtection="1">
      <alignment horizontal="right" vertical="center"/>
    </xf>
    <xf numFmtId="0" fontId="5" fillId="0" borderId="7" xfId="0" applyFont="1" applyFill="1" applyBorder="1" applyAlignment="1" applyProtection="1">
      <alignment horizontal="right" vertical="center"/>
    </xf>
    <xf numFmtId="0" fontId="5" fillId="0" borderId="8" xfId="0" applyFont="1" applyFill="1" applyBorder="1" applyAlignment="1" applyProtection="1">
      <alignment horizontal="left" vertical="center"/>
    </xf>
    <xf numFmtId="1" fontId="5" fillId="0" borderId="6" xfId="0" applyNumberFormat="1" applyFont="1" applyFill="1" applyBorder="1" applyAlignment="1" applyProtection="1">
      <alignment horizontal="right" vertical="center"/>
    </xf>
    <xf numFmtId="0" fontId="5" fillId="0" borderId="7" xfId="0" applyFont="1" applyFill="1" applyBorder="1" applyAlignment="1">
      <alignment vertical="center"/>
    </xf>
    <xf numFmtId="0" fontId="4" fillId="0" borderId="9" xfId="0" applyFont="1" applyFill="1" applyBorder="1" applyAlignment="1" applyProtection="1">
      <alignment horizontal="left" vertical="center"/>
    </xf>
    <xf numFmtId="3" fontId="4" fillId="0" borderId="4" xfId="0" applyNumberFormat="1" applyFont="1" applyFill="1" applyBorder="1" applyAlignment="1" applyProtection="1">
      <alignment vertical="center"/>
    </xf>
    <xf numFmtId="3" fontId="4" fillId="0" borderId="10" xfId="0" applyNumberFormat="1" applyFont="1" applyFill="1" applyBorder="1" applyAlignment="1" applyProtection="1">
      <alignment vertical="center"/>
    </xf>
    <xf numFmtId="0" fontId="5" fillId="0" borderId="9" xfId="0" applyFont="1" applyFill="1" applyBorder="1" applyAlignment="1" applyProtection="1">
      <alignment horizontal="left" vertical="center"/>
    </xf>
    <xf numFmtId="3" fontId="5" fillId="0" borderId="2" xfId="0" applyNumberFormat="1" applyFont="1" applyFill="1" applyBorder="1" applyAlignment="1" applyProtection="1">
      <alignment vertical="center"/>
    </xf>
    <xf numFmtId="3" fontId="5" fillId="0" borderId="3" xfId="0" applyNumberFormat="1" applyFont="1" applyFill="1" applyBorder="1" applyAlignment="1" applyProtection="1">
      <alignment vertical="center"/>
    </xf>
    <xf numFmtId="3" fontId="5" fillId="0" borderId="4" xfId="0" applyNumberFormat="1" applyFont="1" applyFill="1" applyBorder="1" applyAlignment="1" applyProtection="1">
      <alignment vertical="center"/>
    </xf>
    <xf numFmtId="3" fontId="5" fillId="0" borderId="0" xfId="0" applyNumberFormat="1" applyFont="1" applyFill="1" applyBorder="1" applyAlignment="1" applyProtection="1">
      <alignment vertical="center"/>
    </xf>
    <xf numFmtId="3" fontId="5" fillId="0" borderId="4"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right" vertical="center"/>
    </xf>
    <xf numFmtId="0" fontId="5" fillId="0" borderId="9" xfId="0" applyFont="1" applyFill="1" applyBorder="1" applyAlignment="1">
      <alignment vertical="center"/>
    </xf>
    <xf numFmtId="37" fontId="5" fillId="0" borderId="4" xfId="0" applyNumberFormat="1" applyFont="1" applyFill="1" applyBorder="1" applyAlignment="1" applyProtection="1">
      <alignment vertical="center"/>
    </xf>
    <xf numFmtId="3" fontId="5" fillId="0" borderId="11" xfId="0" applyNumberFormat="1" applyFont="1" applyFill="1" applyBorder="1" applyAlignment="1" applyProtection="1">
      <alignment vertical="center"/>
    </xf>
    <xf numFmtId="3" fontId="5" fillId="0" borderId="12" xfId="0" applyNumberFormat="1" applyFont="1" applyFill="1" applyBorder="1" applyAlignment="1" applyProtection="1">
      <alignment vertical="center"/>
    </xf>
    <xf numFmtId="3" fontId="4" fillId="0" borderId="4" xfId="0" applyNumberFormat="1" applyFont="1" applyFill="1" applyBorder="1" applyAlignment="1" applyProtection="1">
      <alignment horizontal="right" vertical="center"/>
    </xf>
    <xf numFmtId="3" fontId="5" fillId="0" borderId="10" xfId="0" applyNumberFormat="1" applyFont="1" applyFill="1" applyBorder="1" applyAlignment="1" applyProtection="1">
      <alignment vertical="center"/>
    </xf>
    <xf numFmtId="3" fontId="5" fillId="0" borderId="10" xfId="0" applyNumberFormat="1" applyFont="1" applyFill="1" applyBorder="1" applyAlignment="1" applyProtection="1">
      <alignment horizontal="right" vertical="center"/>
    </xf>
    <xf numFmtId="0" fontId="5" fillId="0" borderId="13" xfId="0" applyFont="1" applyFill="1" applyBorder="1" applyAlignment="1" applyProtection="1">
      <alignment horizontal="left" vertical="center"/>
    </xf>
    <xf numFmtId="3" fontId="5" fillId="0" borderId="5" xfId="0" applyNumberFormat="1" applyFont="1" applyFill="1" applyBorder="1" applyAlignment="1" applyProtection="1">
      <alignment horizontal="right" vertical="center"/>
    </xf>
    <xf numFmtId="3" fontId="5" fillId="0" borderId="5" xfId="0" applyNumberFormat="1" applyFont="1" applyFill="1" applyBorder="1" applyAlignment="1" applyProtection="1">
      <alignment vertical="center"/>
    </xf>
    <xf numFmtId="3" fontId="5" fillId="0" borderId="14" xfId="0" applyNumberFormat="1" applyFont="1" applyFill="1" applyBorder="1" applyAlignment="1" applyProtection="1">
      <alignment horizontal="right" vertical="center"/>
    </xf>
    <xf numFmtId="3" fontId="4" fillId="0" borderId="0" xfId="0" applyNumberFormat="1" applyFont="1" applyFill="1" applyAlignment="1" applyProtection="1">
      <alignment horizontal="left" vertical="center"/>
    </xf>
    <xf numFmtId="9" fontId="0" fillId="0" borderId="0" xfId="4" applyFont="1"/>
    <xf numFmtId="164" fontId="0" fillId="0" borderId="0" xfId="4" applyNumberFormat="1" applyFont="1"/>
    <xf numFmtId="167" fontId="0" fillId="0" borderId="0" xfId="0" applyNumberFormat="1"/>
    <xf numFmtId="0" fontId="3" fillId="0" borderId="0" xfId="2" applyAlignment="1" applyProtection="1"/>
    <xf numFmtId="0" fontId="9" fillId="0" borderId="0" xfId="0" applyFont="1"/>
    <xf numFmtId="165" fontId="0" fillId="0" borderId="0" xfId="0" applyNumberFormat="1"/>
    <xf numFmtId="0" fontId="9" fillId="0" borderId="0" xfId="0" applyFont="1" applyAlignment="1">
      <alignment horizontal="left"/>
    </xf>
    <xf numFmtId="3" fontId="0" fillId="0" borderId="0" xfId="4" applyNumberFormat="1" applyFont="1"/>
    <xf numFmtId="177" fontId="0" fillId="0" borderId="0" xfId="1" applyNumberFormat="1" applyFont="1"/>
    <xf numFmtId="0" fontId="9" fillId="0" borderId="0" xfId="0" applyFont="1" applyAlignment="1">
      <alignment horizontal="center"/>
    </xf>
    <xf numFmtId="164" fontId="9" fillId="0" borderId="0" xfId="4" applyNumberFormat="1" applyFont="1"/>
    <xf numFmtId="164" fontId="0" fillId="0" borderId="0" xfId="0" applyNumberFormat="1"/>
    <xf numFmtId="0" fontId="0" fillId="0" borderId="0" xfId="0" applyAlignment="1">
      <alignment horizontal="right"/>
    </xf>
    <xf numFmtId="0" fontId="9" fillId="0" borderId="0" xfId="0" applyFont="1" applyAlignment="1">
      <alignment horizontal="right"/>
    </xf>
    <xf numFmtId="3" fontId="0" fillId="0" borderId="0" xfId="0" applyNumberFormat="1" applyAlignment="1">
      <alignment horizontal="center"/>
    </xf>
    <xf numFmtId="0" fontId="0" fillId="0" borderId="0" xfId="0" applyAlignment="1">
      <alignment horizontal="center"/>
    </xf>
    <xf numFmtId="0" fontId="7" fillId="0" borderId="0" xfId="0" applyFont="1"/>
    <xf numFmtId="176" fontId="0" fillId="0" borderId="0" xfId="1" applyNumberFormat="1" applyFont="1"/>
    <xf numFmtId="37" fontId="0" fillId="0" borderId="0" xfId="1" applyNumberFormat="1" applyFont="1"/>
    <xf numFmtId="9" fontId="0" fillId="0" borderId="0" xfId="0" applyNumberFormat="1"/>
    <xf numFmtId="0" fontId="7" fillId="0" borderId="0" xfId="0" applyFont="1" applyAlignment="1">
      <alignment horizontal="center"/>
    </xf>
    <xf numFmtId="0" fontId="7" fillId="0" borderId="0" xfId="0" applyFont="1" applyAlignment="1">
      <alignment horizontal="left"/>
    </xf>
    <xf numFmtId="0" fontId="7" fillId="0" borderId="0" xfId="3" applyFont="1"/>
    <xf numFmtId="177" fontId="0" fillId="0" borderId="0" xfId="0" applyNumberFormat="1"/>
    <xf numFmtId="165" fontId="0" fillId="0" borderId="0" xfId="0" applyNumberFormat="1" applyAlignment="1">
      <alignment horizontal="center"/>
    </xf>
    <xf numFmtId="166" fontId="0" fillId="0" borderId="0" xfId="0" applyNumberFormat="1" applyAlignment="1">
      <alignment horizontal="center"/>
    </xf>
    <xf numFmtId="177" fontId="0" fillId="0" borderId="0" xfId="0" applyNumberFormat="1" applyAlignment="1">
      <alignment horizontal="center"/>
    </xf>
    <xf numFmtId="177" fontId="7" fillId="0" borderId="0" xfId="0" quotePrefix="1" applyNumberFormat="1" applyFont="1" applyAlignment="1">
      <alignment horizontal="center"/>
    </xf>
    <xf numFmtId="0" fontId="7" fillId="0" borderId="0" xfId="0" quotePrefix="1" applyFont="1" applyAlignment="1">
      <alignment horizontal="center"/>
    </xf>
    <xf numFmtId="10" fontId="0" fillId="0" borderId="0" xfId="0" applyNumberFormat="1"/>
    <xf numFmtId="10" fontId="0" fillId="0" borderId="0" xfId="4" applyNumberFormat="1" applyFont="1" applyAlignment="1">
      <alignment horizontal="center"/>
    </xf>
    <xf numFmtId="164" fontId="0" fillId="0" borderId="0" xfId="4" applyNumberFormat="1" applyFont="1" applyAlignment="1">
      <alignment horizontal="center"/>
    </xf>
    <xf numFmtId="0" fontId="7" fillId="0" borderId="0" xfId="0" applyFont="1" applyAlignment="1">
      <alignment horizontal="right"/>
    </xf>
    <xf numFmtId="177" fontId="0" fillId="0" borderId="0" xfId="1" applyNumberFormat="1" applyFont="1" applyAlignment="1">
      <alignment horizontal="right"/>
    </xf>
    <xf numFmtId="177" fontId="0" fillId="0" borderId="0" xfId="0" applyNumberFormat="1" applyAlignment="1">
      <alignment horizontal="right"/>
    </xf>
    <xf numFmtId="166" fontId="0" fillId="0" borderId="0" xfId="0" applyNumberFormat="1" applyAlignment="1">
      <alignment horizontal="right"/>
    </xf>
    <xf numFmtId="164" fontId="0" fillId="0" borderId="0" xfId="0" applyNumberFormat="1" applyAlignment="1">
      <alignment horizontal="right"/>
    </xf>
    <xf numFmtId="164" fontId="0" fillId="0" borderId="0" xfId="4" applyNumberFormat="1" applyFont="1" applyAlignment="1">
      <alignment horizontal="right"/>
    </xf>
    <xf numFmtId="3" fontId="0" fillId="0" borderId="0" xfId="0" applyNumberFormat="1" applyAlignment="1">
      <alignment horizontal="right"/>
    </xf>
    <xf numFmtId="9" fontId="0" fillId="0" borderId="0" xfId="4" applyFont="1" applyAlignment="1">
      <alignment horizontal="right"/>
    </xf>
    <xf numFmtId="9" fontId="0" fillId="0" borderId="0" xfId="4" applyNumberFormat="1" applyFont="1" applyAlignment="1">
      <alignment horizontal="right"/>
    </xf>
    <xf numFmtId="3" fontId="9" fillId="0" borderId="0" xfId="0" applyNumberFormat="1" applyFont="1" applyAlignment="1">
      <alignment horizontal="right"/>
    </xf>
    <xf numFmtId="0" fontId="7" fillId="0" borderId="0" xfId="0" applyFont="1" applyAlignment="1">
      <alignment vertical="center"/>
    </xf>
    <xf numFmtId="0" fontId="0" fillId="0" borderId="0" xfId="0" applyAlignment="1">
      <alignment vertical="center"/>
    </xf>
    <xf numFmtId="0" fontId="7" fillId="0" borderId="0" xfId="0" applyFont="1" applyAlignment="1">
      <alignment horizontal="left" wrapText="1"/>
    </xf>
    <xf numFmtId="3" fontId="0" fillId="0" borderId="0" xfId="0" applyNumberFormat="1" applyAlignment="1">
      <alignment horizontal="center" vertical="center"/>
    </xf>
    <xf numFmtId="9" fontId="0" fillId="0" borderId="0" xfId="0" applyNumberFormat="1" applyAlignment="1">
      <alignment horizontal="center"/>
    </xf>
    <xf numFmtId="164" fontId="0" fillId="0" borderId="0" xfId="0" applyNumberFormat="1" applyAlignment="1">
      <alignment horizontal="center"/>
    </xf>
    <xf numFmtId="9" fontId="0" fillId="0" borderId="0" xfId="4" applyNumberFormat="1" applyFont="1" applyAlignment="1">
      <alignment horizontal="center"/>
    </xf>
    <xf numFmtId="0" fontId="7" fillId="0" borderId="0" xfId="0" applyNumberFormat="1" applyFont="1" applyAlignment="1">
      <alignment horizontal="center"/>
    </xf>
    <xf numFmtId="0" fontId="7" fillId="0" borderId="0" xfId="1" applyNumberFormat="1" applyFont="1" applyAlignment="1">
      <alignment horizontal="center"/>
    </xf>
    <xf numFmtId="177" fontId="7" fillId="0" borderId="0" xfId="1" applyNumberFormat="1" applyFont="1" applyAlignment="1">
      <alignment horizontal="center"/>
    </xf>
    <xf numFmtId="177" fontId="0" fillId="0" borderId="0" xfId="1" applyNumberFormat="1" applyFont="1" applyAlignment="1">
      <alignment horizontal="center"/>
    </xf>
    <xf numFmtId="37" fontId="0" fillId="0" borderId="0" xfId="1" applyNumberFormat="1" applyFont="1" applyAlignment="1">
      <alignment horizontal="center"/>
    </xf>
    <xf numFmtId="37" fontId="0" fillId="0" borderId="0" xfId="0" applyNumberFormat="1" applyAlignment="1">
      <alignment horizontal="center"/>
    </xf>
    <xf numFmtId="37" fontId="7" fillId="0" borderId="0" xfId="1" applyNumberFormat="1" applyFont="1" applyAlignment="1">
      <alignment horizontal="center"/>
    </xf>
    <xf numFmtId="3" fontId="0" fillId="0" borderId="0" xfId="1" applyNumberFormat="1" applyFont="1" applyAlignment="1">
      <alignment horizontal="center"/>
    </xf>
    <xf numFmtId="0" fontId="7" fillId="0" borderId="0" xfId="0" applyFont="1" applyAlignment="1">
      <alignment horizontal="center" wrapText="1"/>
    </xf>
    <xf numFmtId="2" fontId="0" fillId="0" borderId="0" xfId="0" applyNumberFormat="1" applyAlignment="1">
      <alignment horizontal="center"/>
    </xf>
    <xf numFmtId="0" fontId="0" fillId="0" borderId="0" xfId="0" applyAlignment="1">
      <alignment horizontal="center" wrapText="1"/>
    </xf>
    <xf numFmtId="1" fontId="0" fillId="0" borderId="0" xfId="0" applyNumberFormat="1" applyAlignment="1">
      <alignment horizontal="center"/>
    </xf>
    <xf numFmtId="2" fontId="0" fillId="0" borderId="0" xfId="0" applyNumberFormat="1" applyAlignment="1">
      <alignment horizontal="right"/>
    </xf>
    <xf numFmtId="9" fontId="9" fillId="0" borderId="0" xfId="4" applyFont="1" applyAlignment="1">
      <alignment horizontal="right"/>
    </xf>
    <xf numFmtId="3" fontId="0" fillId="0" borderId="0" xfId="0" applyNumberFormat="1" applyAlignment="1">
      <alignment horizontal="center" wrapText="1"/>
    </xf>
    <xf numFmtId="3" fontId="7" fillId="0" borderId="0" xfId="0" applyNumberFormat="1" applyFont="1" applyAlignment="1">
      <alignment horizontal="center" wrapText="1"/>
    </xf>
    <xf numFmtId="0" fontId="7" fillId="0" borderId="0" xfId="0" applyFont="1" applyAlignment="1">
      <alignment horizontal="left"/>
    </xf>
    <xf numFmtId="0" fontId="0" fillId="0" borderId="0" xfId="0" applyAlignment="1">
      <alignment horizontal="left"/>
    </xf>
    <xf numFmtId="0" fontId="7" fillId="0" borderId="0" xfId="0" applyFont="1" applyAlignment="1">
      <alignment horizontal="center"/>
    </xf>
    <xf numFmtId="0" fontId="0" fillId="0" borderId="0" xfId="0" applyAlignment="1">
      <alignment horizontal="center"/>
    </xf>
    <xf numFmtId="0" fontId="9" fillId="0" borderId="0" xfId="0" applyFont="1" applyAlignment="1">
      <alignment horizontal="center"/>
    </xf>
    <xf numFmtId="0" fontId="7" fillId="0" borderId="0" xfId="0" applyFont="1" applyAlignment="1">
      <alignment horizontal="left" wrapText="1"/>
    </xf>
    <xf numFmtId="0" fontId="7" fillId="0" borderId="0" xfId="0" applyFont="1" applyAlignment="1">
      <alignment horizontal="center" wrapText="1"/>
    </xf>
    <xf numFmtId="3" fontId="7" fillId="0" borderId="0" xfId="0" applyNumberFormat="1" applyFont="1" applyAlignment="1">
      <alignment horizontal="center" wrapText="1"/>
    </xf>
    <xf numFmtId="0" fontId="0" fillId="0" borderId="0" xfId="0" applyAlignment="1">
      <alignment horizontal="center" wrapText="1"/>
    </xf>
    <xf numFmtId="0" fontId="5" fillId="0" borderId="0" xfId="0" applyFont="1" applyFill="1" applyAlignment="1" applyProtection="1">
      <alignment horizontal="left" vertical="distributed" wrapText="1"/>
    </xf>
    <xf numFmtId="0" fontId="5" fillId="0" borderId="15" xfId="0" applyFont="1" applyFill="1" applyBorder="1" applyAlignment="1" applyProtection="1">
      <alignment horizontal="center" vertical="center"/>
    </xf>
    <xf numFmtId="0" fontId="5" fillId="0" borderId="16" xfId="0" applyFont="1" applyFill="1" applyBorder="1" applyAlignment="1" applyProtection="1">
      <alignment horizontal="left" vertical="distributed" wrapText="1"/>
    </xf>
    <xf numFmtId="0" fontId="5" fillId="0" borderId="13" xfId="0" applyFont="1" applyFill="1" applyBorder="1" applyAlignment="1" applyProtection="1">
      <alignment horizontal="left" vertical="distributed" wrapText="1"/>
    </xf>
    <xf numFmtId="0" fontId="5" fillId="0" borderId="7" xfId="0" applyFont="1" applyFill="1" applyBorder="1" applyAlignment="1" applyProtection="1">
      <alignment horizontal="center" vertical="center"/>
    </xf>
    <xf numFmtId="0" fontId="5" fillId="0" borderId="17" xfId="0" applyFont="1" applyFill="1" applyBorder="1" applyAlignment="1" applyProtection="1">
      <alignment horizontal="center" vertical="center"/>
    </xf>
    <xf numFmtId="0" fontId="5" fillId="0" borderId="0" xfId="0" applyFont="1" applyFill="1" applyBorder="1" applyAlignment="1" applyProtection="1">
      <alignment horizontal="left" vertical="distributed" wrapText="1"/>
    </xf>
  </cellXfs>
  <cellStyles count="5">
    <cellStyle name="Comma" xfId="1" builtinId="3"/>
    <cellStyle name="Hyperlink" xfId="2" builtinId="8"/>
    <cellStyle name="Normal" xfId="0" builtinId="0"/>
    <cellStyle name="Normal 2"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dl.handle.net/2027/umn.31951d01047769w"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bjs.ojp.usdoj.gov/index.cfm?ty=pbdetail&amp;iid=2065"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nces.ed.gov/programs/dig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6"/>
  <sheetViews>
    <sheetView tabSelected="1" workbookViewId="0">
      <selection sqref="A1:E1"/>
    </sheetView>
  </sheetViews>
  <sheetFormatPr defaultRowHeight="12.75" x14ac:dyDescent="0.2"/>
  <cols>
    <col min="1" max="1" width="37.85546875" customWidth="1"/>
    <col min="2" max="7" width="13.42578125" customWidth="1"/>
    <col min="8" max="8" width="3.5703125" customWidth="1"/>
    <col min="9" max="9" width="107.85546875" customWidth="1"/>
    <col min="10" max="10" width="48.28515625" customWidth="1"/>
  </cols>
  <sheetData>
    <row r="1" spans="1:9" x14ac:dyDescent="0.2">
      <c r="A1" s="105" t="s">
        <v>825</v>
      </c>
      <c r="B1" s="105"/>
      <c r="C1" s="105"/>
      <c r="D1" s="105"/>
      <c r="E1" s="105"/>
      <c r="I1" t="s">
        <v>822</v>
      </c>
    </row>
    <row r="2" spans="1:9" x14ac:dyDescent="0.2">
      <c r="A2" s="61"/>
      <c r="B2" s="46"/>
      <c r="C2" s="46"/>
      <c r="D2" s="46"/>
      <c r="I2" t="s">
        <v>823</v>
      </c>
    </row>
    <row r="3" spans="1:9" x14ac:dyDescent="0.2">
      <c r="A3" s="61"/>
      <c r="B3" s="46"/>
      <c r="C3" s="46"/>
      <c r="D3" s="46"/>
      <c r="I3" t="s">
        <v>824</v>
      </c>
    </row>
    <row r="4" spans="1:9" x14ac:dyDescent="0.2">
      <c r="A4" s="61"/>
      <c r="B4" s="46"/>
      <c r="C4" s="46"/>
      <c r="D4" s="46"/>
    </row>
    <row r="5" spans="1:9" x14ac:dyDescent="0.2">
      <c r="A5" s="61" t="s">
        <v>784</v>
      </c>
      <c r="B5" s="107" t="s">
        <v>785</v>
      </c>
      <c r="C5" s="107"/>
      <c r="D5" s="107"/>
    </row>
    <row r="6" spans="1:9" x14ac:dyDescent="0.2">
      <c r="B6" s="72" t="s">
        <v>609</v>
      </c>
      <c r="C6" s="72" t="s">
        <v>608</v>
      </c>
      <c r="D6" s="72" t="s">
        <v>583</v>
      </c>
      <c r="E6" s="72" t="s">
        <v>634</v>
      </c>
    </row>
    <row r="7" spans="1:9" x14ac:dyDescent="0.2">
      <c r="A7" s="61" t="s">
        <v>765</v>
      </c>
      <c r="B7" s="81">
        <v>1501468.9053963122</v>
      </c>
      <c r="C7" s="81">
        <v>113175.57817391524</v>
      </c>
      <c r="D7" s="81">
        <v>1614644.4835702274</v>
      </c>
      <c r="E7" s="75">
        <f>B7/C7</f>
        <v>13.266721757666014</v>
      </c>
    </row>
    <row r="8" spans="1:9" x14ac:dyDescent="0.2">
      <c r="A8" s="61" t="s">
        <v>813</v>
      </c>
      <c r="B8" s="81">
        <f>G58</f>
        <v>6647123.2577414308</v>
      </c>
      <c r="C8" s="81">
        <f>G59</f>
        <v>276020.54716335516</v>
      </c>
      <c r="D8" s="81">
        <f>B8+C8</f>
        <v>6923143.8049047859</v>
      </c>
      <c r="E8" s="75">
        <f>B8/C8</f>
        <v>24.081987105863949</v>
      </c>
      <c r="I8" t="s">
        <v>809</v>
      </c>
    </row>
    <row r="9" spans="1:9" x14ac:dyDescent="0.2">
      <c r="A9" s="61" t="s">
        <v>815</v>
      </c>
      <c r="B9" s="102">
        <f>B8/B7-1</f>
        <v>3.4270801971666041</v>
      </c>
      <c r="C9" s="102">
        <f>C8/C7-1</f>
        <v>1.438870219325926</v>
      </c>
      <c r="D9" s="102">
        <f>D8/D7-1</f>
        <v>3.2877202228422755</v>
      </c>
      <c r="E9" s="75"/>
    </row>
    <row r="10" spans="1:9" x14ac:dyDescent="0.2">
      <c r="A10" s="61"/>
      <c r="B10" s="81"/>
      <c r="C10" s="81"/>
      <c r="D10" s="81"/>
      <c r="E10" s="75"/>
    </row>
    <row r="11" spans="1:9" x14ac:dyDescent="0.2">
      <c r="A11" s="61" t="s">
        <v>810</v>
      </c>
      <c r="B11" s="81">
        <f>'non-inmate victimization'!C5+'inmate victimization'!B6</f>
        <v>305352.93764019688</v>
      </c>
      <c r="C11" s="81">
        <f>'non-inmate victimization'!D5+'inmate victimization'!C6</f>
        <v>1305550.0929240116</v>
      </c>
      <c r="D11" s="81">
        <f>B11+C11</f>
        <v>1610903.0305642085</v>
      </c>
      <c r="E11" s="101">
        <f>B11/C11</f>
        <v>0.23388833511267626</v>
      </c>
      <c r="I11" s="56" t="s">
        <v>811</v>
      </c>
    </row>
    <row r="12" spans="1:9" x14ac:dyDescent="0.2">
      <c r="A12" s="61" t="s">
        <v>814</v>
      </c>
      <c r="B12" s="81">
        <f>('non-inmate victimization'!C5+'inmate victimization'!B15)*(1-'victimization-criminalization'!$G63)+'inmate victimization'!B11*(G58/B7)</f>
        <v>522342.80207908619</v>
      </c>
      <c r="C12" s="81">
        <f>('non-inmate victimization'!D5+'inmate victimization'!C15)*(1-'victimization-criminalization'!$G63)+'inmate victimization'!C11*(H59/C7)</f>
        <v>844037.45722353144</v>
      </c>
      <c r="D12" s="81">
        <f>B12+C12</f>
        <v>1366380.2593026175</v>
      </c>
      <c r="E12" s="101">
        <f>B12/C12</f>
        <v>0.61886211045341211</v>
      </c>
      <c r="I12" s="56" t="s">
        <v>812</v>
      </c>
    </row>
    <row r="13" spans="1:9" x14ac:dyDescent="0.2">
      <c r="A13" s="61" t="s">
        <v>815</v>
      </c>
      <c r="B13" s="102">
        <f>B12/B11-1</f>
        <v>0.71061986865367111</v>
      </c>
      <c r="C13" s="102">
        <f>C12/C11-1</f>
        <v>-0.35350051920783876</v>
      </c>
      <c r="D13" s="102">
        <f>D12/D11-1</f>
        <v>-0.151792359081942</v>
      </c>
      <c r="E13" s="101"/>
      <c r="I13" s="56"/>
    </row>
    <row r="14" spans="1:9" x14ac:dyDescent="0.2">
      <c r="A14" s="61"/>
      <c r="B14" s="46"/>
      <c r="C14" s="46"/>
      <c r="D14" s="46"/>
    </row>
    <row r="15" spans="1:9" x14ac:dyDescent="0.2">
      <c r="A15" s="105" t="s">
        <v>704</v>
      </c>
      <c r="B15" s="105"/>
      <c r="C15" s="105"/>
      <c r="D15" s="105"/>
    </row>
    <row r="16" spans="1:9" x14ac:dyDescent="0.2">
      <c r="B16" s="107" t="s">
        <v>708</v>
      </c>
      <c r="C16" s="107"/>
      <c r="D16" s="107"/>
      <c r="E16" s="107"/>
    </row>
    <row r="17" spans="1:10" x14ac:dyDescent="0.2">
      <c r="B17" s="72" t="s">
        <v>609</v>
      </c>
      <c r="C17" s="72" t="s">
        <v>608</v>
      </c>
      <c r="D17" s="72" t="s">
        <v>583</v>
      </c>
      <c r="E17" s="72" t="s">
        <v>634</v>
      </c>
    </row>
    <row r="18" spans="1:10" x14ac:dyDescent="0.2">
      <c r="A18" s="56" t="s">
        <v>738</v>
      </c>
      <c r="B18" s="73">
        <f>'non-inmate victimization'!C5</f>
        <v>112625.61256420854</v>
      </c>
      <c r="C18" s="73">
        <f>'non-inmate victimization'!D5</f>
        <v>1270000</v>
      </c>
      <c r="D18" s="74">
        <f>B18+C18</f>
        <v>1382625.6125642085</v>
      </c>
      <c r="E18" s="75">
        <f>B18/C18</f>
        <v>8.8681584696227195E-2</v>
      </c>
      <c r="I18" s="56" t="s">
        <v>699</v>
      </c>
    </row>
    <row r="19" spans="1:10" x14ac:dyDescent="0.2">
      <c r="A19" s="56" t="s">
        <v>698</v>
      </c>
      <c r="B19" s="76">
        <v>0.93300000000000005</v>
      </c>
      <c r="C19" s="76">
        <v>0.98099999999999998</v>
      </c>
      <c r="D19" s="77">
        <f>SUMPRODUCT(B18:C18,B19:C19)/D18</f>
        <v>0.97709002657410926</v>
      </c>
      <c r="E19" s="52"/>
      <c r="I19" s="56" t="s">
        <v>763</v>
      </c>
    </row>
    <row r="20" spans="1:10" x14ac:dyDescent="0.2">
      <c r="A20" s="56" t="s">
        <v>701</v>
      </c>
      <c r="B20" s="74">
        <f>B18*B19+C18*C19</f>
        <v>1350949.6965224065</v>
      </c>
      <c r="C20" s="74">
        <f>B18*(1-B19)+C18*(1-C19)</f>
        <v>31675.916041801989</v>
      </c>
      <c r="D20" s="74">
        <f>B20+C20</f>
        <v>1382625.6125642085</v>
      </c>
      <c r="E20" s="75">
        <f>B20/C20</f>
        <v>42.649112175306591</v>
      </c>
      <c r="I20" s="56" t="s">
        <v>702</v>
      </c>
    </row>
    <row r="21" spans="1:10" x14ac:dyDescent="0.2">
      <c r="A21" s="56" t="s">
        <v>700</v>
      </c>
      <c r="B21" s="52">
        <v>1</v>
      </c>
      <c r="C21" s="52">
        <v>1</v>
      </c>
      <c r="D21" s="52">
        <v>1</v>
      </c>
      <c r="E21" s="52"/>
      <c r="I21" s="56" t="s">
        <v>712</v>
      </c>
    </row>
    <row r="22" spans="1:10" x14ac:dyDescent="0.2">
      <c r="A22" s="56" t="s">
        <v>705</v>
      </c>
      <c r="B22" s="74">
        <f>B20*B21</f>
        <v>1350949.6965224065</v>
      </c>
      <c r="C22" s="74">
        <f>C20*C21</f>
        <v>31675.916041801989</v>
      </c>
      <c r="D22" s="74">
        <f>B22+C22</f>
        <v>1382625.6125642085</v>
      </c>
      <c r="E22" s="75">
        <f>B22/C22</f>
        <v>42.649112175306591</v>
      </c>
      <c r="I22" s="56" t="s">
        <v>702</v>
      </c>
    </row>
    <row r="23" spans="1:10" x14ac:dyDescent="0.2">
      <c r="B23" s="52"/>
      <c r="C23" s="52"/>
      <c r="D23" s="52"/>
      <c r="E23" s="52"/>
      <c r="I23" s="56" t="s">
        <v>770</v>
      </c>
    </row>
    <row r="24" spans="1:10" x14ac:dyDescent="0.2">
      <c r="B24" s="52"/>
      <c r="C24" s="52"/>
      <c r="D24" s="52"/>
      <c r="E24" s="52"/>
      <c r="I24" s="56" t="s">
        <v>689</v>
      </c>
    </row>
    <row r="25" spans="1:10" x14ac:dyDescent="0.2">
      <c r="A25" s="105" t="s">
        <v>703</v>
      </c>
      <c r="B25" s="105"/>
      <c r="C25" s="105"/>
      <c r="D25" s="105"/>
      <c r="E25" s="52"/>
    </row>
    <row r="26" spans="1:10" x14ac:dyDescent="0.2">
      <c r="B26" s="107" t="s">
        <v>710</v>
      </c>
      <c r="C26" s="107"/>
      <c r="D26" s="107"/>
      <c r="E26" s="107"/>
    </row>
    <row r="27" spans="1:10" x14ac:dyDescent="0.2">
      <c r="A27" s="44"/>
      <c r="B27" s="72" t="s">
        <v>609</v>
      </c>
      <c r="C27" s="72" t="s">
        <v>608</v>
      </c>
      <c r="D27" s="72" t="s">
        <v>583</v>
      </c>
      <c r="E27" s="72" t="s">
        <v>634</v>
      </c>
      <c r="I27" s="56" t="s">
        <v>711</v>
      </c>
    </row>
    <row r="28" spans="1:10" x14ac:dyDescent="0.2">
      <c r="A28" s="56" t="s">
        <v>709</v>
      </c>
      <c r="B28" s="78">
        <f>'inmate victimization'!B144</f>
        <v>103333.08822484739</v>
      </c>
      <c r="C28" s="78">
        <f>'inmate victimization'!C144</f>
        <v>12928.668047522773</v>
      </c>
      <c r="D28" s="78">
        <f>'inmate victimization'!D144</f>
        <v>116261.75627237017</v>
      </c>
      <c r="E28" s="75">
        <f>B28/C28</f>
        <v>7.9925548281554626</v>
      </c>
      <c r="I28" s="56" t="s">
        <v>746</v>
      </c>
    </row>
    <row r="29" spans="1:10" x14ac:dyDescent="0.2">
      <c r="A29" s="56" t="s">
        <v>739</v>
      </c>
      <c r="B29" s="79">
        <f>C114</f>
        <v>0.18943708963373376</v>
      </c>
      <c r="C29" s="79">
        <f>D114</f>
        <v>0.80626860971183545</v>
      </c>
      <c r="D29" s="80">
        <f>SUMPRODUCT(B28:C28,B29:C29)/D28</f>
        <v>0.25803066864053814</v>
      </c>
      <c r="E29" s="75"/>
      <c r="I29" s="56" t="s">
        <v>747</v>
      </c>
    </row>
    <row r="30" spans="1:10" x14ac:dyDescent="0.2">
      <c r="A30" s="56" t="s">
        <v>701</v>
      </c>
      <c r="B30" s="74">
        <f>B28*B29+C28*C29</f>
        <v>29999.098708282952</v>
      </c>
      <c r="C30" s="74">
        <f>B28*(1-B29)+C28*(1-C29)</f>
        <v>86262.657564087218</v>
      </c>
      <c r="D30" s="74">
        <f>B30+C30</f>
        <v>116261.75627237017</v>
      </c>
      <c r="E30" s="75">
        <f>B30/C30</f>
        <v>0.34776460122383418</v>
      </c>
      <c r="I30" s="56" t="s">
        <v>702</v>
      </c>
    </row>
    <row r="31" spans="1:10" x14ac:dyDescent="0.2">
      <c r="A31" s="56" t="s">
        <v>700</v>
      </c>
      <c r="B31" s="52">
        <v>4</v>
      </c>
      <c r="C31" s="52">
        <v>4</v>
      </c>
      <c r="D31" s="52">
        <v>4</v>
      </c>
      <c r="E31" s="52"/>
      <c r="I31" s="56" t="s">
        <v>707</v>
      </c>
    </row>
    <row r="32" spans="1:10" x14ac:dyDescent="0.2">
      <c r="A32" s="56" t="s">
        <v>705</v>
      </c>
      <c r="B32" s="78">
        <f>B30/B31</f>
        <v>7499.7746770707381</v>
      </c>
      <c r="C32" s="78">
        <f>C30/C31</f>
        <v>21565.664391021804</v>
      </c>
      <c r="D32" s="78">
        <f>D30/D31</f>
        <v>29065.439068092543</v>
      </c>
      <c r="E32" s="75">
        <f>B32/C32</f>
        <v>0.34776460122383418</v>
      </c>
      <c r="J32" s="56"/>
    </row>
    <row r="33" spans="1:10" x14ac:dyDescent="0.2">
      <c r="A33" s="56"/>
      <c r="B33" s="78"/>
      <c r="C33" s="78"/>
      <c r="D33" s="78"/>
      <c r="E33" s="75"/>
      <c r="J33" s="56"/>
    </row>
    <row r="34" spans="1:10" x14ac:dyDescent="0.2">
      <c r="A34" s="56"/>
      <c r="B34" s="72" t="s">
        <v>609</v>
      </c>
      <c r="C34" s="72" t="s">
        <v>608</v>
      </c>
      <c r="D34" s="72" t="s">
        <v>583</v>
      </c>
      <c r="E34" s="72" t="s">
        <v>634</v>
      </c>
      <c r="I34" s="56" t="s">
        <v>749</v>
      </c>
      <c r="J34" s="56"/>
    </row>
    <row r="35" spans="1:10" x14ac:dyDescent="0.2">
      <c r="A35" s="56" t="s">
        <v>748</v>
      </c>
      <c r="B35" s="78">
        <f>D126*1000</f>
        <v>300664</v>
      </c>
      <c r="C35" s="78">
        <f>E126*1000</f>
        <v>112336.00000000001</v>
      </c>
      <c r="D35" s="78">
        <f>B35+C35</f>
        <v>413000</v>
      </c>
      <c r="E35" s="75">
        <f>B35/C35</f>
        <v>2.6764705882352939</v>
      </c>
      <c r="I35" s="56" t="s">
        <v>750</v>
      </c>
    </row>
    <row r="36" spans="1:10" x14ac:dyDescent="0.2">
      <c r="A36" s="56" t="s">
        <v>706</v>
      </c>
      <c r="B36" s="79">
        <f>B32/B35</f>
        <v>2.4944039449587372E-2</v>
      </c>
      <c r="C36" s="79">
        <f>C32/C35</f>
        <v>0.19197465096693669</v>
      </c>
      <c r="D36" s="79">
        <f>SUMPRODUCT(B35:C35,B36:C36)/D35</f>
        <v>7.0376365782306397E-2</v>
      </c>
      <c r="E36" s="75">
        <f>B36/C36</f>
        <v>0.12993402683088312</v>
      </c>
      <c r="I36" t="s">
        <v>751</v>
      </c>
    </row>
    <row r="38" spans="1:10" x14ac:dyDescent="0.2">
      <c r="A38" s="56"/>
    </row>
    <row r="39" spans="1:10" x14ac:dyDescent="0.2">
      <c r="B39" s="72" t="s">
        <v>609</v>
      </c>
      <c r="C39" s="72" t="s">
        <v>608</v>
      </c>
      <c r="D39" s="72" t="s">
        <v>583</v>
      </c>
      <c r="E39" s="72" t="s">
        <v>634</v>
      </c>
    </row>
    <row r="40" spans="1:10" x14ac:dyDescent="0.2">
      <c r="A40" s="56" t="s">
        <v>753</v>
      </c>
      <c r="B40" s="63">
        <f>B22+B32</f>
        <v>1358449.4711994773</v>
      </c>
      <c r="C40" s="63">
        <f>C22+C32</f>
        <v>53241.580432823794</v>
      </c>
      <c r="D40" s="63">
        <f>D22+D32</f>
        <v>1411691.051632301</v>
      </c>
      <c r="E40" s="75">
        <f>B40/C40</f>
        <v>25.51482244058225</v>
      </c>
      <c r="I40" s="56" t="s">
        <v>754</v>
      </c>
    </row>
    <row r="41" spans="1:10" x14ac:dyDescent="0.2">
      <c r="A41" s="56" t="s">
        <v>755</v>
      </c>
      <c r="B41" s="40">
        <f>D40*D41/(B40+C40*E50/E51)</f>
        <v>0.82475542873945185</v>
      </c>
      <c r="C41" s="40">
        <f>B41*E50/E51</f>
        <v>0.43351785567822115</v>
      </c>
      <c r="D41" s="79">
        <v>0.81</v>
      </c>
      <c r="I41" s="56" t="s">
        <v>756</v>
      </c>
    </row>
    <row r="42" spans="1:10" x14ac:dyDescent="0.2">
      <c r="A42" s="56" t="s">
        <v>757</v>
      </c>
      <c r="B42" s="48">
        <f>B40*B41</f>
        <v>1120388.5760400065</v>
      </c>
      <c r="C42" s="48">
        <f>C40*C41</f>
        <v>23081.175782157308</v>
      </c>
      <c r="D42" s="48">
        <f>D40*D41</f>
        <v>1143469.7518221638</v>
      </c>
      <c r="E42" s="75">
        <f>B42/C42</f>
        <v>48.541226262230218</v>
      </c>
      <c r="I42" s="56" t="s">
        <v>702</v>
      </c>
    </row>
    <row r="43" spans="1:10" x14ac:dyDescent="0.2">
      <c r="A43" s="56"/>
      <c r="B43" s="48"/>
      <c r="C43" s="48"/>
      <c r="D43" s="48"/>
      <c r="E43" s="75"/>
      <c r="I43" s="56"/>
    </row>
    <row r="44" spans="1:10" x14ac:dyDescent="0.2">
      <c r="A44" s="56" t="s">
        <v>758</v>
      </c>
      <c r="B44" s="48"/>
      <c r="C44" s="48"/>
      <c r="D44" s="48"/>
      <c r="E44" s="75"/>
      <c r="I44" s="56"/>
    </row>
    <row r="45" spans="1:10" x14ac:dyDescent="0.2">
      <c r="A45" t="s">
        <v>636</v>
      </c>
      <c r="B45" s="40">
        <v>0.1</v>
      </c>
      <c r="C45" s="48"/>
      <c r="D45" s="48"/>
      <c r="E45" s="75"/>
      <c r="I45" s="56" t="s">
        <v>766</v>
      </c>
    </row>
    <row r="46" spans="1:10" x14ac:dyDescent="0.2">
      <c r="A46" s="56"/>
      <c r="B46" s="40"/>
      <c r="C46" s="40"/>
      <c r="D46" s="79"/>
      <c r="I46" s="56" t="s">
        <v>767</v>
      </c>
    </row>
    <row r="47" spans="1:10" x14ac:dyDescent="0.2">
      <c r="A47" s="61"/>
      <c r="B47" s="46"/>
      <c r="C47" s="46"/>
      <c r="D47" s="46"/>
    </row>
    <row r="48" spans="1:10" x14ac:dyDescent="0.2">
      <c r="A48" s="56" t="s">
        <v>752</v>
      </c>
    </row>
    <row r="49" spans="1:10" x14ac:dyDescent="0.2">
      <c r="B49" s="72" t="s">
        <v>609</v>
      </c>
      <c r="C49" s="72" t="s">
        <v>608</v>
      </c>
      <c r="D49" s="72" t="s">
        <v>583</v>
      </c>
      <c r="E49" s="72" t="s">
        <v>634</v>
      </c>
    </row>
    <row r="50" spans="1:10" x14ac:dyDescent="0.2">
      <c r="A50" t="s">
        <v>638</v>
      </c>
      <c r="B50" s="1">
        <f>D50*'offenders other data'!F183/100</f>
        <v>32204</v>
      </c>
      <c r="C50" s="1">
        <f>D50-B50</f>
        <v>996</v>
      </c>
      <c r="D50" s="1">
        <f>'offenders other data'!D128</f>
        <v>33200</v>
      </c>
      <c r="E50" s="2">
        <f>B50/C50</f>
        <v>32.333333333333336</v>
      </c>
      <c r="I50" t="s">
        <v>346</v>
      </c>
    </row>
    <row r="51" spans="1:10" x14ac:dyDescent="0.2">
      <c r="A51" t="s">
        <v>639</v>
      </c>
      <c r="B51" s="1">
        <f>'offenders other data'!G300</f>
        <v>18718.727999999999</v>
      </c>
      <c r="C51" s="1">
        <f>'offenders other data'!I300</f>
        <v>304.30400000000003</v>
      </c>
      <c r="D51" s="1">
        <f>'offenders other data'!D129</f>
        <v>14720</v>
      </c>
      <c r="E51" s="2">
        <f>B51/C51</f>
        <v>61.51324990798674</v>
      </c>
      <c r="I51" t="s">
        <v>521</v>
      </c>
      <c r="J51" t="s">
        <v>520</v>
      </c>
    </row>
    <row r="52" spans="1:10" x14ac:dyDescent="0.2">
      <c r="A52" t="s">
        <v>637</v>
      </c>
      <c r="B52" s="1">
        <f>'offenders other data'!D223+'offenders other data'!D224</f>
        <v>165400</v>
      </c>
      <c r="C52" s="1">
        <f>'offenders other data'!E223+'offenders other data'!E224</f>
        <v>2100</v>
      </c>
      <c r="D52" s="1">
        <f>'offenders other data'!D129</f>
        <v>14720</v>
      </c>
      <c r="E52" s="2">
        <f>B52/C52</f>
        <v>78.761904761904759</v>
      </c>
      <c r="I52" t="s">
        <v>374</v>
      </c>
    </row>
    <row r="53" spans="1:10" x14ac:dyDescent="0.2">
      <c r="B53" s="1"/>
      <c r="C53" s="1"/>
      <c r="D53" s="1"/>
      <c r="E53" s="2"/>
    </row>
    <row r="54" spans="1:10" x14ac:dyDescent="0.2">
      <c r="B54" s="1"/>
      <c r="C54" s="1"/>
      <c r="D54" s="1"/>
      <c r="E54" s="2"/>
    </row>
    <row r="55" spans="1:10" x14ac:dyDescent="0.2">
      <c r="B55" s="1"/>
      <c r="C55" s="1"/>
      <c r="D55" s="1"/>
      <c r="E55" s="2"/>
    </row>
    <row r="56" spans="1:10" x14ac:dyDescent="0.2">
      <c r="A56" s="105" t="s">
        <v>768</v>
      </c>
      <c r="B56" s="105"/>
      <c r="C56" s="105"/>
      <c r="D56" s="105"/>
    </row>
    <row r="57" spans="1:10" x14ac:dyDescent="0.2">
      <c r="B57" t="s">
        <v>305</v>
      </c>
      <c r="C57" t="s">
        <v>306</v>
      </c>
      <c r="D57" t="s">
        <v>307</v>
      </c>
      <c r="E57" t="s">
        <v>308</v>
      </c>
      <c r="F57" t="s">
        <v>309</v>
      </c>
      <c r="G57" t="s">
        <v>310</v>
      </c>
      <c r="I57" t="s">
        <v>347</v>
      </c>
    </row>
    <row r="58" spans="1:10" x14ac:dyDescent="0.2">
      <c r="A58" s="56" t="s">
        <v>759</v>
      </c>
      <c r="B58" s="1">
        <v>2059020</v>
      </c>
      <c r="C58" s="1">
        <f>B58+$B42*(1-$B45)^(COLUMN()-COLUMN($B58)-1)</f>
        <v>3179408.5760400062</v>
      </c>
      <c r="D58" s="1">
        <f>C58+$B42*(1-$B45)^(COLUMN()-COLUMN($B58)-1)</f>
        <v>4187758.2944760122</v>
      </c>
      <c r="E58" s="1">
        <f>D58+$B42*(1-$B45)^(COLUMN()-COLUMN($B58)-1)</f>
        <v>5095273.041068418</v>
      </c>
      <c r="F58" s="1">
        <f>E58+$B42*(1-$B45)^(COLUMN()-COLUMN($B58)-1)</f>
        <v>5912036.3130015824</v>
      </c>
      <c r="G58" s="1">
        <f>F58+$B42*(1-$B45)^(COLUMN()-COLUMN($B58)-1)</f>
        <v>6647123.2577414308</v>
      </c>
      <c r="H58" s="1"/>
      <c r="I58" t="s">
        <v>311</v>
      </c>
    </row>
    <row r="59" spans="1:10" x14ac:dyDescent="0.2">
      <c r="A59" s="56" t="s">
        <v>760</v>
      </c>
      <c r="B59" s="1">
        <v>204582</v>
      </c>
      <c r="C59" s="1">
        <f>B59+$C42*(1-$B45)^(COLUMN()-COLUMN($B59)-1)</f>
        <v>227663.17578215731</v>
      </c>
      <c r="D59" s="1">
        <f>C59+$C42*(1-$B45)^(COLUMN()-COLUMN($B59)-1)</f>
        <v>248436.2339860989</v>
      </c>
      <c r="E59" s="1">
        <f>D59+$C42*(1-$B45)^(COLUMN()-COLUMN($B59)-1)</f>
        <v>267131.98636964633</v>
      </c>
      <c r="F59" s="1">
        <f>E59+$C42*(1-$B45)^(COLUMN()-COLUMN($B59)-1)</f>
        <v>283958.16351483902</v>
      </c>
      <c r="G59" s="1">
        <f>F59+$C42*(1-$B45)^(COLUMN()-COLUMN($B59)-1)-C42</f>
        <v>276020.54716335516</v>
      </c>
      <c r="H59" s="1"/>
      <c r="I59" t="s">
        <v>312</v>
      </c>
    </row>
    <row r="60" spans="1:10" x14ac:dyDescent="0.2">
      <c r="A60" t="s">
        <v>304</v>
      </c>
      <c r="B60" s="1">
        <f t="shared" ref="B60:G60" si="0">B58+B59</f>
        <v>2263602</v>
      </c>
      <c r="C60" s="1">
        <f t="shared" si="0"/>
        <v>3407071.7518221634</v>
      </c>
      <c r="D60" s="1">
        <f t="shared" si="0"/>
        <v>4436194.528462111</v>
      </c>
      <c r="E60" s="1">
        <f t="shared" si="0"/>
        <v>5362405.0274380641</v>
      </c>
      <c r="F60" s="1">
        <f t="shared" si="0"/>
        <v>6195994.4765164219</v>
      </c>
      <c r="G60" s="1">
        <f t="shared" si="0"/>
        <v>6923143.8049047859</v>
      </c>
      <c r="H60" s="1"/>
      <c r="I60" t="s">
        <v>455</v>
      </c>
    </row>
    <row r="61" spans="1:10" x14ac:dyDescent="0.2">
      <c r="A61" s="56" t="s">
        <v>761</v>
      </c>
      <c r="B61" s="2">
        <f t="shared" ref="B61:G61" si="1">B58/B59</f>
        <v>10.064521805437428</v>
      </c>
      <c r="C61" s="2">
        <f t="shared" si="1"/>
        <v>13.965405538760768</v>
      </c>
      <c r="D61" s="2">
        <f t="shared" si="1"/>
        <v>16.856471486805486</v>
      </c>
      <c r="E61" s="2">
        <f t="shared" si="1"/>
        <v>19.073990765066178</v>
      </c>
      <c r="F61" s="2">
        <f t="shared" si="1"/>
        <v>20.820096312154917</v>
      </c>
      <c r="G61" s="2">
        <f t="shared" si="1"/>
        <v>24.081987105863949</v>
      </c>
      <c r="H61" s="2"/>
    </row>
    <row r="63" spans="1:10" x14ac:dyDescent="0.2">
      <c r="A63" s="56" t="s">
        <v>762</v>
      </c>
      <c r="B63" s="40">
        <v>0</v>
      </c>
      <c r="C63" s="40">
        <f>1-(1-$B45)^(COLUMN()-COLUMN($B58)-1)</f>
        <v>0</v>
      </c>
      <c r="D63" s="40">
        <f>1-(1-$B45)^(COLUMN()-COLUMN($B58)-1)</f>
        <v>9.9999999999999978E-2</v>
      </c>
      <c r="E63" s="40">
        <f>1-(1-$B45)^(COLUMN()-COLUMN($B58)-1)</f>
        <v>0.18999999999999995</v>
      </c>
      <c r="F63" s="40">
        <f>1-(1-$B45)^(COLUMN()-COLUMN($B58)-1)</f>
        <v>0.27099999999999991</v>
      </c>
      <c r="G63" s="40">
        <f>1-(1-$B45)^(COLUMN()-COLUMN($B58)-1)</f>
        <v>0.34389999999999987</v>
      </c>
    </row>
    <row r="64" spans="1:10" x14ac:dyDescent="0.2">
      <c r="A64" s="56"/>
      <c r="B64" s="40"/>
      <c r="C64" s="40"/>
      <c r="D64" s="40"/>
      <c r="E64" s="40"/>
      <c r="F64" s="40"/>
      <c r="G64" s="40"/>
    </row>
    <row r="65" spans="1:9" x14ac:dyDescent="0.2">
      <c r="A65" s="56"/>
      <c r="B65" s="40"/>
      <c r="C65" s="40"/>
      <c r="D65" s="40"/>
      <c r="E65" s="40"/>
      <c r="F65" s="40"/>
      <c r="G65" s="40"/>
    </row>
    <row r="66" spans="1:9" x14ac:dyDescent="0.2">
      <c r="B66" s="40"/>
      <c r="C66" s="40"/>
      <c r="D66" s="40"/>
      <c r="E66" s="40"/>
      <c r="F66" s="40"/>
      <c r="G66" s="40"/>
    </row>
    <row r="68" spans="1:9" x14ac:dyDescent="0.2">
      <c r="A68" s="56" t="s">
        <v>769</v>
      </c>
    </row>
    <row r="70" spans="1:9" x14ac:dyDescent="0.2">
      <c r="A70" s="106" t="s">
        <v>301</v>
      </c>
      <c r="B70" s="106"/>
    </row>
    <row r="71" spans="1:9" x14ac:dyDescent="0.2">
      <c r="B71" t="s">
        <v>0</v>
      </c>
      <c r="C71" t="s">
        <v>1</v>
      </c>
      <c r="D71" t="s">
        <v>302</v>
      </c>
    </row>
    <row r="72" spans="1:9" x14ac:dyDescent="0.2">
      <c r="A72" t="s">
        <v>299</v>
      </c>
      <c r="B72">
        <f>'offenders other data'!H29</f>
        <v>86</v>
      </c>
      <c r="C72">
        <f>'offenders other data'!R29</f>
        <v>52</v>
      </c>
      <c r="D72" s="1">
        <f>'offenders other data'!D129</f>
        <v>14720</v>
      </c>
      <c r="I72" s="56" t="s">
        <v>764</v>
      </c>
    </row>
    <row r="73" spans="1:9" x14ac:dyDescent="0.2">
      <c r="A73" t="s">
        <v>300</v>
      </c>
      <c r="B73">
        <f>'offenders other data'!H30</f>
        <v>50</v>
      </c>
      <c r="C73">
        <f>'offenders other data'!R30</f>
        <v>41</v>
      </c>
      <c r="D73" s="1">
        <f>'offenders other data'!D130</f>
        <v>18480</v>
      </c>
    </row>
    <row r="75" spans="1:9" x14ac:dyDescent="0.2">
      <c r="A75" t="s">
        <v>303</v>
      </c>
      <c r="B75" s="3">
        <f>SUMPRODUCT(B72:B73,$D72:$D73)/SUM($D72:$D73)</f>
        <v>65.961445783132532</v>
      </c>
      <c r="C75" s="3">
        <f>SUMPRODUCT(C72:C73,$D72:$D73)/SUM($D72:$D73)</f>
        <v>45.877108433734939</v>
      </c>
    </row>
    <row r="76" spans="1:9" x14ac:dyDescent="0.2">
      <c r="A76" t="s">
        <v>500</v>
      </c>
      <c r="B76" s="2">
        <f>B75/12</f>
        <v>5.496787148594378</v>
      </c>
      <c r="C76" s="2">
        <f>C75/12</f>
        <v>3.8230923694779118</v>
      </c>
    </row>
    <row r="81" spans="1:10" x14ac:dyDescent="0.2">
      <c r="A81" t="s">
        <v>165</v>
      </c>
    </row>
    <row r="82" spans="1:10" x14ac:dyDescent="0.2">
      <c r="A82" t="s">
        <v>403</v>
      </c>
    </row>
    <row r="83" spans="1:10" x14ac:dyDescent="0.2">
      <c r="A83" t="s">
        <v>404</v>
      </c>
    </row>
    <row r="84" spans="1:10" x14ac:dyDescent="0.2">
      <c r="A84" t="s">
        <v>375</v>
      </c>
    </row>
    <row r="85" spans="1:10" x14ac:dyDescent="0.2">
      <c r="A85" t="s">
        <v>376</v>
      </c>
    </row>
    <row r="86" spans="1:10" x14ac:dyDescent="0.2">
      <c r="A86" t="s">
        <v>377</v>
      </c>
    </row>
    <row r="87" spans="1:10" x14ac:dyDescent="0.2">
      <c r="A87" t="s">
        <v>378</v>
      </c>
    </row>
    <row r="88" spans="1:10" x14ac:dyDescent="0.2">
      <c r="A88" t="s">
        <v>379</v>
      </c>
    </row>
    <row r="90" spans="1:10" x14ac:dyDescent="0.2">
      <c r="A90" t="s">
        <v>405</v>
      </c>
    </row>
    <row r="91" spans="1:10" x14ac:dyDescent="0.2">
      <c r="C91" t="s">
        <v>406</v>
      </c>
      <c r="E91" t="s">
        <v>407</v>
      </c>
    </row>
    <row r="92" spans="1:10" x14ac:dyDescent="0.2">
      <c r="C92" t="s">
        <v>381</v>
      </c>
      <c r="D92" t="s">
        <v>210</v>
      </c>
      <c r="E92" t="s">
        <v>381</v>
      </c>
      <c r="F92" t="s">
        <v>210</v>
      </c>
      <c r="G92" s="56" t="s">
        <v>744</v>
      </c>
    </row>
    <row r="93" spans="1:10" x14ac:dyDescent="0.2">
      <c r="A93" t="s">
        <v>408</v>
      </c>
      <c r="C93" s="1">
        <v>39121</v>
      </c>
      <c r="D93" s="1">
        <v>2123</v>
      </c>
      <c r="E93" s="1">
        <v>14334</v>
      </c>
      <c r="F93" s="1">
        <v>1485</v>
      </c>
      <c r="G93" s="1">
        <f>SUM(C93:F93)</f>
        <v>57063</v>
      </c>
      <c r="J93" s="1"/>
    </row>
    <row r="94" spans="1:10" x14ac:dyDescent="0.2">
      <c r="A94" s="56" t="s">
        <v>635</v>
      </c>
    </row>
    <row r="95" spans="1:10" x14ac:dyDescent="0.2">
      <c r="B95" t="s">
        <v>410</v>
      </c>
      <c r="C95">
        <v>14.9</v>
      </c>
      <c r="D95">
        <v>71.8</v>
      </c>
      <c r="E95">
        <v>18.2</v>
      </c>
      <c r="F95">
        <v>62.6</v>
      </c>
    </row>
    <row r="96" spans="1:10" x14ac:dyDescent="0.2">
      <c r="B96" t="s">
        <v>411</v>
      </c>
      <c r="C96">
        <v>68.8</v>
      </c>
      <c r="D96">
        <v>9.3000000000000007</v>
      </c>
      <c r="E96">
        <v>64.3</v>
      </c>
      <c r="F96">
        <v>27.7</v>
      </c>
    </row>
    <row r="97" spans="1:9" x14ac:dyDescent="0.2">
      <c r="B97" t="s">
        <v>412</v>
      </c>
      <c r="C97">
        <v>16.3</v>
      </c>
      <c r="D97">
        <v>18.899999999999999</v>
      </c>
      <c r="E97">
        <v>17.5</v>
      </c>
      <c r="F97">
        <v>9.8000000000000007</v>
      </c>
      <c r="I97" t="s">
        <v>251</v>
      </c>
    </row>
    <row r="98" spans="1:9" x14ac:dyDescent="0.2">
      <c r="A98" t="s">
        <v>413</v>
      </c>
    </row>
    <row r="99" spans="1:9" x14ac:dyDescent="0.2">
      <c r="A99" t="s">
        <v>414</v>
      </c>
    </row>
    <row r="100" spans="1:9" x14ac:dyDescent="0.2">
      <c r="A100" t="s">
        <v>415</v>
      </c>
    </row>
    <row r="102" spans="1:9" x14ac:dyDescent="0.2">
      <c r="C102" s="56" t="s">
        <v>742</v>
      </c>
    </row>
    <row r="103" spans="1:9" x14ac:dyDescent="0.2">
      <c r="A103" s="56" t="s">
        <v>740</v>
      </c>
      <c r="C103" t="s">
        <v>406</v>
      </c>
      <c r="E103" t="s">
        <v>407</v>
      </c>
    </row>
    <row r="104" spans="1:9" x14ac:dyDescent="0.2">
      <c r="B104" s="56" t="s">
        <v>743</v>
      </c>
      <c r="C104" t="s">
        <v>381</v>
      </c>
      <c r="D104" t="s">
        <v>210</v>
      </c>
      <c r="E104" t="s">
        <v>381</v>
      </c>
      <c r="F104" t="s">
        <v>210</v>
      </c>
      <c r="G104" s="56" t="s">
        <v>744</v>
      </c>
    </row>
    <row r="105" spans="1:9" x14ac:dyDescent="0.2">
      <c r="B105" t="s">
        <v>3</v>
      </c>
      <c r="C105" s="1">
        <f>C93*C95/(C95+C96)</f>
        <v>6964.1923536439663</v>
      </c>
      <c r="D105" s="1">
        <f>D93*D95/(D95+D96)</f>
        <v>1879.5487053020963</v>
      </c>
      <c r="E105" s="1">
        <f>E93*E95/(E95+E96)</f>
        <v>3162.1672727272726</v>
      </c>
      <c r="F105" s="1">
        <f>F93*F95/(F95+F96)</f>
        <v>1029.4684385382061</v>
      </c>
    </row>
    <row r="106" spans="1:9" x14ac:dyDescent="0.2">
      <c r="B106" t="s">
        <v>4</v>
      </c>
      <c r="C106" s="1">
        <f>C93-C105</f>
        <v>32156.807646356036</v>
      </c>
      <c r="D106" s="1">
        <f>D93-D105</f>
        <v>243.45129469790368</v>
      </c>
      <c r="E106" s="1">
        <f>E93-E105</f>
        <v>11171.832727272727</v>
      </c>
      <c r="F106" s="1">
        <f>F93-F105</f>
        <v>455.5315614617939</v>
      </c>
    </row>
    <row r="107" spans="1:9" x14ac:dyDescent="0.2">
      <c r="B107" s="56" t="s">
        <v>583</v>
      </c>
      <c r="C107" s="1">
        <f>C105+C106</f>
        <v>39121</v>
      </c>
      <c r="D107" s="1">
        <f>D105+D106</f>
        <v>2123</v>
      </c>
      <c r="E107" s="1">
        <f>E105+E106</f>
        <v>14334</v>
      </c>
      <c r="F107" s="1">
        <f>F105+F106</f>
        <v>1485</v>
      </c>
      <c r="G107" s="1">
        <f>SUM(C107:F107)</f>
        <v>57063</v>
      </c>
    </row>
    <row r="109" spans="1:9" x14ac:dyDescent="0.2">
      <c r="A109" s="56" t="s">
        <v>741</v>
      </c>
      <c r="C109" s="56" t="s">
        <v>742</v>
      </c>
    </row>
    <row r="110" spans="1:9" x14ac:dyDescent="0.2">
      <c r="B110" s="56" t="s">
        <v>743</v>
      </c>
      <c r="C110" s="56" t="s">
        <v>3</v>
      </c>
      <c r="D110" s="56" t="s">
        <v>4</v>
      </c>
      <c r="G110" s="56" t="s">
        <v>744</v>
      </c>
    </row>
    <row r="111" spans="1:9" x14ac:dyDescent="0.2">
      <c r="B111" s="56" t="s">
        <v>3</v>
      </c>
      <c r="C111" s="1">
        <f>C105+E105</f>
        <v>10126.359626371239</v>
      </c>
      <c r="D111" s="1">
        <f>D105+F105</f>
        <v>2909.0171438403022</v>
      </c>
      <c r="G111" s="1">
        <f>SUM(C111:D112)</f>
        <v>57063</v>
      </c>
    </row>
    <row r="112" spans="1:9" x14ac:dyDescent="0.2">
      <c r="B112" s="56" t="s">
        <v>4</v>
      </c>
      <c r="C112" s="1">
        <f>C106+E106</f>
        <v>43328.640373628761</v>
      </c>
      <c r="D112" s="1">
        <f>D106+F106</f>
        <v>698.98285615969758</v>
      </c>
    </row>
    <row r="113" spans="1:6" x14ac:dyDescent="0.2">
      <c r="B113" s="56" t="s">
        <v>583</v>
      </c>
      <c r="C113" s="1">
        <f>C111+C112</f>
        <v>53455</v>
      </c>
      <c r="D113" s="1">
        <f>D111+D112</f>
        <v>3608</v>
      </c>
    </row>
    <row r="114" spans="1:6" x14ac:dyDescent="0.2">
      <c r="B114" s="56" t="s">
        <v>745</v>
      </c>
      <c r="C114" s="40">
        <f>C111/C113</f>
        <v>0.18943708963373376</v>
      </c>
      <c r="D114" s="40">
        <f>D111/D113</f>
        <v>0.80626860971183545</v>
      </c>
    </row>
    <row r="115" spans="1:6" x14ac:dyDescent="0.2">
      <c r="B115" s="56"/>
    </row>
    <row r="117" spans="1:6" x14ac:dyDescent="0.2">
      <c r="B117" t="s">
        <v>3</v>
      </c>
      <c r="C117" t="s">
        <v>4</v>
      </c>
      <c r="D117" t="s">
        <v>2</v>
      </c>
    </row>
    <row r="118" spans="1:6" x14ac:dyDescent="0.2">
      <c r="A118" s="56" t="s">
        <v>605</v>
      </c>
      <c r="B118" s="1">
        <f>SUM(C105:H105)</f>
        <v>13035.376770211542</v>
      </c>
      <c r="C118" s="1">
        <f>SUM(C106:H106)</f>
        <v>44027.623229788464</v>
      </c>
      <c r="D118" s="1">
        <f>B118+C118</f>
        <v>57063.000000000007</v>
      </c>
      <c r="F118" s="1"/>
    </row>
    <row r="119" spans="1:6" x14ac:dyDescent="0.2">
      <c r="A119" s="56"/>
      <c r="B119" s="1"/>
      <c r="C119" s="1"/>
      <c r="D119" s="1"/>
      <c r="F119" s="1"/>
    </row>
    <row r="122" spans="1:6" x14ac:dyDescent="0.2">
      <c r="A122" s="56" t="s">
        <v>611</v>
      </c>
    </row>
    <row r="123" spans="1:6" x14ac:dyDescent="0.2">
      <c r="A123" t="s">
        <v>612</v>
      </c>
    </row>
    <row r="124" spans="1:6" x14ac:dyDescent="0.2">
      <c r="B124" s="56" t="s">
        <v>610</v>
      </c>
    </row>
    <row r="125" spans="1:6" x14ac:dyDescent="0.2">
      <c r="B125" s="56" t="s">
        <v>607</v>
      </c>
      <c r="C125" s="56" t="s">
        <v>608</v>
      </c>
      <c r="D125" s="56" t="s">
        <v>609</v>
      </c>
      <c r="E125" s="56" t="s">
        <v>608</v>
      </c>
      <c r="F125" s="56" t="s">
        <v>634</v>
      </c>
    </row>
    <row r="126" spans="1:6" x14ac:dyDescent="0.2">
      <c r="A126" t="s">
        <v>606</v>
      </c>
      <c r="B126">
        <v>413</v>
      </c>
      <c r="C126" s="51">
        <v>0.27200000000000002</v>
      </c>
      <c r="D126" s="3">
        <f>B126-E126</f>
        <v>300.66399999999999</v>
      </c>
      <c r="E126" s="3">
        <f>B126*C126</f>
        <v>112.33600000000001</v>
      </c>
      <c r="F126" s="2">
        <f>D126/E126</f>
        <v>2.6764705882352935</v>
      </c>
    </row>
  </sheetData>
  <mergeCells count="8">
    <mergeCell ref="A56:D56"/>
    <mergeCell ref="A70:B70"/>
    <mergeCell ref="B16:E16"/>
    <mergeCell ref="B26:E26"/>
    <mergeCell ref="B5:D5"/>
    <mergeCell ref="A1:E1"/>
    <mergeCell ref="A15:D15"/>
    <mergeCell ref="A25:D25"/>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9"/>
  <sheetViews>
    <sheetView workbookViewId="0">
      <selection sqref="A1:C1"/>
    </sheetView>
  </sheetViews>
  <sheetFormatPr defaultRowHeight="12.75" x14ac:dyDescent="0.2"/>
  <cols>
    <col min="1" max="1" width="35.28515625" customWidth="1"/>
    <col min="2" max="4" width="12.5703125" customWidth="1"/>
    <col min="5" max="5" width="14.28515625" customWidth="1"/>
    <col min="6" max="8" width="11.7109375" customWidth="1"/>
    <col min="10" max="10" width="2.5703125" customWidth="1"/>
    <col min="11" max="11" width="64.42578125" customWidth="1"/>
  </cols>
  <sheetData>
    <row r="1" spans="1:11" x14ac:dyDescent="0.2">
      <c r="A1" s="105" t="s">
        <v>598</v>
      </c>
      <c r="B1" s="105"/>
      <c r="C1" s="105"/>
      <c r="K1" t="s">
        <v>822</v>
      </c>
    </row>
    <row r="2" spans="1:11" x14ac:dyDescent="0.2">
      <c r="A2" s="56"/>
      <c r="K2" t="s">
        <v>823</v>
      </c>
    </row>
    <row r="3" spans="1:11" x14ac:dyDescent="0.2">
      <c r="A3" s="56" t="s">
        <v>599</v>
      </c>
      <c r="K3" t="s">
        <v>824</v>
      </c>
    </row>
    <row r="4" spans="1:11" x14ac:dyDescent="0.2">
      <c r="A4" s="56"/>
      <c r="B4" s="107" t="s">
        <v>614</v>
      </c>
      <c r="C4" s="107"/>
      <c r="D4" s="107"/>
      <c r="E4" s="54"/>
      <c r="F4" s="1"/>
      <c r="G4" s="1"/>
      <c r="H4" s="1"/>
      <c r="K4" s="56"/>
    </row>
    <row r="5" spans="1:11" x14ac:dyDescent="0.2">
      <c r="A5" s="56"/>
      <c r="B5" s="55" t="s">
        <v>609</v>
      </c>
      <c r="C5" s="55" t="s">
        <v>608</v>
      </c>
      <c r="D5" s="55" t="s">
        <v>583</v>
      </c>
      <c r="E5" s="55" t="s">
        <v>634</v>
      </c>
      <c r="F5" s="1"/>
      <c r="G5" s="1"/>
      <c r="H5" s="1"/>
      <c r="K5" s="56"/>
    </row>
    <row r="6" spans="1:11" x14ac:dyDescent="0.2">
      <c r="A6" s="44" t="s">
        <v>561</v>
      </c>
      <c r="B6" s="54">
        <f>D6-C6</f>
        <v>192727.32507598831</v>
      </c>
      <c r="C6" s="54">
        <f>D6/(1+E6)</f>
        <v>35550.092924011711</v>
      </c>
      <c r="D6" s="54">
        <f>H41+H57</f>
        <v>228277.41800000001</v>
      </c>
      <c r="E6" s="64">
        <f>(D11*E11+D15*E15)/(D11+D15)</f>
        <v>5.4212889256841823</v>
      </c>
      <c r="F6" s="1"/>
      <c r="G6" s="1"/>
      <c r="H6" s="1"/>
      <c r="K6" s="56" t="s">
        <v>602</v>
      </c>
    </row>
    <row r="7" spans="1:11" x14ac:dyDescent="0.2">
      <c r="A7" s="56" t="s">
        <v>595</v>
      </c>
      <c r="B7" s="54">
        <f>D7-C7</f>
        <v>1127248.6773559789</v>
      </c>
      <c r="C7" s="54">
        <f>D7/(1+E7)</f>
        <v>119940.81665412172</v>
      </c>
      <c r="D7" s="54">
        <f>H42+H58</f>
        <v>1247189.4940101006</v>
      </c>
      <c r="E7" s="64">
        <f>(D12*E12+D16*E16)/(D12+D16)</f>
        <v>9.3983742048936723</v>
      </c>
      <c r="F7" s="1"/>
      <c r="G7" s="1"/>
      <c r="H7" s="1"/>
      <c r="K7" s="56" t="s">
        <v>603</v>
      </c>
    </row>
    <row r="8" spans="1:11" x14ac:dyDescent="0.2">
      <c r="A8" s="56" t="s">
        <v>792</v>
      </c>
      <c r="B8" s="54">
        <f>1000*B7/(B32+B48)</f>
        <v>518.47334653192968</v>
      </c>
      <c r="C8" s="54">
        <f>1000*C7/(C32+C48)</f>
        <v>578.89009008172036</v>
      </c>
      <c r="D8" s="54">
        <f>1000*D7/(D32+D48)</f>
        <v>517.21414223098191</v>
      </c>
      <c r="E8" s="64"/>
      <c r="F8" s="1"/>
      <c r="G8" s="1"/>
      <c r="H8" s="1"/>
      <c r="K8" s="56"/>
    </row>
    <row r="9" spans="1:11" x14ac:dyDescent="0.2">
      <c r="A9" s="44"/>
      <c r="B9" s="107" t="s">
        <v>613</v>
      </c>
      <c r="C9" s="107"/>
      <c r="D9" s="107"/>
      <c r="E9" s="55"/>
    </row>
    <row r="10" spans="1:11" x14ac:dyDescent="0.2">
      <c r="A10" s="56"/>
      <c r="B10" s="55" t="s">
        <v>609</v>
      </c>
      <c r="C10" s="55" t="s">
        <v>608</v>
      </c>
      <c r="D10" s="55" t="s">
        <v>583</v>
      </c>
      <c r="E10" s="55" t="s">
        <v>634</v>
      </c>
    </row>
    <row r="11" spans="1:11" x14ac:dyDescent="0.2">
      <c r="A11" s="44" t="s">
        <v>561</v>
      </c>
      <c r="B11" s="54">
        <f t="shared" ref="B11:D12" si="0">B41+B57</f>
        <v>82132.68041582263</v>
      </c>
      <c r="C11" s="54">
        <f t="shared" si="0"/>
        <v>34608.806684152289</v>
      </c>
      <c r="D11" s="54">
        <f t="shared" si="0"/>
        <v>116741.48709997491</v>
      </c>
      <c r="E11" s="65">
        <f>B11/C11</f>
        <v>2.3731728506383893</v>
      </c>
    </row>
    <row r="12" spans="1:11" x14ac:dyDescent="0.2">
      <c r="A12" s="56" t="s">
        <v>595</v>
      </c>
      <c r="B12" s="54">
        <f t="shared" si="0"/>
        <v>432818.93016201898</v>
      </c>
      <c r="C12" s="54">
        <f t="shared" si="0"/>
        <v>112917.31938532268</v>
      </c>
      <c r="D12" s="54">
        <f t="shared" si="0"/>
        <v>565708.75974018592</v>
      </c>
      <c r="E12" s="65">
        <f>B12/C12</f>
        <v>3.8330606192045154</v>
      </c>
    </row>
    <row r="13" spans="1:11" x14ac:dyDescent="0.2">
      <c r="A13" s="56"/>
      <c r="B13" s="107" t="s">
        <v>615</v>
      </c>
      <c r="C13" s="109"/>
      <c r="D13" s="109"/>
      <c r="E13" s="54"/>
      <c r="F13" s="1"/>
      <c r="G13" s="1"/>
      <c r="H13" s="1"/>
      <c r="K13" s="56"/>
    </row>
    <row r="14" spans="1:11" x14ac:dyDescent="0.2">
      <c r="A14" s="56"/>
      <c r="B14" s="55" t="s">
        <v>609</v>
      </c>
      <c r="C14" s="55" t="s">
        <v>608</v>
      </c>
      <c r="D14" s="55" t="s">
        <v>583</v>
      </c>
      <c r="E14" s="55" t="s">
        <v>634</v>
      </c>
      <c r="F14" s="1"/>
      <c r="G14" s="1"/>
      <c r="H14" s="1"/>
      <c r="K14" s="56"/>
    </row>
    <row r="15" spans="1:11" x14ac:dyDescent="0.2">
      <c r="A15" s="44" t="s">
        <v>561</v>
      </c>
      <c r="B15" s="54">
        <f t="shared" ref="B15:D16" si="1">E41+E57</f>
        <v>129311.34684744276</v>
      </c>
      <c r="C15" s="54">
        <f t="shared" si="1"/>
        <v>16446.360651625055</v>
      </c>
      <c r="D15" s="54">
        <f t="shared" si="1"/>
        <v>145757.70749906782</v>
      </c>
      <c r="E15" s="65">
        <f>B15/C15</f>
        <v>7.8626116492626954</v>
      </c>
      <c r="F15" s="1"/>
      <c r="G15" s="1"/>
      <c r="H15" s="1"/>
      <c r="K15" s="56"/>
    </row>
    <row r="16" spans="1:11" x14ac:dyDescent="0.2">
      <c r="A16" s="56" t="s">
        <v>595</v>
      </c>
      <c r="B16" s="54">
        <f t="shared" si="1"/>
        <v>787456.14460571471</v>
      </c>
      <c r="C16" s="54">
        <f t="shared" si="1"/>
        <v>60356.671380750879</v>
      </c>
      <c r="D16" s="54">
        <f t="shared" si="1"/>
        <v>862953.57249403605</v>
      </c>
      <c r="E16" s="65">
        <f>B16/C16</f>
        <v>13.046712593512115</v>
      </c>
      <c r="F16" s="1"/>
      <c r="G16" s="1"/>
      <c r="H16" s="1"/>
      <c r="K16" s="56"/>
    </row>
    <row r="17" spans="1:11" x14ac:dyDescent="0.2">
      <c r="A17" s="56"/>
      <c r="B17" s="54"/>
      <c r="C17" s="54"/>
      <c r="D17" s="54"/>
      <c r="E17" s="65"/>
      <c r="F17" s="1"/>
      <c r="G17" s="1"/>
      <c r="H17" s="1"/>
      <c r="K17" s="56"/>
    </row>
    <row r="18" spans="1:11" x14ac:dyDescent="0.2">
      <c r="A18" s="56" t="s">
        <v>616</v>
      </c>
      <c r="B18" s="54"/>
      <c r="C18" s="54"/>
      <c r="D18" s="54"/>
      <c r="E18" s="65"/>
      <c r="F18" s="1"/>
      <c r="G18" s="1"/>
      <c r="H18" s="1"/>
      <c r="K18" s="56"/>
    </row>
    <row r="19" spans="1:11" x14ac:dyDescent="0.2">
      <c r="B19" s="107" t="s">
        <v>614</v>
      </c>
      <c r="C19" s="107"/>
      <c r="D19" s="107"/>
      <c r="E19" s="55"/>
    </row>
    <row r="20" spans="1:11" x14ac:dyDescent="0.2">
      <c r="A20" s="44" t="s">
        <v>561</v>
      </c>
      <c r="B20" s="55" t="s">
        <v>609</v>
      </c>
      <c r="C20" s="55" t="s">
        <v>608</v>
      </c>
      <c r="D20" s="55" t="s">
        <v>583</v>
      </c>
      <c r="E20" s="55"/>
      <c r="F20" s="1"/>
      <c r="G20" s="1"/>
      <c r="H20" s="1"/>
      <c r="K20" s="56"/>
    </row>
    <row r="21" spans="1:11" x14ac:dyDescent="0.2">
      <c r="A21" s="56" t="s">
        <v>617</v>
      </c>
      <c r="B21" s="60" t="s">
        <v>630</v>
      </c>
      <c r="C21" s="60" t="s">
        <v>630</v>
      </c>
      <c r="D21" s="66">
        <f>H39+H55</f>
        <v>88500</v>
      </c>
      <c r="E21" s="55"/>
      <c r="K21" s="56" t="s">
        <v>618</v>
      </c>
    </row>
    <row r="22" spans="1:11" x14ac:dyDescent="0.2">
      <c r="A22" s="56" t="s">
        <v>625</v>
      </c>
      <c r="B22" s="60" t="s">
        <v>630</v>
      </c>
      <c r="C22" s="60" t="s">
        <v>630</v>
      </c>
      <c r="D22" s="66">
        <f>B104+B105</f>
        <v>198869</v>
      </c>
      <c r="E22" s="55"/>
      <c r="K22" s="56" t="s">
        <v>626</v>
      </c>
    </row>
    <row r="23" spans="1:11" x14ac:dyDescent="0.2">
      <c r="A23" s="56" t="s">
        <v>631</v>
      </c>
      <c r="B23" s="55"/>
      <c r="C23" s="55"/>
      <c r="D23" s="66"/>
      <c r="E23" s="55"/>
      <c r="K23" s="56"/>
    </row>
    <row r="24" spans="1:11" x14ac:dyDescent="0.2">
      <c r="A24" s="56" t="s">
        <v>628</v>
      </c>
      <c r="B24" s="67" t="s">
        <v>632</v>
      </c>
      <c r="C24" s="68" t="s">
        <v>633</v>
      </c>
      <c r="D24" s="60" t="s">
        <v>630</v>
      </c>
      <c r="E24" s="55"/>
      <c r="K24" s="56" t="s">
        <v>629</v>
      </c>
    </row>
    <row r="25" spans="1:11" x14ac:dyDescent="0.2">
      <c r="A25" s="56"/>
      <c r="D25" s="63"/>
      <c r="K25" s="56" t="s">
        <v>555</v>
      </c>
    </row>
    <row r="26" spans="1:11" x14ac:dyDescent="0.2">
      <c r="A26" s="56"/>
      <c r="D26" s="63"/>
    </row>
    <row r="27" spans="1:11" x14ac:dyDescent="0.2">
      <c r="A27" s="44"/>
    </row>
    <row r="28" spans="1:11" x14ac:dyDescent="0.2">
      <c r="A28" s="56" t="s">
        <v>601</v>
      </c>
    </row>
    <row r="30" spans="1:11" x14ac:dyDescent="0.2">
      <c r="A30" s="44" t="s">
        <v>563</v>
      </c>
    </row>
    <row r="31" spans="1:11" x14ac:dyDescent="0.2">
      <c r="A31" s="44"/>
      <c r="B31" t="s">
        <v>609</v>
      </c>
      <c r="C31" t="s">
        <v>608</v>
      </c>
      <c r="D31" t="s">
        <v>583</v>
      </c>
      <c r="E31" s="55" t="s">
        <v>634</v>
      </c>
    </row>
    <row r="32" spans="1:11" x14ac:dyDescent="0.2">
      <c r="A32" s="44" t="s">
        <v>565</v>
      </c>
      <c r="B32" s="58">
        <v>673891</v>
      </c>
      <c r="C32" s="58">
        <v>93729</v>
      </c>
      <c r="D32" s="58">
        <f>767620+30000</f>
        <v>797620</v>
      </c>
      <c r="E32" s="2">
        <f>B32/C32</f>
        <v>7.1897811776504605</v>
      </c>
      <c r="K32" s="44" t="s">
        <v>566</v>
      </c>
    </row>
    <row r="33" spans="1:11" x14ac:dyDescent="0.2">
      <c r="A33" s="44" t="s">
        <v>562</v>
      </c>
      <c r="B33" s="58">
        <f>D33-C33</f>
        <v>16429706.193424501</v>
      </c>
      <c r="C33" s="58">
        <f>D33/(1+E33)</f>
        <v>4570293.8065755004</v>
      </c>
      <c r="D33" s="58">
        <v>21000000</v>
      </c>
      <c r="E33" s="2">
        <f>E32*0.5</f>
        <v>3.5948905888252303</v>
      </c>
      <c r="K33" s="56" t="s">
        <v>627</v>
      </c>
    </row>
    <row r="34" spans="1:11" x14ac:dyDescent="0.2">
      <c r="A34" t="s">
        <v>557</v>
      </c>
      <c r="B34">
        <f>D34</f>
        <v>3</v>
      </c>
      <c r="C34">
        <f>D34</f>
        <v>3</v>
      </c>
      <c r="D34">
        <v>3</v>
      </c>
      <c r="K34" s="56" t="s">
        <v>580</v>
      </c>
    </row>
    <row r="35" spans="1:11" x14ac:dyDescent="0.2">
      <c r="A35" s="44" t="s">
        <v>567</v>
      </c>
      <c r="B35" s="40">
        <f>D35</f>
        <v>0.5</v>
      </c>
      <c r="C35" s="40">
        <f>D35</f>
        <v>0.5</v>
      </c>
      <c r="D35" s="40">
        <v>0.5</v>
      </c>
      <c r="K35" s="56" t="s">
        <v>580</v>
      </c>
    </row>
    <row r="36" spans="1:11" x14ac:dyDescent="0.2">
      <c r="A36" s="44"/>
      <c r="E36" s="40"/>
      <c r="K36" s="56"/>
    </row>
    <row r="37" spans="1:11" x14ac:dyDescent="0.2">
      <c r="A37" s="44"/>
      <c r="B37" s="107" t="s">
        <v>604</v>
      </c>
      <c r="C37" s="107"/>
      <c r="D37" s="107"/>
      <c r="E37" s="109" t="s">
        <v>558</v>
      </c>
      <c r="F37" s="109"/>
      <c r="G37" s="109"/>
      <c r="H37" s="61" t="s">
        <v>600</v>
      </c>
    </row>
    <row r="38" spans="1:11" x14ac:dyDescent="0.2">
      <c r="A38" s="44"/>
      <c r="B38" t="s">
        <v>609</v>
      </c>
      <c r="C38" t="s">
        <v>608</v>
      </c>
      <c r="D38" t="s">
        <v>583</v>
      </c>
      <c r="E38" t="s">
        <v>609</v>
      </c>
      <c r="F38" t="s">
        <v>608</v>
      </c>
      <c r="G38" t="s">
        <v>583</v>
      </c>
      <c r="H38" s="56" t="s">
        <v>583</v>
      </c>
    </row>
    <row r="39" spans="1:11" x14ac:dyDescent="0.2">
      <c r="A39" s="44" t="s">
        <v>560</v>
      </c>
      <c r="B39" s="47">
        <v>8611</v>
      </c>
      <c r="C39">
        <v>3023</v>
      </c>
      <c r="D39">
        <v>11600</v>
      </c>
      <c r="E39" s="1">
        <v>14334</v>
      </c>
      <c r="F39">
        <v>1485</v>
      </c>
      <c r="G39">
        <v>15800</v>
      </c>
      <c r="H39" s="48">
        <v>24000</v>
      </c>
      <c r="I39" s="41"/>
      <c r="K39" s="56" t="s">
        <v>593</v>
      </c>
    </row>
    <row r="40" spans="1:11" x14ac:dyDescent="0.2">
      <c r="A40" s="44" t="s">
        <v>559</v>
      </c>
      <c r="B40" s="41">
        <v>1.2999999999999999E-2</v>
      </c>
      <c r="C40" s="51">
        <v>3.1E-2</v>
      </c>
      <c r="D40" s="51">
        <v>1.4999999999999999E-2</v>
      </c>
      <c r="E40" s="41">
        <v>2.1000000000000001E-2</v>
      </c>
      <c r="F40" s="51">
        <v>1.4999999999999999E-2</v>
      </c>
      <c r="G40" s="51">
        <v>0.02</v>
      </c>
      <c r="H40" s="41">
        <v>3.1E-2</v>
      </c>
      <c r="K40" s="56" t="s">
        <v>594</v>
      </c>
    </row>
    <row r="41" spans="1:11" x14ac:dyDescent="0.2">
      <c r="A41" s="44" t="s">
        <v>561</v>
      </c>
      <c r="B41" s="47">
        <f>(B32+B33*B35/B34)*B40</f>
        <v>44358.279752419752</v>
      </c>
      <c r="C41" s="47">
        <f>(C32+C33*C35/C34)*C40</f>
        <v>26518.78366730675</v>
      </c>
      <c r="D41" s="47">
        <f>B41+C41</f>
        <v>70877.063419726503</v>
      </c>
      <c r="E41" s="47">
        <f>(B32+B33*B35/B34)*E40</f>
        <v>71655.682676985758</v>
      </c>
      <c r="F41" s="47">
        <f>(C32+C33*C35/C34)*F40</f>
        <v>12831.669516438749</v>
      </c>
      <c r="G41" s="47">
        <f>E41+F41</f>
        <v>84487.352193424507</v>
      </c>
      <c r="H41" s="47">
        <f>(D32+D33*D35/D34)*H40</f>
        <v>133226.22</v>
      </c>
    </row>
    <row r="42" spans="1:11" x14ac:dyDescent="0.2">
      <c r="A42" s="56" t="s">
        <v>595</v>
      </c>
      <c r="B42" s="47">
        <f t="shared" ref="B42:H42" si="2">B41*B73</f>
        <v>247119.97650073044</v>
      </c>
      <c r="C42" s="47">
        <f t="shared" si="2"/>
        <v>86875.535294096902</v>
      </c>
      <c r="D42" s="47">
        <f t="shared" si="2"/>
        <v>352589.50285922247</v>
      </c>
      <c r="E42" s="47">
        <f t="shared" si="2"/>
        <v>455013.58499885956</v>
      </c>
      <c r="F42" s="47">
        <f t="shared" si="2"/>
        <v>42998.924549586249</v>
      </c>
      <c r="G42" s="47">
        <f t="shared" si="2"/>
        <v>512709.00526611781</v>
      </c>
      <c r="H42" s="47">
        <f t="shared" si="2"/>
        <v>746724.70834459178</v>
      </c>
    </row>
    <row r="43" spans="1:11" x14ac:dyDescent="0.2">
      <c r="K43" t="s">
        <v>581</v>
      </c>
    </row>
    <row r="45" spans="1:11" x14ac:dyDescent="0.2">
      <c r="B45" s="41"/>
    </row>
    <row r="46" spans="1:11" x14ac:dyDescent="0.2">
      <c r="A46" s="44" t="s">
        <v>564</v>
      </c>
    </row>
    <row r="47" spans="1:11" x14ac:dyDescent="0.2">
      <c r="A47" s="44"/>
      <c r="B47" t="s">
        <v>609</v>
      </c>
      <c r="C47" t="s">
        <v>608</v>
      </c>
      <c r="D47" t="s">
        <v>583</v>
      </c>
      <c r="E47" s="55" t="s">
        <v>634</v>
      </c>
    </row>
    <row r="48" spans="1:11" x14ac:dyDescent="0.2">
      <c r="A48" s="44" t="s">
        <v>565</v>
      </c>
      <c r="B48" s="1">
        <v>1500278</v>
      </c>
      <c r="C48" s="1">
        <v>113462</v>
      </c>
      <c r="D48" s="1">
        <v>1613740</v>
      </c>
      <c r="E48" s="45">
        <f>B48/C48</f>
        <v>13.222735365144278</v>
      </c>
      <c r="K48" s="56" t="s">
        <v>584</v>
      </c>
    </row>
    <row r="49" spans="1:11" x14ac:dyDescent="0.2">
      <c r="A49" s="44" t="s">
        <v>562</v>
      </c>
      <c r="B49" s="1">
        <f>D97</f>
        <v>650464.46760721877</v>
      </c>
      <c r="C49" s="1">
        <f>E97</f>
        <v>78221.532392781199</v>
      </c>
      <c r="D49" s="1">
        <f>B97</f>
        <v>728686</v>
      </c>
      <c r="E49" s="45">
        <f>B49/C49</f>
        <v>8.3156702216082881</v>
      </c>
      <c r="K49" s="56" t="s">
        <v>592</v>
      </c>
    </row>
    <row r="50" spans="1:11" x14ac:dyDescent="0.2">
      <c r="A50" t="s">
        <v>557</v>
      </c>
      <c r="B50">
        <f>D50</f>
        <v>1</v>
      </c>
      <c r="C50">
        <f>D50</f>
        <v>1</v>
      </c>
      <c r="D50">
        <v>1</v>
      </c>
    </row>
    <row r="51" spans="1:11" x14ac:dyDescent="0.2">
      <c r="A51" s="44" t="s">
        <v>567</v>
      </c>
      <c r="B51" s="59">
        <f>D51</f>
        <v>0.75</v>
      </c>
      <c r="C51" s="59">
        <f>D51</f>
        <v>0.75</v>
      </c>
      <c r="D51" s="40">
        <v>0.75</v>
      </c>
    </row>
    <row r="52" spans="1:11" x14ac:dyDescent="0.2">
      <c r="A52" s="44"/>
      <c r="B52" s="59"/>
      <c r="C52" s="59"/>
      <c r="D52" s="40"/>
    </row>
    <row r="53" spans="1:11" x14ac:dyDescent="0.2">
      <c r="B53" s="107" t="s">
        <v>604</v>
      </c>
      <c r="C53" s="107"/>
      <c r="D53" s="107"/>
      <c r="E53" s="109" t="s">
        <v>558</v>
      </c>
      <c r="F53" s="109"/>
      <c r="G53" s="109"/>
      <c r="H53" s="61" t="s">
        <v>600</v>
      </c>
    </row>
    <row r="54" spans="1:11" x14ac:dyDescent="0.2">
      <c r="B54" t="s">
        <v>609</v>
      </c>
      <c r="C54" t="s">
        <v>608</v>
      </c>
      <c r="D54" t="s">
        <v>583</v>
      </c>
      <c r="E54" t="s">
        <v>609</v>
      </c>
      <c r="F54" t="s">
        <v>608</v>
      </c>
      <c r="G54" t="s">
        <v>583</v>
      </c>
      <c r="H54" s="56" t="s">
        <v>583</v>
      </c>
    </row>
    <row r="55" spans="1:11" x14ac:dyDescent="0.2">
      <c r="A55" s="44" t="s">
        <v>560</v>
      </c>
      <c r="B55">
        <v>25312</v>
      </c>
      <c r="C55">
        <v>4774</v>
      </c>
      <c r="D55" s="1">
        <v>30100</v>
      </c>
      <c r="E55">
        <v>39121</v>
      </c>
      <c r="F55">
        <v>2123</v>
      </c>
      <c r="G55" s="1">
        <v>41200</v>
      </c>
      <c r="H55">
        <v>64500</v>
      </c>
      <c r="I55" s="41"/>
      <c r="K55" s="56" t="s">
        <v>593</v>
      </c>
    </row>
    <row r="56" spans="1:11" x14ac:dyDescent="0.2">
      <c r="A56" s="44" t="s">
        <v>559</v>
      </c>
      <c r="B56" s="51">
        <v>1.9E-2</v>
      </c>
      <c r="C56" s="51">
        <v>4.7E-2</v>
      </c>
      <c r="D56" s="50">
        <v>2.1000000000000001E-2</v>
      </c>
      <c r="E56" s="51">
        <v>2.9000000000000001E-2</v>
      </c>
      <c r="F56" s="51">
        <v>2.1000000000000001E-2</v>
      </c>
      <c r="G56" s="41">
        <v>2.8000000000000001E-2</v>
      </c>
      <c r="H56" s="51">
        <v>4.3999999999999997E-2</v>
      </c>
      <c r="K56" s="56" t="s">
        <v>594</v>
      </c>
    </row>
    <row r="57" spans="1:11" x14ac:dyDescent="0.2">
      <c r="A57" s="44" t="s">
        <v>561</v>
      </c>
      <c r="B57" s="47">
        <f>(B48+B49*B51/B50)*B56</f>
        <v>37774.40066340287</v>
      </c>
      <c r="C57" s="47">
        <f>(C48+C49*C51/C50)*C56</f>
        <v>8090.0230168455373</v>
      </c>
      <c r="D57" s="47">
        <f>B57+C57</f>
        <v>45864.423680248408</v>
      </c>
      <c r="E57" s="47">
        <f>(B48+B49*B51/B50)*E56</f>
        <v>57655.664170457014</v>
      </c>
      <c r="F57" s="47">
        <f>(C48+C49*C51/C50)*F56</f>
        <v>3614.6911351863041</v>
      </c>
      <c r="G57" s="47">
        <f>E57+F57</f>
        <v>61270.355305643316</v>
      </c>
      <c r="H57" s="47">
        <f>(D48+D49*D51/D50)*H56</f>
        <v>95051.197999999989</v>
      </c>
    </row>
    <row r="58" spans="1:11" x14ac:dyDescent="0.2">
      <c r="A58" s="56" t="s">
        <v>595</v>
      </c>
      <c r="B58" s="47">
        <f t="shared" ref="B58:H58" si="3">B57*B86</f>
        <v>185698.95366128851</v>
      </c>
      <c r="C58" s="47">
        <f t="shared" si="3"/>
        <v>26041.784091225789</v>
      </c>
      <c r="D58" s="47">
        <f t="shared" si="3"/>
        <v>213119.2568809634</v>
      </c>
      <c r="E58" s="47">
        <f t="shared" si="3"/>
        <v>332442.55960685515</v>
      </c>
      <c r="F58" s="47">
        <f t="shared" si="3"/>
        <v>17357.74683116463</v>
      </c>
      <c r="G58" s="47">
        <f t="shared" si="3"/>
        <v>350244.56722791831</v>
      </c>
      <c r="H58" s="47">
        <f t="shared" si="3"/>
        <v>500464.78566550877</v>
      </c>
    </row>
    <row r="59" spans="1:11" x14ac:dyDescent="0.2">
      <c r="A59" s="44"/>
      <c r="B59" s="47"/>
      <c r="C59" s="47"/>
      <c r="D59" s="47"/>
      <c r="E59" s="47"/>
    </row>
    <row r="62" spans="1:11" x14ac:dyDescent="0.2">
      <c r="A62" s="44" t="s">
        <v>568</v>
      </c>
    </row>
    <row r="64" spans="1:11" x14ac:dyDescent="0.2">
      <c r="A64" s="44" t="s">
        <v>576</v>
      </c>
    </row>
    <row r="65" spans="1:11" x14ac:dyDescent="0.2">
      <c r="B65" s="107" t="s">
        <v>604</v>
      </c>
      <c r="C65" s="107"/>
      <c r="D65" s="107"/>
      <c r="E65" s="109" t="s">
        <v>558</v>
      </c>
      <c r="F65" s="109"/>
      <c r="G65" s="109"/>
      <c r="H65" s="61"/>
    </row>
    <row r="66" spans="1:11" x14ac:dyDescent="0.2">
      <c r="A66" s="44" t="s">
        <v>569</v>
      </c>
      <c r="B66" t="s">
        <v>609</v>
      </c>
      <c r="C66" t="s">
        <v>608</v>
      </c>
      <c r="D66" t="s">
        <v>583</v>
      </c>
      <c r="E66" t="s">
        <v>609</v>
      </c>
      <c r="F66" t="s">
        <v>608</v>
      </c>
      <c r="G66" t="s">
        <v>583</v>
      </c>
      <c r="H66" s="44" t="s">
        <v>578</v>
      </c>
      <c r="I66" s="44"/>
    </row>
    <row r="67" spans="1:11" x14ac:dyDescent="0.2">
      <c r="A67" s="52">
        <v>1</v>
      </c>
      <c r="B67" s="41">
        <v>0.35799999999999998</v>
      </c>
      <c r="C67" s="41">
        <v>0.55800000000000005</v>
      </c>
      <c r="D67" s="41"/>
      <c r="E67" s="41">
        <v>0.23899999999999999</v>
      </c>
      <c r="F67" s="41">
        <v>0.38900000000000001</v>
      </c>
      <c r="G67" s="41"/>
      <c r="H67" s="48">
        <f>H80</f>
        <v>1</v>
      </c>
      <c r="I67" s="48"/>
      <c r="K67" s="56" t="s">
        <v>582</v>
      </c>
    </row>
    <row r="68" spans="1:11" x14ac:dyDescent="0.2">
      <c r="A68" s="52">
        <v>2</v>
      </c>
      <c r="B68" s="41">
        <v>0.154</v>
      </c>
      <c r="C68" s="41">
        <v>0.16</v>
      </c>
      <c r="D68" s="41"/>
      <c r="E68" s="41">
        <v>0.219</v>
      </c>
      <c r="F68" s="41">
        <v>0.26200000000000001</v>
      </c>
      <c r="G68" s="41"/>
      <c r="H68" s="48">
        <f>H81</f>
        <v>2</v>
      </c>
      <c r="I68" s="48"/>
    </row>
    <row r="69" spans="1:11" x14ac:dyDescent="0.2">
      <c r="A69" s="53" t="s">
        <v>570</v>
      </c>
      <c r="B69" s="41">
        <v>0.105</v>
      </c>
      <c r="C69" s="41">
        <v>0.13100000000000001</v>
      </c>
      <c r="D69" s="41"/>
      <c r="E69" s="41">
        <v>0.13300000000000001</v>
      </c>
      <c r="F69" s="41">
        <v>0.19</v>
      </c>
      <c r="G69" s="41"/>
      <c r="H69" s="48">
        <f>H82</f>
        <v>4</v>
      </c>
      <c r="I69" s="48"/>
    </row>
    <row r="70" spans="1:11" x14ac:dyDescent="0.2">
      <c r="A70" s="53" t="s">
        <v>571</v>
      </c>
      <c r="B70" s="41">
        <v>0.18</v>
      </c>
      <c r="C70" s="41">
        <v>5.8000000000000003E-2</v>
      </c>
      <c r="D70" s="41"/>
      <c r="E70" s="41">
        <v>0.14199999999999999</v>
      </c>
      <c r="F70" s="41">
        <v>0.10100000000000001</v>
      </c>
      <c r="G70" s="41"/>
      <c r="H70" s="48">
        <f>H83</f>
        <v>8</v>
      </c>
      <c r="I70" s="48"/>
    </row>
    <row r="71" spans="1:11" x14ac:dyDescent="0.2">
      <c r="A71" s="53" t="s">
        <v>572</v>
      </c>
      <c r="B71" s="41">
        <v>0.20300000000000001</v>
      </c>
      <c r="C71" s="41">
        <v>9.4E-2</v>
      </c>
      <c r="D71" s="41"/>
      <c r="E71" s="41">
        <v>0.26700000000000002</v>
      </c>
      <c r="F71" s="41">
        <v>5.8000000000000003E-2</v>
      </c>
      <c r="G71" s="41"/>
      <c r="H71" s="48">
        <f>H84</f>
        <v>15</v>
      </c>
      <c r="I71" s="48"/>
    </row>
    <row r="73" spans="1:11" x14ac:dyDescent="0.2">
      <c r="A73" s="46" t="s">
        <v>579</v>
      </c>
      <c r="B73" s="2">
        <f>SUMPRODUCT(B67:B71,$H67:$H71)</f>
        <v>5.5709999999999997</v>
      </c>
      <c r="C73" s="2">
        <f>SUMPRODUCT(C67:C71,$H67:$H71)</f>
        <v>3.2759999999999998</v>
      </c>
      <c r="D73" s="45">
        <f>SUMPRODUCT(B73:C73,B74:C74)/D74</f>
        <v>4.9746629706034033</v>
      </c>
      <c r="E73" s="2">
        <f>SUMPRODUCT(E67:E71,$H67:$H71)</f>
        <v>6.35</v>
      </c>
      <c r="F73" s="2">
        <f>SUMPRODUCT(F67:F71,$H67:$H71)</f>
        <v>3.351</v>
      </c>
      <c r="G73" s="45">
        <f>SUMPRODUCT(E73:F73,E74:F74)/G74</f>
        <v>6.0684705101460263</v>
      </c>
      <c r="H73" s="57">
        <f>(D73*D74+G73*G74)/(D74+G74)</f>
        <v>5.604938039558518</v>
      </c>
      <c r="I73" s="51"/>
    </row>
    <row r="74" spans="1:11" x14ac:dyDescent="0.2">
      <c r="A74" s="44" t="s">
        <v>574</v>
      </c>
      <c r="B74" s="48">
        <v>8611</v>
      </c>
      <c r="C74" s="48">
        <v>3023</v>
      </c>
      <c r="D74" s="1">
        <f>B74+C74</f>
        <v>11634</v>
      </c>
      <c r="E74" s="48">
        <v>14334</v>
      </c>
      <c r="F74" s="48">
        <v>1485</v>
      </c>
      <c r="G74" s="1">
        <f>E74+F74</f>
        <v>15819</v>
      </c>
      <c r="H74" s="48"/>
      <c r="I74" s="48"/>
    </row>
    <row r="77" spans="1:11" x14ac:dyDescent="0.2">
      <c r="A77" s="44" t="s">
        <v>575</v>
      </c>
    </row>
    <row r="78" spans="1:11" x14ac:dyDescent="0.2">
      <c r="B78" s="108" t="s">
        <v>577</v>
      </c>
      <c r="C78" s="108"/>
      <c r="D78" s="55"/>
      <c r="E78" s="109" t="s">
        <v>573</v>
      </c>
      <c r="F78" s="109"/>
      <c r="G78" s="49"/>
    </row>
    <row r="79" spans="1:11" x14ac:dyDescent="0.2">
      <c r="A79" s="44" t="s">
        <v>569</v>
      </c>
      <c r="B79" t="s">
        <v>609</v>
      </c>
      <c r="C79" t="s">
        <v>608</v>
      </c>
      <c r="D79" t="s">
        <v>583</v>
      </c>
      <c r="E79" t="s">
        <v>609</v>
      </c>
      <c r="F79" t="s">
        <v>608</v>
      </c>
      <c r="G79" t="s">
        <v>583</v>
      </c>
      <c r="H79" s="44" t="s">
        <v>578</v>
      </c>
      <c r="I79" s="44"/>
    </row>
    <row r="80" spans="1:11" x14ac:dyDescent="0.2">
      <c r="A80" s="52">
        <v>1</v>
      </c>
      <c r="B80" s="41">
        <v>0.35199999999999998</v>
      </c>
      <c r="C80" s="41">
        <v>0.41599999999999998</v>
      </c>
      <c r="D80" s="41"/>
      <c r="E80" s="41">
        <v>0.249</v>
      </c>
      <c r="F80" s="41">
        <v>0.32100000000000001</v>
      </c>
      <c r="G80" s="41"/>
      <c r="H80" s="48">
        <v>1</v>
      </c>
      <c r="I80" s="48"/>
    </row>
    <row r="81" spans="1:11" x14ac:dyDescent="0.2">
      <c r="A81" s="52">
        <v>2</v>
      </c>
      <c r="B81" s="41">
        <v>0.18099999999999999</v>
      </c>
      <c r="C81" s="41">
        <v>0.27100000000000002</v>
      </c>
      <c r="D81" s="41"/>
      <c r="E81" s="41">
        <v>0.20499999999999999</v>
      </c>
      <c r="F81" s="41">
        <v>0.192</v>
      </c>
      <c r="G81" s="41"/>
      <c r="H81" s="48">
        <v>2</v>
      </c>
      <c r="I81" s="48"/>
    </row>
    <row r="82" spans="1:11" x14ac:dyDescent="0.2">
      <c r="A82" s="53" t="s">
        <v>570</v>
      </c>
      <c r="B82" s="41">
        <v>0.16700000000000001</v>
      </c>
      <c r="C82" s="41">
        <v>0.159</v>
      </c>
      <c r="D82" s="41"/>
      <c r="E82" s="41">
        <v>0.17399999999999999</v>
      </c>
      <c r="F82" s="41">
        <v>0.193</v>
      </c>
      <c r="G82" s="41"/>
      <c r="H82" s="48">
        <v>4</v>
      </c>
      <c r="I82" s="48"/>
    </row>
    <row r="83" spans="1:11" x14ac:dyDescent="0.2">
      <c r="A83" s="53" t="s">
        <v>571</v>
      </c>
      <c r="B83" s="41">
        <v>0.13800000000000001</v>
      </c>
      <c r="C83" s="41">
        <v>0.1</v>
      </c>
      <c r="D83" s="41"/>
      <c r="E83" s="41">
        <v>0.16700000000000001</v>
      </c>
      <c r="F83" s="41">
        <v>0.155</v>
      </c>
      <c r="G83" s="41"/>
      <c r="H83" s="48">
        <v>8</v>
      </c>
      <c r="I83" s="48"/>
    </row>
    <row r="84" spans="1:11" x14ac:dyDescent="0.2">
      <c r="A84" s="53" t="s">
        <v>572</v>
      </c>
      <c r="B84" s="41">
        <v>0.16200000000000001</v>
      </c>
      <c r="C84" s="41">
        <v>5.5E-2</v>
      </c>
      <c r="D84" s="41"/>
      <c r="E84" s="41">
        <v>0.20499999999999999</v>
      </c>
      <c r="F84" s="41">
        <v>0.13900000000000001</v>
      </c>
      <c r="G84" s="41"/>
      <c r="H84" s="48">
        <v>15</v>
      </c>
      <c r="I84" s="48"/>
    </row>
    <row r="85" spans="1:11" x14ac:dyDescent="0.2">
      <c r="H85" s="56" t="s">
        <v>596</v>
      </c>
    </row>
    <row r="86" spans="1:11" x14ac:dyDescent="0.2">
      <c r="A86" s="46" t="s">
        <v>579</v>
      </c>
      <c r="B86" s="2">
        <f>SUMPRODUCT(B80:B84,$H80:$H84)</f>
        <v>4.9160000000000004</v>
      </c>
      <c r="C86" s="2">
        <f>SUMPRODUCT(C80:C84,$H80:$H84)</f>
        <v>3.2190000000000003</v>
      </c>
      <c r="D86" s="45">
        <f>SUMPRODUCT(B86:C86,B87:C87)/D87</f>
        <v>4.6467226617031177</v>
      </c>
      <c r="E86" s="2">
        <f>SUMPRODUCT(E80:E84,$H80:$H84)</f>
        <v>5.766</v>
      </c>
      <c r="F86" s="2">
        <f>SUMPRODUCT(F80:F84,$H80:$H84)</f>
        <v>4.8019999999999996</v>
      </c>
      <c r="G86" s="45">
        <f>SUMPRODUCT(E86:F86,E87:F87)/G87</f>
        <v>5.7163789157210747</v>
      </c>
      <c r="H86" s="57">
        <f>(D86*D87+G86*G87)/(D87+G87)</f>
        <v>5.2652128136828829</v>
      </c>
      <c r="I86" s="48"/>
    </row>
    <row r="87" spans="1:11" x14ac:dyDescent="0.2">
      <c r="A87" s="44" t="s">
        <v>574</v>
      </c>
      <c r="B87">
        <v>25312</v>
      </c>
      <c r="C87">
        <v>4774</v>
      </c>
      <c r="D87" s="1">
        <f>B87+C87</f>
        <v>30086</v>
      </c>
      <c r="E87" s="48">
        <v>39121</v>
      </c>
      <c r="F87" s="48">
        <v>2123</v>
      </c>
      <c r="G87" s="1">
        <f>E87+F87</f>
        <v>41244</v>
      </c>
      <c r="H87" s="48"/>
      <c r="I87" s="48"/>
    </row>
    <row r="91" spans="1:11" x14ac:dyDescent="0.2">
      <c r="A91" s="56" t="s">
        <v>591</v>
      </c>
    </row>
    <row r="92" spans="1:11" x14ac:dyDescent="0.2">
      <c r="D92" s="56" t="s">
        <v>588</v>
      </c>
      <c r="F92" s="56" t="s">
        <v>586</v>
      </c>
      <c r="H92" s="56" t="s">
        <v>587</v>
      </c>
    </row>
    <row r="93" spans="1:11" x14ac:dyDescent="0.2">
      <c r="A93" s="56"/>
      <c r="B93" s="56" t="s">
        <v>2</v>
      </c>
      <c r="C93" s="55" t="s">
        <v>634</v>
      </c>
      <c r="D93" t="s">
        <v>609</v>
      </c>
      <c r="E93" t="s">
        <v>608</v>
      </c>
      <c r="F93" t="s">
        <v>609</v>
      </c>
      <c r="G93" t="s">
        <v>608</v>
      </c>
      <c r="H93" t="s">
        <v>609</v>
      </c>
      <c r="I93" t="s">
        <v>608</v>
      </c>
    </row>
    <row r="94" spans="1:11" x14ac:dyDescent="0.2">
      <c r="A94">
        <v>2006</v>
      </c>
      <c r="B94">
        <v>747031</v>
      </c>
      <c r="C94" s="2">
        <f>D94/E94</f>
        <v>8.106285164445989</v>
      </c>
      <c r="D94" s="1">
        <f>F94+H94</f>
        <v>606569</v>
      </c>
      <c r="E94" s="1">
        <f>G94+I94</f>
        <v>74827</v>
      </c>
      <c r="F94" s="1">
        <v>388081</v>
      </c>
      <c r="G94" s="1">
        <v>54030</v>
      </c>
      <c r="H94" s="1">
        <v>218488</v>
      </c>
      <c r="I94" s="1">
        <v>20797</v>
      </c>
    </row>
    <row r="95" spans="1:11" x14ac:dyDescent="0.2">
      <c r="A95">
        <v>2007</v>
      </c>
      <c r="B95">
        <v>742875</v>
      </c>
      <c r="D95" s="1"/>
      <c r="E95" s="1"/>
      <c r="F95" s="1"/>
      <c r="G95" s="1"/>
      <c r="H95" s="1"/>
      <c r="I95" s="1"/>
      <c r="K95" s="62" t="s">
        <v>585</v>
      </c>
    </row>
    <row r="96" spans="1:11" x14ac:dyDescent="0.2">
      <c r="A96">
        <v>2008</v>
      </c>
      <c r="B96">
        <v>738631</v>
      </c>
      <c r="D96" s="1"/>
      <c r="E96" s="1"/>
      <c r="F96" s="1"/>
      <c r="G96" s="1"/>
      <c r="H96" s="1"/>
      <c r="I96" s="1"/>
      <c r="K96" s="56" t="s">
        <v>589</v>
      </c>
    </row>
    <row r="97" spans="1:11" x14ac:dyDescent="0.2">
      <c r="A97">
        <v>2009</v>
      </c>
      <c r="B97">
        <v>728686</v>
      </c>
      <c r="C97" s="2">
        <f>C94*(C99/C94)^0.6</f>
        <v>8.3156702216082898</v>
      </c>
      <c r="D97" s="1">
        <f>B97-E97</f>
        <v>650464.46760721877</v>
      </c>
      <c r="E97" s="1">
        <f>B97/(1+C97)</f>
        <v>78221.532392781199</v>
      </c>
      <c r="F97" s="1"/>
      <c r="G97" s="1"/>
      <c r="H97" s="1"/>
      <c r="I97" s="1"/>
      <c r="K97" s="56" t="s">
        <v>590</v>
      </c>
    </row>
    <row r="98" spans="1:11" x14ac:dyDescent="0.2">
      <c r="A98">
        <v>2010</v>
      </c>
      <c r="B98">
        <v>703798</v>
      </c>
      <c r="D98" s="1"/>
      <c r="E98" s="1"/>
      <c r="F98" s="1"/>
      <c r="G98" s="1"/>
      <c r="H98" s="1"/>
      <c r="I98" s="1"/>
    </row>
    <row r="99" spans="1:11" x14ac:dyDescent="0.2">
      <c r="A99">
        <v>2011</v>
      </c>
      <c r="B99">
        <v>671551</v>
      </c>
      <c r="C99" s="2">
        <f>D99/E99</f>
        <v>8.458256381114742</v>
      </c>
      <c r="D99" s="1">
        <f>F99+H99</f>
        <v>535839</v>
      </c>
      <c r="E99" s="1">
        <f>G99+I99</f>
        <v>63351</v>
      </c>
      <c r="F99" s="1">
        <v>351326</v>
      </c>
      <c r="G99" s="1">
        <v>47383</v>
      </c>
      <c r="H99" s="1">
        <v>184513</v>
      </c>
      <c r="I99" s="1">
        <v>15968</v>
      </c>
    </row>
    <row r="103" spans="1:11" x14ac:dyDescent="0.2">
      <c r="A103" s="56" t="s">
        <v>619</v>
      </c>
      <c r="K103" s="56" t="s">
        <v>624</v>
      </c>
    </row>
    <row r="104" spans="1:11" x14ac:dyDescent="0.2">
      <c r="A104" s="56" t="s">
        <v>575</v>
      </c>
      <c r="B104">
        <v>89688</v>
      </c>
    </row>
    <row r="105" spans="1:11" x14ac:dyDescent="0.2">
      <c r="A105" s="56" t="s">
        <v>576</v>
      </c>
      <c r="B105">
        <v>109181</v>
      </c>
    </row>
    <row r="106" spans="1:11" x14ac:dyDescent="0.2">
      <c r="A106" s="56" t="s">
        <v>622</v>
      </c>
      <c r="B106" s="56" t="s">
        <v>623</v>
      </c>
    </row>
    <row r="107" spans="1:11" x14ac:dyDescent="0.2">
      <c r="A107" s="56" t="s">
        <v>620</v>
      </c>
      <c r="B107" s="56" t="s">
        <v>623</v>
      </c>
    </row>
    <row r="108" spans="1:11" x14ac:dyDescent="0.2">
      <c r="A108" s="56" t="s">
        <v>621</v>
      </c>
      <c r="B108" s="1">
        <v>10553</v>
      </c>
    </row>
    <row r="110" spans="1:11" x14ac:dyDescent="0.2">
      <c r="A110" s="56" t="s">
        <v>2</v>
      </c>
      <c r="B110">
        <f>SUM(B104:B108)</f>
        <v>209422</v>
      </c>
    </row>
    <row r="114" spans="1:11" x14ac:dyDescent="0.2">
      <c r="A114" t="s">
        <v>715</v>
      </c>
    </row>
    <row r="115" spans="1:11" x14ac:dyDescent="0.2">
      <c r="C115" t="s">
        <v>722</v>
      </c>
    </row>
    <row r="116" spans="1:11" x14ac:dyDescent="0.2">
      <c r="B116" t="s">
        <v>136</v>
      </c>
      <c r="C116" t="s">
        <v>713</v>
      </c>
      <c r="D116" t="s">
        <v>714</v>
      </c>
    </row>
    <row r="117" spans="1:11" x14ac:dyDescent="0.2">
      <c r="A117" t="s">
        <v>716</v>
      </c>
      <c r="B117" t="s">
        <v>723</v>
      </c>
      <c r="C117" s="48">
        <v>23709</v>
      </c>
      <c r="D117" s="48">
        <v>10057</v>
      </c>
      <c r="K117" t="s">
        <v>737</v>
      </c>
    </row>
    <row r="118" spans="1:11" x14ac:dyDescent="0.2">
      <c r="A118" t="s">
        <v>717</v>
      </c>
      <c r="B118" t="s">
        <v>723</v>
      </c>
      <c r="C118" s="48">
        <v>8118</v>
      </c>
      <c r="D118" s="48">
        <v>1972</v>
      </c>
    </row>
    <row r="119" spans="1:11" x14ac:dyDescent="0.2">
      <c r="A119" t="s">
        <v>718</v>
      </c>
      <c r="B119" t="s">
        <v>724</v>
      </c>
      <c r="C119" s="48">
        <v>12628</v>
      </c>
      <c r="D119" s="48">
        <v>3384</v>
      </c>
    </row>
    <row r="120" spans="1:11" x14ac:dyDescent="0.2">
      <c r="A120" t="s">
        <v>719</v>
      </c>
      <c r="B120" t="s">
        <v>725</v>
      </c>
      <c r="C120" s="48">
        <v>5254</v>
      </c>
      <c r="D120" s="48">
        <v>1866</v>
      </c>
    </row>
    <row r="121" spans="1:11" x14ac:dyDescent="0.2">
      <c r="A121" t="s">
        <v>720</v>
      </c>
      <c r="B121" t="s">
        <v>725</v>
      </c>
      <c r="C121" s="48">
        <v>7814</v>
      </c>
      <c r="D121" s="48">
        <v>3197</v>
      </c>
    </row>
    <row r="122" spans="1:11" x14ac:dyDescent="0.2">
      <c r="A122" t="s">
        <v>721</v>
      </c>
      <c r="B122" t="s">
        <v>726</v>
      </c>
      <c r="C122" s="48">
        <v>6965</v>
      </c>
      <c r="D122" s="48">
        <v>3579</v>
      </c>
    </row>
    <row r="123" spans="1:11" x14ac:dyDescent="0.2">
      <c r="C123" s="48"/>
      <c r="D123" s="48"/>
    </row>
    <row r="124" spans="1:11" x14ac:dyDescent="0.2">
      <c r="A124" t="s">
        <v>727</v>
      </c>
      <c r="C124" s="48">
        <f>SUM(C117:C122)</f>
        <v>64488</v>
      </c>
      <c r="D124" s="48">
        <f>SUM(D117:D122)</f>
        <v>24055</v>
      </c>
    </row>
    <row r="125" spans="1:11" x14ac:dyDescent="0.2">
      <c r="A125" t="s">
        <v>807</v>
      </c>
      <c r="C125" s="48">
        <f>SUM(C117:C119)</f>
        <v>44455</v>
      </c>
      <c r="D125" s="48">
        <f>SUM(D117:D119)</f>
        <v>15413</v>
      </c>
    </row>
    <row r="126" spans="1:11" x14ac:dyDescent="0.2">
      <c r="A126" t="s">
        <v>732</v>
      </c>
      <c r="C126" s="40">
        <f>C125/C124</f>
        <v>0.68935305793325885</v>
      </c>
      <c r="D126" s="40">
        <f>D125/D124</f>
        <v>0.64073997090002077</v>
      </c>
    </row>
    <row r="127" spans="1:11" x14ac:dyDescent="0.2">
      <c r="C127" s="48"/>
      <c r="D127" s="48"/>
    </row>
    <row r="128" spans="1:11" x14ac:dyDescent="0.2">
      <c r="A128" t="s">
        <v>729</v>
      </c>
      <c r="C128" s="48">
        <f>D55</f>
        <v>30100</v>
      </c>
      <c r="D128" s="48">
        <f>D39</f>
        <v>11600</v>
      </c>
    </row>
    <row r="129" spans="1:7" x14ac:dyDescent="0.2">
      <c r="A129" t="s">
        <v>730</v>
      </c>
      <c r="C129" s="48">
        <f>C128-C120-C121</f>
        <v>17032</v>
      </c>
      <c r="D129" s="48">
        <f>D128-D120-D121</f>
        <v>6537</v>
      </c>
    </row>
    <row r="130" spans="1:7" x14ac:dyDescent="0.2">
      <c r="A130" t="s">
        <v>732</v>
      </c>
      <c r="C130" s="40">
        <f>C129/C128</f>
        <v>0.56584717607973423</v>
      </c>
      <c r="D130" s="40">
        <f>D129/D128</f>
        <v>0.56353448275862073</v>
      </c>
    </row>
    <row r="131" spans="1:7" x14ac:dyDescent="0.2">
      <c r="C131" s="48"/>
      <c r="D131" s="48"/>
    </row>
    <row r="132" spans="1:7" x14ac:dyDescent="0.2">
      <c r="A132" t="s">
        <v>728</v>
      </c>
      <c r="C132" s="48">
        <f>G55</f>
        <v>41200</v>
      </c>
      <c r="D132" s="48">
        <f>G39</f>
        <v>15800</v>
      </c>
    </row>
    <row r="133" spans="1:7" x14ac:dyDescent="0.2">
      <c r="A133" t="s">
        <v>731</v>
      </c>
      <c r="C133" s="48">
        <f>C132-C122</f>
        <v>34235</v>
      </c>
      <c r="D133" s="48">
        <f>D132-D122</f>
        <v>12221</v>
      </c>
    </row>
    <row r="134" spans="1:7" x14ac:dyDescent="0.2">
      <c r="A134" t="s">
        <v>732</v>
      </c>
      <c r="C134" s="40">
        <f>C133/C132</f>
        <v>0.83094660194174752</v>
      </c>
      <c r="D134" s="40">
        <f>D133/D132</f>
        <v>0.77348101265822788</v>
      </c>
    </row>
    <row r="137" spans="1:7" x14ac:dyDescent="0.2">
      <c r="A137" t="s">
        <v>733</v>
      </c>
    </row>
    <row r="138" spans="1:7" x14ac:dyDescent="0.2">
      <c r="B138" t="s">
        <v>713</v>
      </c>
      <c r="E138" t="s">
        <v>714</v>
      </c>
    </row>
    <row r="139" spans="1:7" x14ac:dyDescent="0.2">
      <c r="B139" t="s">
        <v>609</v>
      </c>
      <c r="C139" t="s">
        <v>608</v>
      </c>
      <c r="D139" t="s">
        <v>583</v>
      </c>
      <c r="E139" t="s">
        <v>609</v>
      </c>
      <c r="F139" t="s">
        <v>608</v>
      </c>
      <c r="G139" t="s">
        <v>583</v>
      </c>
    </row>
    <row r="140" spans="1:7" x14ac:dyDescent="0.2">
      <c r="A140" t="s">
        <v>734</v>
      </c>
      <c r="B140" s="48">
        <f>E57</f>
        <v>57655.664170457014</v>
      </c>
      <c r="C140" s="48">
        <f>F57</f>
        <v>3614.6911351863041</v>
      </c>
      <c r="D140" s="48">
        <f>G57</f>
        <v>61270.355305643316</v>
      </c>
      <c r="E140" s="48">
        <f>E41</f>
        <v>71655.682676985758</v>
      </c>
      <c r="F140" s="48">
        <f>F41</f>
        <v>12831.669516438749</v>
      </c>
      <c r="G140" s="48">
        <f>G41</f>
        <v>84487.352193424507</v>
      </c>
    </row>
    <row r="141" spans="1:7" x14ac:dyDescent="0.2">
      <c r="A141" t="s">
        <v>735</v>
      </c>
      <c r="B141" s="48">
        <f>D141-C141</f>
        <v>47908.778225135815</v>
      </c>
      <c r="C141" s="48">
        <f>D141/(1+B140/C140)</f>
        <v>3003.6153158520165</v>
      </c>
      <c r="D141" s="48">
        <f>D140*C134</f>
        <v>50912.393540987832</v>
      </c>
      <c r="E141" s="48">
        <f>G141-F141</f>
        <v>55424.309999711579</v>
      </c>
      <c r="F141" s="48">
        <f>G141/(1+E140/F140)</f>
        <v>9925.0527316707557</v>
      </c>
      <c r="G141" s="48">
        <f>G140*D134</f>
        <v>65349.362731382338</v>
      </c>
    </row>
    <row r="142" spans="1:7" x14ac:dyDescent="0.2">
      <c r="B142" s="48" t="s">
        <v>736</v>
      </c>
      <c r="C142" s="48"/>
      <c r="D142" s="48"/>
      <c r="E142" s="48"/>
      <c r="F142" s="48"/>
      <c r="G142" s="48"/>
    </row>
    <row r="143" spans="1:7" x14ac:dyDescent="0.2">
      <c r="B143" s="48" t="s">
        <v>609</v>
      </c>
      <c r="C143" s="48" t="s">
        <v>608</v>
      </c>
      <c r="D143" s="48" t="s">
        <v>583</v>
      </c>
      <c r="E143" s="48"/>
      <c r="F143" s="48"/>
      <c r="G143" s="48"/>
    </row>
    <row r="144" spans="1:7" x14ac:dyDescent="0.2">
      <c r="A144" t="s">
        <v>735</v>
      </c>
      <c r="B144" s="48">
        <f>B141+E141</f>
        <v>103333.08822484739</v>
      </c>
      <c r="C144" s="48">
        <f>C141+F141</f>
        <v>12928.668047522773</v>
      </c>
      <c r="D144" s="48">
        <f>D141+G141</f>
        <v>116261.75627237017</v>
      </c>
      <c r="E144" s="48"/>
      <c r="F144" s="48"/>
      <c r="G144" s="48"/>
    </row>
    <row r="148" spans="1:2" x14ac:dyDescent="0.2">
      <c r="A148" s="56" t="s">
        <v>799</v>
      </c>
    </row>
    <row r="149" spans="1:2" x14ac:dyDescent="0.2">
      <c r="A149" s="56" t="s">
        <v>796</v>
      </c>
      <c r="B149" s="3">
        <f>D8/'non-inmate victimization'!E32</f>
        <v>517.21414223098191</v>
      </c>
    </row>
  </sheetData>
  <mergeCells count="13">
    <mergeCell ref="E53:G53"/>
    <mergeCell ref="B65:D65"/>
    <mergeCell ref="E65:G65"/>
    <mergeCell ref="B4:D4"/>
    <mergeCell ref="B19:D19"/>
    <mergeCell ref="A1:C1"/>
    <mergeCell ref="B78:C78"/>
    <mergeCell ref="E78:F78"/>
    <mergeCell ref="B9:D9"/>
    <mergeCell ref="B13:D13"/>
    <mergeCell ref="B37:D37"/>
    <mergeCell ref="E37:G37"/>
    <mergeCell ref="B53:D5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workbookViewId="0">
      <selection sqref="A1:C1"/>
    </sheetView>
  </sheetViews>
  <sheetFormatPr defaultRowHeight="12.75" x14ac:dyDescent="0.2"/>
  <cols>
    <col min="1" max="1" width="28.42578125" customWidth="1"/>
    <col min="2" max="2" width="31.5703125" customWidth="1"/>
    <col min="3" max="3" width="13.5703125" customWidth="1"/>
    <col min="4" max="4" width="12.85546875" customWidth="1"/>
    <col min="5" max="6" width="14.42578125" customWidth="1"/>
    <col min="7" max="7" width="3.42578125" customWidth="1"/>
    <col min="8" max="8" width="76.5703125" customWidth="1"/>
  </cols>
  <sheetData>
    <row r="1" spans="1:8" x14ac:dyDescent="0.2">
      <c r="A1" s="105" t="s">
        <v>816</v>
      </c>
      <c r="B1" s="105"/>
      <c r="C1" s="105"/>
      <c r="H1" t="s">
        <v>822</v>
      </c>
    </row>
    <row r="2" spans="1:8" x14ac:dyDescent="0.2">
      <c r="A2" s="56"/>
      <c r="H2" t="s">
        <v>823</v>
      </c>
    </row>
    <row r="3" spans="1:8" x14ac:dyDescent="0.2">
      <c r="A3" s="56"/>
      <c r="C3" s="56" t="s">
        <v>5</v>
      </c>
      <c r="H3" t="s">
        <v>824</v>
      </c>
    </row>
    <row r="4" spans="1:8" x14ac:dyDescent="0.2">
      <c r="A4" s="56"/>
      <c r="C4" s="60" t="s">
        <v>609</v>
      </c>
      <c r="D4" s="60" t="s">
        <v>608</v>
      </c>
      <c r="E4" s="55" t="s">
        <v>583</v>
      </c>
      <c r="F4" s="60" t="s">
        <v>665</v>
      </c>
    </row>
    <row r="5" spans="1:8" x14ac:dyDescent="0.2">
      <c r="A5" s="56" t="s">
        <v>666</v>
      </c>
      <c r="B5" s="56" t="s">
        <v>682</v>
      </c>
      <c r="C5" s="96">
        <f>D5*F5</f>
        <v>112625.61256420854</v>
      </c>
      <c r="D5" s="96">
        <f>D20</f>
        <v>1270000</v>
      </c>
      <c r="E5" s="96">
        <f>C5+D5</f>
        <v>1382625.6125642085</v>
      </c>
      <c r="F5" s="86">
        <f>F15</f>
        <v>8.8681584696227195E-2</v>
      </c>
      <c r="H5" s="56" t="s">
        <v>798</v>
      </c>
    </row>
    <row r="6" spans="1:8" x14ac:dyDescent="0.2">
      <c r="A6" s="56" t="s">
        <v>667</v>
      </c>
      <c r="B6" s="56" t="s">
        <v>682</v>
      </c>
      <c r="C6" s="96">
        <f>D50</f>
        <v>81178.379958127174</v>
      </c>
      <c r="D6" s="96">
        <f>E50</f>
        <v>959041.91530000011</v>
      </c>
      <c r="E6" s="96">
        <f>C6+D6</f>
        <v>1040220.2952581273</v>
      </c>
      <c r="F6" s="86">
        <f>C6/D6</f>
        <v>8.4645288869083041E-2</v>
      </c>
      <c r="H6" s="56" t="s">
        <v>687</v>
      </c>
    </row>
    <row r="7" spans="1:8" x14ac:dyDescent="0.2">
      <c r="C7" s="55"/>
      <c r="D7" s="55"/>
      <c r="E7" s="55"/>
      <c r="F7" s="55"/>
    </row>
    <row r="8" spans="1:8" x14ac:dyDescent="0.2">
      <c r="C8" s="55"/>
      <c r="D8" s="55"/>
      <c r="E8" s="55"/>
      <c r="F8" s="55"/>
    </row>
    <row r="9" spans="1:8" x14ac:dyDescent="0.2">
      <c r="A9" s="56" t="s">
        <v>668</v>
      </c>
      <c r="C9" s="55"/>
      <c r="D9" s="55"/>
      <c r="E9" s="55"/>
      <c r="F9" s="55"/>
    </row>
    <row r="10" spans="1:8" x14ac:dyDescent="0.2">
      <c r="C10" s="60" t="s">
        <v>609</v>
      </c>
      <c r="D10" s="60" t="s">
        <v>608</v>
      </c>
      <c r="E10" s="55" t="s">
        <v>583</v>
      </c>
      <c r="F10" s="60" t="s">
        <v>665</v>
      </c>
    </row>
    <row r="11" spans="1:8" x14ac:dyDescent="0.2">
      <c r="A11" s="56" t="s">
        <v>645</v>
      </c>
      <c r="B11" s="56" t="s">
        <v>685</v>
      </c>
      <c r="C11" s="87">
        <v>1.4E-2</v>
      </c>
      <c r="D11" s="87">
        <v>0.183</v>
      </c>
      <c r="E11" s="55"/>
      <c r="F11" s="88">
        <f>C11/D11</f>
        <v>7.650273224043716E-2</v>
      </c>
      <c r="H11" s="56" t="s">
        <v>657</v>
      </c>
    </row>
    <row r="12" spans="1:8" x14ac:dyDescent="0.2">
      <c r="A12" s="56" t="s">
        <v>647</v>
      </c>
      <c r="B12" s="56" t="s">
        <v>685</v>
      </c>
      <c r="C12" s="89" t="s">
        <v>648</v>
      </c>
      <c r="D12" s="87">
        <v>0.17599999999999999</v>
      </c>
      <c r="E12" s="55"/>
      <c r="F12" s="86"/>
      <c r="H12" s="56" t="s">
        <v>656</v>
      </c>
    </row>
    <row r="13" spans="1:8" x14ac:dyDescent="0.2">
      <c r="A13" s="56" t="s">
        <v>662</v>
      </c>
      <c r="B13" s="56" t="s">
        <v>664</v>
      </c>
      <c r="C13" s="90" t="s">
        <v>653</v>
      </c>
      <c r="D13" s="71">
        <v>4.9000000000000002E-2</v>
      </c>
      <c r="E13" s="55"/>
      <c r="F13" s="86"/>
      <c r="H13" s="56" t="s">
        <v>663</v>
      </c>
    </row>
    <row r="14" spans="1:8" x14ac:dyDescent="0.2">
      <c r="A14" s="56" t="s">
        <v>696</v>
      </c>
      <c r="B14" s="56" t="s">
        <v>660</v>
      </c>
      <c r="C14" s="90" t="s">
        <v>797</v>
      </c>
      <c r="D14" s="95">
        <v>270000</v>
      </c>
      <c r="E14" s="55"/>
      <c r="F14" s="86"/>
      <c r="H14" s="56" t="s">
        <v>657</v>
      </c>
    </row>
    <row r="15" spans="1:8" x14ac:dyDescent="0.2">
      <c r="A15" s="56" t="s">
        <v>659</v>
      </c>
      <c r="B15" s="56" t="s">
        <v>658</v>
      </c>
      <c r="C15" s="93">
        <v>15020</v>
      </c>
      <c r="D15" s="93">
        <v>169370</v>
      </c>
      <c r="E15" s="94">
        <f>C15+D15</f>
        <v>184390</v>
      </c>
      <c r="F15" s="88">
        <f>C15/D15</f>
        <v>8.8681584696227195E-2</v>
      </c>
      <c r="H15" s="56" t="s">
        <v>652</v>
      </c>
    </row>
    <row r="16" spans="1:8" x14ac:dyDescent="0.2">
      <c r="A16" s="56"/>
      <c r="B16" s="56"/>
      <c r="C16" s="92"/>
      <c r="D16" s="92"/>
      <c r="E16" s="55"/>
      <c r="F16" s="88"/>
      <c r="H16" s="56"/>
    </row>
    <row r="17" spans="1:8" x14ac:dyDescent="0.2">
      <c r="C17" s="55"/>
      <c r="D17" s="55"/>
      <c r="E17" s="55"/>
      <c r="F17" s="86"/>
    </row>
    <row r="18" spans="1:8" x14ac:dyDescent="0.2">
      <c r="A18" s="56" t="s">
        <v>670</v>
      </c>
      <c r="C18" s="55"/>
      <c r="D18" s="55"/>
      <c r="E18" s="55"/>
      <c r="F18" s="86"/>
    </row>
    <row r="19" spans="1:8" x14ac:dyDescent="0.2">
      <c r="B19" s="56"/>
      <c r="C19" s="60" t="s">
        <v>609</v>
      </c>
      <c r="D19" s="60" t="s">
        <v>608</v>
      </c>
      <c r="E19" s="55" t="s">
        <v>583</v>
      </c>
      <c r="F19" s="60" t="s">
        <v>665</v>
      </c>
      <c r="H19" s="56"/>
    </row>
    <row r="20" spans="1:8" x14ac:dyDescent="0.2">
      <c r="A20" s="56" t="s">
        <v>655</v>
      </c>
      <c r="B20" s="56" t="s">
        <v>683</v>
      </c>
      <c r="C20" s="93">
        <v>1267000</v>
      </c>
      <c r="D20" s="93">
        <f>1270000</f>
        <v>1270000</v>
      </c>
      <c r="E20" s="94">
        <f>C20+D20</f>
        <v>2537000</v>
      </c>
      <c r="F20" s="88">
        <f>C20/D20</f>
        <v>0.9976377952755906</v>
      </c>
      <c r="H20" s="56" t="s">
        <v>651</v>
      </c>
    </row>
    <row r="21" spans="1:8" x14ac:dyDescent="0.2">
      <c r="A21" s="56" t="s">
        <v>649</v>
      </c>
      <c r="B21" s="56" t="s">
        <v>684</v>
      </c>
      <c r="C21" s="93">
        <v>92748</v>
      </c>
      <c r="D21" s="93">
        <v>302091</v>
      </c>
      <c r="E21" s="94">
        <f>C21+D21</f>
        <v>394839</v>
      </c>
      <c r="F21" s="88">
        <f>C21/D21</f>
        <v>0.30702007011132409</v>
      </c>
      <c r="H21" s="56" t="s">
        <v>650</v>
      </c>
    </row>
    <row r="22" spans="1:8" x14ac:dyDescent="0.2">
      <c r="A22" s="56" t="s">
        <v>690</v>
      </c>
      <c r="B22" s="56" t="s">
        <v>671</v>
      </c>
      <c r="C22" s="71">
        <v>2.8899999999999999E-2</v>
      </c>
      <c r="D22" s="91" t="s">
        <v>653</v>
      </c>
      <c r="E22" s="55"/>
      <c r="F22" s="88"/>
      <c r="H22" s="56" t="s">
        <v>674</v>
      </c>
    </row>
    <row r="23" spans="1:8" x14ac:dyDescent="0.2">
      <c r="A23" s="56" t="s">
        <v>690</v>
      </c>
      <c r="B23" s="56" t="s">
        <v>672</v>
      </c>
      <c r="C23" s="71">
        <v>5.3499999999999999E-2</v>
      </c>
      <c r="D23" s="91" t="s">
        <v>653</v>
      </c>
      <c r="E23" s="55"/>
      <c r="F23" s="88"/>
      <c r="H23" s="56" t="s">
        <v>674</v>
      </c>
    </row>
    <row r="24" spans="1:8" x14ac:dyDescent="0.2">
      <c r="A24" s="56" t="s">
        <v>690</v>
      </c>
      <c r="B24" s="56" t="s">
        <v>673</v>
      </c>
      <c r="C24" s="71">
        <v>7.6600000000000001E-2</v>
      </c>
      <c r="D24" s="91" t="s">
        <v>653</v>
      </c>
      <c r="E24" s="55"/>
      <c r="F24" s="88"/>
      <c r="H24" s="56" t="s">
        <v>674</v>
      </c>
    </row>
    <row r="25" spans="1:8" x14ac:dyDescent="0.2">
      <c r="A25" s="56"/>
      <c r="B25" s="56"/>
      <c r="C25" s="71"/>
      <c r="D25" s="91"/>
      <c r="E25" s="55"/>
      <c r="F25" s="88"/>
      <c r="H25" s="56"/>
    </row>
    <row r="26" spans="1:8" x14ac:dyDescent="0.2">
      <c r="A26" s="56"/>
      <c r="B26" s="56"/>
      <c r="C26" s="92"/>
      <c r="D26" s="92"/>
      <c r="E26" s="55"/>
      <c r="F26" s="55"/>
      <c r="H26" s="56"/>
    </row>
    <row r="27" spans="1:8" x14ac:dyDescent="0.2">
      <c r="A27" s="56" t="s">
        <v>669</v>
      </c>
      <c r="B27" s="56"/>
      <c r="C27" s="92"/>
      <c r="D27" s="92"/>
      <c r="E27" s="55"/>
      <c r="F27" s="55"/>
      <c r="H27" s="56"/>
    </row>
    <row r="28" spans="1:8" x14ac:dyDescent="0.2">
      <c r="A28" s="56"/>
      <c r="B28" s="56"/>
      <c r="C28" s="60" t="s">
        <v>609</v>
      </c>
      <c r="D28" s="60" t="s">
        <v>608</v>
      </c>
      <c r="E28" s="55" t="s">
        <v>583</v>
      </c>
      <c r="F28" s="60" t="s">
        <v>665</v>
      </c>
    </row>
    <row r="29" spans="1:8" x14ac:dyDescent="0.2">
      <c r="A29" s="56" t="s">
        <v>646</v>
      </c>
      <c r="B29" s="56" t="s">
        <v>686</v>
      </c>
      <c r="C29" s="93">
        <f>1581000+25130000</f>
        <v>26711000</v>
      </c>
      <c r="D29" s="93">
        <f>53174000+21840000</f>
        <v>75014000</v>
      </c>
      <c r="E29" s="94">
        <f>C29+D29</f>
        <v>101725000</v>
      </c>
      <c r="F29" s="88">
        <f>C29/D29</f>
        <v>0.35608019836297222</v>
      </c>
      <c r="H29" s="56" t="s">
        <v>651</v>
      </c>
    </row>
    <row r="30" spans="1:8" x14ac:dyDescent="0.2">
      <c r="A30" s="56" t="s">
        <v>649</v>
      </c>
      <c r="B30" s="56" t="s">
        <v>685</v>
      </c>
      <c r="C30" s="95">
        <v>2782440</v>
      </c>
      <c r="D30" s="93">
        <f>17722672</f>
        <v>17722672</v>
      </c>
      <c r="E30" s="94">
        <f>C30+D30</f>
        <v>20505112</v>
      </c>
      <c r="F30" s="88">
        <f>C30/D30</f>
        <v>0.15699889948874526</v>
      </c>
      <c r="H30" s="56" t="s">
        <v>654</v>
      </c>
    </row>
    <row r="31" spans="1:8" x14ac:dyDescent="0.2">
      <c r="A31" s="56" t="s">
        <v>697</v>
      </c>
      <c r="B31" s="56" t="s">
        <v>660</v>
      </c>
      <c r="C31" s="95">
        <v>17400</v>
      </c>
      <c r="D31" s="93">
        <v>269700</v>
      </c>
      <c r="E31" s="94">
        <f>C31+D31</f>
        <v>287100</v>
      </c>
      <c r="F31" s="88">
        <f>C31/D31</f>
        <v>6.4516129032258063E-2</v>
      </c>
      <c r="H31" s="56" t="s">
        <v>661</v>
      </c>
    </row>
    <row r="32" spans="1:8" x14ac:dyDescent="0.2">
      <c r="A32" s="56" t="s">
        <v>794</v>
      </c>
      <c r="B32" s="56" t="s">
        <v>793</v>
      </c>
      <c r="C32" s="55">
        <v>0.1</v>
      </c>
      <c r="D32" s="55">
        <v>1.9</v>
      </c>
      <c r="E32" s="65">
        <v>1</v>
      </c>
      <c r="F32" s="88">
        <f>C32/D32</f>
        <v>5.2631578947368425E-2</v>
      </c>
      <c r="H32" s="56" t="s">
        <v>795</v>
      </c>
    </row>
    <row r="33" spans="1:8" x14ac:dyDescent="0.2">
      <c r="A33" s="56"/>
      <c r="B33" s="56"/>
      <c r="D33" s="56"/>
      <c r="E33" s="69"/>
      <c r="F33" s="69"/>
    </row>
    <row r="34" spans="1:8" x14ac:dyDescent="0.2">
      <c r="B34" s="56"/>
      <c r="D34" s="56"/>
      <c r="E34" s="69"/>
      <c r="F34" s="69"/>
    </row>
    <row r="35" spans="1:8" x14ac:dyDescent="0.2">
      <c r="A35" s="56" t="s">
        <v>676</v>
      </c>
      <c r="B35" s="1"/>
      <c r="C35" s="41"/>
    </row>
    <row r="36" spans="1:8" x14ac:dyDescent="0.2">
      <c r="A36" s="56" t="s">
        <v>678</v>
      </c>
      <c r="B36" s="1"/>
      <c r="C36" s="41"/>
    </row>
    <row r="37" spans="1:8" x14ac:dyDescent="0.2">
      <c r="A37" s="56" t="s">
        <v>677</v>
      </c>
      <c r="B37" s="1"/>
      <c r="C37" s="41">
        <f>D13</f>
        <v>4.9000000000000002E-2</v>
      </c>
      <c r="H37" s="56" t="s">
        <v>679</v>
      </c>
    </row>
    <row r="38" spans="1:8" x14ac:dyDescent="0.2">
      <c r="A38" t="s">
        <v>162</v>
      </c>
      <c r="B38" s="1"/>
      <c r="C38">
        <v>2</v>
      </c>
      <c r="H38" s="44" t="s">
        <v>556</v>
      </c>
    </row>
    <row r="39" spans="1:8" x14ac:dyDescent="0.2">
      <c r="A39" t="s">
        <v>200</v>
      </c>
      <c r="C39" s="41">
        <f>F15</f>
        <v>8.8681584696227195E-2</v>
      </c>
      <c r="H39" t="s">
        <v>348</v>
      </c>
    </row>
    <row r="40" spans="1:8" x14ac:dyDescent="0.2">
      <c r="C40" s="2"/>
    </row>
    <row r="41" spans="1:8" x14ac:dyDescent="0.2">
      <c r="C41" s="42"/>
    </row>
    <row r="42" spans="1:8" x14ac:dyDescent="0.2">
      <c r="B42" s="108" t="s">
        <v>199</v>
      </c>
      <c r="C42" s="108"/>
      <c r="D42" t="s">
        <v>5</v>
      </c>
    </row>
    <row r="43" spans="1:8" x14ac:dyDescent="0.2">
      <c r="B43" s="60" t="s">
        <v>609</v>
      </c>
      <c r="C43" s="56" t="s">
        <v>608</v>
      </c>
      <c r="D43" s="56" t="s">
        <v>609</v>
      </c>
      <c r="E43" s="56" t="s">
        <v>608</v>
      </c>
      <c r="F43" s="56"/>
    </row>
    <row r="44" spans="1:8" x14ac:dyDescent="0.2">
      <c r="A44" t="s">
        <v>139</v>
      </c>
      <c r="B44" s="70">
        <f>C44*C$39</f>
        <v>4.3453976501151327E-3</v>
      </c>
      <c r="C44" s="41">
        <f>D13</f>
        <v>4.9000000000000002E-2</v>
      </c>
      <c r="D44" s="1">
        <f t="shared" ref="D44:E48" si="0">B80*B44</f>
        <v>20532.038659975202</v>
      </c>
      <c r="E44" s="1">
        <f t="shared" si="0"/>
        <v>281029.7</v>
      </c>
      <c r="F44" s="1"/>
    </row>
    <row r="45" spans="1:8" x14ac:dyDescent="0.2">
      <c r="A45" t="s">
        <v>140</v>
      </c>
      <c r="B45" s="70">
        <f>C45*C$39</f>
        <v>2.1726988250575664E-3</v>
      </c>
      <c r="C45" s="41">
        <f>C44/C38</f>
        <v>2.4500000000000001E-2</v>
      </c>
      <c r="D45" s="1">
        <f t="shared" si="0"/>
        <v>18796.706281100549</v>
      </c>
      <c r="E45" s="1">
        <f t="shared" si="0"/>
        <v>176009.5925</v>
      </c>
      <c r="F45" s="1"/>
    </row>
    <row r="46" spans="1:8" x14ac:dyDescent="0.2">
      <c r="A46" t="s">
        <v>156</v>
      </c>
      <c r="B46" s="70">
        <f>C46*C$39</f>
        <v>1.3656964043218989E-3</v>
      </c>
      <c r="C46" s="41">
        <f>C44*B73</f>
        <v>1.5400000000000002E-2</v>
      </c>
      <c r="D46" s="1">
        <f t="shared" si="0"/>
        <v>3623.2799652358749</v>
      </c>
      <c r="E46" s="1">
        <f t="shared" si="0"/>
        <v>64299.512200000005</v>
      </c>
      <c r="F46" s="1"/>
      <c r="H46" t="s">
        <v>201</v>
      </c>
    </row>
    <row r="47" spans="1:8" x14ac:dyDescent="0.2">
      <c r="A47" t="s">
        <v>157</v>
      </c>
      <c r="B47" s="70">
        <f>C47*C$39</f>
        <v>6.8284820216094944E-4</v>
      </c>
      <c r="C47" s="41">
        <f>C45*B73</f>
        <v>7.7000000000000011E-3</v>
      </c>
      <c r="D47" s="1">
        <f t="shared" si="0"/>
        <v>33389.823301848024</v>
      </c>
      <c r="E47" s="1">
        <f t="shared" si="0"/>
        <v>373666.26220000006</v>
      </c>
      <c r="F47" s="1"/>
    </row>
    <row r="48" spans="1:8" x14ac:dyDescent="0.2">
      <c r="A48" t="s">
        <v>158</v>
      </c>
      <c r="B48" s="70">
        <f>C48*C$39</f>
        <v>1.241542185747181E-4</v>
      </c>
      <c r="C48" s="41">
        <f>C44*B74</f>
        <v>1.4000000000000002E-3</v>
      </c>
      <c r="D48" s="1">
        <f t="shared" si="0"/>
        <v>4836.5317499675275</v>
      </c>
      <c r="E48" s="1">
        <f t="shared" si="0"/>
        <v>64036.84840000001</v>
      </c>
      <c r="F48" s="1"/>
    </row>
    <row r="49" spans="1:9" x14ac:dyDescent="0.2">
      <c r="B49" s="55"/>
      <c r="D49" s="1"/>
      <c r="E49" s="1"/>
      <c r="F49" s="1"/>
    </row>
    <row r="50" spans="1:9" x14ac:dyDescent="0.2">
      <c r="A50" s="56" t="s">
        <v>597</v>
      </c>
      <c r="B50" s="71">
        <f>SUMPRODUCT(B80:B84,B44:B48)/B86</f>
        <v>7.8143972156748207E-4</v>
      </c>
      <c r="C50" s="41">
        <f>SUMPRODUCT(C80:C84,C44:C48)/C86</f>
        <v>8.6118270984125393E-3</v>
      </c>
      <c r="D50" s="1">
        <f>B86*B50</f>
        <v>81178.379958127174</v>
      </c>
      <c r="E50" s="1">
        <f>C86*C50</f>
        <v>959041.91530000011</v>
      </c>
      <c r="F50" s="1"/>
    </row>
    <row r="51" spans="1:9" x14ac:dyDescent="0.2">
      <c r="D51" s="41"/>
      <c r="E51" s="1"/>
      <c r="F51" s="1"/>
      <c r="G51" s="1"/>
      <c r="I51" s="43"/>
    </row>
    <row r="52" spans="1:9" x14ac:dyDescent="0.2">
      <c r="D52" s="41"/>
      <c r="E52" s="1"/>
      <c r="F52" s="1"/>
      <c r="G52" s="1"/>
      <c r="I52" s="43"/>
    </row>
    <row r="54" spans="1:9" x14ac:dyDescent="0.2">
      <c r="A54" t="s">
        <v>141</v>
      </c>
    </row>
    <row r="55" spans="1:9" x14ac:dyDescent="0.2">
      <c r="A55" t="s">
        <v>142</v>
      </c>
    </row>
    <row r="56" spans="1:9" x14ac:dyDescent="0.2">
      <c r="A56" t="s">
        <v>143</v>
      </c>
    </row>
    <row r="57" spans="1:9" x14ac:dyDescent="0.2">
      <c r="A57" t="s">
        <v>146</v>
      </c>
      <c r="B57">
        <v>3.6</v>
      </c>
      <c r="H57" t="s">
        <v>144</v>
      </c>
    </row>
    <row r="58" spans="1:9" x14ac:dyDescent="0.2">
      <c r="A58" t="s">
        <v>147</v>
      </c>
      <c r="B58">
        <v>5.9</v>
      </c>
      <c r="H58" t="s">
        <v>145</v>
      </c>
    </row>
    <row r="59" spans="1:9" x14ac:dyDescent="0.2">
      <c r="A59" t="s">
        <v>148</v>
      </c>
      <c r="B59">
        <v>7.6</v>
      </c>
    </row>
    <row r="60" spans="1:9" x14ac:dyDescent="0.2">
      <c r="A60" t="s">
        <v>149</v>
      </c>
      <c r="B60">
        <v>6.4</v>
      </c>
    </row>
    <row r="61" spans="1:9" x14ac:dyDescent="0.2">
      <c r="A61" t="s">
        <v>150</v>
      </c>
      <c r="B61">
        <v>2.2000000000000002</v>
      </c>
    </row>
    <row r="62" spans="1:9" x14ac:dyDescent="0.2">
      <c r="A62" t="s">
        <v>151</v>
      </c>
      <c r="B62">
        <v>3</v>
      </c>
    </row>
    <row r="63" spans="1:9" x14ac:dyDescent="0.2">
      <c r="A63" t="s">
        <v>152</v>
      </c>
      <c r="B63">
        <v>2.1</v>
      </c>
    </row>
    <row r="64" spans="1:9" x14ac:dyDescent="0.2">
      <c r="A64" t="s">
        <v>153</v>
      </c>
      <c r="B64">
        <v>1.5</v>
      </c>
    </row>
    <row r="65" spans="1:8" x14ac:dyDescent="0.2">
      <c r="A65" t="s">
        <v>154</v>
      </c>
      <c r="B65">
        <v>0.3</v>
      </c>
    </row>
    <row r="66" spans="1:8" x14ac:dyDescent="0.2">
      <c r="A66" t="s">
        <v>155</v>
      </c>
      <c r="B66">
        <v>0.1</v>
      </c>
    </row>
    <row r="69" spans="1:8" x14ac:dyDescent="0.2">
      <c r="A69" t="s">
        <v>159</v>
      </c>
      <c r="B69">
        <f>AVERAGE(B59:B60)</f>
        <v>7</v>
      </c>
    </row>
    <row r="70" spans="1:8" x14ac:dyDescent="0.2">
      <c r="A70" t="s">
        <v>160</v>
      </c>
      <c r="B70">
        <f>AVERAGE(B61:B64)</f>
        <v>2.2000000000000002</v>
      </c>
    </row>
    <row r="71" spans="1:8" x14ac:dyDescent="0.2">
      <c r="A71" t="s">
        <v>164</v>
      </c>
      <c r="B71">
        <f>AVERAGE(B65:B66)</f>
        <v>0.2</v>
      </c>
    </row>
    <row r="73" spans="1:8" x14ac:dyDescent="0.2">
      <c r="A73" t="s">
        <v>161</v>
      </c>
      <c r="B73" s="40">
        <f>B70/B69</f>
        <v>0.31428571428571433</v>
      </c>
    </row>
    <row r="74" spans="1:8" x14ac:dyDescent="0.2">
      <c r="A74" t="s">
        <v>163</v>
      </c>
      <c r="B74" s="40">
        <f>B71/B69</f>
        <v>2.8571428571428574E-2</v>
      </c>
    </row>
    <row r="75" spans="1:8" x14ac:dyDescent="0.2">
      <c r="B75" s="40"/>
    </row>
    <row r="76" spans="1:8" x14ac:dyDescent="0.2">
      <c r="B76" s="40"/>
    </row>
    <row r="78" spans="1:8" x14ac:dyDescent="0.2">
      <c r="A78" s="56" t="s">
        <v>680</v>
      </c>
    </row>
    <row r="79" spans="1:8" x14ac:dyDescent="0.2">
      <c r="B79" s="56" t="s">
        <v>609</v>
      </c>
      <c r="C79" s="56" t="s">
        <v>608</v>
      </c>
    </row>
    <row r="80" spans="1:8" x14ac:dyDescent="0.2">
      <c r="A80" t="s">
        <v>139</v>
      </c>
      <c r="B80" s="1">
        <f>SUM('college enrollment 1970-2006'!K18:K20)*1000</f>
        <v>4725008</v>
      </c>
      <c r="C80" s="1">
        <f>SUM('college enrollment 1970-2006'!K27:K29)*1000</f>
        <v>5735300</v>
      </c>
      <c r="H80" s="56" t="s">
        <v>681</v>
      </c>
    </row>
    <row r="81" spans="1:3" x14ac:dyDescent="0.2">
      <c r="A81" t="s">
        <v>140</v>
      </c>
      <c r="B81" s="1">
        <f>SUM('population by age 2005'!H61:H64)-B80</f>
        <v>8651317</v>
      </c>
      <c r="C81" s="1">
        <f>SUM('population by age 2005'!H13:H16)-C80</f>
        <v>7184065</v>
      </c>
    </row>
    <row r="82" spans="1:3" x14ac:dyDescent="0.2">
      <c r="A82" t="s">
        <v>156</v>
      </c>
      <c r="B82" s="1">
        <f>SUM('college enrollment 1970-2006'!K21:K23)*1000</f>
        <v>2653064.0000000005</v>
      </c>
      <c r="C82" s="1">
        <f>SUM('college enrollment 1970-2006'!K30:K32)*1000</f>
        <v>4175292.9999999995</v>
      </c>
    </row>
    <row r="83" spans="1:3" x14ac:dyDescent="0.2">
      <c r="A83" t="s">
        <v>157</v>
      </c>
      <c r="B83" s="1">
        <f>SUM('population by age 2005'!H65:H69)-B82</f>
        <v>48897871</v>
      </c>
      <c r="C83" s="1">
        <f>SUM('population by age 2005'!H17:H21)-C82</f>
        <v>48528086</v>
      </c>
    </row>
    <row r="84" spans="1:3" x14ac:dyDescent="0.2">
      <c r="A84" t="s">
        <v>158</v>
      </c>
      <c r="B84" s="1">
        <f>SUM('population by age 2005'!H70:H79)</f>
        <v>38955839</v>
      </c>
      <c r="C84" s="1">
        <f>SUM('population by age 2005'!H22:H31)</f>
        <v>45740606</v>
      </c>
    </row>
    <row r="86" spans="1:3" x14ac:dyDescent="0.2">
      <c r="A86" s="56" t="s">
        <v>597</v>
      </c>
      <c r="B86" s="1">
        <f>SUM(B80:B84)</f>
        <v>103883099</v>
      </c>
      <c r="C86" s="1">
        <f>SUM(C80:C84)</f>
        <v>111363350</v>
      </c>
    </row>
    <row r="87" spans="1:3" x14ac:dyDescent="0.2">
      <c r="C87" s="40"/>
    </row>
    <row r="89" spans="1:3" x14ac:dyDescent="0.2">
      <c r="A89" s="56" t="s">
        <v>688</v>
      </c>
    </row>
    <row r="90" spans="1:3" x14ac:dyDescent="0.2">
      <c r="A90" s="56" t="s">
        <v>689</v>
      </c>
    </row>
    <row r="91" spans="1:3" x14ac:dyDescent="0.2">
      <c r="A91" s="56" t="s">
        <v>691</v>
      </c>
    </row>
    <row r="92" spans="1:3" x14ac:dyDescent="0.2">
      <c r="A92" s="56" t="s">
        <v>692</v>
      </c>
    </row>
    <row r="93" spans="1:3" x14ac:dyDescent="0.2">
      <c r="A93" s="56" t="s">
        <v>693</v>
      </c>
    </row>
    <row r="94" spans="1:3" x14ac:dyDescent="0.2">
      <c r="A94" s="56" t="s">
        <v>694</v>
      </c>
    </row>
    <row r="95" spans="1:3" x14ac:dyDescent="0.2">
      <c r="A95" s="56" t="s">
        <v>695</v>
      </c>
    </row>
  </sheetData>
  <mergeCells count="2">
    <mergeCell ref="B42:C42"/>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sqref="A1:B1"/>
    </sheetView>
  </sheetViews>
  <sheetFormatPr defaultRowHeight="12.75" x14ac:dyDescent="0.2"/>
  <cols>
    <col min="1" max="1" width="53" customWidth="1"/>
    <col min="2" max="2" width="18.7109375" customWidth="1"/>
    <col min="3" max="3" width="97.7109375" customWidth="1"/>
  </cols>
  <sheetData>
    <row r="1" spans="1:3" ht="24.75" customHeight="1" x14ac:dyDescent="0.2">
      <c r="A1" s="110" t="s">
        <v>826</v>
      </c>
      <c r="B1" s="110"/>
      <c r="C1" t="s">
        <v>822</v>
      </c>
    </row>
    <row r="2" spans="1:3" x14ac:dyDescent="0.2">
      <c r="A2" s="105" t="s">
        <v>791</v>
      </c>
      <c r="B2" s="105"/>
      <c r="C2" t="s">
        <v>823</v>
      </c>
    </row>
    <row r="3" spans="1:3" x14ac:dyDescent="0.2">
      <c r="A3" s="56"/>
      <c r="C3" t="s">
        <v>824</v>
      </c>
    </row>
    <row r="4" spans="1:3" ht="25.5" x14ac:dyDescent="0.2">
      <c r="A4" t="s">
        <v>802</v>
      </c>
      <c r="B4" s="97" t="s">
        <v>800</v>
      </c>
      <c r="C4" s="61" t="s">
        <v>776</v>
      </c>
    </row>
    <row r="5" spans="1:3" x14ac:dyDescent="0.2">
      <c r="A5" s="82" t="s">
        <v>775</v>
      </c>
      <c r="B5" s="85">
        <f>'rape time-series'!B26</f>
        <v>21655</v>
      </c>
      <c r="C5" s="84" t="s">
        <v>779</v>
      </c>
    </row>
    <row r="6" spans="1:3" x14ac:dyDescent="0.2">
      <c r="A6" s="83" t="s">
        <v>524</v>
      </c>
      <c r="B6" s="85">
        <f>'rape time-series'!C26</f>
        <v>109062</v>
      </c>
      <c r="C6" s="84" t="s">
        <v>780</v>
      </c>
    </row>
    <row r="7" spans="1:3" x14ac:dyDescent="0.2">
      <c r="A7" s="82" t="s">
        <v>777</v>
      </c>
      <c r="B7" s="85">
        <f>'rape time-series'!D26</f>
        <v>140930</v>
      </c>
      <c r="C7" s="84" t="s">
        <v>788</v>
      </c>
    </row>
    <row r="8" spans="1:3" ht="25.5" x14ac:dyDescent="0.2">
      <c r="A8" s="82" t="s">
        <v>778</v>
      </c>
      <c r="B8" s="85">
        <f>'rape time-series'!E26</f>
        <v>607000</v>
      </c>
      <c r="C8" s="84" t="s">
        <v>790</v>
      </c>
    </row>
    <row r="9" spans="1:3" ht="25.5" x14ac:dyDescent="0.2">
      <c r="A9" s="82" t="s">
        <v>781</v>
      </c>
      <c r="B9" s="85">
        <f>'rape time-series'!H23*'rape time-series'!E26/'rape time-series'!E23</f>
        <v>1034742.6997245179</v>
      </c>
      <c r="C9" s="84" t="s">
        <v>789</v>
      </c>
    </row>
    <row r="10" spans="1:3" x14ac:dyDescent="0.2">
      <c r="A10" s="82" t="s">
        <v>786</v>
      </c>
      <c r="B10" s="85">
        <f>('non-inmate victimization'!D5+'non-inmate victimization'!C5)*'rape time-series'!E26/'rape time-series'!E8</f>
        <v>4455110.6636929316</v>
      </c>
      <c r="C10" s="84" t="s">
        <v>787</v>
      </c>
    </row>
    <row r="12" spans="1:3" x14ac:dyDescent="0.2">
      <c r="C12" s="84" t="s">
        <v>801</v>
      </c>
    </row>
    <row r="14" spans="1:3" x14ac:dyDescent="0.2">
      <c r="A14" t="s">
        <v>803</v>
      </c>
    </row>
    <row r="15" spans="1:3" x14ac:dyDescent="0.2">
      <c r="B15" s="55" t="s">
        <v>804</v>
      </c>
    </row>
    <row r="16" spans="1:3" x14ac:dyDescent="0.2">
      <c r="A16" s="82" t="s">
        <v>775</v>
      </c>
      <c r="B16" s="98">
        <f t="shared" ref="B16:B21" si="0">B5/B$7</f>
        <v>0.15365784431987511</v>
      </c>
      <c r="C16" t="s">
        <v>806</v>
      </c>
    </row>
    <row r="17" spans="1:3" x14ac:dyDescent="0.2">
      <c r="A17" s="83" t="s">
        <v>524</v>
      </c>
      <c r="B17" s="98">
        <f t="shared" si="0"/>
        <v>0.77387355424678916</v>
      </c>
    </row>
    <row r="18" spans="1:3" x14ac:dyDescent="0.2">
      <c r="A18" s="82" t="s">
        <v>777</v>
      </c>
      <c r="B18" s="98">
        <f t="shared" si="0"/>
        <v>1</v>
      </c>
    </row>
    <row r="19" spans="1:3" x14ac:dyDescent="0.2">
      <c r="A19" s="82" t="s">
        <v>778</v>
      </c>
      <c r="B19" s="65">
        <f t="shared" si="0"/>
        <v>4.3071028170013479</v>
      </c>
    </row>
    <row r="20" spans="1:3" x14ac:dyDescent="0.2">
      <c r="A20" s="82" t="s">
        <v>781</v>
      </c>
      <c r="B20" s="65">
        <f t="shared" si="0"/>
        <v>7.3422457938303971</v>
      </c>
    </row>
    <row r="21" spans="1:3" x14ac:dyDescent="0.2">
      <c r="A21" s="82" t="s">
        <v>786</v>
      </c>
      <c r="B21" s="65">
        <f t="shared" si="0"/>
        <v>31.612223541424335</v>
      </c>
    </row>
    <row r="24" spans="1:3" ht="25.5" x14ac:dyDescent="0.2">
      <c r="B24" s="99" t="s">
        <v>805</v>
      </c>
    </row>
    <row r="25" spans="1:3" x14ac:dyDescent="0.2">
      <c r="A25" s="82" t="s">
        <v>775</v>
      </c>
      <c r="B25" s="100">
        <f t="shared" ref="B25:B30" si="1">B5/B$5</f>
        <v>1</v>
      </c>
      <c r="C25" t="s">
        <v>806</v>
      </c>
    </row>
    <row r="26" spans="1:3" x14ac:dyDescent="0.2">
      <c r="A26" s="83" t="s">
        <v>524</v>
      </c>
      <c r="B26" s="100">
        <f t="shared" si="1"/>
        <v>5.0363426460401755</v>
      </c>
    </row>
    <row r="27" spans="1:3" x14ac:dyDescent="0.2">
      <c r="A27" s="82" t="s">
        <v>777</v>
      </c>
      <c r="B27" s="100">
        <f t="shared" si="1"/>
        <v>6.5079658277534058</v>
      </c>
    </row>
    <row r="28" spans="1:3" x14ac:dyDescent="0.2">
      <c r="A28" s="82" t="s">
        <v>778</v>
      </c>
      <c r="B28" s="100">
        <f t="shared" si="1"/>
        <v>28.030477949665205</v>
      </c>
    </row>
    <row r="29" spans="1:3" x14ac:dyDescent="0.2">
      <c r="A29" s="82" t="s">
        <v>781</v>
      </c>
      <c r="B29" s="100">
        <f t="shared" si="1"/>
        <v>47.783084725214401</v>
      </c>
    </row>
    <row r="30" spans="1:3" x14ac:dyDescent="0.2">
      <c r="A30" s="82" t="s">
        <v>786</v>
      </c>
      <c r="B30" s="100">
        <f t="shared" si="1"/>
        <v>205.73127054689132</v>
      </c>
    </row>
  </sheetData>
  <mergeCells count="2">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workbookViewId="0">
      <selection sqref="A1:F1"/>
    </sheetView>
  </sheetViews>
  <sheetFormatPr defaultRowHeight="12.75" x14ac:dyDescent="0.2"/>
  <cols>
    <col min="1" max="1" width="14.140625" customWidth="1"/>
    <col min="2" max="2" width="12.85546875" customWidth="1"/>
    <col min="3" max="3" width="11" style="1" customWidth="1"/>
    <col min="4" max="4" width="13" customWidth="1"/>
    <col min="5" max="5" width="9.140625" style="1"/>
    <col min="8" max="8" width="10.42578125" customWidth="1"/>
    <col min="14" max="14" width="4.28515625" customWidth="1"/>
    <col min="15" max="15" width="95.7109375" customWidth="1"/>
  </cols>
  <sheetData>
    <row r="1" spans="1:15" x14ac:dyDescent="0.2">
      <c r="A1" s="106" t="s">
        <v>817</v>
      </c>
      <c r="B1" s="106"/>
      <c r="C1" s="106"/>
      <c r="D1" s="106"/>
      <c r="E1" s="106"/>
      <c r="F1" s="106"/>
      <c r="O1" t="s">
        <v>822</v>
      </c>
    </row>
    <row r="2" spans="1:15" x14ac:dyDescent="0.2">
      <c r="O2" t="s">
        <v>823</v>
      </c>
    </row>
    <row r="3" spans="1:15" x14ac:dyDescent="0.2">
      <c r="O3" t="s">
        <v>824</v>
      </c>
    </row>
    <row r="5" spans="1:15" x14ac:dyDescent="0.2">
      <c r="A5" s="55"/>
      <c r="B5" s="99"/>
      <c r="C5" s="103"/>
      <c r="D5" s="99"/>
      <c r="E5" s="103"/>
      <c r="F5" s="99"/>
      <c r="G5" s="99"/>
      <c r="H5" s="111" t="s">
        <v>675</v>
      </c>
      <c r="I5" s="111"/>
      <c r="J5" s="111"/>
      <c r="K5" s="111"/>
      <c r="L5" s="111"/>
      <c r="M5" s="111"/>
    </row>
    <row r="6" spans="1:15" ht="26.25" customHeight="1" x14ac:dyDescent="0.2">
      <c r="A6" s="55"/>
      <c r="B6" s="99" t="s">
        <v>545</v>
      </c>
      <c r="C6" s="99" t="s">
        <v>544</v>
      </c>
      <c r="D6" s="99" t="s">
        <v>641</v>
      </c>
      <c r="E6" s="112" t="s">
        <v>818</v>
      </c>
      <c r="F6" s="112"/>
      <c r="G6" s="112"/>
      <c r="H6" s="113" t="s">
        <v>643</v>
      </c>
      <c r="I6" s="113"/>
      <c r="J6" s="113" t="s">
        <v>1</v>
      </c>
      <c r="K6" s="113"/>
      <c r="L6" s="113" t="s">
        <v>0</v>
      </c>
      <c r="M6" s="113"/>
    </row>
    <row r="7" spans="1:15" ht="51" x14ac:dyDescent="0.2">
      <c r="A7" s="55" t="s">
        <v>523</v>
      </c>
      <c r="B7" s="97" t="s">
        <v>819</v>
      </c>
      <c r="C7" s="104" t="s">
        <v>524</v>
      </c>
      <c r="D7" s="104" t="s">
        <v>772</v>
      </c>
      <c r="E7" s="103" t="s">
        <v>525</v>
      </c>
      <c r="F7" s="103" t="s">
        <v>526</v>
      </c>
      <c r="G7" s="99" t="s">
        <v>527</v>
      </c>
      <c r="H7" s="99" t="s">
        <v>642</v>
      </c>
      <c r="I7" s="99" t="s">
        <v>526</v>
      </c>
      <c r="J7" s="99" t="s">
        <v>642</v>
      </c>
      <c r="K7" s="99" t="s">
        <v>526</v>
      </c>
      <c r="L7" s="99" t="s">
        <v>642</v>
      </c>
      <c r="M7" s="99" t="s">
        <v>526</v>
      </c>
      <c r="O7" t="s">
        <v>522</v>
      </c>
    </row>
    <row r="8" spans="1:15" x14ac:dyDescent="0.2">
      <c r="A8" s="55">
        <v>2010</v>
      </c>
      <c r="B8" s="55"/>
      <c r="C8" s="54">
        <v>84767</v>
      </c>
      <c r="D8" s="55"/>
      <c r="E8" s="54">
        <v>188380</v>
      </c>
      <c r="F8" s="54">
        <v>29399</v>
      </c>
      <c r="G8" s="55">
        <v>57</v>
      </c>
      <c r="H8" s="54">
        <v>287100</v>
      </c>
      <c r="I8" s="54">
        <v>38400</v>
      </c>
      <c r="J8" s="54">
        <v>269700</v>
      </c>
      <c r="K8" s="54">
        <v>37000</v>
      </c>
      <c r="L8" s="54">
        <v>17400</v>
      </c>
      <c r="M8" s="54">
        <v>8400</v>
      </c>
      <c r="O8" t="s">
        <v>546</v>
      </c>
    </row>
    <row r="9" spans="1:15" x14ac:dyDescent="0.2">
      <c r="A9" s="55">
        <v>2009</v>
      </c>
      <c r="B9" s="55"/>
      <c r="C9" s="54">
        <v>89241</v>
      </c>
      <c r="D9" s="55"/>
      <c r="E9" s="54">
        <v>125920</v>
      </c>
      <c r="F9" s="54">
        <v>24079</v>
      </c>
      <c r="G9" s="55">
        <v>36</v>
      </c>
      <c r="H9" s="54">
        <v>327600</v>
      </c>
      <c r="I9" s="54">
        <v>41100</v>
      </c>
      <c r="J9" s="54">
        <v>297900</v>
      </c>
      <c r="K9" s="54">
        <v>38900</v>
      </c>
      <c r="L9" s="54">
        <v>29700</v>
      </c>
      <c r="M9" s="54">
        <v>11300</v>
      </c>
      <c r="O9" t="s">
        <v>548</v>
      </c>
    </row>
    <row r="10" spans="1:15" x14ac:dyDescent="0.2">
      <c r="A10" s="55">
        <v>2008</v>
      </c>
      <c r="B10" s="55"/>
      <c r="C10" s="54">
        <v>90750</v>
      </c>
      <c r="D10" s="55"/>
      <c r="E10" s="54">
        <v>203830</v>
      </c>
      <c r="F10" s="54">
        <v>31719</v>
      </c>
      <c r="G10" s="55">
        <v>56</v>
      </c>
      <c r="H10" s="54">
        <v>299000</v>
      </c>
      <c r="I10" s="54">
        <v>39100</v>
      </c>
      <c r="J10" s="54">
        <v>273500</v>
      </c>
      <c r="K10" s="54">
        <v>37200</v>
      </c>
      <c r="L10" s="54">
        <v>25400</v>
      </c>
      <c r="M10" s="54">
        <v>10400</v>
      </c>
      <c r="O10" t="s">
        <v>547</v>
      </c>
    </row>
    <row r="11" spans="1:15" x14ac:dyDescent="0.2">
      <c r="A11" s="55">
        <v>2007</v>
      </c>
      <c r="B11" s="55"/>
      <c r="C11" s="54">
        <v>92160</v>
      </c>
      <c r="D11" s="55"/>
      <c r="E11" s="54">
        <v>248280</v>
      </c>
      <c r="F11" s="54"/>
      <c r="G11" s="55"/>
      <c r="H11" s="54">
        <v>355900</v>
      </c>
      <c r="I11" s="54">
        <v>45100</v>
      </c>
      <c r="J11" s="54">
        <v>298400</v>
      </c>
      <c r="K11" s="54">
        <v>40800</v>
      </c>
      <c r="L11" s="54">
        <v>57500</v>
      </c>
      <c r="M11" s="54">
        <v>16700</v>
      </c>
      <c r="O11" t="s">
        <v>549</v>
      </c>
    </row>
    <row r="12" spans="1:15" x14ac:dyDescent="0.2">
      <c r="A12" s="55">
        <v>2006</v>
      </c>
      <c r="B12" s="54">
        <v>33200</v>
      </c>
      <c r="C12" s="54">
        <v>94472</v>
      </c>
      <c r="D12" s="55"/>
      <c r="E12" s="54">
        <v>190600</v>
      </c>
      <c r="F12" s="54"/>
      <c r="G12" s="55"/>
      <c r="H12" s="54">
        <v>335700</v>
      </c>
      <c r="I12" s="54">
        <v>41200</v>
      </c>
      <c r="J12" s="54">
        <v>276300</v>
      </c>
      <c r="K12" s="54">
        <v>37000</v>
      </c>
      <c r="L12" s="54">
        <v>59400</v>
      </c>
      <c r="M12" s="54">
        <v>16200</v>
      </c>
      <c r="O12" t="s">
        <v>550</v>
      </c>
    </row>
    <row r="13" spans="1:15" x14ac:dyDescent="0.2">
      <c r="A13" s="55">
        <v>2005</v>
      </c>
      <c r="B13" s="54"/>
      <c r="C13" s="54">
        <v>94347</v>
      </c>
      <c r="D13" s="55"/>
      <c r="E13" s="54">
        <v>191670</v>
      </c>
      <c r="F13" s="54"/>
      <c r="G13" s="55"/>
      <c r="H13" s="54">
        <v>231800</v>
      </c>
      <c r="I13" s="54">
        <v>35400</v>
      </c>
      <c r="J13" s="54">
        <v>221100</v>
      </c>
      <c r="K13" s="54">
        <v>34500</v>
      </c>
      <c r="L13" s="54">
        <v>10600</v>
      </c>
      <c r="M13" s="54">
        <v>7000</v>
      </c>
    </row>
    <row r="14" spans="1:15" x14ac:dyDescent="0.2">
      <c r="A14" s="55">
        <v>2004</v>
      </c>
      <c r="B14" s="54">
        <v>33190</v>
      </c>
      <c r="C14" s="54">
        <v>95089</v>
      </c>
      <c r="D14" s="55"/>
      <c r="E14" s="54">
        <v>209880</v>
      </c>
      <c r="F14" s="54"/>
      <c r="G14" s="55"/>
      <c r="H14" s="54">
        <v>290500</v>
      </c>
      <c r="I14" s="54">
        <v>34500</v>
      </c>
      <c r="J14" s="54">
        <v>277600</v>
      </c>
      <c r="K14" s="54">
        <v>33600</v>
      </c>
      <c r="L14" s="54">
        <v>12900</v>
      </c>
      <c r="M14" s="54">
        <v>6600</v>
      </c>
      <c r="O14" s="56" t="s">
        <v>771</v>
      </c>
    </row>
    <row r="15" spans="1:15" x14ac:dyDescent="0.2">
      <c r="A15" s="55">
        <v>2003</v>
      </c>
      <c r="B15" s="54"/>
      <c r="C15" s="54">
        <v>93883</v>
      </c>
      <c r="D15" s="55"/>
      <c r="E15" s="54">
        <v>198850</v>
      </c>
      <c r="F15" s="54"/>
      <c r="G15" s="55"/>
      <c r="H15" s="54">
        <v>337600</v>
      </c>
      <c r="I15" s="54">
        <v>34700</v>
      </c>
      <c r="J15" s="54">
        <v>304300</v>
      </c>
      <c r="K15" s="54">
        <v>32700</v>
      </c>
      <c r="L15" s="54">
        <v>33300</v>
      </c>
      <c r="M15" s="54">
        <v>9800</v>
      </c>
      <c r="O15" t="s">
        <v>528</v>
      </c>
    </row>
    <row r="16" spans="1:15" x14ac:dyDescent="0.2">
      <c r="A16" s="55">
        <v>2002</v>
      </c>
      <c r="B16" s="54">
        <v>35500</v>
      </c>
      <c r="C16" s="54">
        <v>95235</v>
      </c>
      <c r="D16" s="55"/>
      <c r="E16" s="54">
        <v>247730</v>
      </c>
      <c r="F16" s="54"/>
      <c r="G16" s="55"/>
      <c r="H16" s="54">
        <v>413200</v>
      </c>
      <c r="I16" s="54">
        <v>41300</v>
      </c>
      <c r="J16" s="54">
        <v>366200</v>
      </c>
      <c r="K16" s="54">
        <v>38500</v>
      </c>
      <c r="L16" s="54">
        <v>47000</v>
      </c>
      <c r="M16" s="54">
        <v>12400</v>
      </c>
      <c r="O16" t="s">
        <v>529</v>
      </c>
    </row>
    <row r="17" spans="1:15" x14ac:dyDescent="0.2">
      <c r="A17" s="55">
        <v>2001</v>
      </c>
      <c r="B17" s="54"/>
      <c r="C17" s="54">
        <v>90863</v>
      </c>
      <c r="D17" s="55"/>
      <c r="E17" s="54">
        <v>248250</v>
      </c>
      <c r="F17" s="54">
        <v>31043</v>
      </c>
      <c r="G17" s="55"/>
      <c r="H17" s="54">
        <v>421700</v>
      </c>
      <c r="I17" s="54">
        <v>42200</v>
      </c>
      <c r="J17" s="54">
        <v>390700</v>
      </c>
      <c r="K17" s="54">
        <v>40400</v>
      </c>
      <c r="L17" s="54">
        <v>31000</v>
      </c>
      <c r="M17" s="54">
        <v>10000</v>
      </c>
      <c r="O17" t="s">
        <v>530</v>
      </c>
    </row>
    <row r="18" spans="1:15" x14ac:dyDescent="0.2">
      <c r="A18" s="55">
        <v>2000</v>
      </c>
      <c r="B18" s="54">
        <v>31500</v>
      </c>
      <c r="C18" s="54">
        <v>90178</v>
      </c>
      <c r="D18" s="55"/>
      <c r="E18" s="54">
        <v>261000</v>
      </c>
      <c r="F18" s="54"/>
      <c r="G18" s="55"/>
      <c r="H18" s="54">
        <v>479100</v>
      </c>
      <c r="I18" s="54">
        <v>42000</v>
      </c>
      <c r="J18" s="54">
        <v>452100</v>
      </c>
      <c r="K18" s="54">
        <v>40600</v>
      </c>
      <c r="L18" s="54">
        <v>27100</v>
      </c>
      <c r="M18" s="54">
        <v>8600</v>
      </c>
    </row>
    <row r="19" spans="1:15" x14ac:dyDescent="0.2">
      <c r="A19" s="55">
        <v>1999</v>
      </c>
      <c r="B19" s="54"/>
      <c r="C19" s="54">
        <v>89411</v>
      </c>
      <c r="D19" s="55"/>
      <c r="E19" s="54">
        <v>383000</v>
      </c>
      <c r="F19" s="54"/>
      <c r="G19" s="55"/>
      <c r="H19" s="54">
        <v>491300</v>
      </c>
      <c r="I19" s="54">
        <v>44300</v>
      </c>
      <c r="J19" s="54">
        <v>458900</v>
      </c>
      <c r="K19" s="54">
        <v>42600</v>
      </c>
      <c r="L19" s="54">
        <v>32400</v>
      </c>
      <c r="M19" s="54">
        <v>9700</v>
      </c>
    </row>
    <row r="20" spans="1:15" x14ac:dyDescent="0.2">
      <c r="A20" s="55">
        <v>1998</v>
      </c>
      <c r="B20" s="54">
        <v>29693</v>
      </c>
      <c r="C20" s="54">
        <v>93144</v>
      </c>
      <c r="D20" s="55"/>
      <c r="E20" s="54">
        <v>333000</v>
      </c>
      <c r="F20" s="54"/>
      <c r="G20" s="55"/>
      <c r="H20" s="54">
        <v>472300</v>
      </c>
      <c r="I20" s="54">
        <v>45100</v>
      </c>
      <c r="J20" s="54">
        <v>436400</v>
      </c>
      <c r="K20" s="54">
        <v>43000</v>
      </c>
      <c r="L20" s="54">
        <v>35900</v>
      </c>
      <c r="M20" s="54">
        <v>10900</v>
      </c>
      <c r="O20" s="56" t="s">
        <v>774</v>
      </c>
    </row>
    <row r="21" spans="1:15" x14ac:dyDescent="0.2">
      <c r="A21" s="55">
        <v>1997</v>
      </c>
      <c r="B21" s="54"/>
      <c r="C21" s="54">
        <v>96153</v>
      </c>
      <c r="D21" s="55"/>
      <c r="E21" s="54">
        <v>311000</v>
      </c>
      <c r="F21" s="54"/>
      <c r="G21" s="55"/>
      <c r="H21" s="54">
        <v>495400</v>
      </c>
      <c r="I21" s="54">
        <v>43300</v>
      </c>
      <c r="J21" s="54">
        <v>450100</v>
      </c>
      <c r="K21" s="54">
        <v>41000</v>
      </c>
      <c r="L21" s="54">
        <v>45200</v>
      </c>
      <c r="M21" s="54">
        <v>11800</v>
      </c>
      <c r="O21" s="56" t="s">
        <v>773</v>
      </c>
    </row>
    <row r="22" spans="1:15" x14ac:dyDescent="0.2">
      <c r="A22" s="55">
        <v>1996</v>
      </c>
      <c r="B22" s="54">
        <v>13559</v>
      </c>
      <c r="C22" s="54">
        <v>96252</v>
      </c>
      <c r="D22" s="55"/>
      <c r="E22" s="54">
        <v>307000</v>
      </c>
      <c r="F22" s="54"/>
      <c r="G22" s="55"/>
      <c r="H22" s="54">
        <v>500200</v>
      </c>
      <c r="I22" s="54">
        <v>41000</v>
      </c>
      <c r="J22" s="54">
        <v>443300</v>
      </c>
      <c r="K22" s="54">
        <v>38300</v>
      </c>
      <c r="L22" s="54">
        <v>56900</v>
      </c>
      <c r="M22" s="54">
        <v>12500</v>
      </c>
      <c r="O22" t="s">
        <v>534</v>
      </c>
    </row>
    <row r="23" spans="1:15" x14ac:dyDescent="0.2">
      <c r="A23" s="55">
        <v>1995</v>
      </c>
      <c r="B23" s="54"/>
      <c r="C23" s="54">
        <v>97470</v>
      </c>
      <c r="D23" s="55"/>
      <c r="E23" s="54">
        <v>363000</v>
      </c>
      <c r="F23" s="54"/>
      <c r="G23" s="55"/>
      <c r="H23" s="54">
        <v>618800</v>
      </c>
      <c r="I23" s="54">
        <v>45800</v>
      </c>
      <c r="J23" s="54">
        <v>555600</v>
      </c>
      <c r="K23" s="54">
        <v>43100</v>
      </c>
      <c r="L23" s="54">
        <v>63100</v>
      </c>
      <c r="M23" s="54">
        <v>13100</v>
      </c>
      <c r="O23" s="43" t="s">
        <v>535</v>
      </c>
    </row>
    <row r="24" spans="1:15" x14ac:dyDescent="0.2">
      <c r="A24" s="55">
        <v>1994</v>
      </c>
      <c r="B24" s="54">
        <v>20068</v>
      </c>
      <c r="C24" s="54">
        <v>102216</v>
      </c>
      <c r="D24" s="55"/>
      <c r="E24" s="54">
        <v>433000</v>
      </c>
      <c r="F24" s="54"/>
      <c r="G24" s="55"/>
      <c r="H24" s="55"/>
      <c r="I24" s="55"/>
      <c r="J24" s="55"/>
      <c r="K24" s="55"/>
      <c r="L24" s="55"/>
      <c r="M24" s="55"/>
      <c r="O24" t="s">
        <v>536</v>
      </c>
    </row>
    <row r="25" spans="1:15" x14ac:dyDescent="0.2">
      <c r="A25" s="55">
        <v>1993</v>
      </c>
      <c r="B25" s="54"/>
      <c r="C25" s="54">
        <v>106014</v>
      </c>
      <c r="D25" s="55"/>
      <c r="E25" s="54">
        <v>485000</v>
      </c>
      <c r="F25" s="54"/>
      <c r="G25" s="55"/>
      <c r="H25" s="55"/>
      <c r="I25" s="55"/>
      <c r="J25" s="55"/>
      <c r="K25" s="55"/>
      <c r="L25" s="55"/>
      <c r="M25" s="55"/>
    </row>
    <row r="26" spans="1:15" x14ac:dyDescent="0.2">
      <c r="A26" s="55">
        <v>1992</v>
      </c>
      <c r="B26" s="54">
        <v>21655</v>
      </c>
      <c r="C26" s="54">
        <v>109062</v>
      </c>
      <c r="D26" s="54">
        <v>140930</v>
      </c>
      <c r="E26" s="54">
        <v>607000</v>
      </c>
      <c r="F26" s="54"/>
      <c r="G26" s="55"/>
      <c r="H26" s="55"/>
      <c r="I26" s="55"/>
      <c r="J26" s="55"/>
      <c r="K26" s="55"/>
      <c r="L26" s="55"/>
      <c r="M26" s="55"/>
    </row>
    <row r="27" spans="1:15" x14ac:dyDescent="0.2">
      <c r="A27" s="55">
        <v>1991</v>
      </c>
      <c r="B27" s="55"/>
      <c r="C27" s="54">
        <v>106593</v>
      </c>
      <c r="D27" s="54">
        <v>174010</v>
      </c>
      <c r="E27" s="54"/>
      <c r="F27" s="55"/>
      <c r="G27" s="55"/>
      <c r="H27" s="55"/>
      <c r="I27" s="55"/>
      <c r="J27" s="55"/>
      <c r="K27" s="55"/>
      <c r="L27" s="55"/>
      <c r="M27" s="55"/>
      <c r="O27" s="56" t="s">
        <v>640</v>
      </c>
    </row>
    <row r="28" spans="1:15" x14ac:dyDescent="0.2">
      <c r="A28" s="55">
        <v>1990</v>
      </c>
      <c r="B28" s="55"/>
      <c r="C28" s="54">
        <v>102555</v>
      </c>
      <c r="D28" s="54">
        <v>130260</v>
      </c>
      <c r="E28" s="54"/>
      <c r="F28" s="55"/>
      <c r="G28" s="55"/>
      <c r="H28" s="55"/>
      <c r="I28" s="55"/>
      <c r="J28" s="55"/>
      <c r="K28" s="55"/>
      <c r="L28" s="55"/>
      <c r="M28" s="55"/>
      <c r="O28" t="s">
        <v>531</v>
      </c>
    </row>
    <row r="29" spans="1:15" x14ac:dyDescent="0.2">
      <c r="A29" s="55">
        <v>1989</v>
      </c>
      <c r="B29" s="55"/>
      <c r="C29" s="54">
        <v>94504</v>
      </c>
      <c r="D29" s="54">
        <v>135410</v>
      </c>
      <c r="E29" s="54"/>
      <c r="F29" s="55"/>
      <c r="G29" s="55"/>
      <c r="H29" s="55"/>
      <c r="I29" s="55"/>
      <c r="J29" s="55"/>
      <c r="K29" s="55"/>
      <c r="L29" s="55"/>
      <c r="M29" s="55"/>
      <c r="O29" t="s">
        <v>532</v>
      </c>
    </row>
    <row r="30" spans="1:15" x14ac:dyDescent="0.2">
      <c r="A30" s="55">
        <v>1988</v>
      </c>
      <c r="B30" s="55"/>
      <c r="C30" s="54">
        <v>92486</v>
      </c>
      <c r="D30" s="54">
        <v>127370</v>
      </c>
      <c r="E30" s="54"/>
      <c r="F30" s="55"/>
      <c r="G30" s="55"/>
      <c r="H30" s="55"/>
      <c r="I30" s="55"/>
      <c r="J30" s="55"/>
      <c r="K30" s="55"/>
      <c r="L30" s="55"/>
      <c r="M30" s="55"/>
      <c r="O30" t="s">
        <v>533</v>
      </c>
    </row>
    <row r="31" spans="1:15" x14ac:dyDescent="0.2">
      <c r="A31" s="55">
        <v>1987</v>
      </c>
      <c r="B31" s="55"/>
      <c r="C31" s="54">
        <v>91111</v>
      </c>
      <c r="D31" s="54">
        <v>148450</v>
      </c>
      <c r="E31" s="54"/>
      <c r="F31" s="55"/>
      <c r="G31" s="55"/>
      <c r="H31" s="55"/>
      <c r="I31" s="55"/>
      <c r="J31" s="55"/>
      <c r="K31" s="55"/>
      <c r="L31" s="55"/>
      <c r="M31" s="55"/>
    </row>
    <row r="32" spans="1:15" x14ac:dyDescent="0.2">
      <c r="A32" s="55">
        <v>1986</v>
      </c>
      <c r="B32" s="55"/>
      <c r="C32" s="54">
        <v>91459</v>
      </c>
      <c r="D32" s="54">
        <v>129940</v>
      </c>
      <c r="E32" s="54"/>
      <c r="F32" s="55"/>
      <c r="G32" s="55"/>
      <c r="H32" s="55"/>
      <c r="I32" s="55"/>
      <c r="J32" s="55"/>
      <c r="K32" s="55"/>
      <c r="L32" s="55"/>
      <c r="M32" s="55"/>
    </row>
    <row r="33" spans="1:15" x14ac:dyDescent="0.2">
      <c r="A33" s="55">
        <v>1985</v>
      </c>
      <c r="B33" s="55"/>
      <c r="C33" s="54">
        <v>87671</v>
      </c>
      <c r="D33" s="54">
        <v>138490</v>
      </c>
      <c r="E33" s="54"/>
      <c r="F33" s="55"/>
      <c r="G33" s="55"/>
      <c r="H33" s="55"/>
      <c r="I33" s="55"/>
      <c r="J33" s="55"/>
      <c r="K33" s="55"/>
      <c r="L33" s="55"/>
      <c r="M33" s="55"/>
      <c r="O33" s="56" t="s">
        <v>782</v>
      </c>
    </row>
    <row r="34" spans="1:15" x14ac:dyDescent="0.2">
      <c r="A34" s="55">
        <v>1984</v>
      </c>
      <c r="B34" s="55"/>
      <c r="C34" s="54">
        <v>84233</v>
      </c>
      <c r="D34" s="54">
        <v>179890</v>
      </c>
      <c r="E34" s="54"/>
      <c r="F34" s="55"/>
      <c r="G34" s="55"/>
      <c r="H34" s="55"/>
      <c r="I34" s="55"/>
      <c r="J34" s="55"/>
      <c r="K34" s="55"/>
      <c r="L34" s="55"/>
      <c r="M34" s="55"/>
      <c r="O34" t="s">
        <v>783</v>
      </c>
    </row>
    <row r="35" spans="1:15" x14ac:dyDescent="0.2">
      <c r="A35" s="55">
        <v>1983</v>
      </c>
      <c r="B35" s="55"/>
      <c r="C35" s="54">
        <v>78918</v>
      </c>
      <c r="D35" s="54">
        <v>154170</v>
      </c>
      <c r="E35" s="54"/>
      <c r="F35" s="55"/>
      <c r="G35" s="55"/>
      <c r="H35" s="55"/>
      <c r="I35" s="55"/>
      <c r="J35" s="55"/>
      <c r="K35" s="55"/>
      <c r="L35" s="55"/>
      <c r="M35" s="55"/>
      <c r="O35" t="s">
        <v>531</v>
      </c>
    </row>
    <row r="36" spans="1:15" x14ac:dyDescent="0.2">
      <c r="A36" s="55">
        <v>1982</v>
      </c>
      <c r="B36" s="55"/>
      <c r="C36" s="54">
        <v>78770</v>
      </c>
      <c r="D36" s="54">
        <v>152570</v>
      </c>
      <c r="E36" s="54"/>
      <c r="F36" s="55"/>
      <c r="G36" s="55"/>
      <c r="H36" s="55"/>
      <c r="I36" s="55"/>
      <c r="J36" s="55"/>
      <c r="K36" s="55"/>
      <c r="L36" s="55"/>
      <c r="M36" s="55"/>
      <c r="O36" t="s">
        <v>644</v>
      </c>
    </row>
    <row r="37" spans="1:15" x14ac:dyDescent="0.2">
      <c r="A37" s="55">
        <v>1981</v>
      </c>
      <c r="B37" s="55"/>
      <c r="C37" s="54">
        <v>82500</v>
      </c>
      <c r="D37" s="54">
        <v>177540</v>
      </c>
      <c r="E37" s="54"/>
      <c r="F37" s="55"/>
      <c r="G37" s="55"/>
      <c r="H37" s="55"/>
      <c r="I37" s="55"/>
      <c r="J37" s="55"/>
      <c r="K37" s="55"/>
      <c r="L37" s="55"/>
      <c r="M37" s="55"/>
    </row>
    <row r="38" spans="1:15" x14ac:dyDescent="0.2">
      <c r="A38" s="55">
        <v>1980</v>
      </c>
      <c r="B38" s="55"/>
      <c r="C38" s="54">
        <v>82990</v>
      </c>
      <c r="D38" s="54">
        <v>173770</v>
      </c>
      <c r="E38" s="54"/>
      <c r="F38" s="55"/>
      <c r="G38" s="55"/>
      <c r="H38" s="55"/>
      <c r="I38" s="55"/>
      <c r="J38" s="55"/>
      <c r="K38" s="55"/>
      <c r="L38" s="55"/>
      <c r="M38" s="55"/>
      <c r="O38" t="s">
        <v>543</v>
      </c>
    </row>
    <row r="39" spans="1:15" x14ac:dyDescent="0.2">
      <c r="A39" s="55">
        <v>1979</v>
      </c>
      <c r="B39" s="55"/>
      <c r="C39" s="54">
        <v>76390</v>
      </c>
      <c r="D39" s="54">
        <v>191740</v>
      </c>
      <c r="E39" s="54"/>
      <c r="F39" s="55"/>
      <c r="G39" s="55"/>
      <c r="H39" s="55"/>
      <c r="I39" s="55"/>
      <c r="J39" s="55"/>
      <c r="K39" s="55"/>
      <c r="L39" s="55"/>
      <c r="M39" s="55"/>
      <c r="O39" t="s">
        <v>537</v>
      </c>
    </row>
    <row r="40" spans="1:15" x14ac:dyDescent="0.2">
      <c r="A40" s="55">
        <v>1978</v>
      </c>
      <c r="B40" s="55"/>
      <c r="C40" s="54">
        <v>67610</v>
      </c>
      <c r="D40" s="54">
        <v>171050</v>
      </c>
      <c r="E40" s="54"/>
      <c r="F40" s="55"/>
      <c r="G40" s="55"/>
      <c r="H40" s="55"/>
      <c r="I40" s="55"/>
      <c r="J40" s="55"/>
      <c r="K40" s="55"/>
      <c r="L40" s="55"/>
      <c r="M40" s="55"/>
      <c r="O40" t="s">
        <v>538</v>
      </c>
    </row>
    <row r="41" spans="1:15" x14ac:dyDescent="0.2">
      <c r="A41" s="55">
        <v>1977</v>
      </c>
      <c r="B41" s="55"/>
      <c r="C41" s="54">
        <v>63500</v>
      </c>
      <c r="D41" s="54">
        <v>154240</v>
      </c>
      <c r="E41" s="54"/>
      <c r="F41" s="55"/>
      <c r="G41" s="55"/>
      <c r="H41" s="55"/>
      <c r="I41" s="55"/>
      <c r="J41" s="55"/>
      <c r="K41" s="55"/>
      <c r="L41" s="55"/>
      <c r="M41" s="55"/>
    </row>
    <row r="42" spans="1:15" x14ac:dyDescent="0.2">
      <c r="A42" s="55">
        <v>1976</v>
      </c>
      <c r="B42" s="55"/>
      <c r="C42" s="54">
        <v>57080</v>
      </c>
      <c r="D42" s="54">
        <v>145190</v>
      </c>
      <c r="E42" s="54"/>
      <c r="F42" s="55"/>
      <c r="G42" s="55"/>
      <c r="H42" s="55"/>
      <c r="I42" s="55"/>
      <c r="J42" s="55"/>
      <c r="K42" s="55"/>
      <c r="L42" s="55"/>
      <c r="M42" s="55"/>
      <c r="O42" t="s">
        <v>551</v>
      </c>
    </row>
    <row r="43" spans="1:15" x14ac:dyDescent="0.2">
      <c r="A43" s="55">
        <v>1975</v>
      </c>
      <c r="B43" s="55"/>
      <c r="C43" s="54">
        <v>56090</v>
      </c>
      <c r="D43" s="54">
        <v>153740</v>
      </c>
      <c r="E43" s="54"/>
      <c r="F43" s="55"/>
      <c r="G43" s="55"/>
      <c r="H43" s="55"/>
      <c r="I43" s="55"/>
      <c r="J43" s="55"/>
      <c r="K43" s="55"/>
      <c r="L43" s="55"/>
      <c r="M43" s="55"/>
      <c r="O43" s="44" t="s">
        <v>552</v>
      </c>
    </row>
    <row r="44" spans="1:15" x14ac:dyDescent="0.2">
      <c r="A44" s="55">
        <v>1974</v>
      </c>
      <c r="B44" s="55"/>
      <c r="C44" s="54">
        <v>55400</v>
      </c>
      <c r="D44" s="54">
        <v>163010</v>
      </c>
      <c r="E44" s="54"/>
      <c r="F44" s="55"/>
      <c r="G44" s="55"/>
      <c r="H44" s="55"/>
      <c r="I44" s="55"/>
      <c r="J44" s="55"/>
      <c r="K44" s="55"/>
      <c r="L44" s="55"/>
      <c r="M44" s="55"/>
    </row>
    <row r="45" spans="1:15" x14ac:dyDescent="0.2">
      <c r="A45" s="55">
        <v>1973</v>
      </c>
      <c r="B45" s="55"/>
      <c r="C45" s="54">
        <v>51400</v>
      </c>
      <c r="D45" s="54">
        <v>155730</v>
      </c>
      <c r="E45" s="54"/>
      <c r="F45" s="55"/>
      <c r="G45" s="55"/>
      <c r="H45" s="55"/>
      <c r="I45" s="55"/>
      <c r="J45" s="55"/>
      <c r="K45" s="55"/>
      <c r="L45" s="55"/>
      <c r="M45" s="55"/>
      <c r="O45" s="44" t="s">
        <v>553</v>
      </c>
    </row>
    <row r="46" spans="1:15" x14ac:dyDescent="0.2">
      <c r="A46" s="55">
        <v>1972</v>
      </c>
      <c r="B46" s="55"/>
      <c r="C46" s="54">
        <v>46850</v>
      </c>
      <c r="D46" s="55"/>
      <c r="E46" s="54"/>
      <c r="F46" s="55"/>
      <c r="G46" s="55"/>
      <c r="H46" s="55"/>
      <c r="I46" s="55"/>
      <c r="J46" s="55"/>
      <c r="K46" s="55"/>
      <c r="L46" s="55"/>
      <c r="M46" s="55"/>
    </row>
    <row r="47" spans="1:15" x14ac:dyDescent="0.2">
      <c r="A47" s="55">
        <v>1971</v>
      </c>
      <c r="B47" s="55"/>
      <c r="C47" s="54">
        <v>42260</v>
      </c>
      <c r="D47" s="55"/>
      <c r="E47" s="54"/>
      <c r="F47" s="55"/>
      <c r="G47" s="55"/>
      <c r="H47" s="55"/>
      <c r="I47" s="55"/>
      <c r="J47" s="55"/>
      <c r="K47" s="55"/>
      <c r="L47" s="55"/>
      <c r="M47" s="55"/>
      <c r="O47" s="44" t="s">
        <v>554</v>
      </c>
    </row>
    <row r="48" spans="1:15" x14ac:dyDescent="0.2">
      <c r="A48" s="55">
        <v>1970</v>
      </c>
      <c r="B48" s="55"/>
      <c r="C48" s="54">
        <v>37990</v>
      </c>
      <c r="D48" s="55"/>
      <c r="E48" s="54"/>
      <c r="F48" s="55"/>
      <c r="G48" s="55"/>
      <c r="H48" s="55"/>
      <c r="I48" s="55"/>
      <c r="J48" s="55"/>
      <c r="K48" s="55"/>
      <c r="L48" s="55"/>
      <c r="M48" s="55"/>
      <c r="O48" s="44" t="s">
        <v>555</v>
      </c>
    </row>
    <row r="49" spans="1:13" x14ac:dyDescent="0.2">
      <c r="A49" s="55">
        <v>1969</v>
      </c>
      <c r="B49" s="55"/>
      <c r="C49" s="54">
        <v>37170</v>
      </c>
      <c r="D49" s="55"/>
      <c r="E49" s="54"/>
      <c r="F49" s="55"/>
      <c r="G49" s="55"/>
      <c r="H49" s="55"/>
      <c r="I49" s="55"/>
      <c r="J49" s="55"/>
      <c r="K49" s="55"/>
      <c r="L49" s="55"/>
      <c r="M49" s="55"/>
    </row>
    <row r="50" spans="1:13" x14ac:dyDescent="0.2">
      <c r="A50" s="55">
        <v>1968</v>
      </c>
      <c r="B50" s="55"/>
      <c r="C50" s="54">
        <v>31670</v>
      </c>
      <c r="D50" s="55"/>
      <c r="E50" s="54"/>
      <c r="F50" s="55"/>
      <c r="G50" s="55"/>
      <c r="H50" s="55"/>
      <c r="I50" s="55"/>
      <c r="J50" s="55"/>
      <c r="K50" s="55"/>
      <c r="L50" s="55"/>
      <c r="M50" s="55"/>
    </row>
    <row r="51" spans="1:13" x14ac:dyDescent="0.2">
      <c r="A51" s="55">
        <v>1967</v>
      </c>
      <c r="B51" s="55"/>
      <c r="C51" s="54">
        <v>27620</v>
      </c>
      <c r="D51" s="55"/>
      <c r="E51" s="54"/>
      <c r="F51" s="55"/>
      <c r="G51" s="55"/>
      <c r="H51" s="55"/>
      <c r="I51" s="55"/>
      <c r="J51" s="55"/>
      <c r="K51" s="55"/>
      <c r="L51" s="55"/>
      <c r="M51" s="55"/>
    </row>
    <row r="52" spans="1:13" x14ac:dyDescent="0.2">
      <c r="A52" s="55">
        <v>1966</v>
      </c>
      <c r="B52" s="55"/>
      <c r="C52" s="54">
        <v>25820</v>
      </c>
      <c r="D52" s="55"/>
      <c r="E52" s="54"/>
      <c r="F52" s="55"/>
      <c r="G52" s="55"/>
      <c r="H52" s="55"/>
      <c r="I52" s="55"/>
      <c r="J52" s="55"/>
      <c r="K52" s="55"/>
      <c r="L52" s="55"/>
      <c r="M52" s="55"/>
    </row>
    <row r="53" spans="1:13" x14ac:dyDescent="0.2">
      <c r="A53" s="55">
        <v>1965</v>
      </c>
      <c r="B53" s="55"/>
      <c r="C53" s="54">
        <v>23410</v>
      </c>
      <c r="D53" s="55"/>
      <c r="E53" s="54"/>
      <c r="F53" s="55"/>
      <c r="G53" s="55"/>
      <c r="H53" s="55"/>
      <c r="I53" s="55"/>
      <c r="J53" s="55"/>
      <c r="K53" s="55"/>
      <c r="L53" s="55"/>
      <c r="M53" s="55"/>
    </row>
    <row r="54" spans="1:13" x14ac:dyDescent="0.2">
      <c r="A54" s="55">
        <v>1964</v>
      </c>
      <c r="B54" s="55"/>
      <c r="C54" s="54">
        <v>21420</v>
      </c>
      <c r="D54" s="55"/>
      <c r="E54" s="54"/>
      <c r="F54" s="55"/>
      <c r="G54" s="55"/>
      <c r="H54" s="55"/>
      <c r="I54" s="55"/>
      <c r="J54" s="55"/>
      <c r="K54" s="55"/>
      <c r="L54" s="55"/>
      <c r="M54" s="55"/>
    </row>
    <row r="55" spans="1:13" x14ac:dyDescent="0.2">
      <c r="A55" s="55">
        <v>1963</v>
      </c>
      <c r="B55" s="55"/>
      <c r="C55" s="54">
        <v>17650</v>
      </c>
      <c r="D55" s="55"/>
      <c r="E55" s="54"/>
      <c r="F55" s="55"/>
      <c r="G55" s="55"/>
      <c r="H55" s="55"/>
      <c r="I55" s="55"/>
      <c r="J55" s="55"/>
      <c r="K55" s="55"/>
      <c r="L55" s="55"/>
      <c r="M55" s="55"/>
    </row>
    <row r="56" spans="1:13" x14ac:dyDescent="0.2">
      <c r="A56" s="55">
        <v>1962</v>
      </c>
      <c r="B56" s="55"/>
      <c r="C56" s="54">
        <v>17550</v>
      </c>
      <c r="D56" s="55"/>
      <c r="E56" s="54"/>
      <c r="F56" s="55"/>
      <c r="G56" s="55"/>
      <c r="H56" s="55"/>
      <c r="I56" s="55"/>
      <c r="J56" s="55"/>
      <c r="K56" s="55"/>
      <c r="L56" s="55"/>
      <c r="M56" s="55"/>
    </row>
    <row r="57" spans="1:13" x14ac:dyDescent="0.2">
      <c r="A57" s="55">
        <v>1961</v>
      </c>
      <c r="B57" s="55"/>
      <c r="C57" s="54">
        <v>17220</v>
      </c>
      <c r="D57" s="55"/>
      <c r="E57" s="54"/>
      <c r="F57" s="55"/>
      <c r="G57" s="55"/>
      <c r="H57" s="55"/>
      <c r="I57" s="55"/>
      <c r="J57" s="55"/>
      <c r="K57" s="55"/>
      <c r="L57" s="55"/>
      <c r="M57" s="55"/>
    </row>
    <row r="58" spans="1:13" x14ac:dyDescent="0.2">
      <c r="A58" s="55">
        <v>1960</v>
      </c>
      <c r="B58" s="55"/>
      <c r="C58" s="54">
        <v>17190</v>
      </c>
      <c r="D58" s="55"/>
      <c r="E58" s="54"/>
      <c r="F58" s="55"/>
      <c r="G58" s="55"/>
      <c r="H58" s="55"/>
      <c r="I58" s="55"/>
      <c r="J58" s="55"/>
      <c r="K58" s="55"/>
      <c r="L58" s="55"/>
      <c r="M58" s="55"/>
    </row>
    <row r="60" spans="1:13" x14ac:dyDescent="0.2">
      <c r="A60" t="s">
        <v>540</v>
      </c>
    </row>
    <row r="61" spans="1:13" x14ac:dyDescent="0.2">
      <c r="A61" t="s">
        <v>541</v>
      </c>
      <c r="C61" s="1">
        <f>AVERAGE(C8:C12)</f>
        <v>90278</v>
      </c>
      <c r="E61" s="1">
        <f>AVERAGE(E8:E12)</f>
        <v>191402</v>
      </c>
    </row>
    <row r="62" spans="1:13" x14ac:dyDescent="0.2">
      <c r="A62" t="s">
        <v>542</v>
      </c>
      <c r="C62" s="1">
        <f>AVERAGE(C18:C22)</f>
        <v>93027.6</v>
      </c>
      <c r="E62" s="1">
        <f>AVERAGE(E18:E22)</f>
        <v>319000</v>
      </c>
    </row>
    <row r="64" spans="1:13" x14ac:dyDescent="0.2">
      <c r="A64" t="s">
        <v>808</v>
      </c>
      <c r="B64" s="40">
        <f>B12/B26-1</f>
        <v>0.53313322558300613</v>
      </c>
      <c r="C64" s="40">
        <f>C12/C26-1</f>
        <v>-0.1337771176028314</v>
      </c>
      <c r="E64" s="40">
        <f>E12/E26-1</f>
        <v>-0.68599670510708399</v>
      </c>
    </row>
  </sheetData>
  <mergeCells count="6">
    <mergeCell ref="A1:F1"/>
    <mergeCell ref="H5:M5"/>
    <mergeCell ref="E6:G6"/>
    <mergeCell ref="H6:I6"/>
    <mergeCell ref="J6:K6"/>
    <mergeCell ref="L6:M6"/>
  </mergeCells>
  <phoneticPr fontId="2" type="noConversion"/>
  <hyperlinks>
    <hyperlink ref="O23" r:id="rId1"/>
  </hyperlinks>
  <pageMargins left="0.75" right="0.75" top="1" bottom="1" header="0.5" footer="0.5"/>
  <pageSetup orientation="portrait"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0"/>
  <sheetViews>
    <sheetView topLeftCell="A115" workbookViewId="0">
      <selection sqref="A1:C1"/>
    </sheetView>
  </sheetViews>
  <sheetFormatPr defaultRowHeight="12.75" x14ac:dyDescent="0.2"/>
  <cols>
    <col min="1" max="1" width="26.140625" customWidth="1"/>
    <col min="2" max="2" width="9.85546875" customWidth="1"/>
    <col min="4" max="4" width="11.28515625" bestFit="1" customWidth="1"/>
  </cols>
  <sheetData>
    <row r="1" spans="1:3" x14ac:dyDescent="0.2">
      <c r="A1" s="106" t="s">
        <v>820</v>
      </c>
      <c r="B1" s="106"/>
      <c r="C1" s="106"/>
    </row>
    <row r="5" spans="1:3" x14ac:dyDescent="0.2">
      <c r="A5" t="s">
        <v>198</v>
      </c>
      <c r="C5">
        <f>H22/H30</f>
        <v>8.8681584696227195E-2</v>
      </c>
    </row>
    <row r="9" spans="1:3" x14ac:dyDescent="0.2">
      <c r="A9" t="s">
        <v>165</v>
      </c>
    </row>
    <row r="10" spans="1:3" x14ac:dyDescent="0.2">
      <c r="A10" t="s">
        <v>166</v>
      </c>
    </row>
    <row r="11" spans="1:3" x14ac:dyDescent="0.2">
      <c r="A11" t="s">
        <v>167</v>
      </c>
    </row>
    <row r="12" spans="1:3" x14ac:dyDescent="0.2">
      <c r="A12" t="s">
        <v>168</v>
      </c>
    </row>
    <row r="13" spans="1:3" x14ac:dyDescent="0.2">
      <c r="A13" t="s">
        <v>169</v>
      </c>
    </row>
    <row r="14" spans="1:3" x14ac:dyDescent="0.2">
      <c r="A14" t="s">
        <v>170</v>
      </c>
    </row>
    <row r="15" spans="1:3" x14ac:dyDescent="0.2">
      <c r="A15" t="s">
        <v>171</v>
      </c>
    </row>
    <row r="16" spans="1:3" x14ac:dyDescent="0.2">
      <c r="A16" t="s">
        <v>172</v>
      </c>
    </row>
    <row r="18" spans="1:16" x14ac:dyDescent="0.2">
      <c r="A18" t="s">
        <v>167</v>
      </c>
    </row>
    <row r="19" spans="1:16" x14ac:dyDescent="0.2">
      <c r="D19" t="s">
        <v>173</v>
      </c>
      <c r="H19" t="s">
        <v>174</v>
      </c>
      <c r="M19" t="s">
        <v>175</v>
      </c>
    </row>
    <row r="20" spans="1:16" x14ac:dyDescent="0.2">
      <c r="A20" t="s">
        <v>176</v>
      </c>
      <c r="D20" t="s">
        <v>177</v>
      </c>
      <c r="E20" t="s">
        <v>178</v>
      </c>
      <c r="H20" t="s">
        <v>177</v>
      </c>
      <c r="J20" t="s">
        <v>178</v>
      </c>
      <c r="M20" t="s">
        <v>177</v>
      </c>
      <c r="O20" t="s">
        <v>178</v>
      </c>
    </row>
    <row r="21" spans="1:16" x14ac:dyDescent="0.2">
      <c r="A21" t="s">
        <v>179</v>
      </c>
    </row>
    <row r="22" spans="1:16" x14ac:dyDescent="0.2">
      <c r="B22" t="s">
        <v>180</v>
      </c>
      <c r="D22" s="1">
        <v>1956320</v>
      </c>
      <c r="E22">
        <v>100</v>
      </c>
      <c r="F22" t="s">
        <v>181</v>
      </c>
      <c r="H22" s="1">
        <v>15020</v>
      </c>
      <c r="I22" t="s">
        <v>182</v>
      </c>
      <c r="J22">
        <v>100</v>
      </c>
      <c r="K22" t="s">
        <v>183</v>
      </c>
      <c r="M22" s="1">
        <v>302400</v>
      </c>
      <c r="O22">
        <v>100</v>
      </c>
      <c r="P22" t="s">
        <v>181</v>
      </c>
    </row>
    <row r="23" spans="1:16" x14ac:dyDescent="0.2">
      <c r="B23" t="s">
        <v>184</v>
      </c>
      <c r="D23" s="1">
        <v>781300</v>
      </c>
      <c r="E23">
        <v>40</v>
      </c>
      <c r="F23" t="s">
        <v>181</v>
      </c>
      <c r="H23" s="1">
        <v>11730</v>
      </c>
      <c r="I23" t="s">
        <v>182</v>
      </c>
      <c r="J23">
        <v>78</v>
      </c>
      <c r="K23" t="s">
        <v>183</v>
      </c>
      <c r="M23" s="1">
        <v>51780</v>
      </c>
      <c r="O23">
        <v>17</v>
      </c>
      <c r="P23" t="s">
        <v>181</v>
      </c>
    </row>
    <row r="24" spans="1:16" x14ac:dyDescent="0.2">
      <c r="C24" t="s">
        <v>185</v>
      </c>
      <c r="D24" s="1">
        <v>101530</v>
      </c>
      <c r="E24">
        <v>5</v>
      </c>
      <c r="H24" t="s">
        <v>186</v>
      </c>
      <c r="J24" t="s">
        <v>186</v>
      </c>
      <c r="M24" s="1">
        <v>22110</v>
      </c>
      <c r="N24" t="s">
        <v>182</v>
      </c>
      <c r="O24">
        <v>7</v>
      </c>
      <c r="P24" t="s">
        <v>182</v>
      </c>
    </row>
    <row r="25" spans="1:16" x14ac:dyDescent="0.2">
      <c r="C25" t="s">
        <v>187</v>
      </c>
      <c r="D25" s="1">
        <v>111680</v>
      </c>
      <c r="E25">
        <v>6</v>
      </c>
      <c r="H25" t="s">
        <v>186</v>
      </c>
      <c r="J25" t="s">
        <v>186</v>
      </c>
      <c r="M25" s="1">
        <v>1900</v>
      </c>
      <c r="N25" t="s">
        <v>182</v>
      </c>
      <c r="O25">
        <v>1</v>
      </c>
      <c r="P25" t="s">
        <v>182</v>
      </c>
    </row>
    <row r="26" spans="1:16" x14ac:dyDescent="0.2">
      <c r="C26" t="s">
        <v>188</v>
      </c>
      <c r="D26" s="1">
        <v>568090</v>
      </c>
      <c r="E26">
        <v>29</v>
      </c>
      <c r="H26" s="1">
        <v>11730</v>
      </c>
      <c r="I26" t="s">
        <v>182</v>
      </c>
      <c r="J26">
        <v>78</v>
      </c>
      <c r="K26" t="s">
        <v>182</v>
      </c>
      <c r="M26" s="1">
        <v>27780</v>
      </c>
      <c r="N26" t="s">
        <v>182</v>
      </c>
      <c r="O26">
        <v>9</v>
      </c>
      <c r="P26" t="s">
        <v>182</v>
      </c>
    </row>
    <row r="27" spans="1:16" x14ac:dyDescent="0.2">
      <c r="B27" t="s">
        <v>189</v>
      </c>
      <c r="D27" s="1">
        <v>934520</v>
      </c>
      <c r="E27">
        <v>48</v>
      </c>
      <c r="F27" t="s">
        <v>181</v>
      </c>
      <c r="H27" s="1">
        <v>1220</v>
      </c>
      <c r="I27" t="s">
        <v>182</v>
      </c>
      <c r="J27">
        <v>8</v>
      </c>
      <c r="K27" t="s">
        <v>183</v>
      </c>
      <c r="M27" s="1">
        <v>216330</v>
      </c>
      <c r="O27">
        <v>72</v>
      </c>
      <c r="P27" t="s">
        <v>181</v>
      </c>
    </row>
    <row r="28" spans="1:16" x14ac:dyDescent="0.2">
      <c r="B28" t="s">
        <v>190</v>
      </c>
      <c r="D28" s="1">
        <v>240500</v>
      </c>
      <c r="E28">
        <v>12</v>
      </c>
      <c r="F28" t="s">
        <v>181</v>
      </c>
      <c r="H28" s="1">
        <v>2070</v>
      </c>
      <c r="I28" t="s">
        <v>182</v>
      </c>
      <c r="J28">
        <v>14</v>
      </c>
      <c r="K28" t="s">
        <v>183</v>
      </c>
      <c r="M28" s="1">
        <v>34280</v>
      </c>
      <c r="N28" t="s">
        <v>182</v>
      </c>
      <c r="O28">
        <v>11</v>
      </c>
      <c r="P28" t="s">
        <v>183</v>
      </c>
    </row>
    <row r="29" spans="1:16" x14ac:dyDescent="0.2">
      <c r="A29" t="s">
        <v>191</v>
      </c>
    </row>
    <row r="30" spans="1:16" x14ac:dyDescent="0.2">
      <c r="B30" t="s">
        <v>180</v>
      </c>
      <c r="D30" s="1">
        <v>1854980</v>
      </c>
      <c r="E30">
        <v>100</v>
      </c>
      <c r="F30" t="s">
        <v>181</v>
      </c>
      <c r="H30" s="1">
        <v>169370</v>
      </c>
      <c r="J30">
        <v>100</v>
      </c>
      <c r="K30" t="s">
        <v>181</v>
      </c>
      <c r="M30" s="1">
        <v>176270</v>
      </c>
      <c r="O30">
        <v>100</v>
      </c>
      <c r="P30" t="s">
        <v>181</v>
      </c>
    </row>
    <row r="31" spans="1:16" x14ac:dyDescent="0.2">
      <c r="B31" t="s">
        <v>184</v>
      </c>
      <c r="D31" s="1">
        <v>1182330</v>
      </c>
      <c r="E31">
        <v>64</v>
      </c>
      <c r="F31" t="s">
        <v>181</v>
      </c>
      <c r="H31" s="1">
        <v>124030</v>
      </c>
      <c r="J31">
        <v>73</v>
      </c>
      <c r="K31" t="s">
        <v>181</v>
      </c>
      <c r="M31" s="1">
        <v>76140</v>
      </c>
      <c r="O31">
        <v>43</v>
      </c>
      <c r="P31" t="s">
        <v>181</v>
      </c>
    </row>
    <row r="32" spans="1:16" x14ac:dyDescent="0.2">
      <c r="C32" t="s">
        <v>185</v>
      </c>
      <c r="D32" s="1">
        <v>407700</v>
      </c>
      <c r="E32">
        <v>22</v>
      </c>
      <c r="H32" s="1">
        <v>29010</v>
      </c>
      <c r="I32" t="s">
        <v>182</v>
      </c>
      <c r="J32">
        <v>17</v>
      </c>
      <c r="K32" t="s">
        <v>182</v>
      </c>
      <c r="M32" s="1">
        <v>36540</v>
      </c>
      <c r="O32">
        <v>21</v>
      </c>
    </row>
    <row r="33" spans="1:16" x14ac:dyDescent="0.2">
      <c r="C33" t="s">
        <v>187</v>
      </c>
      <c r="D33" s="1">
        <v>162510</v>
      </c>
      <c r="E33">
        <v>9</v>
      </c>
      <c r="H33" s="1">
        <v>12920</v>
      </c>
      <c r="I33" t="s">
        <v>182</v>
      </c>
      <c r="J33">
        <v>8</v>
      </c>
      <c r="K33" t="s">
        <v>182</v>
      </c>
      <c r="M33" s="1">
        <v>18540</v>
      </c>
      <c r="N33" t="s">
        <v>182</v>
      </c>
      <c r="O33">
        <v>11</v>
      </c>
      <c r="P33" t="s">
        <v>182</v>
      </c>
    </row>
    <row r="34" spans="1:16" x14ac:dyDescent="0.2">
      <c r="C34" t="s">
        <v>188</v>
      </c>
      <c r="D34" s="1">
        <v>612130</v>
      </c>
      <c r="E34">
        <v>33</v>
      </c>
      <c r="H34" s="1">
        <v>82100</v>
      </c>
      <c r="J34">
        <v>48</v>
      </c>
      <c r="M34" s="1">
        <v>21070</v>
      </c>
      <c r="N34" t="s">
        <v>182</v>
      </c>
      <c r="O34">
        <v>12</v>
      </c>
      <c r="P34" t="s">
        <v>182</v>
      </c>
    </row>
    <row r="35" spans="1:16" x14ac:dyDescent="0.2">
      <c r="B35" t="s">
        <v>189</v>
      </c>
      <c r="D35" s="1">
        <v>562580</v>
      </c>
      <c r="E35">
        <v>30</v>
      </c>
      <c r="F35" t="s">
        <v>181</v>
      </c>
      <c r="H35" s="1">
        <v>41950</v>
      </c>
      <c r="J35">
        <v>25</v>
      </c>
      <c r="K35" t="s">
        <v>181</v>
      </c>
      <c r="M35" s="1">
        <v>93760</v>
      </c>
      <c r="O35">
        <v>53</v>
      </c>
      <c r="P35" t="s">
        <v>181</v>
      </c>
    </row>
    <row r="36" spans="1:16" x14ac:dyDescent="0.2">
      <c r="B36" t="s">
        <v>190</v>
      </c>
      <c r="D36" s="1">
        <v>110070</v>
      </c>
      <c r="E36">
        <v>6</v>
      </c>
      <c r="F36" t="s">
        <v>181</v>
      </c>
      <c r="H36" s="1">
        <v>3390</v>
      </c>
      <c r="I36" t="s">
        <v>182</v>
      </c>
      <c r="J36">
        <v>2</v>
      </c>
      <c r="K36" t="s">
        <v>183</v>
      </c>
      <c r="M36" s="1">
        <v>6360</v>
      </c>
      <c r="N36" t="s">
        <v>182</v>
      </c>
      <c r="O36">
        <v>4</v>
      </c>
      <c r="P36" t="s">
        <v>183</v>
      </c>
    </row>
    <row r="37" spans="1:16" x14ac:dyDescent="0.2">
      <c r="A37" t="s">
        <v>192</v>
      </c>
    </row>
    <row r="38" spans="1:16" x14ac:dyDescent="0.2">
      <c r="A38" t="s">
        <v>193</v>
      </c>
    </row>
    <row r="39" spans="1:16" x14ac:dyDescent="0.2">
      <c r="A39" t="s">
        <v>194</v>
      </c>
    </row>
    <row r="40" spans="1:16" x14ac:dyDescent="0.2">
      <c r="A40" t="s">
        <v>195</v>
      </c>
    </row>
    <row r="41" spans="1:16" x14ac:dyDescent="0.2">
      <c r="A41" t="s">
        <v>196</v>
      </c>
    </row>
    <row r="42" spans="1:16" x14ac:dyDescent="0.2">
      <c r="A42" t="s">
        <v>197</v>
      </c>
    </row>
    <row r="47" spans="1:16" x14ac:dyDescent="0.2">
      <c r="A47" t="s">
        <v>165</v>
      </c>
    </row>
    <row r="48" spans="1:16" x14ac:dyDescent="0.2">
      <c r="A48" t="s">
        <v>314</v>
      </c>
    </row>
    <row r="49" spans="1:19" x14ac:dyDescent="0.2">
      <c r="A49" t="s">
        <v>315</v>
      </c>
    </row>
    <row r="50" spans="1:19" x14ac:dyDescent="0.2">
      <c r="A50" t="s">
        <v>316</v>
      </c>
    </row>
    <row r="51" spans="1:19" x14ac:dyDescent="0.2">
      <c r="A51" t="s">
        <v>317</v>
      </c>
    </row>
    <row r="52" spans="1:19" x14ac:dyDescent="0.2">
      <c r="A52" t="s">
        <v>318</v>
      </c>
    </row>
    <row r="53" spans="1:19" x14ac:dyDescent="0.2">
      <c r="A53" t="s">
        <v>319</v>
      </c>
    </row>
    <row r="54" spans="1:19" x14ac:dyDescent="0.2">
      <c r="A54" t="s">
        <v>320</v>
      </c>
    </row>
    <row r="56" spans="1:19" x14ac:dyDescent="0.2">
      <c r="A56" t="s">
        <v>315</v>
      </c>
    </row>
    <row r="57" spans="1:19" x14ac:dyDescent="0.2">
      <c r="E57" t="s">
        <v>173</v>
      </c>
      <c r="H57" t="s">
        <v>174</v>
      </c>
      <c r="K57" t="s">
        <v>175</v>
      </c>
      <c r="N57" t="s">
        <v>279</v>
      </c>
      <c r="Q57" t="s">
        <v>321</v>
      </c>
    </row>
    <row r="58" spans="1:19" x14ac:dyDescent="0.2">
      <c r="A58" t="s">
        <v>322</v>
      </c>
      <c r="E58" t="s">
        <v>271</v>
      </c>
      <c r="F58" t="s">
        <v>178</v>
      </c>
      <c r="H58" t="s">
        <v>271</v>
      </c>
      <c r="I58" t="s">
        <v>178</v>
      </c>
      <c r="K58" t="s">
        <v>271</v>
      </c>
      <c r="L58" t="s">
        <v>178</v>
      </c>
      <c r="N58" t="s">
        <v>271</v>
      </c>
      <c r="O58" t="s">
        <v>178</v>
      </c>
      <c r="Q58" t="s">
        <v>271</v>
      </c>
      <c r="R58" t="s">
        <v>178</v>
      </c>
    </row>
    <row r="59" spans="1:19" x14ac:dyDescent="0.2">
      <c r="A59" t="s">
        <v>179</v>
      </c>
    </row>
    <row r="60" spans="1:19" x14ac:dyDescent="0.2">
      <c r="B60" t="s">
        <v>180</v>
      </c>
      <c r="E60" s="1">
        <v>3028370</v>
      </c>
      <c r="F60">
        <v>100</v>
      </c>
      <c r="G60" t="s">
        <v>181</v>
      </c>
      <c r="H60" s="1">
        <v>15130</v>
      </c>
      <c r="I60">
        <v>100</v>
      </c>
      <c r="J60" t="s">
        <v>323</v>
      </c>
      <c r="K60" s="1">
        <v>452760</v>
      </c>
      <c r="L60">
        <v>100</v>
      </c>
      <c r="M60" t="s">
        <v>181</v>
      </c>
      <c r="N60" s="1">
        <v>665600</v>
      </c>
      <c r="O60">
        <v>100</v>
      </c>
      <c r="P60" t="s">
        <v>181</v>
      </c>
      <c r="Q60" s="1">
        <v>1894880</v>
      </c>
      <c r="R60">
        <v>100</v>
      </c>
      <c r="S60" t="s">
        <v>181</v>
      </c>
    </row>
    <row r="61" spans="1:19" x14ac:dyDescent="0.2">
      <c r="C61" t="s">
        <v>184</v>
      </c>
      <c r="E61" s="1">
        <v>1295870</v>
      </c>
      <c r="F61">
        <v>43</v>
      </c>
      <c r="G61" t="s">
        <v>181</v>
      </c>
      <c r="H61">
        <v>0</v>
      </c>
      <c r="I61">
        <v>0</v>
      </c>
      <c r="J61" t="s">
        <v>323</v>
      </c>
      <c r="K61" s="1">
        <v>104900</v>
      </c>
      <c r="L61">
        <v>23</v>
      </c>
      <c r="M61" t="s">
        <v>181</v>
      </c>
      <c r="N61" s="1">
        <v>282240</v>
      </c>
      <c r="O61">
        <v>42</v>
      </c>
      <c r="P61" t="s">
        <v>181</v>
      </c>
      <c r="Q61" s="1">
        <v>908740</v>
      </c>
      <c r="R61">
        <v>48</v>
      </c>
      <c r="S61" t="s">
        <v>181</v>
      </c>
    </row>
    <row r="62" spans="1:19" x14ac:dyDescent="0.2">
      <c r="D62" t="s">
        <v>324</v>
      </c>
      <c r="E62" s="1">
        <v>78180</v>
      </c>
      <c r="F62">
        <v>3</v>
      </c>
      <c r="H62">
        <v>0</v>
      </c>
      <c r="I62">
        <v>0</v>
      </c>
      <c r="J62" t="s">
        <v>261</v>
      </c>
      <c r="K62" s="1">
        <v>14520</v>
      </c>
      <c r="L62">
        <v>3</v>
      </c>
      <c r="M62" t="s">
        <v>261</v>
      </c>
      <c r="N62" s="1">
        <v>7460</v>
      </c>
      <c r="O62">
        <v>1</v>
      </c>
      <c r="P62" t="s">
        <v>261</v>
      </c>
      <c r="Q62" s="1">
        <v>56200</v>
      </c>
      <c r="R62">
        <v>3</v>
      </c>
    </row>
    <row r="63" spans="1:19" x14ac:dyDescent="0.2">
      <c r="D63" t="s">
        <v>187</v>
      </c>
      <c r="E63" s="1">
        <v>138390</v>
      </c>
      <c r="F63">
        <v>5</v>
      </c>
      <c r="H63">
        <v>0</v>
      </c>
      <c r="I63">
        <v>0</v>
      </c>
      <c r="J63" t="s">
        <v>261</v>
      </c>
      <c r="K63" s="1">
        <v>9560</v>
      </c>
      <c r="L63">
        <v>2</v>
      </c>
      <c r="M63" t="s">
        <v>261</v>
      </c>
      <c r="N63" s="1">
        <v>36920</v>
      </c>
      <c r="O63">
        <v>6</v>
      </c>
      <c r="Q63" s="1">
        <v>91910</v>
      </c>
      <c r="R63">
        <v>5</v>
      </c>
    </row>
    <row r="64" spans="1:19" x14ac:dyDescent="0.2">
      <c r="D64" t="s">
        <v>188</v>
      </c>
      <c r="E64" s="1">
        <v>1079310</v>
      </c>
      <c r="F64">
        <v>36</v>
      </c>
      <c r="H64">
        <v>0</v>
      </c>
      <c r="I64">
        <v>0</v>
      </c>
      <c r="J64" t="s">
        <v>261</v>
      </c>
      <c r="K64" s="1">
        <v>80830</v>
      </c>
      <c r="L64">
        <v>18</v>
      </c>
      <c r="N64" s="1">
        <v>237860</v>
      </c>
      <c r="O64">
        <v>36</v>
      </c>
      <c r="Q64" s="1">
        <v>760620</v>
      </c>
      <c r="R64">
        <v>40</v>
      </c>
    </row>
    <row r="65" spans="1:19" x14ac:dyDescent="0.2">
      <c r="C65" t="s">
        <v>189</v>
      </c>
      <c r="E65" s="1">
        <v>1637700</v>
      </c>
      <c r="F65">
        <v>54</v>
      </c>
      <c r="G65" t="s">
        <v>181</v>
      </c>
      <c r="H65" s="1">
        <v>15130</v>
      </c>
      <c r="I65">
        <v>100</v>
      </c>
      <c r="J65" t="s">
        <v>323</v>
      </c>
      <c r="K65" s="1">
        <v>333390</v>
      </c>
      <c r="L65">
        <v>74</v>
      </c>
      <c r="M65" t="s">
        <v>181</v>
      </c>
      <c r="N65" s="1">
        <v>356750</v>
      </c>
      <c r="O65">
        <v>54</v>
      </c>
      <c r="P65" t="s">
        <v>181</v>
      </c>
      <c r="Q65" s="1">
        <v>932430</v>
      </c>
      <c r="R65">
        <v>49</v>
      </c>
      <c r="S65" t="s">
        <v>181</v>
      </c>
    </row>
    <row r="66" spans="1:19" x14ac:dyDescent="0.2">
      <c r="C66" t="s">
        <v>325</v>
      </c>
      <c r="E66" s="1">
        <v>94810</v>
      </c>
      <c r="F66">
        <v>3</v>
      </c>
      <c r="G66" t="s">
        <v>181</v>
      </c>
      <c r="H66">
        <v>0</v>
      </c>
      <c r="I66">
        <v>0</v>
      </c>
      <c r="J66" t="s">
        <v>323</v>
      </c>
      <c r="K66" s="1">
        <v>14470</v>
      </c>
      <c r="L66">
        <v>3</v>
      </c>
      <c r="M66" t="s">
        <v>323</v>
      </c>
      <c r="N66" s="1">
        <v>26620</v>
      </c>
      <c r="O66">
        <v>4</v>
      </c>
      <c r="P66" t="s">
        <v>323</v>
      </c>
      <c r="Q66" s="1">
        <v>53720</v>
      </c>
      <c r="R66">
        <v>3</v>
      </c>
      <c r="S66" t="s">
        <v>181</v>
      </c>
    </row>
    <row r="67" spans="1:19" x14ac:dyDescent="0.2">
      <c r="A67" t="s">
        <v>191</v>
      </c>
    </row>
    <row r="68" spans="1:19" x14ac:dyDescent="0.2">
      <c r="B68" t="s">
        <v>326</v>
      </c>
      <c r="E68" s="1">
        <v>2145340</v>
      </c>
      <c r="F68">
        <v>100</v>
      </c>
      <c r="G68" t="s">
        <v>181</v>
      </c>
      <c r="H68" s="1">
        <v>176540</v>
      </c>
      <c r="I68">
        <v>100</v>
      </c>
      <c r="J68" t="s">
        <v>181</v>
      </c>
      <c r="K68" s="1">
        <v>172090</v>
      </c>
      <c r="L68">
        <v>100</v>
      </c>
      <c r="M68" t="s">
        <v>181</v>
      </c>
      <c r="N68" s="1">
        <v>386660</v>
      </c>
      <c r="O68">
        <v>100</v>
      </c>
      <c r="P68" t="s">
        <v>181</v>
      </c>
      <c r="Q68" s="1">
        <v>1410050</v>
      </c>
      <c r="R68">
        <v>100</v>
      </c>
      <c r="S68" t="s">
        <v>181</v>
      </c>
    </row>
    <row r="69" spans="1:19" x14ac:dyDescent="0.2">
      <c r="C69" t="s">
        <v>184</v>
      </c>
      <c r="E69" s="1">
        <v>1382640</v>
      </c>
      <c r="F69">
        <v>64</v>
      </c>
      <c r="G69" t="s">
        <v>181</v>
      </c>
      <c r="H69" s="1">
        <v>128440</v>
      </c>
      <c r="I69">
        <v>73</v>
      </c>
      <c r="J69" t="s">
        <v>181</v>
      </c>
      <c r="K69" s="1">
        <v>85150</v>
      </c>
      <c r="L69">
        <v>50</v>
      </c>
      <c r="M69" t="s">
        <v>181</v>
      </c>
      <c r="N69" s="1">
        <v>240580</v>
      </c>
      <c r="O69">
        <v>62</v>
      </c>
      <c r="P69" t="s">
        <v>181</v>
      </c>
      <c r="Q69" s="1">
        <v>928470</v>
      </c>
      <c r="R69">
        <v>66</v>
      </c>
      <c r="S69" t="s">
        <v>181</v>
      </c>
    </row>
    <row r="70" spans="1:19" x14ac:dyDescent="0.2">
      <c r="D70" t="s">
        <v>324</v>
      </c>
      <c r="E70" s="1">
        <v>389100</v>
      </c>
      <c r="F70">
        <v>18</v>
      </c>
      <c r="H70" s="1">
        <v>49980</v>
      </c>
      <c r="I70">
        <v>28</v>
      </c>
      <c r="K70" s="1">
        <v>15480</v>
      </c>
      <c r="L70">
        <v>9</v>
      </c>
      <c r="M70" t="s">
        <v>261</v>
      </c>
      <c r="N70" s="1">
        <v>47980</v>
      </c>
      <c r="O70">
        <v>12</v>
      </c>
      <c r="Q70" s="1">
        <v>275660</v>
      </c>
      <c r="R70">
        <v>20</v>
      </c>
    </row>
    <row r="71" spans="1:19" x14ac:dyDescent="0.2">
      <c r="D71" t="s">
        <v>187</v>
      </c>
      <c r="E71" s="1">
        <v>162760</v>
      </c>
      <c r="F71">
        <v>8</v>
      </c>
      <c r="H71" s="1">
        <v>11880</v>
      </c>
      <c r="I71">
        <v>7</v>
      </c>
      <c r="J71" t="s">
        <v>261</v>
      </c>
      <c r="K71" s="1">
        <v>2560</v>
      </c>
      <c r="L71">
        <v>2</v>
      </c>
      <c r="M71" t="s">
        <v>261</v>
      </c>
      <c r="N71" s="1">
        <v>35240</v>
      </c>
      <c r="O71">
        <v>9</v>
      </c>
      <c r="P71" t="s">
        <v>261</v>
      </c>
      <c r="Q71" s="1">
        <v>113070</v>
      </c>
      <c r="R71">
        <v>8</v>
      </c>
    </row>
    <row r="72" spans="1:19" x14ac:dyDescent="0.2">
      <c r="D72" t="s">
        <v>188</v>
      </c>
      <c r="E72" s="1">
        <v>830790</v>
      </c>
      <c r="F72">
        <v>39</v>
      </c>
      <c r="H72" s="1">
        <v>66580</v>
      </c>
      <c r="I72">
        <v>38</v>
      </c>
      <c r="K72" s="1">
        <v>67100</v>
      </c>
      <c r="L72">
        <v>39</v>
      </c>
      <c r="N72" s="1">
        <v>157370</v>
      </c>
      <c r="O72">
        <v>41</v>
      </c>
      <c r="Q72" s="1">
        <v>539740</v>
      </c>
      <c r="R72">
        <v>38</v>
      </c>
    </row>
    <row r="73" spans="1:19" x14ac:dyDescent="0.2">
      <c r="C73" t="s">
        <v>189</v>
      </c>
      <c r="E73" s="1">
        <v>731450</v>
      </c>
      <c r="F73">
        <v>34</v>
      </c>
      <c r="G73" t="s">
        <v>181</v>
      </c>
      <c r="H73" s="1">
        <v>45050</v>
      </c>
      <c r="I73">
        <v>26</v>
      </c>
      <c r="J73" t="s">
        <v>181</v>
      </c>
      <c r="K73" s="1">
        <v>81860</v>
      </c>
      <c r="L73">
        <v>48</v>
      </c>
      <c r="M73" t="s">
        <v>181</v>
      </c>
      <c r="N73" s="1">
        <v>141080</v>
      </c>
      <c r="O73">
        <v>37</v>
      </c>
      <c r="P73" t="s">
        <v>181</v>
      </c>
      <c r="Q73" s="1">
        <v>463460</v>
      </c>
      <c r="R73">
        <v>33</v>
      </c>
      <c r="S73" t="s">
        <v>181</v>
      </c>
    </row>
    <row r="74" spans="1:19" x14ac:dyDescent="0.2">
      <c r="C74" t="s">
        <v>325</v>
      </c>
      <c r="E74" s="1">
        <v>31240</v>
      </c>
      <c r="F74">
        <v>2</v>
      </c>
      <c r="G74" t="s">
        <v>323</v>
      </c>
      <c r="H74" s="1">
        <v>3050</v>
      </c>
      <c r="I74">
        <v>2</v>
      </c>
      <c r="J74" t="s">
        <v>323</v>
      </c>
      <c r="K74" s="1">
        <v>5080</v>
      </c>
      <c r="L74">
        <v>3</v>
      </c>
      <c r="M74" t="s">
        <v>323</v>
      </c>
      <c r="N74" s="1">
        <v>5000</v>
      </c>
      <c r="O74">
        <v>1</v>
      </c>
      <c r="P74" t="s">
        <v>323</v>
      </c>
      <c r="Q74" s="1">
        <v>18120</v>
      </c>
      <c r="R74">
        <v>1</v>
      </c>
      <c r="S74" t="s">
        <v>323</v>
      </c>
    </row>
    <row r="75" spans="1:19" x14ac:dyDescent="0.2">
      <c r="A75" t="s">
        <v>327</v>
      </c>
    </row>
    <row r="76" spans="1:19" x14ac:dyDescent="0.2">
      <c r="A76" t="s">
        <v>328</v>
      </c>
    </row>
    <row r="83" spans="1:9" x14ac:dyDescent="0.2">
      <c r="A83" t="s">
        <v>165</v>
      </c>
    </row>
    <row r="84" spans="1:9" x14ac:dyDescent="0.2">
      <c r="A84" t="s">
        <v>403</v>
      </c>
    </row>
    <row r="85" spans="1:9" x14ac:dyDescent="0.2">
      <c r="A85" t="s">
        <v>404</v>
      </c>
    </row>
    <row r="86" spans="1:9" x14ac:dyDescent="0.2">
      <c r="A86" t="s">
        <v>375</v>
      </c>
    </row>
    <row r="87" spans="1:9" x14ac:dyDescent="0.2">
      <c r="A87" t="s">
        <v>376</v>
      </c>
    </row>
    <row r="88" spans="1:9" x14ac:dyDescent="0.2">
      <c r="A88" t="s">
        <v>377</v>
      </c>
    </row>
    <row r="89" spans="1:9" x14ac:dyDescent="0.2">
      <c r="A89" t="s">
        <v>378</v>
      </c>
    </row>
    <row r="90" spans="1:9" x14ac:dyDescent="0.2">
      <c r="A90" t="s">
        <v>379</v>
      </c>
    </row>
    <row r="92" spans="1:9" x14ac:dyDescent="0.2">
      <c r="A92" t="s">
        <v>405</v>
      </c>
    </row>
    <row r="93" spans="1:9" x14ac:dyDescent="0.2">
      <c r="C93" t="s">
        <v>406</v>
      </c>
      <c r="G93" t="s">
        <v>407</v>
      </c>
    </row>
    <row r="94" spans="1:9" x14ac:dyDescent="0.2">
      <c r="C94" t="s">
        <v>381</v>
      </c>
      <c r="E94" t="s">
        <v>210</v>
      </c>
      <c r="G94" t="s">
        <v>381</v>
      </c>
      <c r="I94" t="s">
        <v>210</v>
      </c>
    </row>
    <row r="95" spans="1:9" x14ac:dyDescent="0.2">
      <c r="A95" t="s">
        <v>408</v>
      </c>
      <c r="C95" s="1">
        <v>39121</v>
      </c>
      <c r="E95" s="1">
        <v>2123</v>
      </c>
      <c r="G95" s="1">
        <v>14334</v>
      </c>
      <c r="I95" s="1">
        <v>1485</v>
      </c>
    </row>
    <row r="96" spans="1:9" x14ac:dyDescent="0.2">
      <c r="A96" t="s">
        <v>409</v>
      </c>
    </row>
    <row r="97" spans="1:10" x14ac:dyDescent="0.2">
      <c r="B97" t="s">
        <v>410</v>
      </c>
      <c r="C97">
        <v>14.9</v>
      </c>
      <c r="D97" t="s">
        <v>181</v>
      </c>
      <c r="E97">
        <v>71.8</v>
      </c>
      <c r="F97" t="s">
        <v>384</v>
      </c>
      <c r="G97">
        <v>18.2</v>
      </c>
      <c r="H97" t="s">
        <v>181</v>
      </c>
      <c r="I97">
        <v>62.6</v>
      </c>
      <c r="J97" t="s">
        <v>384</v>
      </c>
    </row>
    <row r="98" spans="1:10" x14ac:dyDescent="0.2">
      <c r="B98" t="s">
        <v>411</v>
      </c>
      <c r="C98">
        <v>68.8</v>
      </c>
      <c r="E98">
        <v>9.3000000000000007</v>
      </c>
      <c r="F98" t="s">
        <v>383</v>
      </c>
      <c r="G98">
        <v>64.3</v>
      </c>
      <c r="I98">
        <v>27.7</v>
      </c>
      <c r="J98" t="s">
        <v>383</v>
      </c>
    </row>
    <row r="99" spans="1:10" x14ac:dyDescent="0.2">
      <c r="B99" t="s">
        <v>412</v>
      </c>
      <c r="C99">
        <v>16.3</v>
      </c>
      <c r="E99">
        <v>18.899999999999999</v>
      </c>
      <c r="F99" t="s">
        <v>251</v>
      </c>
      <c r="G99">
        <v>17.5</v>
      </c>
      <c r="I99">
        <v>9.8000000000000007</v>
      </c>
      <c r="J99" t="s">
        <v>251</v>
      </c>
    </row>
    <row r="100" spans="1:10" x14ac:dyDescent="0.2">
      <c r="A100" t="s">
        <v>413</v>
      </c>
    </row>
    <row r="101" spans="1:10" x14ac:dyDescent="0.2">
      <c r="A101" t="s">
        <v>414</v>
      </c>
    </row>
    <row r="102" spans="1:10" x14ac:dyDescent="0.2">
      <c r="A102" t="s">
        <v>415</v>
      </c>
    </row>
    <row r="107" spans="1:10" x14ac:dyDescent="0.2">
      <c r="A107" t="s">
        <v>165</v>
      </c>
    </row>
    <row r="108" spans="1:10" x14ac:dyDescent="0.2">
      <c r="A108" t="s">
        <v>416</v>
      </c>
    </row>
    <row r="109" spans="1:10" x14ac:dyDescent="0.2">
      <c r="A109" t="s">
        <v>417</v>
      </c>
    </row>
    <row r="110" spans="1:10" x14ac:dyDescent="0.2">
      <c r="A110" t="s">
        <v>375</v>
      </c>
    </row>
    <row r="111" spans="1:10" x14ac:dyDescent="0.2">
      <c r="A111" t="s">
        <v>376</v>
      </c>
    </row>
    <row r="112" spans="1:10" x14ac:dyDescent="0.2">
      <c r="A112" t="s">
        <v>377</v>
      </c>
    </row>
    <row r="113" spans="1:11" x14ac:dyDescent="0.2">
      <c r="A113" t="s">
        <v>378</v>
      </c>
    </row>
    <row r="114" spans="1:11" x14ac:dyDescent="0.2">
      <c r="A114" t="s">
        <v>379</v>
      </c>
    </row>
    <row r="116" spans="1:11" x14ac:dyDescent="0.2">
      <c r="A116" t="s">
        <v>418</v>
      </c>
    </row>
    <row r="118" spans="1:11" x14ac:dyDescent="0.2">
      <c r="D118" t="s">
        <v>406</v>
      </c>
      <c r="H118" t="s">
        <v>407</v>
      </c>
    </row>
    <row r="119" spans="1:11" x14ac:dyDescent="0.2">
      <c r="A119" t="s">
        <v>419</v>
      </c>
      <c r="D119" t="s">
        <v>381</v>
      </c>
      <c r="F119" t="s">
        <v>210</v>
      </c>
      <c r="H119" t="s">
        <v>381</v>
      </c>
      <c r="J119" t="s">
        <v>210</v>
      </c>
    </row>
    <row r="120" spans="1:11" x14ac:dyDescent="0.2">
      <c r="B120" t="s">
        <v>408</v>
      </c>
      <c r="D120" s="1">
        <v>25312</v>
      </c>
      <c r="F120" s="1">
        <v>4774</v>
      </c>
      <c r="H120" s="1">
        <v>8611</v>
      </c>
      <c r="J120" s="1">
        <v>3023</v>
      </c>
    </row>
    <row r="121" spans="1:11" x14ac:dyDescent="0.2">
      <c r="A121" t="s">
        <v>420</v>
      </c>
    </row>
    <row r="122" spans="1:11" x14ac:dyDescent="0.2">
      <c r="B122" t="s">
        <v>421</v>
      </c>
      <c r="D122">
        <v>13.1</v>
      </c>
      <c r="E122" t="s">
        <v>181</v>
      </c>
      <c r="F122">
        <v>4.0999999999999996</v>
      </c>
      <c r="G122" t="s">
        <v>384</v>
      </c>
      <c r="H122">
        <v>19.2</v>
      </c>
      <c r="I122" t="s">
        <v>181</v>
      </c>
      <c r="J122">
        <v>4.3</v>
      </c>
      <c r="K122" t="s">
        <v>384</v>
      </c>
    </row>
    <row r="123" spans="1:11" x14ac:dyDescent="0.2">
      <c r="B123" t="s">
        <v>422</v>
      </c>
      <c r="D123">
        <v>12.3</v>
      </c>
      <c r="F123">
        <v>6.4</v>
      </c>
      <c r="G123" t="s">
        <v>383</v>
      </c>
      <c r="H123">
        <v>18.399999999999999</v>
      </c>
      <c r="J123">
        <v>16.899999999999999</v>
      </c>
      <c r="K123" t="s">
        <v>251</v>
      </c>
    </row>
    <row r="124" spans="1:11" x14ac:dyDescent="0.2">
      <c r="B124" t="s">
        <v>423</v>
      </c>
      <c r="D124">
        <v>25.3</v>
      </c>
      <c r="F124">
        <v>23.8</v>
      </c>
      <c r="G124" t="s">
        <v>251</v>
      </c>
      <c r="H124">
        <v>33.5</v>
      </c>
      <c r="J124">
        <v>39.9</v>
      </c>
      <c r="K124" t="s">
        <v>251</v>
      </c>
    </row>
    <row r="125" spans="1:11" x14ac:dyDescent="0.2">
      <c r="B125" t="s">
        <v>424</v>
      </c>
      <c r="D125">
        <v>49.4</v>
      </c>
      <c r="F125">
        <v>65.7</v>
      </c>
      <c r="G125" t="s">
        <v>383</v>
      </c>
      <c r="H125">
        <v>28.9</v>
      </c>
      <c r="J125">
        <v>39</v>
      </c>
      <c r="K125" t="s">
        <v>251</v>
      </c>
    </row>
    <row r="126" spans="1:11" x14ac:dyDescent="0.2">
      <c r="A126" t="s">
        <v>425</v>
      </c>
    </row>
    <row r="127" spans="1:11" x14ac:dyDescent="0.2">
      <c r="B127" t="s">
        <v>426</v>
      </c>
      <c r="D127">
        <v>29.7</v>
      </c>
      <c r="E127" t="s">
        <v>181</v>
      </c>
      <c r="F127">
        <v>17</v>
      </c>
      <c r="G127" t="s">
        <v>384</v>
      </c>
      <c r="H127">
        <v>30.6</v>
      </c>
      <c r="I127" t="s">
        <v>181</v>
      </c>
      <c r="J127">
        <v>12</v>
      </c>
      <c r="K127" t="s">
        <v>384</v>
      </c>
    </row>
    <row r="128" spans="1:11" x14ac:dyDescent="0.2">
      <c r="B128" t="s">
        <v>427</v>
      </c>
      <c r="D128">
        <v>34.700000000000003</v>
      </c>
      <c r="F128">
        <v>32.299999999999997</v>
      </c>
      <c r="G128" t="s">
        <v>251</v>
      </c>
      <c r="H128">
        <v>37.6</v>
      </c>
      <c r="J128">
        <v>28.4</v>
      </c>
      <c r="K128" t="s">
        <v>251</v>
      </c>
    </row>
    <row r="129" spans="1:11" x14ac:dyDescent="0.2">
      <c r="B129" t="s">
        <v>428</v>
      </c>
      <c r="D129">
        <v>47.4</v>
      </c>
      <c r="F129">
        <v>52</v>
      </c>
      <c r="G129" t="s">
        <v>251</v>
      </c>
      <c r="H129">
        <v>44.9</v>
      </c>
      <c r="J129">
        <v>42.4</v>
      </c>
      <c r="K129" t="s">
        <v>251</v>
      </c>
    </row>
    <row r="130" spans="1:11" x14ac:dyDescent="0.2">
      <c r="B130" t="s">
        <v>429</v>
      </c>
      <c r="D130">
        <v>28.4</v>
      </c>
      <c r="F130">
        <v>32.1</v>
      </c>
      <c r="G130" t="s">
        <v>251</v>
      </c>
      <c r="H130">
        <v>40.9</v>
      </c>
      <c r="J130">
        <v>20</v>
      </c>
      <c r="K130" t="s">
        <v>383</v>
      </c>
    </row>
    <row r="131" spans="1:11" x14ac:dyDescent="0.2">
      <c r="A131" t="s">
        <v>430</v>
      </c>
    </row>
    <row r="132" spans="1:11" x14ac:dyDescent="0.2">
      <c r="B132" t="s">
        <v>431</v>
      </c>
      <c r="D132">
        <v>51.1</v>
      </c>
      <c r="E132" t="s">
        <v>181</v>
      </c>
      <c r="F132">
        <v>53.4</v>
      </c>
      <c r="G132" t="s">
        <v>382</v>
      </c>
      <c r="H132">
        <v>62.8</v>
      </c>
      <c r="I132" t="s">
        <v>181</v>
      </c>
      <c r="J132">
        <v>43.2</v>
      </c>
      <c r="K132" t="s">
        <v>384</v>
      </c>
    </row>
    <row r="133" spans="1:11" x14ac:dyDescent="0.2">
      <c r="B133" t="s">
        <v>432</v>
      </c>
      <c r="D133">
        <v>33.200000000000003</v>
      </c>
      <c r="F133">
        <v>26.8</v>
      </c>
      <c r="G133" t="s">
        <v>251</v>
      </c>
      <c r="H133">
        <v>41.8</v>
      </c>
      <c r="J133">
        <v>31.4</v>
      </c>
      <c r="K133" t="s">
        <v>251</v>
      </c>
    </row>
    <row r="134" spans="1:11" x14ac:dyDescent="0.2">
      <c r="B134" t="s">
        <v>433</v>
      </c>
    </row>
    <row r="135" spans="1:11" x14ac:dyDescent="0.2">
      <c r="C135" t="s">
        <v>434</v>
      </c>
      <c r="D135">
        <v>13.4</v>
      </c>
      <c r="E135" t="s">
        <v>181</v>
      </c>
      <c r="F135">
        <v>14.4</v>
      </c>
      <c r="G135" t="s">
        <v>382</v>
      </c>
      <c r="H135">
        <v>19.8</v>
      </c>
      <c r="I135" t="s">
        <v>181</v>
      </c>
      <c r="J135">
        <v>2.2999999999999998</v>
      </c>
      <c r="K135" t="s">
        <v>384</v>
      </c>
    </row>
    <row r="136" spans="1:11" x14ac:dyDescent="0.2">
      <c r="C136" t="s">
        <v>435</v>
      </c>
      <c r="D136">
        <v>19.2</v>
      </c>
      <c r="F136">
        <v>17.100000000000001</v>
      </c>
      <c r="G136" t="s">
        <v>251</v>
      </c>
      <c r="H136">
        <v>14.6</v>
      </c>
      <c r="J136">
        <v>1.9</v>
      </c>
      <c r="K136" t="s">
        <v>383</v>
      </c>
    </row>
    <row r="137" spans="1:11" x14ac:dyDescent="0.2">
      <c r="C137" t="s">
        <v>436</v>
      </c>
      <c r="D137">
        <v>29.5</v>
      </c>
      <c r="F137">
        <v>33.9</v>
      </c>
      <c r="G137" t="s">
        <v>251</v>
      </c>
      <c r="H137">
        <v>27.4</v>
      </c>
      <c r="J137">
        <v>13.3</v>
      </c>
      <c r="K137" t="s">
        <v>383</v>
      </c>
    </row>
    <row r="138" spans="1:11" x14ac:dyDescent="0.2">
      <c r="C138" t="s">
        <v>437</v>
      </c>
      <c r="D138">
        <v>11.2</v>
      </c>
      <c r="F138">
        <v>3.2</v>
      </c>
      <c r="G138" t="s">
        <v>383</v>
      </c>
      <c r="H138">
        <v>11.5</v>
      </c>
      <c r="J138">
        <v>3.2</v>
      </c>
      <c r="K138" t="s">
        <v>383</v>
      </c>
    </row>
    <row r="139" spans="1:11" x14ac:dyDescent="0.2">
      <c r="C139" t="s">
        <v>438</v>
      </c>
      <c r="D139">
        <v>21.8</v>
      </c>
      <c r="F139">
        <v>24.2</v>
      </c>
      <c r="G139" t="s">
        <v>251</v>
      </c>
      <c r="H139">
        <v>15.7</v>
      </c>
      <c r="J139">
        <v>9.6</v>
      </c>
      <c r="K139" t="s">
        <v>251</v>
      </c>
    </row>
    <row r="140" spans="1:11" x14ac:dyDescent="0.2">
      <c r="C140" t="s">
        <v>439</v>
      </c>
      <c r="D140">
        <v>11</v>
      </c>
      <c r="F140">
        <v>5.3</v>
      </c>
      <c r="G140" t="s">
        <v>383</v>
      </c>
      <c r="H140">
        <v>13.6</v>
      </c>
      <c r="J140">
        <v>2.9</v>
      </c>
      <c r="K140" t="s">
        <v>383</v>
      </c>
    </row>
    <row r="141" spans="1:11" x14ac:dyDescent="0.2">
      <c r="B141" t="s">
        <v>440</v>
      </c>
      <c r="D141">
        <v>4.8</v>
      </c>
      <c r="F141">
        <v>3.7</v>
      </c>
      <c r="G141" t="s">
        <v>251</v>
      </c>
      <c r="H141">
        <v>13.3</v>
      </c>
      <c r="J141">
        <v>3.3</v>
      </c>
      <c r="K141" t="s">
        <v>383</v>
      </c>
    </row>
    <row r="142" spans="1:11" x14ac:dyDescent="0.2">
      <c r="A142" t="s">
        <v>441</v>
      </c>
    </row>
    <row r="143" spans="1:11" x14ac:dyDescent="0.2">
      <c r="B143" t="s">
        <v>442</v>
      </c>
      <c r="D143">
        <v>20.7</v>
      </c>
      <c r="E143" t="s">
        <v>181</v>
      </c>
      <c r="F143">
        <v>17.2</v>
      </c>
      <c r="G143" t="s">
        <v>382</v>
      </c>
      <c r="H143">
        <v>37.200000000000003</v>
      </c>
      <c r="I143" t="s">
        <v>181</v>
      </c>
      <c r="J143">
        <v>8.1999999999999993</v>
      </c>
      <c r="K143" t="s">
        <v>384</v>
      </c>
    </row>
    <row r="144" spans="1:11" x14ac:dyDescent="0.2">
      <c r="C144" t="s">
        <v>443</v>
      </c>
      <c r="D144">
        <v>4.5999999999999996</v>
      </c>
      <c r="F144">
        <v>1</v>
      </c>
      <c r="G144" t="s">
        <v>383</v>
      </c>
      <c r="H144">
        <v>9.5</v>
      </c>
      <c r="J144">
        <v>1.4</v>
      </c>
      <c r="K144" t="s">
        <v>383</v>
      </c>
    </row>
    <row r="145" spans="1:11" x14ac:dyDescent="0.2">
      <c r="C145" t="s">
        <v>444</v>
      </c>
      <c r="D145">
        <v>3.9</v>
      </c>
      <c r="F145">
        <v>1.4</v>
      </c>
      <c r="G145" t="s">
        <v>251</v>
      </c>
      <c r="H145">
        <v>12.9</v>
      </c>
      <c r="J145">
        <v>0.4</v>
      </c>
      <c r="K145" t="s">
        <v>383</v>
      </c>
    </row>
    <row r="146" spans="1:11" x14ac:dyDescent="0.2">
      <c r="C146" t="s">
        <v>445</v>
      </c>
      <c r="D146">
        <v>9.6999999999999993</v>
      </c>
      <c r="F146">
        <v>6.3</v>
      </c>
      <c r="G146" t="s">
        <v>251</v>
      </c>
      <c r="H146">
        <v>21.2</v>
      </c>
      <c r="J146">
        <v>2.8</v>
      </c>
      <c r="K146" t="s">
        <v>383</v>
      </c>
    </row>
    <row r="147" spans="1:11" x14ac:dyDescent="0.2">
      <c r="C147" t="s">
        <v>446</v>
      </c>
      <c r="D147">
        <v>5.7</v>
      </c>
      <c r="F147">
        <v>2.6</v>
      </c>
      <c r="G147" t="s">
        <v>251</v>
      </c>
      <c r="H147">
        <v>19.7</v>
      </c>
      <c r="J147">
        <v>2.1</v>
      </c>
      <c r="K147" t="s">
        <v>383</v>
      </c>
    </row>
    <row r="148" spans="1:11" x14ac:dyDescent="0.2">
      <c r="C148" t="s">
        <v>447</v>
      </c>
      <c r="D148">
        <v>7.1</v>
      </c>
      <c r="F148">
        <v>2.2000000000000002</v>
      </c>
      <c r="G148" t="s">
        <v>383</v>
      </c>
      <c r="H148">
        <v>16</v>
      </c>
      <c r="J148">
        <v>1.3</v>
      </c>
      <c r="K148" t="s">
        <v>383</v>
      </c>
    </row>
    <row r="149" spans="1:11" x14ac:dyDescent="0.2">
      <c r="C149" t="s">
        <v>448</v>
      </c>
      <c r="D149">
        <v>8.6</v>
      </c>
      <c r="F149">
        <v>3.2</v>
      </c>
      <c r="G149" t="s">
        <v>383</v>
      </c>
      <c r="H149">
        <v>21.2</v>
      </c>
      <c r="J149">
        <v>0.7</v>
      </c>
      <c r="K149" t="s">
        <v>383</v>
      </c>
    </row>
    <row r="150" spans="1:11" x14ac:dyDescent="0.2">
      <c r="C150" t="s">
        <v>449</v>
      </c>
      <c r="D150">
        <v>14.1</v>
      </c>
      <c r="F150">
        <v>15.2</v>
      </c>
      <c r="G150" t="s">
        <v>251</v>
      </c>
      <c r="H150">
        <v>30.7</v>
      </c>
      <c r="J150">
        <v>7.5</v>
      </c>
      <c r="K150" t="s">
        <v>383</v>
      </c>
    </row>
    <row r="151" spans="1:11" x14ac:dyDescent="0.2">
      <c r="A151" t="s">
        <v>450</v>
      </c>
    </row>
    <row r="152" spans="1:11" x14ac:dyDescent="0.2">
      <c r="B152" t="s">
        <v>442</v>
      </c>
      <c r="D152">
        <v>23.6</v>
      </c>
      <c r="E152" t="s">
        <v>181</v>
      </c>
      <c r="F152">
        <v>18.399999999999999</v>
      </c>
      <c r="G152" t="s">
        <v>382</v>
      </c>
      <c r="H152">
        <v>31.3</v>
      </c>
      <c r="I152" t="s">
        <v>181</v>
      </c>
      <c r="J152">
        <v>15.4</v>
      </c>
      <c r="K152" t="s">
        <v>384</v>
      </c>
    </row>
    <row r="153" spans="1:11" x14ac:dyDescent="0.2">
      <c r="A153" t="s">
        <v>414</v>
      </c>
    </row>
    <row r="154" spans="1:11" x14ac:dyDescent="0.2">
      <c r="A154" t="s">
        <v>451</v>
      </c>
    </row>
    <row r="155" spans="1:11" x14ac:dyDescent="0.2">
      <c r="A155" t="s">
        <v>452</v>
      </c>
    </row>
    <row r="156" spans="1:11" x14ac:dyDescent="0.2">
      <c r="A156" t="s">
        <v>453</v>
      </c>
    </row>
    <row r="157" spans="1:11" x14ac:dyDescent="0.2">
      <c r="A157" t="s">
        <v>454</v>
      </c>
    </row>
    <row r="160" spans="1:11" x14ac:dyDescent="0.2">
      <c r="A160" t="s">
        <v>165</v>
      </c>
    </row>
    <row r="161" spans="1:15" x14ac:dyDescent="0.2">
      <c r="A161" t="s">
        <v>385</v>
      </c>
    </row>
    <row r="162" spans="1:15" x14ac:dyDescent="0.2">
      <c r="A162" t="s">
        <v>386</v>
      </c>
    </row>
    <row r="163" spans="1:15" x14ac:dyDescent="0.2">
      <c r="A163" t="s">
        <v>375</v>
      </c>
    </row>
    <row r="164" spans="1:15" x14ac:dyDescent="0.2">
      <c r="A164" t="s">
        <v>376</v>
      </c>
    </row>
    <row r="165" spans="1:15" x14ac:dyDescent="0.2">
      <c r="A165" t="s">
        <v>377</v>
      </c>
    </row>
    <row r="166" spans="1:15" x14ac:dyDescent="0.2">
      <c r="A166" t="s">
        <v>378</v>
      </c>
    </row>
    <row r="167" spans="1:15" x14ac:dyDescent="0.2">
      <c r="A167" t="s">
        <v>379</v>
      </c>
    </row>
    <row r="169" spans="1:15" x14ac:dyDescent="0.2">
      <c r="A169" t="s">
        <v>386</v>
      </c>
    </row>
    <row r="171" spans="1:15" x14ac:dyDescent="0.2">
      <c r="D171" t="s">
        <v>387</v>
      </c>
      <c r="F171" t="s">
        <v>388</v>
      </c>
      <c r="J171" t="s">
        <v>389</v>
      </c>
    </row>
    <row r="172" spans="1:15" x14ac:dyDescent="0.2">
      <c r="A172" t="s">
        <v>390</v>
      </c>
      <c r="D172" t="s">
        <v>391</v>
      </c>
      <c r="E172" t="s">
        <v>392</v>
      </c>
      <c r="F172" t="s">
        <v>391</v>
      </c>
      <c r="H172" t="s">
        <v>392</v>
      </c>
      <c r="J172" t="s">
        <v>391</v>
      </c>
      <c r="L172" t="s">
        <v>392</v>
      </c>
      <c r="O172" t="s">
        <v>499</v>
      </c>
    </row>
    <row r="173" spans="1:15" x14ac:dyDescent="0.2">
      <c r="B173" t="s">
        <v>180</v>
      </c>
      <c r="D173" s="1">
        <v>64500</v>
      </c>
      <c r="E173" s="1">
        <v>24000</v>
      </c>
      <c r="F173">
        <v>4.4000000000000004</v>
      </c>
      <c r="G173" t="s">
        <v>181</v>
      </c>
      <c r="H173">
        <v>3.1</v>
      </c>
      <c r="I173" t="s">
        <v>181</v>
      </c>
      <c r="J173">
        <v>0.3</v>
      </c>
      <c r="K173" t="s">
        <v>181</v>
      </c>
      <c r="L173">
        <v>0.1</v>
      </c>
      <c r="M173" t="s">
        <v>181</v>
      </c>
      <c r="O173">
        <f>(D173+E173)/(C204+C205+H204+H205)</f>
        <v>3.9599087207481322E-2</v>
      </c>
    </row>
    <row r="174" spans="1:15" x14ac:dyDescent="0.2">
      <c r="A174" t="s">
        <v>393</v>
      </c>
      <c r="D174" s="1">
        <v>30100</v>
      </c>
      <c r="E174" s="1">
        <v>11600</v>
      </c>
      <c r="F174">
        <v>2.1</v>
      </c>
      <c r="G174" t="s">
        <v>181</v>
      </c>
      <c r="H174">
        <v>1.5</v>
      </c>
      <c r="I174" t="s">
        <v>181</v>
      </c>
      <c r="J174">
        <v>0.2</v>
      </c>
      <c r="K174" t="s">
        <v>181</v>
      </c>
      <c r="L174">
        <v>0.1</v>
      </c>
      <c r="M174" t="s">
        <v>181</v>
      </c>
    </row>
    <row r="175" spans="1:15" x14ac:dyDescent="0.2">
      <c r="B175" t="s">
        <v>394</v>
      </c>
      <c r="D175" s="1">
        <v>15100</v>
      </c>
      <c r="E175" s="1">
        <v>6000</v>
      </c>
      <c r="F175">
        <v>1</v>
      </c>
      <c r="H175">
        <v>0.8</v>
      </c>
      <c r="J175">
        <v>0.1</v>
      </c>
      <c r="L175">
        <v>0.1</v>
      </c>
    </row>
    <row r="176" spans="1:15" x14ac:dyDescent="0.2">
      <c r="B176" t="s">
        <v>395</v>
      </c>
      <c r="D176" s="1">
        <v>15000</v>
      </c>
      <c r="E176" s="1">
        <v>5600</v>
      </c>
      <c r="F176">
        <v>1</v>
      </c>
      <c r="H176">
        <v>0.7</v>
      </c>
      <c r="J176">
        <v>0.1</v>
      </c>
      <c r="L176">
        <v>0.1</v>
      </c>
    </row>
    <row r="177" spans="1:13" x14ac:dyDescent="0.2">
      <c r="A177" t="s">
        <v>380</v>
      </c>
      <c r="D177" s="1">
        <v>41200</v>
      </c>
      <c r="E177" s="1">
        <v>15800</v>
      </c>
      <c r="F177">
        <v>2.8</v>
      </c>
      <c r="G177" t="s">
        <v>181</v>
      </c>
      <c r="H177">
        <v>2</v>
      </c>
      <c r="I177" t="s">
        <v>181</v>
      </c>
      <c r="J177">
        <v>0.2</v>
      </c>
      <c r="K177" t="s">
        <v>181</v>
      </c>
      <c r="L177">
        <v>0.1</v>
      </c>
      <c r="M177" t="s">
        <v>181</v>
      </c>
    </row>
    <row r="178" spans="1:13" x14ac:dyDescent="0.2">
      <c r="B178" t="s">
        <v>396</v>
      </c>
      <c r="D178" s="1">
        <v>25400</v>
      </c>
      <c r="E178" s="1">
        <v>11400</v>
      </c>
      <c r="F178">
        <v>1.7</v>
      </c>
      <c r="G178" t="s">
        <v>181</v>
      </c>
      <c r="H178">
        <v>1.5</v>
      </c>
      <c r="I178" t="s">
        <v>181</v>
      </c>
      <c r="J178">
        <v>0.2</v>
      </c>
      <c r="K178" t="s">
        <v>181</v>
      </c>
      <c r="L178">
        <v>0.1</v>
      </c>
      <c r="M178" t="s">
        <v>181</v>
      </c>
    </row>
    <row r="179" spans="1:13" x14ac:dyDescent="0.2">
      <c r="C179" t="s">
        <v>397</v>
      </c>
      <c r="D179" s="1">
        <v>19000</v>
      </c>
      <c r="E179" s="1">
        <v>8200</v>
      </c>
      <c r="F179">
        <v>1.3</v>
      </c>
      <c r="H179">
        <v>1.1000000000000001</v>
      </c>
      <c r="J179">
        <v>0.1</v>
      </c>
      <c r="L179">
        <v>0.1</v>
      </c>
    </row>
    <row r="180" spans="1:13" x14ac:dyDescent="0.2">
      <c r="C180" t="s">
        <v>398</v>
      </c>
      <c r="D180" s="1">
        <v>5800</v>
      </c>
      <c r="E180" s="1">
        <v>3100</v>
      </c>
      <c r="F180">
        <v>0.4</v>
      </c>
      <c r="H180">
        <v>0.4</v>
      </c>
      <c r="J180">
        <v>0.1</v>
      </c>
      <c r="L180">
        <v>0</v>
      </c>
    </row>
    <row r="181" spans="1:13" x14ac:dyDescent="0.2">
      <c r="B181" t="s">
        <v>399</v>
      </c>
      <c r="D181" s="1">
        <v>25500</v>
      </c>
      <c r="E181" s="1">
        <v>8500</v>
      </c>
      <c r="F181">
        <v>1.8</v>
      </c>
      <c r="G181" t="s">
        <v>181</v>
      </c>
      <c r="H181">
        <v>1.1000000000000001</v>
      </c>
      <c r="I181" t="s">
        <v>181</v>
      </c>
      <c r="J181">
        <v>0.1</v>
      </c>
      <c r="K181" t="s">
        <v>181</v>
      </c>
      <c r="L181">
        <v>0.1</v>
      </c>
      <c r="M181" t="s">
        <v>181</v>
      </c>
    </row>
    <row r="182" spans="1:13" x14ac:dyDescent="0.2">
      <c r="C182" t="s">
        <v>397</v>
      </c>
      <c r="D182" s="1">
        <v>21700</v>
      </c>
      <c r="E182" s="1">
        <v>7200</v>
      </c>
      <c r="F182">
        <v>1.5</v>
      </c>
      <c r="H182">
        <v>0.9</v>
      </c>
      <c r="J182">
        <v>0.1</v>
      </c>
      <c r="L182">
        <v>0.1</v>
      </c>
    </row>
    <row r="183" spans="1:13" x14ac:dyDescent="0.2">
      <c r="C183" t="s">
        <v>398</v>
      </c>
      <c r="D183" s="1">
        <v>3800</v>
      </c>
      <c r="E183" s="1">
        <v>1300</v>
      </c>
      <c r="F183">
        <v>0.3</v>
      </c>
      <c r="H183">
        <v>0.2</v>
      </c>
      <c r="J183">
        <v>0</v>
      </c>
      <c r="L183">
        <v>0</v>
      </c>
    </row>
    <row r="184" spans="1:13" x14ac:dyDescent="0.2">
      <c r="A184" t="s">
        <v>400</v>
      </c>
    </row>
    <row r="185" spans="1:13" x14ac:dyDescent="0.2">
      <c r="A185" t="s">
        <v>401</v>
      </c>
    </row>
    <row r="186" spans="1:13" x14ac:dyDescent="0.2">
      <c r="A186" t="s">
        <v>402</v>
      </c>
    </row>
    <row r="190" spans="1:13" x14ac:dyDescent="0.2">
      <c r="A190" t="s">
        <v>165</v>
      </c>
    </row>
    <row r="191" spans="1:13" x14ac:dyDescent="0.2">
      <c r="A191" t="s">
        <v>456</v>
      </c>
    </row>
    <row r="192" spans="1:13" x14ac:dyDescent="0.2">
      <c r="A192" t="s">
        <v>457</v>
      </c>
    </row>
    <row r="193" spans="1:12" x14ac:dyDescent="0.2">
      <c r="A193" t="s">
        <v>375</v>
      </c>
    </row>
    <row r="194" spans="1:12" x14ac:dyDescent="0.2">
      <c r="A194" t="s">
        <v>376</v>
      </c>
    </row>
    <row r="195" spans="1:12" x14ac:dyDescent="0.2">
      <c r="A195" t="s">
        <v>377</v>
      </c>
    </row>
    <row r="196" spans="1:12" x14ac:dyDescent="0.2">
      <c r="A196" t="s">
        <v>378</v>
      </c>
    </row>
    <row r="197" spans="1:12" x14ac:dyDescent="0.2">
      <c r="A197" t="s">
        <v>379</v>
      </c>
    </row>
    <row r="199" spans="1:12" x14ac:dyDescent="0.2">
      <c r="A199" t="s">
        <v>458</v>
      </c>
    </row>
    <row r="201" spans="1:12" x14ac:dyDescent="0.2">
      <c r="C201" t="s">
        <v>459</v>
      </c>
      <c r="H201" t="s">
        <v>460</v>
      </c>
    </row>
    <row r="202" spans="1:12" x14ac:dyDescent="0.2">
      <c r="A202" t="s">
        <v>461</v>
      </c>
      <c r="C202" t="s">
        <v>462</v>
      </c>
      <c r="D202" t="s">
        <v>463</v>
      </c>
      <c r="F202" t="s">
        <v>380</v>
      </c>
      <c r="H202" t="s">
        <v>462</v>
      </c>
      <c r="I202" t="s">
        <v>463</v>
      </c>
      <c r="K202" t="s">
        <v>380</v>
      </c>
    </row>
    <row r="203" spans="1:12" x14ac:dyDescent="0.2">
      <c r="A203" t="s">
        <v>464</v>
      </c>
    </row>
    <row r="204" spans="1:12" x14ac:dyDescent="0.2">
      <c r="B204" t="s">
        <v>381</v>
      </c>
      <c r="C204">
        <v>1357100</v>
      </c>
      <c r="D204">
        <v>1.9</v>
      </c>
      <c r="E204" t="s">
        <v>382</v>
      </c>
      <c r="F204">
        <v>2.9</v>
      </c>
      <c r="G204" t="s">
        <v>382</v>
      </c>
      <c r="H204">
        <v>678100</v>
      </c>
      <c r="I204">
        <v>1.3</v>
      </c>
      <c r="J204" t="s">
        <v>382</v>
      </c>
      <c r="K204">
        <v>2.1</v>
      </c>
      <c r="L204" t="s">
        <v>382</v>
      </c>
    </row>
    <row r="205" spans="1:12" x14ac:dyDescent="0.2">
      <c r="B205" t="s">
        <v>210</v>
      </c>
      <c r="C205">
        <v>100600</v>
      </c>
      <c r="D205">
        <v>4.7</v>
      </c>
      <c r="E205" t="s">
        <v>383</v>
      </c>
      <c r="F205">
        <v>2.1</v>
      </c>
      <c r="G205" t="s">
        <v>383</v>
      </c>
      <c r="H205">
        <v>99100</v>
      </c>
      <c r="I205">
        <v>3.1</v>
      </c>
      <c r="J205" t="s">
        <v>383</v>
      </c>
      <c r="K205">
        <v>1.5</v>
      </c>
      <c r="L205" t="s">
        <v>383</v>
      </c>
    </row>
    <row r="206" spans="1:12" x14ac:dyDescent="0.2">
      <c r="A206" t="s">
        <v>465</v>
      </c>
    </row>
    <row r="207" spans="1:12" x14ac:dyDescent="0.2">
      <c r="B207" t="s">
        <v>466</v>
      </c>
      <c r="C207">
        <v>456800</v>
      </c>
      <c r="D207">
        <v>3</v>
      </c>
      <c r="E207" t="s">
        <v>384</v>
      </c>
      <c r="F207">
        <v>2.2999999999999998</v>
      </c>
      <c r="G207" t="s">
        <v>384</v>
      </c>
      <c r="H207">
        <v>271900</v>
      </c>
      <c r="I207">
        <v>1.5</v>
      </c>
      <c r="J207" t="s">
        <v>384</v>
      </c>
      <c r="K207">
        <v>1.5</v>
      </c>
      <c r="L207" t="s">
        <v>384</v>
      </c>
    </row>
    <row r="208" spans="1:12" x14ac:dyDescent="0.2">
      <c r="B208" t="s">
        <v>467</v>
      </c>
      <c r="C208">
        <v>565400</v>
      </c>
      <c r="D208">
        <v>1.3</v>
      </c>
      <c r="E208" t="s">
        <v>251</v>
      </c>
      <c r="F208">
        <v>3.2</v>
      </c>
      <c r="G208" t="s">
        <v>251</v>
      </c>
      <c r="H208">
        <v>279000</v>
      </c>
      <c r="I208">
        <v>1.2</v>
      </c>
      <c r="J208" t="s">
        <v>251</v>
      </c>
      <c r="K208">
        <v>2.4</v>
      </c>
      <c r="L208" t="s">
        <v>251</v>
      </c>
    </row>
    <row r="209" spans="1:12" x14ac:dyDescent="0.2">
      <c r="B209" t="s">
        <v>360</v>
      </c>
      <c r="C209">
        <v>304400</v>
      </c>
      <c r="D209">
        <v>1.4</v>
      </c>
      <c r="E209" t="s">
        <v>251</v>
      </c>
      <c r="F209">
        <v>2.4</v>
      </c>
      <c r="G209" t="s">
        <v>383</v>
      </c>
      <c r="H209">
        <v>158500</v>
      </c>
      <c r="I209">
        <v>1.5</v>
      </c>
      <c r="J209" t="s">
        <v>251</v>
      </c>
      <c r="K209">
        <v>1.9</v>
      </c>
      <c r="L209" t="s">
        <v>251</v>
      </c>
    </row>
    <row r="210" spans="1:12" x14ac:dyDescent="0.2">
      <c r="B210" t="s">
        <v>468</v>
      </c>
      <c r="C210">
        <v>43600</v>
      </c>
      <c r="D210">
        <v>2.7</v>
      </c>
      <c r="E210" t="s">
        <v>251</v>
      </c>
      <c r="F210">
        <v>2.9</v>
      </c>
      <c r="G210" t="s">
        <v>251</v>
      </c>
      <c r="H210">
        <v>17300</v>
      </c>
      <c r="I210">
        <v>1.9</v>
      </c>
      <c r="J210" t="s">
        <v>251</v>
      </c>
      <c r="K210">
        <v>2.4</v>
      </c>
      <c r="L210" t="s">
        <v>251</v>
      </c>
    </row>
    <row r="211" spans="1:12" x14ac:dyDescent="0.2">
      <c r="B211" t="s">
        <v>469</v>
      </c>
      <c r="C211">
        <v>72100</v>
      </c>
      <c r="D211">
        <v>4.4000000000000004</v>
      </c>
      <c r="E211" t="s">
        <v>383</v>
      </c>
      <c r="F211">
        <v>4.3</v>
      </c>
      <c r="G211" t="s">
        <v>251</v>
      </c>
      <c r="H211">
        <v>43000</v>
      </c>
      <c r="I211">
        <v>3.1</v>
      </c>
      <c r="J211" t="s">
        <v>383</v>
      </c>
      <c r="K211">
        <v>3.5</v>
      </c>
      <c r="L211" t="s">
        <v>383</v>
      </c>
    </row>
    <row r="212" spans="1:12" x14ac:dyDescent="0.2">
      <c r="A212" t="s">
        <v>470</v>
      </c>
    </row>
    <row r="213" spans="1:12" x14ac:dyDescent="0.2">
      <c r="B213" t="s">
        <v>471</v>
      </c>
      <c r="C213">
        <v>27800</v>
      </c>
      <c r="D213">
        <v>1.6</v>
      </c>
      <c r="E213" t="s">
        <v>382</v>
      </c>
      <c r="F213">
        <v>3.9</v>
      </c>
      <c r="G213" t="s">
        <v>382</v>
      </c>
      <c r="H213">
        <v>51400</v>
      </c>
      <c r="I213">
        <v>2.1</v>
      </c>
      <c r="J213" t="s">
        <v>382</v>
      </c>
      <c r="K213">
        <v>2.7</v>
      </c>
      <c r="L213" t="s">
        <v>382</v>
      </c>
    </row>
    <row r="214" spans="1:12" x14ac:dyDescent="0.2">
      <c r="B214" t="s">
        <v>472</v>
      </c>
      <c r="C214">
        <v>182800</v>
      </c>
      <c r="D214">
        <v>2.1</v>
      </c>
      <c r="E214" t="s">
        <v>251</v>
      </c>
      <c r="F214">
        <v>3.5</v>
      </c>
      <c r="G214" t="s">
        <v>251</v>
      </c>
      <c r="H214">
        <v>162500</v>
      </c>
      <c r="I214">
        <v>1.9</v>
      </c>
      <c r="J214" t="s">
        <v>251</v>
      </c>
      <c r="K214">
        <v>2.9</v>
      </c>
      <c r="L214" t="s">
        <v>251</v>
      </c>
    </row>
    <row r="215" spans="1:12" x14ac:dyDescent="0.2">
      <c r="B215" t="s">
        <v>473</v>
      </c>
      <c r="C215">
        <v>482500</v>
      </c>
      <c r="D215">
        <v>2.2000000000000002</v>
      </c>
      <c r="E215" t="s">
        <v>251</v>
      </c>
      <c r="F215">
        <v>3.4</v>
      </c>
      <c r="G215" t="s">
        <v>251</v>
      </c>
      <c r="H215">
        <v>255400</v>
      </c>
      <c r="I215">
        <v>1.5</v>
      </c>
      <c r="J215" t="s">
        <v>251</v>
      </c>
      <c r="K215">
        <v>2.2999999999999998</v>
      </c>
      <c r="L215" t="s">
        <v>383</v>
      </c>
    </row>
    <row r="216" spans="1:12" x14ac:dyDescent="0.2">
      <c r="B216" t="s">
        <v>474</v>
      </c>
      <c r="C216">
        <v>406400</v>
      </c>
      <c r="D216">
        <v>2.2999999999999998</v>
      </c>
      <c r="E216" t="s">
        <v>251</v>
      </c>
      <c r="F216">
        <v>2.7</v>
      </c>
      <c r="G216" t="s">
        <v>251</v>
      </c>
      <c r="H216">
        <v>173200</v>
      </c>
      <c r="I216">
        <v>1.2</v>
      </c>
      <c r="J216" t="s">
        <v>383</v>
      </c>
      <c r="K216">
        <v>1.4</v>
      </c>
      <c r="L216" t="s">
        <v>383</v>
      </c>
    </row>
    <row r="217" spans="1:12" x14ac:dyDescent="0.2">
      <c r="B217" t="s">
        <v>475</v>
      </c>
      <c r="C217">
        <v>259000</v>
      </c>
      <c r="D217">
        <v>1.8</v>
      </c>
      <c r="E217" t="s">
        <v>251</v>
      </c>
      <c r="F217">
        <v>2.1</v>
      </c>
      <c r="G217" t="s">
        <v>383</v>
      </c>
      <c r="H217">
        <v>105800</v>
      </c>
      <c r="I217">
        <v>1.2</v>
      </c>
      <c r="J217" t="s">
        <v>383</v>
      </c>
      <c r="K217">
        <v>1.1000000000000001</v>
      </c>
      <c r="L217" t="s">
        <v>383</v>
      </c>
    </row>
    <row r="218" spans="1:12" x14ac:dyDescent="0.2">
      <c r="B218" t="s">
        <v>476</v>
      </c>
      <c r="C218">
        <v>98400</v>
      </c>
      <c r="D218">
        <v>1.5</v>
      </c>
      <c r="E218" t="s">
        <v>251</v>
      </c>
      <c r="F218">
        <v>0.9</v>
      </c>
      <c r="G218" t="s">
        <v>383</v>
      </c>
      <c r="H218">
        <v>28700</v>
      </c>
      <c r="I218">
        <v>0.9</v>
      </c>
      <c r="J218" t="s">
        <v>383</v>
      </c>
      <c r="K218">
        <v>0.7</v>
      </c>
      <c r="L218" t="s">
        <v>383</v>
      </c>
    </row>
    <row r="219" spans="1:12" x14ac:dyDescent="0.2">
      <c r="A219" t="s">
        <v>477</v>
      </c>
    </row>
    <row r="220" spans="1:12" x14ac:dyDescent="0.2">
      <c r="B220" t="s">
        <v>478</v>
      </c>
      <c r="C220">
        <v>867200</v>
      </c>
      <c r="D220">
        <v>2</v>
      </c>
      <c r="E220" t="s">
        <v>382</v>
      </c>
      <c r="F220">
        <v>2.9</v>
      </c>
      <c r="G220" t="s">
        <v>382</v>
      </c>
      <c r="H220">
        <v>422500</v>
      </c>
      <c r="I220">
        <v>1.3</v>
      </c>
      <c r="J220" t="s">
        <v>382</v>
      </c>
      <c r="K220">
        <v>1.9</v>
      </c>
      <c r="L220" t="s">
        <v>382</v>
      </c>
    </row>
    <row r="221" spans="1:12" x14ac:dyDescent="0.2">
      <c r="B221" t="s">
        <v>479</v>
      </c>
      <c r="C221">
        <v>275600</v>
      </c>
      <c r="D221">
        <v>1.9</v>
      </c>
      <c r="E221" t="s">
        <v>251</v>
      </c>
      <c r="F221">
        <v>2.2000000000000002</v>
      </c>
      <c r="G221" t="s">
        <v>383</v>
      </c>
      <c r="H221">
        <v>179600</v>
      </c>
      <c r="I221">
        <v>1.5</v>
      </c>
      <c r="J221" t="s">
        <v>251</v>
      </c>
      <c r="K221">
        <v>2</v>
      </c>
      <c r="L221" t="s">
        <v>251</v>
      </c>
    </row>
    <row r="222" spans="1:12" x14ac:dyDescent="0.2">
      <c r="B222" t="s">
        <v>480</v>
      </c>
      <c r="C222">
        <v>220800</v>
      </c>
      <c r="D222">
        <v>2.2000000000000002</v>
      </c>
      <c r="E222" t="s">
        <v>251</v>
      </c>
      <c r="F222">
        <v>2.7</v>
      </c>
      <c r="G222" t="s">
        <v>251</v>
      </c>
      <c r="H222">
        <v>126600</v>
      </c>
      <c r="I222">
        <v>1.6</v>
      </c>
      <c r="J222" t="s">
        <v>251</v>
      </c>
      <c r="K222">
        <v>2.1</v>
      </c>
      <c r="L222" t="s">
        <v>251</v>
      </c>
    </row>
    <row r="223" spans="1:12" x14ac:dyDescent="0.2">
      <c r="B223" t="s">
        <v>481</v>
      </c>
      <c r="C223">
        <v>88800</v>
      </c>
      <c r="D223">
        <v>3.4</v>
      </c>
      <c r="E223" t="s">
        <v>383</v>
      </c>
      <c r="F223">
        <v>3.8</v>
      </c>
      <c r="G223" t="s">
        <v>251</v>
      </c>
      <c r="H223">
        <v>45500</v>
      </c>
      <c r="I223">
        <v>2.9</v>
      </c>
      <c r="J223" t="s">
        <v>383</v>
      </c>
      <c r="K223">
        <v>3.4</v>
      </c>
      <c r="L223" t="s">
        <v>383</v>
      </c>
    </row>
    <row r="224" spans="1:12" x14ac:dyDescent="0.2">
      <c r="A224" t="s">
        <v>482</v>
      </c>
    </row>
    <row r="225" spans="1:12" x14ac:dyDescent="0.2">
      <c r="B225" t="s">
        <v>483</v>
      </c>
      <c r="C225">
        <v>249900</v>
      </c>
      <c r="D225">
        <v>1.3</v>
      </c>
      <c r="E225" t="s">
        <v>382</v>
      </c>
      <c r="F225">
        <v>2</v>
      </c>
      <c r="G225" t="s">
        <v>382</v>
      </c>
      <c r="H225">
        <v>138000</v>
      </c>
      <c r="I225">
        <v>1.2</v>
      </c>
      <c r="J225" t="s">
        <v>382</v>
      </c>
      <c r="K225">
        <v>2.2000000000000002</v>
      </c>
      <c r="L225" t="s">
        <v>382</v>
      </c>
    </row>
    <row r="226" spans="1:12" x14ac:dyDescent="0.2">
      <c r="B226" t="s">
        <v>484</v>
      </c>
      <c r="C226">
        <v>398700</v>
      </c>
      <c r="D226">
        <v>2.2000000000000002</v>
      </c>
      <c r="E226" t="s">
        <v>383</v>
      </c>
      <c r="F226">
        <v>2.1</v>
      </c>
      <c r="G226" t="s">
        <v>251</v>
      </c>
      <c r="H226">
        <v>184000</v>
      </c>
      <c r="I226">
        <v>1.6</v>
      </c>
      <c r="J226" t="s">
        <v>251</v>
      </c>
      <c r="K226">
        <v>1.6</v>
      </c>
      <c r="L226" t="s">
        <v>383</v>
      </c>
    </row>
    <row r="227" spans="1:12" x14ac:dyDescent="0.2">
      <c r="B227" t="s">
        <v>485</v>
      </c>
      <c r="C227">
        <v>781300</v>
      </c>
      <c r="D227">
        <v>2.2000000000000002</v>
      </c>
      <c r="E227" t="s">
        <v>383</v>
      </c>
      <c r="F227">
        <v>3.3</v>
      </c>
      <c r="G227" t="s">
        <v>383</v>
      </c>
      <c r="H227">
        <v>445800</v>
      </c>
      <c r="I227">
        <v>1.6</v>
      </c>
      <c r="J227" t="s">
        <v>251</v>
      </c>
      <c r="K227">
        <v>2.1</v>
      </c>
      <c r="L227" t="s">
        <v>251</v>
      </c>
    </row>
    <row r="228" spans="1:12" x14ac:dyDescent="0.2">
      <c r="A228" t="s">
        <v>486</v>
      </c>
    </row>
    <row r="229" spans="1:12" x14ac:dyDescent="0.2">
      <c r="B229" t="s">
        <v>487</v>
      </c>
      <c r="C229">
        <v>350200</v>
      </c>
      <c r="D229">
        <v>2.4</v>
      </c>
      <c r="E229" t="s">
        <v>382</v>
      </c>
      <c r="F229">
        <v>3</v>
      </c>
      <c r="G229" t="s">
        <v>382</v>
      </c>
      <c r="H229">
        <v>265500</v>
      </c>
      <c r="I229">
        <v>1.8</v>
      </c>
      <c r="J229" t="s">
        <v>382</v>
      </c>
      <c r="K229">
        <v>1.9</v>
      </c>
      <c r="L229" t="s">
        <v>382</v>
      </c>
    </row>
    <row r="230" spans="1:12" x14ac:dyDescent="0.2">
      <c r="B230" t="s">
        <v>488</v>
      </c>
      <c r="C230">
        <v>360400</v>
      </c>
      <c r="D230">
        <v>2.1</v>
      </c>
      <c r="E230" t="s">
        <v>251</v>
      </c>
      <c r="F230">
        <v>2.6</v>
      </c>
      <c r="G230" t="s">
        <v>251</v>
      </c>
      <c r="H230">
        <v>191600</v>
      </c>
      <c r="I230">
        <v>1.3</v>
      </c>
      <c r="J230" t="s">
        <v>383</v>
      </c>
      <c r="K230">
        <v>1.9</v>
      </c>
      <c r="L230" t="s">
        <v>251</v>
      </c>
    </row>
    <row r="231" spans="1:12" x14ac:dyDescent="0.2">
      <c r="B231" t="s">
        <v>489</v>
      </c>
      <c r="C231">
        <v>324500</v>
      </c>
      <c r="D231">
        <v>1.9</v>
      </c>
      <c r="E231" t="s">
        <v>251</v>
      </c>
      <c r="F231">
        <v>2.6</v>
      </c>
      <c r="G231" t="s">
        <v>251</v>
      </c>
      <c r="H231">
        <v>140000</v>
      </c>
      <c r="I231">
        <v>1.1000000000000001</v>
      </c>
      <c r="J231" t="s">
        <v>383</v>
      </c>
      <c r="K231">
        <v>2</v>
      </c>
      <c r="L231" t="s">
        <v>251</v>
      </c>
    </row>
    <row r="232" spans="1:12" x14ac:dyDescent="0.2">
      <c r="B232" t="s">
        <v>490</v>
      </c>
      <c r="C232">
        <v>390900</v>
      </c>
      <c r="D232">
        <v>1.7</v>
      </c>
      <c r="E232" t="s">
        <v>383</v>
      </c>
      <c r="F232">
        <v>2.6</v>
      </c>
      <c r="G232" t="s">
        <v>251</v>
      </c>
      <c r="H232">
        <v>163600</v>
      </c>
      <c r="I232">
        <v>1.5</v>
      </c>
      <c r="J232" t="s">
        <v>251</v>
      </c>
      <c r="K232">
        <v>2.2000000000000002</v>
      </c>
      <c r="L232" t="s">
        <v>251</v>
      </c>
    </row>
    <row r="233" spans="1:12" x14ac:dyDescent="0.2">
      <c r="A233" t="s">
        <v>491</v>
      </c>
    </row>
    <row r="234" spans="1:12" x14ac:dyDescent="0.2">
      <c r="A234" t="s">
        <v>492</v>
      </c>
    </row>
    <row r="235" spans="1:12" x14ac:dyDescent="0.2">
      <c r="A235" t="s">
        <v>493</v>
      </c>
    </row>
    <row r="236" spans="1:12" x14ac:dyDescent="0.2">
      <c r="A236" t="s">
        <v>494</v>
      </c>
    </row>
    <row r="237" spans="1:12" x14ac:dyDescent="0.2">
      <c r="A237" t="s">
        <v>495</v>
      </c>
    </row>
    <row r="238" spans="1:12" x14ac:dyDescent="0.2">
      <c r="A238" t="s">
        <v>496</v>
      </c>
    </row>
    <row r="239" spans="1:12" x14ac:dyDescent="0.2">
      <c r="A239" t="s">
        <v>497</v>
      </c>
    </row>
    <row r="240" spans="1:12" x14ac:dyDescent="0.2">
      <c r="A240" t="s">
        <v>498</v>
      </c>
    </row>
  </sheetData>
  <mergeCells count="1">
    <mergeCell ref="A1:C1"/>
  </mergeCells>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1"/>
  <sheetViews>
    <sheetView workbookViewId="0">
      <selection sqref="A1:B1"/>
    </sheetView>
  </sheetViews>
  <sheetFormatPr defaultRowHeight="12.75" x14ac:dyDescent="0.2"/>
  <cols>
    <col min="1" max="1" width="34.42578125" customWidth="1"/>
    <col min="2" max="2" width="15.42578125" customWidth="1"/>
  </cols>
  <sheetData>
    <row r="1" spans="1:2" x14ac:dyDescent="0.2">
      <c r="A1" s="106" t="s">
        <v>821</v>
      </c>
      <c r="B1" s="106"/>
    </row>
    <row r="4" spans="1:2" x14ac:dyDescent="0.2">
      <c r="A4" t="s">
        <v>255</v>
      </c>
    </row>
    <row r="6" spans="1:2" x14ac:dyDescent="0.2">
      <c r="A6" t="s">
        <v>165</v>
      </c>
    </row>
    <row r="7" spans="1:2" x14ac:dyDescent="0.2">
      <c r="A7" t="s">
        <v>202</v>
      </c>
    </row>
    <row r="8" spans="1:2" x14ac:dyDescent="0.2">
      <c r="A8" t="s">
        <v>203</v>
      </c>
    </row>
    <row r="9" spans="1:2" x14ac:dyDescent="0.2">
      <c r="A9" t="s">
        <v>204</v>
      </c>
    </row>
    <row r="10" spans="1:2" x14ac:dyDescent="0.2">
      <c r="A10" t="s">
        <v>205</v>
      </c>
    </row>
    <row r="11" spans="1:2" x14ac:dyDescent="0.2">
      <c r="A11" t="s">
        <v>206</v>
      </c>
    </row>
    <row r="12" spans="1:2" x14ac:dyDescent="0.2">
      <c r="A12" t="s">
        <v>207</v>
      </c>
    </row>
    <row r="14" spans="1:2" x14ac:dyDescent="0.2">
      <c r="A14" t="s">
        <v>203</v>
      </c>
    </row>
    <row r="16" spans="1:2" x14ac:dyDescent="0.2">
      <c r="B16" t="s">
        <v>208</v>
      </c>
    </row>
    <row r="17" spans="1:21" x14ac:dyDescent="0.2">
      <c r="B17" t="s">
        <v>209</v>
      </c>
      <c r="L17" t="s">
        <v>210</v>
      </c>
    </row>
    <row r="18" spans="1:21" x14ac:dyDescent="0.2">
      <c r="B18" t="s">
        <v>211</v>
      </c>
      <c r="F18" t="s">
        <v>212</v>
      </c>
      <c r="L18" t="s">
        <v>211</v>
      </c>
      <c r="P18" t="s">
        <v>212</v>
      </c>
    </row>
    <row r="19" spans="1:21" x14ac:dyDescent="0.2">
      <c r="A19" t="s">
        <v>213</v>
      </c>
      <c r="B19" t="s">
        <v>214</v>
      </c>
      <c r="D19" t="s">
        <v>215</v>
      </c>
      <c r="F19" t="s">
        <v>216</v>
      </c>
      <c r="H19" t="s">
        <v>217</v>
      </c>
      <c r="J19" t="s">
        <v>218</v>
      </c>
      <c r="L19" t="s">
        <v>214</v>
      </c>
      <c r="N19" t="s">
        <v>215</v>
      </c>
      <c r="P19" t="s">
        <v>216</v>
      </c>
      <c r="R19" t="s">
        <v>217</v>
      </c>
      <c r="T19" t="s">
        <v>218</v>
      </c>
    </row>
    <row r="20" spans="1:21" x14ac:dyDescent="0.2">
      <c r="A20" t="s">
        <v>219</v>
      </c>
      <c r="B20">
        <v>36</v>
      </c>
      <c r="C20" t="s">
        <v>220</v>
      </c>
      <c r="D20">
        <v>60</v>
      </c>
      <c r="E20" t="s">
        <v>220</v>
      </c>
      <c r="F20">
        <v>17</v>
      </c>
      <c r="G20" t="s">
        <v>220</v>
      </c>
      <c r="H20">
        <v>30</v>
      </c>
      <c r="I20" t="s">
        <v>220</v>
      </c>
      <c r="J20">
        <v>50</v>
      </c>
      <c r="K20" t="s">
        <v>181</v>
      </c>
      <c r="L20">
        <v>36</v>
      </c>
      <c r="M20" t="s">
        <v>220</v>
      </c>
      <c r="N20">
        <v>47</v>
      </c>
      <c r="O20" t="s">
        <v>220</v>
      </c>
      <c r="P20">
        <v>12</v>
      </c>
      <c r="Q20" t="s">
        <v>220</v>
      </c>
      <c r="R20">
        <v>18</v>
      </c>
      <c r="S20" t="s">
        <v>220</v>
      </c>
      <c r="T20">
        <v>38.299999999999997</v>
      </c>
      <c r="U20" t="s">
        <v>181</v>
      </c>
    </row>
    <row r="21" spans="1:21" x14ac:dyDescent="0.2">
      <c r="A21" t="s">
        <v>221</v>
      </c>
      <c r="B21">
        <v>59</v>
      </c>
      <c r="C21" t="s">
        <v>220</v>
      </c>
      <c r="D21">
        <v>82</v>
      </c>
      <c r="E21" t="s">
        <v>220</v>
      </c>
      <c r="F21">
        <v>31</v>
      </c>
      <c r="G21" t="s">
        <v>220</v>
      </c>
      <c r="H21">
        <v>50</v>
      </c>
      <c r="I21" t="s">
        <v>220</v>
      </c>
      <c r="J21">
        <v>61</v>
      </c>
      <c r="K21" t="s">
        <v>181</v>
      </c>
      <c r="L21">
        <v>46</v>
      </c>
      <c r="M21" t="s">
        <v>220</v>
      </c>
      <c r="N21">
        <v>66</v>
      </c>
      <c r="O21" t="s">
        <v>220</v>
      </c>
      <c r="P21">
        <v>21</v>
      </c>
      <c r="Q21" t="s">
        <v>220</v>
      </c>
      <c r="R21">
        <v>35</v>
      </c>
      <c r="S21" t="s">
        <v>220</v>
      </c>
      <c r="T21">
        <v>53</v>
      </c>
      <c r="U21" t="s">
        <v>181</v>
      </c>
    </row>
    <row r="22" spans="1:21" x14ac:dyDescent="0.2">
      <c r="A22" t="s">
        <v>222</v>
      </c>
      <c r="B22">
        <v>132</v>
      </c>
      <c r="D22">
        <v>173</v>
      </c>
      <c r="F22">
        <v>92</v>
      </c>
      <c r="H22">
        <v>105</v>
      </c>
      <c r="J22">
        <v>60.7</v>
      </c>
      <c r="L22">
        <v>119</v>
      </c>
      <c r="N22">
        <v>134</v>
      </c>
      <c r="P22">
        <v>61</v>
      </c>
      <c r="R22">
        <v>78</v>
      </c>
      <c r="T22">
        <v>58.2</v>
      </c>
    </row>
    <row r="23" spans="1:21" x14ac:dyDescent="0.2">
      <c r="A23" t="s">
        <v>223</v>
      </c>
      <c r="B23">
        <v>216</v>
      </c>
      <c r="D23">
        <v>227</v>
      </c>
      <c r="F23">
        <v>123</v>
      </c>
      <c r="H23">
        <v>136</v>
      </c>
      <c r="J23">
        <v>59.9</v>
      </c>
      <c r="L23">
        <v>180</v>
      </c>
      <c r="N23">
        <v>178</v>
      </c>
      <c r="P23">
        <v>95</v>
      </c>
      <c r="R23">
        <v>105</v>
      </c>
      <c r="T23">
        <v>59</v>
      </c>
    </row>
    <row r="24" spans="1:21" x14ac:dyDescent="0.2">
      <c r="A24" t="s">
        <v>224</v>
      </c>
      <c r="B24">
        <v>240</v>
      </c>
      <c r="D24">
        <v>246</v>
      </c>
      <c r="F24">
        <v>130</v>
      </c>
      <c r="H24">
        <v>143</v>
      </c>
      <c r="J24">
        <v>58.1</v>
      </c>
      <c r="L24">
        <v>180</v>
      </c>
      <c r="N24">
        <v>202</v>
      </c>
      <c r="P24">
        <v>101</v>
      </c>
      <c r="R24">
        <v>116</v>
      </c>
      <c r="T24">
        <v>57.4</v>
      </c>
    </row>
    <row r="25" spans="1:21" x14ac:dyDescent="0.2">
      <c r="A25" t="s">
        <v>225</v>
      </c>
      <c r="B25">
        <v>132</v>
      </c>
      <c r="D25">
        <v>170</v>
      </c>
      <c r="F25">
        <v>107</v>
      </c>
      <c r="H25">
        <v>112</v>
      </c>
      <c r="J25">
        <v>65.900000000000006</v>
      </c>
      <c r="L25">
        <v>120</v>
      </c>
      <c r="N25">
        <v>130</v>
      </c>
      <c r="P25">
        <v>66</v>
      </c>
      <c r="R25">
        <v>77</v>
      </c>
      <c r="T25">
        <v>59.2</v>
      </c>
    </row>
    <row r="26" spans="1:21" x14ac:dyDescent="0.2">
      <c r="A26" t="s">
        <v>226</v>
      </c>
      <c r="B26">
        <v>72</v>
      </c>
      <c r="D26">
        <v>96</v>
      </c>
      <c r="F26">
        <v>39</v>
      </c>
      <c r="H26">
        <v>54</v>
      </c>
      <c r="J26">
        <v>56.3</v>
      </c>
      <c r="L26">
        <v>68</v>
      </c>
      <c r="N26">
        <v>81</v>
      </c>
      <c r="P26">
        <v>33</v>
      </c>
      <c r="R26">
        <v>42</v>
      </c>
      <c r="T26">
        <v>51.9</v>
      </c>
    </row>
    <row r="27" spans="1:21" x14ac:dyDescent="0.2">
      <c r="A27" t="s">
        <v>227</v>
      </c>
      <c r="B27">
        <v>108</v>
      </c>
      <c r="D27">
        <v>140</v>
      </c>
      <c r="F27">
        <v>58</v>
      </c>
      <c r="H27">
        <v>71</v>
      </c>
      <c r="J27">
        <v>50.7</v>
      </c>
      <c r="L27">
        <v>78</v>
      </c>
      <c r="N27">
        <v>93</v>
      </c>
      <c r="P27">
        <v>52</v>
      </c>
      <c r="R27">
        <v>59</v>
      </c>
      <c r="T27">
        <v>63.4</v>
      </c>
    </row>
    <row r="28" spans="1:21" x14ac:dyDescent="0.2">
      <c r="A28" t="s">
        <v>228</v>
      </c>
      <c r="B28">
        <v>48</v>
      </c>
      <c r="D28">
        <v>80</v>
      </c>
      <c r="F28">
        <v>29</v>
      </c>
      <c r="H28">
        <v>54</v>
      </c>
      <c r="J28">
        <v>67.5</v>
      </c>
      <c r="L28">
        <v>43</v>
      </c>
      <c r="N28">
        <v>67</v>
      </c>
      <c r="P28">
        <v>20</v>
      </c>
      <c r="R28">
        <v>36</v>
      </c>
      <c r="T28">
        <v>53.7</v>
      </c>
    </row>
    <row r="29" spans="1:21" x14ac:dyDescent="0.2">
      <c r="A29" t="s">
        <v>229</v>
      </c>
      <c r="B29">
        <v>96</v>
      </c>
      <c r="D29">
        <v>126</v>
      </c>
      <c r="F29">
        <v>71</v>
      </c>
      <c r="H29">
        <v>86</v>
      </c>
      <c r="J29">
        <v>68.3</v>
      </c>
      <c r="L29">
        <v>60</v>
      </c>
      <c r="N29">
        <v>91</v>
      </c>
      <c r="P29">
        <v>30</v>
      </c>
      <c r="R29">
        <v>52</v>
      </c>
      <c r="T29">
        <v>57.1</v>
      </c>
    </row>
    <row r="30" spans="1:21" x14ac:dyDescent="0.2">
      <c r="A30" t="s">
        <v>230</v>
      </c>
      <c r="B30">
        <v>60</v>
      </c>
      <c r="D30">
        <v>77</v>
      </c>
      <c r="F30">
        <v>36</v>
      </c>
      <c r="H30">
        <v>50</v>
      </c>
      <c r="J30">
        <v>64.900000000000006</v>
      </c>
      <c r="L30">
        <v>60</v>
      </c>
      <c r="N30">
        <v>71</v>
      </c>
      <c r="P30">
        <v>29</v>
      </c>
      <c r="R30">
        <v>41</v>
      </c>
      <c r="T30">
        <v>57.7</v>
      </c>
    </row>
    <row r="31" spans="1:21" x14ac:dyDescent="0.2">
      <c r="A31" t="s">
        <v>175</v>
      </c>
      <c r="B31">
        <v>60</v>
      </c>
      <c r="D31">
        <v>94</v>
      </c>
      <c r="F31">
        <v>40</v>
      </c>
      <c r="H31">
        <v>57</v>
      </c>
      <c r="J31">
        <v>60.6</v>
      </c>
      <c r="L31">
        <v>48</v>
      </c>
      <c r="N31">
        <v>68</v>
      </c>
      <c r="P31">
        <v>24</v>
      </c>
      <c r="R31">
        <v>35</v>
      </c>
      <c r="T31">
        <v>51.5</v>
      </c>
    </row>
    <row r="32" spans="1:21" x14ac:dyDescent="0.2">
      <c r="A32" t="s">
        <v>231</v>
      </c>
      <c r="B32">
        <v>36</v>
      </c>
      <c r="D32">
        <v>54</v>
      </c>
      <c r="F32">
        <v>19</v>
      </c>
      <c r="H32">
        <v>31</v>
      </c>
      <c r="J32">
        <v>57.4</v>
      </c>
      <c r="L32">
        <v>36</v>
      </c>
      <c r="N32">
        <v>48</v>
      </c>
      <c r="P32">
        <v>17</v>
      </c>
      <c r="R32">
        <v>24</v>
      </c>
      <c r="T32">
        <v>50</v>
      </c>
    </row>
    <row r="33" spans="1:21" x14ac:dyDescent="0.2">
      <c r="A33" t="s">
        <v>232</v>
      </c>
      <c r="B33">
        <v>36</v>
      </c>
      <c r="D33">
        <v>49</v>
      </c>
      <c r="F33">
        <v>15</v>
      </c>
      <c r="H33">
        <v>23</v>
      </c>
      <c r="J33">
        <v>46.9</v>
      </c>
      <c r="L33">
        <v>36</v>
      </c>
      <c r="N33">
        <v>53</v>
      </c>
      <c r="P33">
        <v>14</v>
      </c>
      <c r="R33">
        <v>23</v>
      </c>
      <c r="T33">
        <v>43.4</v>
      </c>
    </row>
    <row r="34" spans="1:21" x14ac:dyDescent="0.2">
      <c r="A34" t="s">
        <v>233</v>
      </c>
      <c r="B34">
        <v>36</v>
      </c>
      <c r="C34" t="s">
        <v>220</v>
      </c>
      <c r="D34">
        <v>49</v>
      </c>
      <c r="E34" t="s">
        <v>220</v>
      </c>
      <c r="F34">
        <v>13</v>
      </c>
      <c r="G34" t="s">
        <v>220</v>
      </c>
      <c r="H34">
        <v>22</v>
      </c>
      <c r="I34" t="s">
        <v>220</v>
      </c>
      <c r="J34">
        <v>44.9</v>
      </c>
      <c r="K34" t="s">
        <v>181</v>
      </c>
      <c r="L34">
        <v>24</v>
      </c>
      <c r="M34" t="s">
        <v>220</v>
      </c>
      <c r="N34">
        <v>39</v>
      </c>
      <c r="O34" t="s">
        <v>220</v>
      </c>
      <c r="P34">
        <v>11</v>
      </c>
      <c r="Q34" t="s">
        <v>220</v>
      </c>
      <c r="R34">
        <v>15</v>
      </c>
      <c r="S34" t="s">
        <v>220</v>
      </c>
      <c r="T34">
        <v>38.5</v>
      </c>
      <c r="U34" t="s">
        <v>181</v>
      </c>
    </row>
    <row r="35" spans="1:21" x14ac:dyDescent="0.2">
      <c r="A35" t="s">
        <v>234</v>
      </c>
      <c r="B35">
        <v>48</v>
      </c>
      <c r="D35">
        <v>60</v>
      </c>
      <c r="F35">
        <v>16</v>
      </c>
      <c r="H35">
        <v>27</v>
      </c>
      <c r="J35">
        <v>45</v>
      </c>
      <c r="L35">
        <v>36</v>
      </c>
      <c r="N35">
        <v>43</v>
      </c>
      <c r="P35">
        <v>11</v>
      </c>
      <c r="R35">
        <v>16</v>
      </c>
      <c r="T35">
        <v>37.200000000000003</v>
      </c>
    </row>
    <row r="36" spans="1:21" x14ac:dyDescent="0.2">
      <c r="A36" t="s">
        <v>235</v>
      </c>
      <c r="B36">
        <v>30</v>
      </c>
      <c r="D36">
        <v>41</v>
      </c>
      <c r="F36">
        <v>12</v>
      </c>
      <c r="H36">
        <v>20</v>
      </c>
      <c r="J36">
        <v>48.8</v>
      </c>
      <c r="L36">
        <v>24</v>
      </c>
      <c r="N36">
        <v>36</v>
      </c>
      <c r="P36">
        <v>11</v>
      </c>
      <c r="R36">
        <v>15</v>
      </c>
      <c r="T36">
        <v>41.7</v>
      </c>
    </row>
    <row r="37" spans="1:21" x14ac:dyDescent="0.2">
      <c r="A37" t="s">
        <v>236</v>
      </c>
      <c r="B37">
        <v>24</v>
      </c>
      <c r="D37">
        <v>35</v>
      </c>
      <c r="F37">
        <v>11</v>
      </c>
      <c r="H37">
        <v>17</v>
      </c>
      <c r="J37">
        <v>48.6</v>
      </c>
      <c r="L37">
        <v>18</v>
      </c>
      <c r="N37">
        <v>26</v>
      </c>
      <c r="P37">
        <v>9</v>
      </c>
      <c r="R37">
        <v>11</v>
      </c>
      <c r="T37">
        <v>42.3</v>
      </c>
    </row>
    <row r="38" spans="1:21" x14ac:dyDescent="0.2">
      <c r="A38" t="s">
        <v>237</v>
      </c>
      <c r="B38">
        <v>48</v>
      </c>
      <c r="D38">
        <v>75</v>
      </c>
      <c r="F38">
        <v>22</v>
      </c>
      <c r="H38">
        <v>36</v>
      </c>
      <c r="J38">
        <v>48</v>
      </c>
      <c r="L38">
        <v>48</v>
      </c>
      <c r="N38">
        <v>64</v>
      </c>
      <c r="P38">
        <v>19</v>
      </c>
      <c r="R38">
        <v>25</v>
      </c>
      <c r="T38">
        <v>39.1</v>
      </c>
    </row>
    <row r="39" spans="1:21" x14ac:dyDescent="0.2">
      <c r="A39" t="s">
        <v>238</v>
      </c>
      <c r="B39">
        <v>32</v>
      </c>
      <c r="D39">
        <v>44</v>
      </c>
      <c r="F39">
        <v>12</v>
      </c>
      <c r="H39">
        <v>17</v>
      </c>
      <c r="J39">
        <v>38.6</v>
      </c>
      <c r="L39">
        <v>24</v>
      </c>
      <c r="N39">
        <v>40</v>
      </c>
      <c r="P39">
        <v>11</v>
      </c>
      <c r="R39">
        <v>14</v>
      </c>
      <c r="T39">
        <v>35</v>
      </c>
    </row>
    <row r="40" spans="1:21" x14ac:dyDescent="0.2">
      <c r="A40" t="s">
        <v>239</v>
      </c>
      <c r="B40">
        <v>36</v>
      </c>
      <c r="D40">
        <v>42</v>
      </c>
      <c r="F40">
        <v>11</v>
      </c>
      <c r="H40">
        <v>18</v>
      </c>
      <c r="J40">
        <v>42.9</v>
      </c>
      <c r="L40">
        <v>24</v>
      </c>
      <c r="N40">
        <v>35</v>
      </c>
      <c r="P40">
        <v>9</v>
      </c>
      <c r="R40">
        <v>12</v>
      </c>
      <c r="T40">
        <v>34.299999999999997</v>
      </c>
    </row>
    <row r="41" spans="1:21" x14ac:dyDescent="0.2">
      <c r="A41" t="s">
        <v>240</v>
      </c>
      <c r="B41">
        <v>36</v>
      </c>
      <c r="D41">
        <v>39</v>
      </c>
      <c r="F41">
        <v>11</v>
      </c>
      <c r="H41">
        <v>16</v>
      </c>
      <c r="J41">
        <v>41</v>
      </c>
      <c r="L41">
        <v>35</v>
      </c>
      <c r="N41">
        <v>36</v>
      </c>
      <c r="P41">
        <v>9</v>
      </c>
      <c r="R41">
        <v>11</v>
      </c>
      <c r="T41">
        <v>30.6</v>
      </c>
    </row>
    <row r="42" spans="1:21" x14ac:dyDescent="0.2">
      <c r="A42" t="s">
        <v>241</v>
      </c>
      <c r="B42">
        <v>46</v>
      </c>
      <c r="C42" t="s">
        <v>220</v>
      </c>
      <c r="D42">
        <v>59</v>
      </c>
      <c r="E42" t="s">
        <v>220</v>
      </c>
      <c r="F42">
        <v>15</v>
      </c>
      <c r="G42" t="s">
        <v>220</v>
      </c>
      <c r="H42">
        <v>23</v>
      </c>
      <c r="I42" t="s">
        <v>220</v>
      </c>
      <c r="J42">
        <v>39</v>
      </c>
      <c r="K42" t="s">
        <v>181</v>
      </c>
      <c r="L42">
        <v>36</v>
      </c>
      <c r="M42" t="s">
        <v>220</v>
      </c>
      <c r="N42">
        <v>50</v>
      </c>
      <c r="O42" t="s">
        <v>220</v>
      </c>
      <c r="P42">
        <v>11</v>
      </c>
      <c r="Q42" t="s">
        <v>220</v>
      </c>
      <c r="R42">
        <v>15</v>
      </c>
      <c r="S42" t="s">
        <v>220</v>
      </c>
      <c r="T42">
        <v>30</v>
      </c>
      <c r="U42" t="s">
        <v>181</v>
      </c>
    </row>
    <row r="43" spans="1:21" x14ac:dyDescent="0.2">
      <c r="A43" t="s">
        <v>242</v>
      </c>
      <c r="B43">
        <v>36</v>
      </c>
      <c r="D43">
        <v>50</v>
      </c>
      <c r="F43">
        <v>11</v>
      </c>
      <c r="H43">
        <v>18</v>
      </c>
      <c r="J43">
        <v>36</v>
      </c>
      <c r="L43">
        <v>36</v>
      </c>
      <c r="N43">
        <v>43</v>
      </c>
      <c r="P43">
        <v>9</v>
      </c>
      <c r="R43">
        <v>12</v>
      </c>
      <c r="T43">
        <v>27.9</v>
      </c>
    </row>
    <row r="44" spans="1:21" x14ac:dyDescent="0.2">
      <c r="A44" t="s">
        <v>243</v>
      </c>
      <c r="B44">
        <v>48</v>
      </c>
      <c r="D44">
        <v>66</v>
      </c>
      <c r="F44">
        <v>17</v>
      </c>
      <c r="H44">
        <v>26</v>
      </c>
      <c r="J44">
        <v>39.4</v>
      </c>
      <c r="L44">
        <v>36</v>
      </c>
      <c r="N44">
        <v>60</v>
      </c>
      <c r="P44">
        <v>13</v>
      </c>
      <c r="R44">
        <v>18</v>
      </c>
      <c r="T44">
        <v>30</v>
      </c>
    </row>
    <row r="45" spans="1:21" x14ac:dyDescent="0.2">
      <c r="A45" t="s">
        <v>244</v>
      </c>
      <c r="B45">
        <v>36</v>
      </c>
      <c r="D45">
        <v>56</v>
      </c>
      <c r="F45">
        <v>15</v>
      </c>
      <c r="H45">
        <v>22</v>
      </c>
      <c r="J45">
        <v>39.299999999999997</v>
      </c>
      <c r="L45">
        <v>30</v>
      </c>
      <c r="N45">
        <v>45</v>
      </c>
      <c r="P45">
        <v>12</v>
      </c>
      <c r="R45">
        <v>16</v>
      </c>
      <c r="T45">
        <v>35.6</v>
      </c>
    </row>
    <row r="46" spans="1:21" x14ac:dyDescent="0.2">
      <c r="A46" t="s">
        <v>245</v>
      </c>
      <c r="B46">
        <v>36</v>
      </c>
      <c r="C46" t="s">
        <v>220</v>
      </c>
      <c r="D46">
        <v>44</v>
      </c>
      <c r="E46" t="s">
        <v>220</v>
      </c>
      <c r="F46">
        <v>13</v>
      </c>
      <c r="G46" t="s">
        <v>220</v>
      </c>
      <c r="H46">
        <v>20</v>
      </c>
      <c r="I46" t="s">
        <v>220</v>
      </c>
      <c r="J46">
        <v>45.5</v>
      </c>
      <c r="K46" t="s">
        <v>181</v>
      </c>
      <c r="L46">
        <v>27</v>
      </c>
      <c r="M46" t="s">
        <v>220</v>
      </c>
      <c r="N46">
        <v>38</v>
      </c>
      <c r="O46" t="s">
        <v>220</v>
      </c>
      <c r="P46">
        <v>11</v>
      </c>
      <c r="Q46" t="s">
        <v>220</v>
      </c>
      <c r="R46">
        <v>15</v>
      </c>
      <c r="S46" t="s">
        <v>220</v>
      </c>
      <c r="T46">
        <v>39.5</v>
      </c>
      <c r="U46" t="s">
        <v>181</v>
      </c>
    </row>
    <row r="47" spans="1:21" x14ac:dyDescent="0.2">
      <c r="A47" t="s">
        <v>246</v>
      </c>
      <c r="B47">
        <v>33</v>
      </c>
      <c r="D47">
        <v>43</v>
      </c>
      <c r="F47">
        <v>16</v>
      </c>
      <c r="H47">
        <v>23</v>
      </c>
      <c r="J47">
        <v>53.5</v>
      </c>
      <c r="L47">
        <v>24</v>
      </c>
      <c r="N47">
        <v>37</v>
      </c>
      <c r="P47">
        <v>14</v>
      </c>
      <c r="R47">
        <v>18</v>
      </c>
      <c r="T47">
        <v>48.6</v>
      </c>
    </row>
    <row r="48" spans="1:21" x14ac:dyDescent="0.2">
      <c r="A48" t="s">
        <v>247</v>
      </c>
      <c r="B48">
        <v>36</v>
      </c>
      <c r="D48">
        <v>44</v>
      </c>
      <c r="F48">
        <v>12</v>
      </c>
      <c r="H48">
        <v>16</v>
      </c>
      <c r="J48">
        <v>36.4</v>
      </c>
      <c r="L48">
        <v>36</v>
      </c>
      <c r="N48">
        <v>40</v>
      </c>
      <c r="P48">
        <v>10</v>
      </c>
      <c r="R48">
        <v>13</v>
      </c>
      <c r="T48">
        <v>32.5</v>
      </c>
    </row>
    <row r="49" spans="1:21" x14ac:dyDescent="0.2">
      <c r="A49" t="s">
        <v>248</v>
      </c>
      <c r="B49">
        <v>36</v>
      </c>
      <c r="D49">
        <v>44</v>
      </c>
      <c r="F49">
        <v>13</v>
      </c>
      <c r="H49">
        <v>22</v>
      </c>
      <c r="J49">
        <v>50</v>
      </c>
      <c r="L49">
        <v>24</v>
      </c>
      <c r="N49">
        <v>37</v>
      </c>
      <c r="P49">
        <v>11</v>
      </c>
      <c r="R49">
        <v>16</v>
      </c>
      <c r="T49">
        <v>43.2</v>
      </c>
    </row>
    <row r="50" spans="1:21" x14ac:dyDescent="0.2">
      <c r="A50" t="s">
        <v>249</v>
      </c>
      <c r="B50">
        <v>48</v>
      </c>
      <c r="C50" t="s">
        <v>220</v>
      </c>
      <c r="D50">
        <v>69</v>
      </c>
      <c r="E50" t="s">
        <v>220</v>
      </c>
      <c r="F50">
        <v>17</v>
      </c>
      <c r="G50" t="s">
        <v>220</v>
      </c>
      <c r="H50">
        <v>25</v>
      </c>
      <c r="I50" t="s">
        <v>220</v>
      </c>
      <c r="J50">
        <v>36.200000000000003</v>
      </c>
      <c r="K50" t="s">
        <v>181</v>
      </c>
      <c r="L50">
        <v>36</v>
      </c>
      <c r="M50" t="s">
        <v>220</v>
      </c>
      <c r="N50">
        <v>54</v>
      </c>
      <c r="O50" t="s">
        <v>220</v>
      </c>
      <c r="P50">
        <v>12</v>
      </c>
      <c r="Q50" t="s">
        <v>220</v>
      </c>
      <c r="R50">
        <v>17</v>
      </c>
      <c r="S50" t="s">
        <v>220</v>
      </c>
      <c r="T50">
        <v>31.5</v>
      </c>
      <c r="U50" t="s">
        <v>181</v>
      </c>
    </row>
    <row r="51" spans="1:21" x14ac:dyDescent="0.2">
      <c r="A51" t="s">
        <v>250</v>
      </c>
      <c r="B51" s="1">
        <v>219019</v>
      </c>
      <c r="C51" t="s">
        <v>251</v>
      </c>
      <c r="D51" s="1">
        <v>217746</v>
      </c>
      <c r="F51" s="1">
        <v>219019</v>
      </c>
      <c r="G51" t="s">
        <v>251</v>
      </c>
      <c r="H51" s="1">
        <v>219019</v>
      </c>
      <c r="L51" s="1">
        <v>29273</v>
      </c>
      <c r="M51" t="s">
        <v>251</v>
      </c>
      <c r="N51" s="1">
        <v>29181</v>
      </c>
      <c r="P51" s="1">
        <v>29273</v>
      </c>
      <c r="Q51" t="s">
        <v>251</v>
      </c>
      <c r="R51" s="1">
        <v>29273</v>
      </c>
    </row>
    <row r="53" spans="1:21" x14ac:dyDescent="0.2">
      <c r="A53" t="s">
        <v>252</v>
      </c>
    </row>
    <row r="54" spans="1:21" x14ac:dyDescent="0.2">
      <c r="A54" t="s">
        <v>253</v>
      </c>
    </row>
    <row r="55" spans="1:21" x14ac:dyDescent="0.2">
      <c r="A55" t="s">
        <v>254</v>
      </c>
    </row>
    <row r="60" spans="1:21" x14ac:dyDescent="0.2">
      <c r="A60" t="s">
        <v>165</v>
      </c>
    </row>
    <row r="61" spans="1:21" x14ac:dyDescent="0.2">
      <c r="A61" t="s">
        <v>256</v>
      </c>
    </row>
    <row r="62" spans="1:21" x14ac:dyDescent="0.2">
      <c r="A62" t="s">
        <v>257</v>
      </c>
    </row>
    <row r="63" spans="1:21" x14ac:dyDescent="0.2">
      <c r="A63" t="s">
        <v>204</v>
      </c>
    </row>
    <row r="64" spans="1:21" x14ac:dyDescent="0.2">
      <c r="A64" t="s">
        <v>205</v>
      </c>
    </row>
    <row r="65" spans="1:13" x14ac:dyDescent="0.2">
      <c r="A65" t="s">
        <v>206</v>
      </c>
    </row>
    <row r="66" spans="1:13" x14ac:dyDescent="0.2">
      <c r="A66" t="s">
        <v>207</v>
      </c>
    </row>
    <row r="68" spans="1:13" x14ac:dyDescent="0.2">
      <c r="A68" t="s">
        <v>257</v>
      </c>
    </row>
    <row r="70" spans="1:13" x14ac:dyDescent="0.2">
      <c r="B70" t="s">
        <v>208</v>
      </c>
      <c r="H70" t="s">
        <v>258</v>
      </c>
    </row>
    <row r="71" spans="1:13" x14ac:dyDescent="0.2">
      <c r="D71" t="s">
        <v>212</v>
      </c>
      <c r="J71" t="s">
        <v>212</v>
      </c>
    </row>
    <row r="72" spans="1:13" x14ac:dyDescent="0.2">
      <c r="A72" t="s">
        <v>213</v>
      </c>
      <c r="B72" t="s">
        <v>259</v>
      </c>
      <c r="D72" t="s">
        <v>216</v>
      </c>
      <c r="F72" t="s">
        <v>260</v>
      </c>
      <c r="H72" t="s">
        <v>259</v>
      </c>
      <c r="J72" t="s">
        <v>216</v>
      </c>
      <c r="L72" t="s">
        <v>260</v>
      </c>
    </row>
    <row r="73" spans="1:13" x14ac:dyDescent="0.2">
      <c r="A73" t="s">
        <v>219</v>
      </c>
      <c r="B73">
        <v>100</v>
      </c>
      <c r="C73" t="s">
        <v>181</v>
      </c>
      <c r="D73">
        <v>16</v>
      </c>
      <c r="E73" t="s">
        <v>220</v>
      </c>
      <c r="F73">
        <v>29</v>
      </c>
      <c r="G73" t="s">
        <v>220</v>
      </c>
      <c r="H73">
        <v>100</v>
      </c>
      <c r="I73" t="s">
        <v>181</v>
      </c>
      <c r="J73">
        <v>6</v>
      </c>
      <c r="K73" t="s">
        <v>220</v>
      </c>
      <c r="L73">
        <v>15</v>
      </c>
      <c r="M73" t="s">
        <v>220</v>
      </c>
    </row>
    <row r="74" spans="1:13" x14ac:dyDescent="0.2">
      <c r="A74" t="s">
        <v>221</v>
      </c>
      <c r="B74">
        <v>26.3</v>
      </c>
      <c r="C74" t="s">
        <v>181</v>
      </c>
      <c r="D74">
        <v>30</v>
      </c>
      <c r="E74" t="s">
        <v>220</v>
      </c>
      <c r="F74">
        <v>50</v>
      </c>
      <c r="G74" t="s">
        <v>220</v>
      </c>
      <c r="H74">
        <v>23.9</v>
      </c>
      <c r="I74" t="s">
        <v>181</v>
      </c>
      <c r="J74">
        <v>7</v>
      </c>
      <c r="K74" t="s">
        <v>220</v>
      </c>
      <c r="L74">
        <v>21</v>
      </c>
      <c r="M74" t="s">
        <v>220</v>
      </c>
    </row>
    <row r="75" spans="1:13" x14ac:dyDescent="0.2">
      <c r="A75" t="s">
        <v>222</v>
      </c>
      <c r="B75">
        <v>2</v>
      </c>
      <c r="D75">
        <v>87</v>
      </c>
      <c r="F75">
        <v>101</v>
      </c>
      <c r="H75">
        <v>1.6</v>
      </c>
      <c r="J75">
        <v>12</v>
      </c>
      <c r="L75">
        <v>39</v>
      </c>
    </row>
    <row r="76" spans="1:13" x14ac:dyDescent="0.2">
      <c r="A76" t="s">
        <v>223</v>
      </c>
      <c r="B76">
        <v>1.2</v>
      </c>
      <c r="D76">
        <v>119</v>
      </c>
      <c r="F76">
        <v>133</v>
      </c>
      <c r="H76">
        <v>1.1000000000000001</v>
      </c>
      <c r="J76">
        <v>12</v>
      </c>
      <c r="L76">
        <v>44</v>
      </c>
    </row>
    <row r="77" spans="1:13" x14ac:dyDescent="0.2">
      <c r="A77" t="s">
        <v>224</v>
      </c>
      <c r="B77">
        <v>0.9</v>
      </c>
      <c r="D77">
        <v>126</v>
      </c>
      <c r="F77">
        <v>140</v>
      </c>
      <c r="H77">
        <v>0.8</v>
      </c>
      <c r="J77">
        <v>17</v>
      </c>
      <c r="L77">
        <v>55</v>
      </c>
    </row>
    <row r="78" spans="1:13" x14ac:dyDescent="0.2">
      <c r="A78" t="s">
        <v>225</v>
      </c>
      <c r="B78">
        <v>0.3</v>
      </c>
      <c r="D78">
        <v>105</v>
      </c>
      <c r="F78">
        <v>108</v>
      </c>
      <c r="H78">
        <v>0.4</v>
      </c>
      <c r="J78">
        <v>9</v>
      </c>
      <c r="L78">
        <v>21</v>
      </c>
    </row>
    <row r="79" spans="1:13" x14ac:dyDescent="0.2">
      <c r="A79" t="s">
        <v>226</v>
      </c>
      <c r="B79">
        <v>0.8</v>
      </c>
      <c r="D79">
        <v>41</v>
      </c>
      <c r="F79">
        <v>55</v>
      </c>
      <c r="H79">
        <v>0.4</v>
      </c>
      <c r="J79">
        <v>9</v>
      </c>
      <c r="L79">
        <v>26</v>
      </c>
    </row>
    <row r="80" spans="1:13" x14ac:dyDescent="0.2">
      <c r="A80" t="s">
        <v>227</v>
      </c>
      <c r="B80">
        <v>0</v>
      </c>
      <c r="C80" t="s">
        <v>261</v>
      </c>
      <c r="D80">
        <v>55</v>
      </c>
      <c r="F80">
        <v>68</v>
      </c>
      <c r="H80">
        <v>0</v>
      </c>
      <c r="I80" t="s">
        <v>261</v>
      </c>
      <c r="J80">
        <v>17</v>
      </c>
      <c r="L80">
        <v>65</v>
      </c>
    </row>
    <row r="81" spans="1:13" x14ac:dyDescent="0.2">
      <c r="A81" t="s">
        <v>228</v>
      </c>
      <c r="B81">
        <v>0.6</v>
      </c>
      <c r="D81">
        <v>32</v>
      </c>
      <c r="F81">
        <v>56</v>
      </c>
      <c r="H81">
        <v>0.5</v>
      </c>
      <c r="J81">
        <v>6</v>
      </c>
      <c r="L81">
        <v>18</v>
      </c>
    </row>
    <row r="82" spans="1:13" x14ac:dyDescent="0.2">
      <c r="A82" t="s">
        <v>229</v>
      </c>
      <c r="B82">
        <v>1.5</v>
      </c>
      <c r="D82">
        <v>72</v>
      </c>
      <c r="F82">
        <v>86</v>
      </c>
      <c r="H82">
        <v>1</v>
      </c>
      <c r="J82">
        <v>9</v>
      </c>
      <c r="L82">
        <v>30</v>
      </c>
    </row>
    <row r="83" spans="1:13" x14ac:dyDescent="0.2">
      <c r="A83" t="s">
        <v>230</v>
      </c>
      <c r="B83">
        <v>3.8</v>
      </c>
      <c r="D83">
        <v>35</v>
      </c>
      <c r="F83">
        <v>48</v>
      </c>
      <c r="H83">
        <v>2.8</v>
      </c>
      <c r="J83">
        <v>6</v>
      </c>
      <c r="L83">
        <v>16</v>
      </c>
    </row>
    <row r="84" spans="1:13" x14ac:dyDescent="0.2">
      <c r="A84" t="s">
        <v>175</v>
      </c>
      <c r="B84">
        <v>7.2</v>
      </c>
      <c r="D84">
        <v>39</v>
      </c>
      <c r="F84">
        <v>57</v>
      </c>
      <c r="H84">
        <v>7.5</v>
      </c>
      <c r="J84">
        <v>10</v>
      </c>
      <c r="L84">
        <v>30</v>
      </c>
    </row>
    <row r="85" spans="1:13" x14ac:dyDescent="0.2">
      <c r="A85" t="s">
        <v>231</v>
      </c>
      <c r="B85">
        <v>9.6</v>
      </c>
      <c r="D85">
        <v>20</v>
      </c>
      <c r="F85">
        <v>32</v>
      </c>
      <c r="H85">
        <v>8.9</v>
      </c>
      <c r="J85">
        <v>6</v>
      </c>
      <c r="L85">
        <v>13</v>
      </c>
    </row>
    <row r="86" spans="1:13" x14ac:dyDescent="0.2">
      <c r="A86" t="s">
        <v>232</v>
      </c>
      <c r="B86">
        <v>1.6</v>
      </c>
      <c r="D86">
        <v>16</v>
      </c>
      <c r="F86">
        <v>23</v>
      </c>
      <c r="H86">
        <v>1.5</v>
      </c>
      <c r="J86">
        <v>5</v>
      </c>
      <c r="L86">
        <v>9</v>
      </c>
    </row>
    <row r="87" spans="1:13" x14ac:dyDescent="0.2">
      <c r="A87" t="s">
        <v>233</v>
      </c>
      <c r="B87">
        <v>28.8</v>
      </c>
      <c r="C87" t="s">
        <v>181</v>
      </c>
      <c r="D87">
        <v>13</v>
      </c>
      <c r="E87" t="s">
        <v>220</v>
      </c>
      <c r="F87">
        <v>22</v>
      </c>
      <c r="G87" t="s">
        <v>220</v>
      </c>
      <c r="H87">
        <v>33.9</v>
      </c>
      <c r="I87" t="s">
        <v>181</v>
      </c>
      <c r="J87">
        <v>6</v>
      </c>
      <c r="K87" t="s">
        <v>220</v>
      </c>
      <c r="L87">
        <v>14</v>
      </c>
      <c r="M87" t="s">
        <v>220</v>
      </c>
    </row>
    <row r="88" spans="1:13" x14ac:dyDescent="0.2">
      <c r="A88" t="s">
        <v>234</v>
      </c>
      <c r="B88">
        <v>10.8</v>
      </c>
      <c r="D88">
        <v>17</v>
      </c>
      <c r="F88">
        <v>28</v>
      </c>
      <c r="H88">
        <v>13.1</v>
      </c>
      <c r="J88">
        <v>7</v>
      </c>
      <c r="L88">
        <v>19</v>
      </c>
    </row>
    <row r="89" spans="1:13" x14ac:dyDescent="0.2">
      <c r="A89" t="s">
        <v>235</v>
      </c>
      <c r="B89">
        <v>6.7</v>
      </c>
      <c r="D89">
        <v>12</v>
      </c>
      <c r="F89">
        <v>19</v>
      </c>
      <c r="H89">
        <v>7.9</v>
      </c>
      <c r="J89">
        <v>5</v>
      </c>
      <c r="L89">
        <v>10</v>
      </c>
    </row>
    <row r="90" spans="1:13" x14ac:dyDescent="0.2">
      <c r="A90" t="s">
        <v>236</v>
      </c>
      <c r="B90">
        <v>2.7</v>
      </c>
      <c r="D90">
        <v>11</v>
      </c>
      <c r="F90">
        <v>17</v>
      </c>
      <c r="H90">
        <v>5.2</v>
      </c>
      <c r="J90">
        <v>5</v>
      </c>
      <c r="L90">
        <v>8</v>
      </c>
    </row>
    <row r="91" spans="1:13" x14ac:dyDescent="0.2">
      <c r="A91" t="s">
        <v>237</v>
      </c>
      <c r="B91">
        <v>0.5</v>
      </c>
      <c r="D91">
        <v>22</v>
      </c>
      <c r="F91">
        <v>36</v>
      </c>
      <c r="H91">
        <v>0.3</v>
      </c>
      <c r="J91">
        <v>7</v>
      </c>
      <c r="L91">
        <v>22</v>
      </c>
    </row>
    <row r="92" spans="1:13" x14ac:dyDescent="0.2">
      <c r="A92" t="s">
        <v>238</v>
      </c>
      <c r="B92">
        <v>5.2</v>
      </c>
      <c r="D92">
        <v>12</v>
      </c>
      <c r="F92">
        <v>16</v>
      </c>
      <c r="H92">
        <v>3.9</v>
      </c>
      <c r="J92">
        <v>6</v>
      </c>
      <c r="L92">
        <v>14</v>
      </c>
    </row>
    <row r="93" spans="1:13" x14ac:dyDescent="0.2">
      <c r="A93" t="s">
        <v>239</v>
      </c>
      <c r="B93">
        <v>2</v>
      </c>
      <c r="D93">
        <v>12</v>
      </c>
      <c r="F93">
        <v>19</v>
      </c>
      <c r="H93">
        <v>2.8</v>
      </c>
      <c r="J93">
        <v>5</v>
      </c>
      <c r="L93">
        <v>10</v>
      </c>
    </row>
    <row r="94" spans="1:13" x14ac:dyDescent="0.2">
      <c r="A94" t="s">
        <v>240</v>
      </c>
      <c r="B94">
        <v>1</v>
      </c>
      <c r="D94">
        <v>11</v>
      </c>
      <c r="F94">
        <v>16</v>
      </c>
      <c r="H94">
        <v>0.7</v>
      </c>
      <c r="J94">
        <v>7</v>
      </c>
      <c r="L94">
        <v>14</v>
      </c>
    </row>
    <row r="95" spans="1:13" x14ac:dyDescent="0.2">
      <c r="A95" t="s">
        <v>241</v>
      </c>
      <c r="B95">
        <v>31.2</v>
      </c>
      <c r="C95" t="s">
        <v>181</v>
      </c>
      <c r="D95">
        <v>14</v>
      </c>
      <c r="E95" t="s">
        <v>220</v>
      </c>
      <c r="F95">
        <v>22</v>
      </c>
      <c r="G95" t="s">
        <v>220</v>
      </c>
      <c r="H95">
        <v>32.299999999999997</v>
      </c>
      <c r="I95" t="s">
        <v>181</v>
      </c>
      <c r="J95">
        <v>6</v>
      </c>
      <c r="K95" t="s">
        <v>220</v>
      </c>
      <c r="L95">
        <v>13</v>
      </c>
      <c r="M95" t="s">
        <v>220</v>
      </c>
    </row>
    <row r="96" spans="1:13" x14ac:dyDescent="0.2">
      <c r="A96" t="s">
        <v>242</v>
      </c>
      <c r="B96">
        <v>8.8000000000000007</v>
      </c>
      <c r="D96">
        <v>11</v>
      </c>
      <c r="F96">
        <v>17</v>
      </c>
      <c r="H96">
        <v>8.6999999999999993</v>
      </c>
      <c r="J96">
        <v>5</v>
      </c>
      <c r="L96">
        <v>11</v>
      </c>
    </row>
    <row r="97" spans="1:13" x14ac:dyDescent="0.2">
      <c r="A97" t="s">
        <v>243</v>
      </c>
      <c r="B97">
        <v>14.9</v>
      </c>
      <c r="D97">
        <v>17</v>
      </c>
      <c r="F97">
        <v>25</v>
      </c>
      <c r="H97">
        <v>15.4</v>
      </c>
      <c r="J97">
        <v>6</v>
      </c>
      <c r="L97">
        <v>12</v>
      </c>
    </row>
    <row r="98" spans="1:13" x14ac:dyDescent="0.2">
      <c r="A98" t="s">
        <v>244</v>
      </c>
      <c r="B98">
        <v>7.5</v>
      </c>
      <c r="D98">
        <v>14</v>
      </c>
      <c r="F98">
        <v>21</v>
      </c>
      <c r="H98">
        <v>8.3000000000000007</v>
      </c>
      <c r="J98">
        <v>6</v>
      </c>
      <c r="L98">
        <v>16</v>
      </c>
    </row>
    <row r="99" spans="1:13" x14ac:dyDescent="0.2">
      <c r="A99" t="s">
        <v>245</v>
      </c>
      <c r="B99">
        <v>13.1</v>
      </c>
      <c r="C99" t="s">
        <v>181</v>
      </c>
      <c r="D99">
        <v>13</v>
      </c>
      <c r="E99" t="s">
        <v>220</v>
      </c>
      <c r="F99">
        <v>20</v>
      </c>
      <c r="G99" t="s">
        <v>220</v>
      </c>
      <c r="H99">
        <v>9.3000000000000007</v>
      </c>
      <c r="I99" t="s">
        <v>181</v>
      </c>
      <c r="J99">
        <v>7</v>
      </c>
      <c r="K99" t="s">
        <v>220</v>
      </c>
      <c r="L99">
        <v>13</v>
      </c>
      <c r="M99" t="s">
        <v>220</v>
      </c>
    </row>
    <row r="100" spans="1:13" x14ac:dyDescent="0.2">
      <c r="A100" t="s">
        <v>246</v>
      </c>
      <c r="B100">
        <v>3.3</v>
      </c>
      <c r="D100">
        <v>17</v>
      </c>
      <c r="F100">
        <v>24</v>
      </c>
      <c r="H100">
        <v>3.5</v>
      </c>
      <c r="J100">
        <v>7</v>
      </c>
      <c r="L100">
        <v>11</v>
      </c>
    </row>
    <row r="101" spans="1:13" x14ac:dyDescent="0.2">
      <c r="A101" t="s">
        <v>247</v>
      </c>
      <c r="B101">
        <v>4</v>
      </c>
      <c r="D101">
        <v>12</v>
      </c>
      <c r="F101">
        <v>15</v>
      </c>
      <c r="H101">
        <v>2</v>
      </c>
      <c r="J101">
        <v>7</v>
      </c>
      <c r="L101">
        <v>13</v>
      </c>
    </row>
    <row r="102" spans="1:13" x14ac:dyDescent="0.2">
      <c r="A102" t="s">
        <v>248</v>
      </c>
      <c r="B102">
        <v>5.7</v>
      </c>
      <c r="D102">
        <v>13</v>
      </c>
      <c r="F102">
        <v>20</v>
      </c>
      <c r="H102">
        <v>3.9</v>
      </c>
      <c r="J102">
        <v>7</v>
      </c>
      <c r="L102">
        <v>14</v>
      </c>
    </row>
    <row r="103" spans="1:13" x14ac:dyDescent="0.2">
      <c r="A103" t="s">
        <v>249</v>
      </c>
      <c r="B103">
        <v>0.6</v>
      </c>
      <c r="C103" t="s">
        <v>181</v>
      </c>
      <c r="D103">
        <v>16</v>
      </c>
      <c r="E103" t="s">
        <v>220</v>
      </c>
      <c r="F103">
        <v>24</v>
      </c>
      <c r="G103" t="s">
        <v>220</v>
      </c>
      <c r="H103">
        <v>0.7</v>
      </c>
      <c r="I103" t="s">
        <v>181</v>
      </c>
      <c r="J103">
        <v>8</v>
      </c>
      <c r="K103" t="s">
        <v>220</v>
      </c>
      <c r="L103">
        <v>27</v>
      </c>
      <c r="M103" t="s">
        <v>220</v>
      </c>
    </row>
    <row r="104" spans="1:13" x14ac:dyDescent="0.2">
      <c r="A104" t="s">
        <v>250</v>
      </c>
      <c r="B104" s="1">
        <v>288115</v>
      </c>
      <c r="D104" s="1">
        <v>288115</v>
      </c>
      <c r="F104" s="1">
        <v>288115</v>
      </c>
      <c r="H104" s="1">
        <v>141055</v>
      </c>
      <c r="J104" s="1">
        <v>141055</v>
      </c>
      <c r="L104" s="1">
        <v>141055</v>
      </c>
    </row>
    <row r="106" spans="1:13" x14ac:dyDescent="0.2">
      <c r="A106" t="s">
        <v>262</v>
      </c>
    </row>
    <row r="110" spans="1:13" x14ac:dyDescent="0.2">
      <c r="A110" t="s">
        <v>165</v>
      </c>
    </row>
    <row r="111" spans="1:13" x14ac:dyDescent="0.2">
      <c r="A111" t="s">
        <v>263</v>
      </c>
    </row>
    <row r="112" spans="1:13" x14ac:dyDescent="0.2">
      <c r="A112" t="s">
        <v>264</v>
      </c>
    </row>
    <row r="113" spans="1:8" x14ac:dyDescent="0.2">
      <c r="A113" t="s">
        <v>265</v>
      </c>
    </row>
    <row r="114" spans="1:8" x14ac:dyDescent="0.2">
      <c r="A114" t="s">
        <v>266</v>
      </c>
    </row>
    <row r="115" spans="1:8" x14ac:dyDescent="0.2">
      <c r="A115" t="s">
        <v>267</v>
      </c>
    </row>
    <row r="116" spans="1:8" x14ac:dyDescent="0.2">
      <c r="A116" t="s">
        <v>268</v>
      </c>
    </row>
    <row r="117" spans="1:8" x14ac:dyDescent="0.2">
      <c r="A117" t="s">
        <v>269</v>
      </c>
    </row>
    <row r="120" spans="1:8" x14ac:dyDescent="0.2">
      <c r="A120" t="s">
        <v>264</v>
      </c>
    </row>
    <row r="122" spans="1:8" x14ac:dyDescent="0.2">
      <c r="A122" t="s">
        <v>270</v>
      </c>
      <c r="D122" t="s">
        <v>271</v>
      </c>
      <c r="E122" t="s">
        <v>178</v>
      </c>
    </row>
    <row r="123" spans="1:8" x14ac:dyDescent="0.2">
      <c r="B123" t="s">
        <v>219</v>
      </c>
      <c r="D123" s="1">
        <v>1132290</v>
      </c>
      <c r="E123">
        <v>100</v>
      </c>
      <c r="F123" t="s">
        <v>181</v>
      </c>
    </row>
    <row r="124" spans="1:8" x14ac:dyDescent="0.2">
      <c r="A124" t="s">
        <v>221</v>
      </c>
      <c r="D124" s="1">
        <v>206140</v>
      </c>
      <c r="E124">
        <v>18.2</v>
      </c>
      <c r="F124" t="s">
        <v>181</v>
      </c>
    </row>
    <row r="125" spans="1:8" x14ac:dyDescent="0.2">
      <c r="B125" t="s">
        <v>272</v>
      </c>
      <c r="D125" s="1">
        <v>8670</v>
      </c>
      <c r="E125">
        <v>0.8</v>
      </c>
    </row>
    <row r="126" spans="1:8" x14ac:dyDescent="0.2">
      <c r="C126" t="s">
        <v>224</v>
      </c>
      <c r="D126" s="1">
        <v>6240</v>
      </c>
      <c r="E126">
        <v>0.6</v>
      </c>
    </row>
    <row r="127" spans="1:8" x14ac:dyDescent="0.2">
      <c r="C127" t="s">
        <v>273</v>
      </c>
      <c r="D127" s="1">
        <v>2420</v>
      </c>
      <c r="E127">
        <v>0.2</v>
      </c>
      <c r="G127" t="s">
        <v>0</v>
      </c>
      <c r="H127" t="s">
        <v>1</v>
      </c>
    </row>
    <row r="128" spans="1:8" x14ac:dyDescent="0.2">
      <c r="B128" t="s">
        <v>274</v>
      </c>
      <c r="D128" s="1">
        <v>33200</v>
      </c>
      <c r="E128">
        <v>2.9</v>
      </c>
    </row>
    <row r="129" spans="1:6" x14ac:dyDescent="0.2">
      <c r="C129" t="s">
        <v>229</v>
      </c>
      <c r="D129" s="1">
        <v>14720</v>
      </c>
      <c r="E129">
        <v>1.3</v>
      </c>
    </row>
    <row r="130" spans="1:6" x14ac:dyDescent="0.2">
      <c r="C130" t="s">
        <v>275</v>
      </c>
      <c r="D130" s="1">
        <v>18480</v>
      </c>
      <c r="E130">
        <v>1.6</v>
      </c>
    </row>
    <row r="131" spans="1:6" x14ac:dyDescent="0.2">
      <c r="B131" t="s">
        <v>175</v>
      </c>
      <c r="D131" s="1">
        <v>41740</v>
      </c>
      <c r="E131">
        <v>3.7</v>
      </c>
    </row>
    <row r="132" spans="1:6" x14ac:dyDescent="0.2">
      <c r="C132" t="s">
        <v>276</v>
      </c>
      <c r="D132" s="1">
        <v>9660</v>
      </c>
      <c r="E132">
        <v>0.9</v>
      </c>
    </row>
    <row r="133" spans="1:6" x14ac:dyDescent="0.2">
      <c r="C133" t="s">
        <v>277</v>
      </c>
      <c r="D133" s="1">
        <v>8990</v>
      </c>
      <c r="E133">
        <v>0.8</v>
      </c>
    </row>
    <row r="134" spans="1:6" x14ac:dyDescent="0.2">
      <c r="C134" t="s">
        <v>278</v>
      </c>
      <c r="D134" s="1">
        <v>23090</v>
      </c>
      <c r="E134">
        <v>2</v>
      </c>
    </row>
    <row r="135" spans="1:6" x14ac:dyDescent="0.2">
      <c r="B135" t="s">
        <v>279</v>
      </c>
      <c r="D135" s="1">
        <v>100560</v>
      </c>
      <c r="E135">
        <v>8.9</v>
      </c>
    </row>
    <row r="136" spans="1:6" x14ac:dyDescent="0.2">
      <c r="B136" t="s">
        <v>280</v>
      </c>
      <c r="D136" s="1">
        <v>21980</v>
      </c>
      <c r="E136">
        <v>1.9</v>
      </c>
    </row>
    <row r="137" spans="1:6" x14ac:dyDescent="0.2">
      <c r="A137" t="s">
        <v>233</v>
      </c>
      <c r="D137" s="1">
        <v>321570</v>
      </c>
      <c r="E137">
        <v>28.4</v>
      </c>
      <c r="F137" t="s">
        <v>181</v>
      </c>
    </row>
    <row r="138" spans="1:6" x14ac:dyDescent="0.2">
      <c r="B138" t="s">
        <v>234</v>
      </c>
      <c r="D138" s="1">
        <v>99910</v>
      </c>
      <c r="E138">
        <v>8.8000000000000007</v>
      </c>
    </row>
    <row r="139" spans="1:6" x14ac:dyDescent="0.2">
      <c r="C139" t="s">
        <v>281</v>
      </c>
      <c r="D139" s="1">
        <v>23870</v>
      </c>
      <c r="E139">
        <v>2.1</v>
      </c>
    </row>
    <row r="140" spans="1:6" x14ac:dyDescent="0.2">
      <c r="C140" t="s">
        <v>282</v>
      </c>
      <c r="D140" s="1">
        <v>18230</v>
      </c>
      <c r="E140">
        <v>1.6</v>
      </c>
    </row>
    <row r="141" spans="1:6" x14ac:dyDescent="0.2">
      <c r="C141" t="s">
        <v>278</v>
      </c>
      <c r="D141" s="1">
        <v>57810</v>
      </c>
      <c r="E141">
        <v>5.0999999999999996</v>
      </c>
    </row>
    <row r="142" spans="1:6" x14ac:dyDescent="0.2">
      <c r="B142" t="s">
        <v>283</v>
      </c>
      <c r="D142" s="1">
        <v>125390</v>
      </c>
      <c r="E142">
        <v>11.1</v>
      </c>
    </row>
    <row r="143" spans="1:6" x14ac:dyDescent="0.2">
      <c r="C143" t="s">
        <v>236</v>
      </c>
      <c r="D143" s="1">
        <v>18660</v>
      </c>
      <c r="E143">
        <v>1.6</v>
      </c>
    </row>
    <row r="144" spans="1:6" x14ac:dyDescent="0.2">
      <c r="C144" t="s">
        <v>284</v>
      </c>
      <c r="D144" s="1">
        <v>106740</v>
      </c>
      <c r="E144">
        <v>9.4</v>
      </c>
    </row>
    <row r="145" spans="1:6" x14ac:dyDescent="0.2">
      <c r="B145" t="s">
        <v>285</v>
      </c>
      <c r="D145" s="1">
        <v>96260</v>
      </c>
      <c r="E145">
        <v>8.5</v>
      </c>
    </row>
    <row r="146" spans="1:6" x14ac:dyDescent="0.2">
      <c r="C146" t="s">
        <v>286</v>
      </c>
      <c r="D146" s="1">
        <v>49250</v>
      </c>
      <c r="E146">
        <v>4.3</v>
      </c>
    </row>
    <row r="147" spans="1:6" x14ac:dyDescent="0.2">
      <c r="C147" t="s">
        <v>287</v>
      </c>
      <c r="D147" s="1">
        <v>47010</v>
      </c>
      <c r="E147">
        <v>4.2</v>
      </c>
    </row>
    <row r="148" spans="1:6" x14ac:dyDescent="0.2">
      <c r="A148" t="s">
        <v>241</v>
      </c>
      <c r="D148" s="1">
        <v>377860</v>
      </c>
      <c r="E148">
        <v>33.4</v>
      </c>
      <c r="F148" t="s">
        <v>181</v>
      </c>
    </row>
    <row r="149" spans="1:6" x14ac:dyDescent="0.2">
      <c r="B149" t="s">
        <v>242</v>
      </c>
      <c r="D149" s="1">
        <v>165360</v>
      </c>
      <c r="E149">
        <v>14.6</v>
      </c>
    </row>
    <row r="150" spans="1:6" x14ac:dyDescent="0.2">
      <c r="B150" t="s">
        <v>243</v>
      </c>
      <c r="D150" s="1">
        <v>212490</v>
      </c>
      <c r="E150">
        <v>18.8</v>
      </c>
    </row>
    <row r="151" spans="1:6" x14ac:dyDescent="0.2">
      <c r="C151" t="s">
        <v>288</v>
      </c>
      <c r="D151" s="1">
        <v>25170</v>
      </c>
      <c r="E151">
        <v>2.2000000000000002</v>
      </c>
    </row>
    <row r="152" spans="1:6" x14ac:dyDescent="0.2">
      <c r="C152" t="s">
        <v>289</v>
      </c>
      <c r="D152" s="1">
        <v>75170</v>
      </c>
      <c r="E152">
        <v>6.6</v>
      </c>
    </row>
    <row r="153" spans="1:6" x14ac:dyDescent="0.2">
      <c r="C153" t="s">
        <v>278</v>
      </c>
      <c r="D153" s="1">
        <v>112150</v>
      </c>
      <c r="E153">
        <v>9.9</v>
      </c>
    </row>
    <row r="154" spans="1:6" x14ac:dyDescent="0.2">
      <c r="A154" t="s">
        <v>290</v>
      </c>
      <c r="D154" s="1">
        <v>38010</v>
      </c>
      <c r="E154">
        <v>3.4</v>
      </c>
      <c r="F154" t="s">
        <v>181</v>
      </c>
    </row>
    <row r="155" spans="1:6" x14ac:dyDescent="0.2">
      <c r="A155" t="s">
        <v>291</v>
      </c>
      <c r="D155" s="1">
        <v>188730</v>
      </c>
      <c r="E155">
        <v>16.7</v>
      </c>
      <c r="F155" t="s">
        <v>181</v>
      </c>
    </row>
    <row r="156" spans="1:6" x14ac:dyDescent="0.2">
      <c r="A156" t="s">
        <v>292</v>
      </c>
    </row>
    <row r="157" spans="1:6" x14ac:dyDescent="0.2">
      <c r="A157" t="s">
        <v>293</v>
      </c>
    </row>
    <row r="158" spans="1:6" x14ac:dyDescent="0.2">
      <c r="A158" t="s">
        <v>294</v>
      </c>
    </row>
    <row r="159" spans="1:6" x14ac:dyDescent="0.2">
      <c r="A159" t="s">
        <v>295</v>
      </c>
    </row>
    <row r="160" spans="1:6" x14ac:dyDescent="0.2">
      <c r="A160" t="s">
        <v>296</v>
      </c>
    </row>
    <row r="161" spans="1:1" x14ac:dyDescent="0.2">
      <c r="A161" t="s">
        <v>297</v>
      </c>
    </row>
    <row r="162" spans="1:1" x14ac:dyDescent="0.2">
      <c r="A162" t="s">
        <v>298</v>
      </c>
    </row>
    <row r="166" spans="1:1" x14ac:dyDescent="0.2">
      <c r="A166" t="s">
        <v>165</v>
      </c>
    </row>
    <row r="167" spans="1:1" x14ac:dyDescent="0.2">
      <c r="A167" t="s">
        <v>329</v>
      </c>
    </row>
    <row r="168" spans="1:1" x14ac:dyDescent="0.2">
      <c r="A168" t="s">
        <v>330</v>
      </c>
    </row>
    <row r="169" spans="1:1" x14ac:dyDescent="0.2">
      <c r="A169" t="s">
        <v>265</v>
      </c>
    </row>
    <row r="170" spans="1:1" x14ac:dyDescent="0.2">
      <c r="A170" t="s">
        <v>266</v>
      </c>
    </row>
    <row r="171" spans="1:1" x14ac:dyDescent="0.2">
      <c r="A171" t="s">
        <v>267</v>
      </c>
    </row>
    <row r="172" spans="1:1" x14ac:dyDescent="0.2">
      <c r="A172" t="s">
        <v>268</v>
      </c>
    </row>
    <row r="173" spans="1:1" x14ac:dyDescent="0.2">
      <c r="A173" t="s">
        <v>269</v>
      </c>
    </row>
    <row r="175" spans="1:1" x14ac:dyDescent="0.2">
      <c r="A175" t="s">
        <v>331</v>
      </c>
    </row>
    <row r="177" spans="1:17" x14ac:dyDescent="0.2">
      <c r="D177" t="s">
        <v>332</v>
      </c>
    </row>
    <row r="178" spans="1:17" x14ac:dyDescent="0.2">
      <c r="F178" t="s">
        <v>333</v>
      </c>
      <c r="K178" t="s">
        <v>334</v>
      </c>
    </row>
    <row r="179" spans="1:17" x14ac:dyDescent="0.2">
      <c r="A179" t="s">
        <v>270</v>
      </c>
      <c r="D179" t="s">
        <v>180</v>
      </c>
      <c r="F179" t="s">
        <v>209</v>
      </c>
      <c r="H179" t="s">
        <v>210</v>
      </c>
      <c r="K179" t="s">
        <v>335</v>
      </c>
      <c r="M179" t="s">
        <v>336</v>
      </c>
      <c r="O179" t="s">
        <v>337</v>
      </c>
    </row>
    <row r="180" spans="1:17" x14ac:dyDescent="0.2">
      <c r="B180" t="s">
        <v>219</v>
      </c>
      <c r="D180">
        <v>100</v>
      </c>
      <c r="E180" t="s">
        <v>181</v>
      </c>
      <c r="F180">
        <v>83</v>
      </c>
      <c r="H180">
        <v>17</v>
      </c>
      <c r="K180">
        <v>60</v>
      </c>
      <c r="M180">
        <v>38</v>
      </c>
      <c r="O180">
        <v>2</v>
      </c>
    </row>
    <row r="181" spans="1:17" x14ac:dyDescent="0.2">
      <c r="A181" t="s">
        <v>221</v>
      </c>
      <c r="D181">
        <v>100</v>
      </c>
      <c r="E181" t="s">
        <v>181</v>
      </c>
      <c r="F181">
        <v>89</v>
      </c>
      <c r="H181">
        <v>11</v>
      </c>
      <c r="K181">
        <v>58</v>
      </c>
      <c r="M181">
        <v>39</v>
      </c>
      <c r="O181">
        <v>3</v>
      </c>
    </row>
    <row r="182" spans="1:17" x14ac:dyDescent="0.2">
      <c r="B182" t="s">
        <v>272</v>
      </c>
      <c r="D182">
        <v>100</v>
      </c>
      <c r="E182" t="s">
        <v>181</v>
      </c>
      <c r="F182">
        <v>90</v>
      </c>
      <c r="H182">
        <v>10</v>
      </c>
      <c r="K182">
        <v>46</v>
      </c>
      <c r="M182">
        <v>51</v>
      </c>
      <c r="O182">
        <v>3</v>
      </c>
      <c r="Q182" t="s">
        <v>313</v>
      </c>
    </row>
    <row r="183" spans="1:17" x14ac:dyDescent="0.2">
      <c r="B183" t="s">
        <v>274</v>
      </c>
      <c r="D183">
        <v>100</v>
      </c>
      <c r="E183" t="s">
        <v>181</v>
      </c>
      <c r="F183">
        <v>97</v>
      </c>
      <c r="H183">
        <v>3</v>
      </c>
      <c r="K183">
        <v>74</v>
      </c>
      <c r="M183">
        <v>24</v>
      </c>
      <c r="O183">
        <v>2</v>
      </c>
      <c r="Q183">
        <f>F183/(100-F183)</f>
        <v>32.333333333333336</v>
      </c>
    </row>
    <row r="184" spans="1:17" x14ac:dyDescent="0.2">
      <c r="C184" t="s">
        <v>229</v>
      </c>
      <c r="D184">
        <v>100</v>
      </c>
      <c r="E184" t="s">
        <v>181</v>
      </c>
      <c r="F184">
        <v>96</v>
      </c>
      <c r="H184">
        <v>4</v>
      </c>
      <c r="K184">
        <v>70</v>
      </c>
      <c r="M184">
        <v>28</v>
      </c>
      <c r="O184">
        <v>2</v>
      </c>
    </row>
    <row r="185" spans="1:17" x14ac:dyDescent="0.2">
      <c r="C185" t="s">
        <v>275</v>
      </c>
      <c r="D185">
        <v>100</v>
      </c>
      <c r="E185" t="s">
        <v>181</v>
      </c>
      <c r="F185">
        <v>97</v>
      </c>
      <c r="H185">
        <v>3</v>
      </c>
      <c r="K185">
        <v>77</v>
      </c>
      <c r="M185">
        <v>21</v>
      </c>
      <c r="O185">
        <v>2</v>
      </c>
    </row>
    <row r="186" spans="1:17" x14ac:dyDescent="0.2">
      <c r="B186" t="s">
        <v>175</v>
      </c>
      <c r="D186">
        <v>100</v>
      </c>
      <c r="E186" t="s">
        <v>181</v>
      </c>
      <c r="F186">
        <v>91</v>
      </c>
      <c r="H186">
        <v>9</v>
      </c>
      <c r="K186">
        <v>42</v>
      </c>
      <c r="M186">
        <v>57</v>
      </c>
      <c r="O186">
        <v>1</v>
      </c>
    </row>
    <row r="187" spans="1:17" x14ac:dyDescent="0.2">
      <c r="B187" t="s">
        <v>279</v>
      </c>
      <c r="D187">
        <v>100</v>
      </c>
      <c r="E187" t="s">
        <v>181</v>
      </c>
      <c r="F187">
        <v>86</v>
      </c>
      <c r="H187">
        <v>14</v>
      </c>
      <c r="K187">
        <v>59</v>
      </c>
      <c r="M187">
        <v>39</v>
      </c>
      <c r="O187">
        <v>3</v>
      </c>
    </row>
    <row r="188" spans="1:17" x14ac:dyDescent="0.2">
      <c r="B188" t="s">
        <v>280</v>
      </c>
      <c r="D188">
        <v>100</v>
      </c>
      <c r="E188" t="s">
        <v>181</v>
      </c>
      <c r="F188">
        <v>88</v>
      </c>
      <c r="H188">
        <v>12</v>
      </c>
      <c r="K188">
        <v>69</v>
      </c>
      <c r="M188">
        <v>28</v>
      </c>
      <c r="O188">
        <v>3</v>
      </c>
    </row>
    <row r="189" spans="1:17" x14ac:dyDescent="0.2">
      <c r="A189" t="s">
        <v>233</v>
      </c>
      <c r="D189">
        <v>100</v>
      </c>
      <c r="E189" t="s">
        <v>181</v>
      </c>
      <c r="F189">
        <v>75</v>
      </c>
      <c r="H189">
        <v>25</v>
      </c>
      <c r="K189">
        <v>65</v>
      </c>
      <c r="M189">
        <v>33</v>
      </c>
      <c r="O189">
        <v>2</v>
      </c>
    </row>
    <row r="190" spans="1:17" x14ac:dyDescent="0.2">
      <c r="B190" t="s">
        <v>234</v>
      </c>
      <c r="D190">
        <v>100</v>
      </c>
      <c r="E190" t="s">
        <v>181</v>
      </c>
      <c r="F190">
        <v>90</v>
      </c>
      <c r="H190">
        <v>10</v>
      </c>
      <c r="K190">
        <v>66</v>
      </c>
      <c r="M190">
        <v>32</v>
      </c>
      <c r="O190">
        <v>2</v>
      </c>
    </row>
    <row r="191" spans="1:17" x14ac:dyDescent="0.2">
      <c r="B191" t="s">
        <v>338</v>
      </c>
      <c r="D191">
        <v>100</v>
      </c>
      <c r="E191" t="s">
        <v>181</v>
      </c>
      <c r="F191">
        <v>75</v>
      </c>
      <c r="H191">
        <v>25</v>
      </c>
      <c r="K191">
        <v>64</v>
      </c>
      <c r="M191">
        <v>34</v>
      </c>
      <c r="O191">
        <v>2</v>
      </c>
    </row>
    <row r="192" spans="1:17" x14ac:dyDescent="0.2">
      <c r="C192" t="s">
        <v>236</v>
      </c>
      <c r="D192">
        <v>100</v>
      </c>
      <c r="E192" t="s">
        <v>181</v>
      </c>
      <c r="F192">
        <v>86</v>
      </c>
      <c r="H192">
        <v>14</v>
      </c>
      <c r="K192">
        <v>70</v>
      </c>
      <c r="M192">
        <v>26</v>
      </c>
      <c r="O192">
        <v>5</v>
      </c>
    </row>
    <row r="193" spans="1:15" x14ac:dyDescent="0.2">
      <c r="B193" t="s">
        <v>339</v>
      </c>
      <c r="D193">
        <v>100</v>
      </c>
      <c r="E193" t="s">
        <v>181</v>
      </c>
      <c r="F193">
        <v>59</v>
      </c>
      <c r="H193">
        <v>41</v>
      </c>
      <c r="K193">
        <v>66</v>
      </c>
      <c r="M193">
        <v>32</v>
      </c>
      <c r="O193">
        <v>2</v>
      </c>
    </row>
    <row r="194" spans="1:15" x14ac:dyDescent="0.2">
      <c r="A194" t="s">
        <v>241</v>
      </c>
      <c r="D194">
        <v>100</v>
      </c>
      <c r="E194" t="s">
        <v>181</v>
      </c>
      <c r="F194">
        <v>82</v>
      </c>
      <c r="H194">
        <v>18</v>
      </c>
      <c r="K194">
        <v>55</v>
      </c>
      <c r="M194">
        <v>44</v>
      </c>
      <c r="O194">
        <v>1</v>
      </c>
    </row>
    <row r="195" spans="1:15" x14ac:dyDescent="0.2">
      <c r="B195" t="s">
        <v>242</v>
      </c>
      <c r="D195">
        <v>100</v>
      </c>
      <c r="E195" t="s">
        <v>181</v>
      </c>
      <c r="F195">
        <v>80</v>
      </c>
      <c r="H195">
        <v>20</v>
      </c>
      <c r="K195">
        <v>62</v>
      </c>
      <c r="M195">
        <v>36</v>
      </c>
      <c r="O195">
        <v>2</v>
      </c>
    </row>
    <row r="196" spans="1:15" x14ac:dyDescent="0.2">
      <c r="B196" t="s">
        <v>243</v>
      </c>
      <c r="D196">
        <v>100</v>
      </c>
      <c r="E196" t="s">
        <v>181</v>
      </c>
      <c r="F196">
        <v>83</v>
      </c>
      <c r="H196">
        <v>17</v>
      </c>
      <c r="K196">
        <v>50</v>
      </c>
      <c r="M196">
        <v>49</v>
      </c>
      <c r="O196">
        <v>1</v>
      </c>
    </row>
    <row r="197" spans="1:15" x14ac:dyDescent="0.2">
      <c r="A197" t="s">
        <v>290</v>
      </c>
      <c r="D197">
        <v>100</v>
      </c>
      <c r="E197" t="s">
        <v>181</v>
      </c>
      <c r="F197">
        <v>95</v>
      </c>
      <c r="H197">
        <v>5</v>
      </c>
      <c r="K197">
        <v>43</v>
      </c>
      <c r="M197">
        <v>55</v>
      </c>
      <c r="O197">
        <v>2</v>
      </c>
    </row>
    <row r="198" spans="1:15" x14ac:dyDescent="0.2">
      <c r="A198" t="s">
        <v>340</v>
      </c>
      <c r="D198">
        <v>100</v>
      </c>
      <c r="E198" t="s">
        <v>181</v>
      </c>
      <c r="F198">
        <v>87</v>
      </c>
      <c r="H198">
        <v>13</v>
      </c>
      <c r="K198">
        <v>67</v>
      </c>
      <c r="M198">
        <v>30</v>
      </c>
      <c r="O198">
        <v>3</v>
      </c>
    </row>
    <row r="199" spans="1:15" x14ac:dyDescent="0.2">
      <c r="A199" t="s">
        <v>341</v>
      </c>
    </row>
    <row r="200" spans="1:15" x14ac:dyDescent="0.2">
      <c r="A200" t="s">
        <v>342</v>
      </c>
    </row>
    <row r="201" spans="1:15" x14ac:dyDescent="0.2">
      <c r="A201" t="s">
        <v>343</v>
      </c>
    </row>
    <row r="202" spans="1:15" x14ac:dyDescent="0.2">
      <c r="A202" t="s">
        <v>295</v>
      </c>
    </row>
    <row r="203" spans="1:15" x14ac:dyDescent="0.2">
      <c r="A203" t="s">
        <v>344</v>
      </c>
    </row>
    <row r="204" spans="1:15" x14ac:dyDescent="0.2">
      <c r="A204" t="s">
        <v>345</v>
      </c>
    </row>
    <row r="208" spans="1:15" x14ac:dyDescent="0.2">
      <c r="A208" t="s">
        <v>165</v>
      </c>
    </row>
    <row r="209" spans="1:8" x14ac:dyDescent="0.2">
      <c r="A209" t="s">
        <v>349</v>
      </c>
    </row>
    <row r="210" spans="1:8" x14ac:dyDescent="0.2">
      <c r="A210" t="s">
        <v>350</v>
      </c>
    </row>
    <row r="211" spans="1:8" x14ac:dyDescent="0.2">
      <c r="A211" t="s">
        <v>351</v>
      </c>
    </row>
    <row r="212" spans="1:8" x14ac:dyDescent="0.2">
      <c r="A212" t="s">
        <v>352</v>
      </c>
    </row>
    <row r="213" spans="1:8" x14ac:dyDescent="0.2">
      <c r="A213" t="s">
        <v>353</v>
      </c>
    </row>
    <row r="214" spans="1:8" x14ac:dyDescent="0.2">
      <c r="A214" t="s">
        <v>354</v>
      </c>
    </row>
    <row r="215" spans="1:8" x14ac:dyDescent="0.2">
      <c r="A215" t="s">
        <v>355</v>
      </c>
    </row>
    <row r="217" spans="1:8" x14ac:dyDescent="0.2">
      <c r="A217" t="s">
        <v>350</v>
      </c>
    </row>
    <row r="218" spans="1:8" x14ac:dyDescent="0.2">
      <c r="A218" t="s">
        <v>356</v>
      </c>
      <c r="C218" t="s">
        <v>357</v>
      </c>
      <c r="D218" t="s">
        <v>209</v>
      </c>
      <c r="E218" t="s">
        <v>210</v>
      </c>
      <c r="F218" t="s">
        <v>358</v>
      </c>
      <c r="G218" t="s">
        <v>359</v>
      </c>
      <c r="H218" t="s">
        <v>360</v>
      </c>
    </row>
    <row r="219" spans="1:8" x14ac:dyDescent="0.2">
      <c r="B219" t="s">
        <v>180</v>
      </c>
      <c r="C219" s="1">
        <v>1365800</v>
      </c>
      <c r="D219" s="1">
        <v>1272200</v>
      </c>
      <c r="E219" s="1">
        <v>93600</v>
      </c>
      <c r="F219" s="1">
        <v>532000</v>
      </c>
      <c r="G219" s="1">
        <v>582100</v>
      </c>
      <c r="H219" s="1">
        <v>212100</v>
      </c>
    </row>
    <row r="220" spans="1:8" x14ac:dyDescent="0.2">
      <c r="A220" t="s">
        <v>361</v>
      </c>
      <c r="C220" s="1">
        <v>726100</v>
      </c>
      <c r="D220" s="1">
        <v>692600</v>
      </c>
      <c r="E220" s="1">
        <v>33600</v>
      </c>
      <c r="F220" s="1">
        <v>265600</v>
      </c>
      <c r="G220" s="1">
        <v>319700</v>
      </c>
      <c r="H220" s="1">
        <v>117800</v>
      </c>
    </row>
    <row r="221" spans="1:8" x14ac:dyDescent="0.2">
      <c r="B221" t="s">
        <v>362</v>
      </c>
      <c r="C221" s="1">
        <v>179000</v>
      </c>
      <c r="D221" s="1">
        <v>168800</v>
      </c>
      <c r="E221" s="1">
        <v>10200</v>
      </c>
      <c r="F221" s="1">
        <v>55700</v>
      </c>
      <c r="G221" s="1">
        <v>84000</v>
      </c>
      <c r="H221" s="1">
        <v>32300</v>
      </c>
    </row>
    <row r="222" spans="1:8" x14ac:dyDescent="0.2">
      <c r="B222" t="s">
        <v>363</v>
      </c>
      <c r="C222" s="1">
        <v>16900</v>
      </c>
      <c r="D222" s="1">
        <v>14800</v>
      </c>
      <c r="E222" s="1">
        <v>2200</v>
      </c>
      <c r="F222" s="1">
        <v>8200</v>
      </c>
      <c r="G222" s="1">
        <v>6400</v>
      </c>
      <c r="H222" s="1">
        <v>1900</v>
      </c>
    </row>
    <row r="223" spans="1:8" x14ac:dyDescent="0.2">
      <c r="B223" t="s">
        <v>229</v>
      </c>
      <c r="C223" s="1">
        <v>67800</v>
      </c>
      <c r="D223" s="1">
        <v>67200</v>
      </c>
      <c r="E223">
        <v>700</v>
      </c>
      <c r="F223" s="1">
        <v>36300</v>
      </c>
      <c r="G223" s="1">
        <v>22800</v>
      </c>
      <c r="H223" s="1">
        <v>6800</v>
      </c>
    </row>
    <row r="224" spans="1:8" x14ac:dyDescent="0.2">
      <c r="B224" t="s">
        <v>230</v>
      </c>
      <c r="C224" s="1">
        <v>99600</v>
      </c>
      <c r="D224" s="1">
        <v>98200</v>
      </c>
      <c r="E224" s="1">
        <v>1400</v>
      </c>
      <c r="F224" s="1">
        <v>58600</v>
      </c>
      <c r="G224" s="1">
        <v>22600</v>
      </c>
      <c r="H224" s="1">
        <v>15200</v>
      </c>
    </row>
    <row r="225" spans="1:8" x14ac:dyDescent="0.2">
      <c r="B225" t="s">
        <v>175</v>
      </c>
      <c r="C225" s="1">
        <v>185700</v>
      </c>
      <c r="D225" s="1">
        <v>177700</v>
      </c>
      <c r="E225" s="1">
        <v>8000</v>
      </c>
      <c r="F225" s="1">
        <v>45300</v>
      </c>
      <c r="G225" s="1">
        <v>110000</v>
      </c>
      <c r="H225" s="1">
        <v>26600</v>
      </c>
    </row>
    <row r="226" spans="1:8" x14ac:dyDescent="0.2">
      <c r="B226" t="s">
        <v>231</v>
      </c>
      <c r="C226" s="1">
        <v>138100</v>
      </c>
      <c r="D226" s="1">
        <v>130000</v>
      </c>
      <c r="E226" s="1">
        <v>8200</v>
      </c>
      <c r="F226" s="1">
        <v>46600</v>
      </c>
      <c r="G226" s="1">
        <v>58400</v>
      </c>
      <c r="H226" s="1">
        <v>28000</v>
      </c>
    </row>
    <row r="227" spans="1:8" x14ac:dyDescent="0.2">
      <c r="B227" t="s">
        <v>232</v>
      </c>
      <c r="C227" s="1">
        <v>39000</v>
      </c>
      <c r="D227" s="1">
        <v>36000</v>
      </c>
      <c r="E227" s="1">
        <v>2900</v>
      </c>
      <c r="F227" s="1">
        <v>15000</v>
      </c>
      <c r="G227" s="1">
        <v>15500</v>
      </c>
      <c r="H227" s="1">
        <v>6900</v>
      </c>
    </row>
    <row r="228" spans="1:8" x14ac:dyDescent="0.2">
      <c r="A228" t="s">
        <v>364</v>
      </c>
      <c r="C228" s="1">
        <v>261900</v>
      </c>
      <c r="D228" s="1">
        <v>234100</v>
      </c>
      <c r="E228" s="1">
        <v>27700</v>
      </c>
      <c r="F228" s="1">
        <v>132000</v>
      </c>
      <c r="G228" s="1">
        <v>88500</v>
      </c>
      <c r="H228" s="1">
        <v>34400</v>
      </c>
    </row>
    <row r="229" spans="1:8" x14ac:dyDescent="0.2">
      <c r="B229" t="s">
        <v>234</v>
      </c>
      <c r="C229" s="1">
        <v>131000</v>
      </c>
      <c r="D229" s="1">
        <v>124900</v>
      </c>
      <c r="E229" s="1">
        <v>6200</v>
      </c>
      <c r="F229" s="1">
        <v>63400</v>
      </c>
      <c r="G229" s="1">
        <v>48100</v>
      </c>
      <c r="H229" s="1">
        <v>16400</v>
      </c>
    </row>
    <row r="230" spans="1:8" x14ac:dyDescent="0.2">
      <c r="B230" t="s">
        <v>338</v>
      </c>
      <c r="C230" s="1">
        <v>49900</v>
      </c>
      <c r="D230" s="1">
        <v>41600</v>
      </c>
      <c r="E230" s="1">
        <v>8300</v>
      </c>
      <c r="F230" s="1">
        <v>24700</v>
      </c>
      <c r="G230" s="1">
        <v>18100</v>
      </c>
      <c r="H230" s="1">
        <v>5900</v>
      </c>
    </row>
    <row r="231" spans="1:8" x14ac:dyDescent="0.2">
      <c r="B231" t="s">
        <v>236</v>
      </c>
      <c r="C231" s="1">
        <v>19800</v>
      </c>
      <c r="D231" s="1">
        <v>18300</v>
      </c>
      <c r="E231" s="1">
        <v>1500</v>
      </c>
      <c r="F231" s="1">
        <v>8500</v>
      </c>
      <c r="G231" s="1">
        <v>4300</v>
      </c>
      <c r="H231" s="1">
        <v>6100</v>
      </c>
    </row>
    <row r="232" spans="1:8" x14ac:dyDescent="0.2">
      <c r="B232" t="s">
        <v>238</v>
      </c>
      <c r="C232" s="1">
        <v>33200</v>
      </c>
      <c r="D232" s="1">
        <v>23700</v>
      </c>
      <c r="E232" s="1">
        <v>9400</v>
      </c>
      <c r="F232" s="1">
        <v>19600</v>
      </c>
      <c r="G232" s="1">
        <v>10300</v>
      </c>
      <c r="H232" s="1">
        <v>2400</v>
      </c>
    </row>
    <row r="233" spans="1:8" x14ac:dyDescent="0.2">
      <c r="B233" t="s">
        <v>240</v>
      </c>
      <c r="C233" s="1">
        <v>28000</v>
      </c>
      <c r="D233" s="1">
        <v>25600</v>
      </c>
      <c r="E233" s="1">
        <v>2400</v>
      </c>
      <c r="F233" s="1">
        <v>15900</v>
      </c>
      <c r="G233" s="1">
        <v>7700</v>
      </c>
      <c r="H233" s="1">
        <v>3600</v>
      </c>
    </row>
    <row r="234" spans="1:8" x14ac:dyDescent="0.2">
      <c r="A234" t="s">
        <v>365</v>
      </c>
      <c r="C234" s="1">
        <v>242900</v>
      </c>
      <c r="D234" s="1">
        <v>218800</v>
      </c>
      <c r="E234" s="1">
        <v>24000</v>
      </c>
      <c r="F234" s="1">
        <v>73900</v>
      </c>
      <c r="G234" s="1">
        <v>122600</v>
      </c>
      <c r="H234" s="1">
        <v>41400</v>
      </c>
    </row>
    <row r="235" spans="1:8" x14ac:dyDescent="0.2">
      <c r="A235" t="s">
        <v>366</v>
      </c>
      <c r="C235" s="1">
        <v>121000</v>
      </c>
      <c r="D235" s="1">
        <v>114300</v>
      </c>
      <c r="E235" s="1">
        <v>6800</v>
      </c>
      <c r="F235" s="1">
        <v>54400</v>
      </c>
      <c r="G235" s="1">
        <v>46400</v>
      </c>
      <c r="H235" s="1">
        <v>16000</v>
      </c>
    </row>
    <row r="236" spans="1:8" x14ac:dyDescent="0.2">
      <c r="A236" t="s">
        <v>367</v>
      </c>
      <c r="C236" s="1">
        <v>13900</v>
      </c>
      <c r="D236" s="1">
        <v>12400</v>
      </c>
      <c r="E236" s="1">
        <v>1400</v>
      </c>
      <c r="F236" s="1">
        <v>6000</v>
      </c>
      <c r="G236" s="1">
        <v>4900</v>
      </c>
      <c r="H236" s="1">
        <v>2500</v>
      </c>
    </row>
    <row r="237" spans="1:8" x14ac:dyDescent="0.2">
      <c r="A237" t="s">
        <v>368</v>
      </c>
    </row>
    <row r="238" spans="1:8" x14ac:dyDescent="0.2">
      <c r="A238" t="s">
        <v>369</v>
      </c>
    </row>
    <row r="239" spans="1:8" x14ac:dyDescent="0.2">
      <c r="A239" t="s">
        <v>370</v>
      </c>
    </row>
    <row r="240" spans="1:8" x14ac:dyDescent="0.2">
      <c r="A240" t="s">
        <v>371</v>
      </c>
    </row>
    <row r="241" spans="1:1" x14ac:dyDescent="0.2">
      <c r="A241" t="s">
        <v>372</v>
      </c>
    </row>
    <row r="242" spans="1:1" x14ac:dyDescent="0.2">
      <c r="A242" t="s">
        <v>373</v>
      </c>
    </row>
    <row r="249" spans="1:1" x14ac:dyDescent="0.2">
      <c r="A249" t="s">
        <v>165</v>
      </c>
    </row>
    <row r="250" spans="1:1" x14ac:dyDescent="0.2">
      <c r="A250" t="s">
        <v>504</v>
      </c>
    </row>
    <row r="251" spans="1:1" x14ac:dyDescent="0.2">
      <c r="A251" t="s">
        <v>505</v>
      </c>
    </row>
    <row r="252" spans="1:1" x14ac:dyDescent="0.2">
      <c r="A252" t="s">
        <v>506</v>
      </c>
    </row>
    <row r="253" spans="1:1" x14ac:dyDescent="0.2">
      <c r="A253" t="s">
        <v>205</v>
      </c>
    </row>
    <row r="254" spans="1:1" x14ac:dyDescent="0.2">
      <c r="A254" t="s">
        <v>206</v>
      </c>
    </row>
    <row r="255" spans="1:1" x14ac:dyDescent="0.2">
      <c r="A255" t="s">
        <v>507</v>
      </c>
    </row>
    <row r="257" spans="1:18" x14ac:dyDescent="0.2">
      <c r="A257" t="s">
        <v>505</v>
      </c>
    </row>
    <row r="259" spans="1:18" x14ac:dyDescent="0.2">
      <c r="A259" t="s">
        <v>251</v>
      </c>
      <c r="E259" t="s">
        <v>508</v>
      </c>
    </row>
    <row r="260" spans="1:18" x14ac:dyDescent="0.2">
      <c r="E260" t="s">
        <v>509</v>
      </c>
      <c r="G260" t="s">
        <v>209</v>
      </c>
      <c r="H260" t="s">
        <v>251</v>
      </c>
      <c r="I260" t="s">
        <v>210</v>
      </c>
      <c r="K260" t="s">
        <v>510</v>
      </c>
      <c r="M260" t="s">
        <v>511</v>
      </c>
      <c r="O260" t="s">
        <v>512</v>
      </c>
      <c r="Q260" t="s">
        <v>513</v>
      </c>
    </row>
    <row r="261" spans="1:18" x14ac:dyDescent="0.2">
      <c r="B261" t="s">
        <v>219</v>
      </c>
      <c r="E261">
        <v>100</v>
      </c>
      <c r="F261" t="s">
        <v>181</v>
      </c>
      <c r="G261">
        <v>100</v>
      </c>
      <c r="H261" t="s">
        <v>181</v>
      </c>
      <c r="I261">
        <v>100</v>
      </c>
      <c r="J261" t="s">
        <v>181</v>
      </c>
      <c r="K261">
        <v>100</v>
      </c>
      <c r="L261" t="s">
        <v>181</v>
      </c>
      <c r="M261">
        <v>100</v>
      </c>
      <c r="N261" t="s">
        <v>181</v>
      </c>
      <c r="O261">
        <v>100</v>
      </c>
      <c r="P261" t="s">
        <v>181</v>
      </c>
      <c r="Q261">
        <v>100</v>
      </c>
      <c r="R261" t="s">
        <v>181</v>
      </c>
    </row>
    <row r="262" spans="1:18" x14ac:dyDescent="0.2">
      <c r="A262" t="s">
        <v>221</v>
      </c>
      <c r="E262">
        <v>27.5</v>
      </c>
      <c r="F262" t="s">
        <v>181</v>
      </c>
      <c r="G262">
        <v>29.1</v>
      </c>
      <c r="H262" t="s">
        <v>181</v>
      </c>
      <c r="I262">
        <v>15.8</v>
      </c>
      <c r="J262" t="s">
        <v>181</v>
      </c>
      <c r="K262">
        <v>25.8</v>
      </c>
      <c r="L262" t="s">
        <v>181</v>
      </c>
      <c r="M262">
        <v>28.2</v>
      </c>
      <c r="N262" t="s">
        <v>181</v>
      </c>
      <c r="O262">
        <v>33.5</v>
      </c>
      <c r="P262" t="s">
        <v>181</v>
      </c>
      <c r="Q262">
        <v>33.299999999999997</v>
      </c>
      <c r="R262" t="s">
        <v>181</v>
      </c>
    </row>
    <row r="263" spans="1:18" x14ac:dyDescent="0.2">
      <c r="B263" t="s">
        <v>222</v>
      </c>
      <c r="E263">
        <v>2.7</v>
      </c>
      <c r="G263">
        <v>2.8</v>
      </c>
      <c r="I263">
        <v>2.2000000000000002</v>
      </c>
      <c r="K263">
        <v>2.2999999999999998</v>
      </c>
      <c r="M263">
        <v>3</v>
      </c>
      <c r="O263">
        <v>3.7</v>
      </c>
      <c r="Q263">
        <v>3.1</v>
      </c>
    </row>
    <row r="264" spans="1:18" x14ac:dyDescent="0.2">
      <c r="C264" t="s">
        <v>223</v>
      </c>
      <c r="E264">
        <v>1.9</v>
      </c>
      <c r="G264">
        <v>2</v>
      </c>
      <c r="I264">
        <v>1.3</v>
      </c>
      <c r="K264">
        <v>1.4</v>
      </c>
      <c r="M264">
        <v>2.2999999999999998</v>
      </c>
      <c r="O264">
        <v>2.6</v>
      </c>
      <c r="Q264">
        <v>2.5</v>
      </c>
    </row>
    <row r="265" spans="1:18" x14ac:dyDescent="0.2">
      <c r="D265" t="s">
        <v>224</v>
      </c>
      <c r="E265">
        <v>1.7</v>
      </c>
      <c r="G265">
        <v>1.7</v>
      </c>
      <c r="I265">
        <v>1.1000000000000001</v>
      </c>
      <c r="K265">
        <v>1.3</v>
      </c>
      <c r="M265">
        <v>2</v>
      </c>
      <c r="O265">
        <v>2.2999999999999998</v>
      </c>
      <c r="Q265">
        <v>1.9</v>
      </c>
    </row>
    <row r="266" spans="1:18" x14ac:dyDescent="0.2">
      <c r="D266" t="s">
        <v>225</v>
      </c>
      <c r="E266">
        <v>0.3</v>
      </c>
      <c r="G266">
        <v>0.3</v>
      </c>
      <c r="I266">
        <v>0.2</v>
      </c>
      <c r="K266">
        <v>0.2</v>
      </c>
      <c r="M266">
        <v>0.3</v>
      </c>
      <c r="O266">
        <v>0.3</v>
      </c>
      <c r="Q266">
        <v>0.5</v>
      </c>
    </row>
    <row r="267" spans="1:18" x14ac:dyDescent="0.2">
      <c r="C267" t="s">
        <v>226</v>
      </c>
      <c r="E267">
        <v>0.7</v>
      </c>
      <c r="G267">
        <v>0.7</v>
      </c>
      <c r="I267">
        <v>0.9</v>
      </c>
      <c r="K267">
        <v>0.9</v>
      </c>
      <c r="M267">
        <v>0.6</v>
      </c>
      <c r="O267">
        <v>1.1000000000000001</v>
      </c>
      <c r="Q267">
        <v>0.6</v>
      </c>
    </row>
    <row r="268" spans="1:18" x14ac:dyDescent="0.2">
      <c r="C268" t="s">
        <v>227</v>
      </c>
      <c r="E268">
        <v>0</v>
      </c>
      <c r="F268" t="s">
        <v>261</v>
      </c>
      <c r="G268">
        <v>0</v>
      </c>
      <c r="H268" t="s">
        <v>261</v>
      </c>
      <c r="I268">
        <v>0</v>
      </c>
      <c r="J268" t="s">
        <v>261</v>
      </c>
      <c r="K268">
        <v>0</v>
      </c>
      <c r="L268" t="s">
        <v>261</v>
      </c>
      <c r="M268">
        <v>0</v>
      </c>
      <c r="N268" t="s">
        <v>261</v>
      </c>
      <c r="O268">
        <v>0</v>
      </c>
      <c r="P268" t="s">
        <v>261</v>
      </c>
      <c r="Q268">
        <v>0</v>
      </c>
      <c r="R268" t="s">
        <v>261</v>
      </c>
    </row>
    <row r="269" spans="1:18" x14ac:dyDescent="0.2">
      <c r="B269" t="s">
        <v>228</v>
      </c>
      <c r="E269">
        <v>0.6</v>
      </c>
      <c r="G269">
        <v>0.7</v>
      </c>
      <c r="I269">
        <v>0.3</v>
      </c>
      <c r="K269">
        <v>0.6</v>
      </c>
      <c r="M269">
        <v>0.7</v>
      </c>
      <c r="O269">
        <v>0.8</v>
      </c>
      <c r="Q269">
        <v>0.8</v>
      </c>
    </row>
    <row r="270" spans="1:18" x14ac:dyDescent="0.2">
      <c r="B270" t="s">
        <v>229</v>
      </c>
      <c r="E270">
        <v>1.5</v>
      </c>
      <c r="G270">
        <v>1.7</v>
      </c>
      <c r="I270">
        <v>0.2</v>
      </c>
      <c r="K270">
        <v>1.9</v>
      </c>
      <c r="M270">
        <v>1.1000000000000001</v>
      </c>
      <c r="O270">
        <v>3</v>
      </c>
      <c r="Q270">
        <v>1.2</v>
      </c>
    </row>
    <row r="271" spans="1:18" x14ac:dyDescent="0.2">
      <c r="B271" t="s">
        <v>230</v>
      </c>
      <c r="E271">
        <v>4.5</v>
      </c>
      <c r="G271">
        <v>5</v>
      </c>
      <c r="I271">
        <v>0.6</v>
      </c>
      <c r="K271">
        <v>5.9</v>
      </c>
      <c r="M271">
        <v>2.6</v>
      </c>
      <c r="O271">
        <v>5.0999999999999996</v>
      </c>
      <c r="Q271">
        <v>5.9</v>
      </c>
    </row>
    <row r="272" spans="1:18" x14ac:dyDescent="0.2">
      <c r="B272" t="s">
        <v>175</v>
      </c>
      <c r="E272">
        <v>6.9</v>
      </c>
      <c r="G272">
        <v>7.3</v>
      </c>
      <c r="I272">
        <v>4.2</v>
      </c>
      <c r="K272">
        <v>4.7</v>
      </c>
      <c r="M272">
        <v>9.8000000000000007</v>
      </c>
      <c r="O272">
        <v>5.0999999999999996</v>
      </c>
      <c r="Q272">
        <v>7.4</v>
      </c>
    </row>
    <row r="273" spans="1:18" x14ac:dyDescent="0.2">
      <c r="B273" t="s">
        <v>231</v>
      </c>
      <c r="E273">
        <v>9.6</v>
      </c>
      <c r="G273">
        <v>10.1</v>
      </c>
      <c r="I273">
        <v>6.4</v>
      </c>
      <c r="K273">
        <v>8.8000000000000007</v>
      </c>
      <c r="M273">
        <v>9.8000000000000007</v>
      </c>
      <c r="O273">
        <v>13</v>
      </c>
      <c r="Q273">
        <v>13</v>
      </c>
    </row>
    <row r="274" spans="1:18" x14ac:dyDescent="0.2">
      <c r="B274" t="s">
        <v>232</v>
      </c>
      <c r="E274">
        <v>1.6</v>
      </c>
      <c r="G274">
        <v>1.6</v>
      </c>
      <c r="I274">
        <v>1.9</v>
      </c>
      <c r="K274">
        <v>1.7</v>
      </c>
      <c r="M274">
        <v>1.2</v>
      </c>
      <c r="O274">
        <v>2.8</v>
      </c>
      <c r="Q274">
        <v>1.9</v>
      </c>
    </row>
    <row r="275" spans="1:18" x14ac:dyDescent="0.2">
      <c r="A275" t="s">
        <v>233</v>
      </c>
      <c r="E275">
        <v>27.6</v>
      </c>
      <c r="F275" t="s">
        <v>181</v>
      </c>
      <c r="G275">
        <v>26.2</v>
      </c>
      <c r="H275" t="s">
        <v>181</v>
      </c>
      <c r="I275">
        <v>37.799999999999997</v>
      </c>
      <c r="J275" t="s">
        <v>181</v>
      </c>
      <c r="K275">
        <v>31.7</v>
      </c>
      <c r="L275" t="s">
        <v>181</v>
      </c>
      <c r="M275">
        <v>22.7</v>
      </c>
      <c r="N275" t="s">
        <v>181</v>
      </c>
      <c r="O275">
        <v>25.7</v>
      </c>
      <c r="P275" t="s">
        <v>181</v>
      </c>
      <c r="Q275">
        <v>23.2</v>
      </c>
      <c r="R275" t="s">
        <v>181</v>
      </c>
    </row>
    <row r="276" spans="1:18" x14ac:dyDescent="0.2">
      <c r="B276" t="s">
        <v>234</v>
      </c>
      <c r="E276">
        <v>10.1</v>
      </c>
      <c r="G276">
        <v>10.5</v>
      </c>
      <c r="I276">
        <v>6.5</v>
      </c>
      <c r="K276">
        <v>11.8</v>
      </c>
      <c r="M276">
        <v>8.5</v>
      </c>
      <c r="O276">
        <v>8.6</v>
      </c>
      <c r="Q276">
        <v>9.1</v>
      </c>
    </row>
    <row r="277" spans="1:18" x14ac:dyDescent="0.2">
      <c r="B277" t="s">
        <v>235</v>
      </c>
      <c r="E277">
        <v>6.5</v>
      </c>
      <c r="G277">
        <v>5.9</v>
      </c>
      <c r="I277">
        <v>11</v>
      </c>
      <c r="K277">
        <v>7.1</v>
      </c>
      <c r="M277">
        <v>6.1</v>
      </c>
      <c r="O277">
        <v>5.5</v>
      </c>
      <c r="Q277">
        <v>4.4000000000000004</v>
      </c>
    </row>
    <row r="278" spans="1:18" x14ac:dyDescent="0.2">
      <c r="B278" t="s">
        <v>236</v>
      </c>
      <c r="E278">
        <v>2.5</v>
      </c>
      <c r="G278">
        <v>2.6</v>
      </c>
      <c r="I278">
        <v>2.2999999999999998</v>
      </c>
      <c r="K278">
        <v>2.2999999999999998</v>
      </c>
      <c r="M278">
        <v>1.5</v>
      </c>
      <c r="O278">
        <v>3.5</v>
      </c>
      <c r="Q278">
        <v>4.5999999999999996</v>
      </c>
    </row>
    <row r="279" spans="1:18" x14ac:dyDescent="0.2">
      <c r="B279" t="s">
        <v>237</v>
      </c>
      <c r="E279">
        <v>0.4</v>
      </c>
      <c r="G279">
        <v>0.4</v>
      </c>
      <c r="I279">
        <v>0.5</v>
      </c>
      <c r="K279">
        <v>0.6</v>
      </c>
      <c r="M279">
        <v>0.3</v>
      </c>
      <c r="O279">
        <v>0.3</v>
      </c>
      <c r="Q279">
        <v>0.3</v>
      </c>
    </row>
    <row r="280" spans="1:18" x14ac:dyDescent="0.2">
      <c r="B280" t="s">
        <v>238</v>
      </c>
      <c r="E280">
        <v>5.0999999999999996</v>
      </c>
      <c r="G280">
        <v>3.8</v>
      </c>
      <c r="I280">
        <v>14.9</v>
      </c>
      <c r="K280">
        <v>6.4</v>
      </c>
      <c r="M280">
        <v>4.2</v>
      </c>
      <c r="O280">
        <v>4.3</v>
      </c>
      <c r="Q280">
        <v>2.4</v>
      </c>
    </row>
    <row r="281" spans="1:18" x14ac:dyDescent="0.2">
      <c r="B281" t="s">
        <v>239</v>
      </c>
      <c r="E281">
        <v>1.9</v>
      </c>
      <c r="G281">
        <v>1.9</v>
      </c>
      <c r="I281">
        <v>1.9</v>
      </c>
      <c r="K281">
        <v>2.2999999999999998</v>
      </c>
      <c r="M281">
        <v>1.3</v>
      </c>
      <c r="O281">
        <v>2.1</v>
      </c>
      <c r="Q281">
        <v>1.7</v>
      </c>
    </row>
    <row r="282" spans="1:18" x14ac:dyDescent="0.2">
      <c r="B282" t="s">
        <v>240</v>
      </c>
      <c r="E282">
        <v>1.1000000000000001</v>
      </c>
      <c r="G282">
        <v>1.2</v>
      </c>
      <c r="I282">
        <v>0.8</v>
      </c>
      <c r="K282">
        <v>1.3</v>
      </c>
      <c r="M282">
        <v>0.9</v>
      </c>
      <c r="O282">
        <v>1.5</v>
      </c>
      <c r="Q282">
        <v>0.9</v>
      </c>
    </row>
    <row r="283" spans="1:18" x14ac:dyDescent="0.2">
      <c r="A283" t="s">
        <v>241</v>
      </c>
      <c r="E283">
        <v>30.5</v>
      </c>
      <c r="F283" t="s">
        <v>181</v>
      </c>
      <c r="G283">
        <v>29.6</v>
      </c>
      <c r="H283" t="s">
        <v>181</v>
      </c>
      <c r="I283">
        <v>37.1</v>
      </c>
      <c r="J283" t="s">
        <v>181</v>
      </c>
      <c r="K283">
        <v>26</v>
      </c>
      <c r="L283" t="s">
        <v>181</v>
      </c>
      <c r="M283">
        <v>37</v>
      </c>
      <c r="N283" t="s">
        <v>181</v>
      </c>
      <c r="O283">
        <v>20.8</v>
      </c>
      <c r="P283" t="s">
        <v>181</v>
      </c>
      <c r="Q283">
        <v>29.7</v>
      </c>
      <c r="R283" t="s">
        <v>181</v>
      </c>
    </row>
    <row r="284" spans="1:18" x14ac:dyDescent="0.2">
      <c r="B284" t="s">
        <v>242</v>
      </c>
      <c r="E284">
        <v>9</v>
      </c>
      <c r="G284">
        <v>8.5</v>
      </c>
      <c r="I284">
        <v>12.3</v>
      </c>
      <c r="K284">
        <v>8.1</v>
      </c>
      <c r="M284">
        <v>10.199999999999999</v>
      </c>
      <c r="O284">
        <v>7.4</v>
      </c>
      <c r="Q284">
        <v>7.5</v>
      </c>
    </row>
    <row r="285" spans="1:18" x14ac:dyDescent="0.2">
      <c r="B285" t="s">
        <v>243</v>
      </c>
      <c r="E285">
        <v>13.6</v>
      </c>
      <c r="G285">
        <v>13.5</v>
      </c>
      <c r="I285">
        <v>14.1</v>
      </c>
      <c r="K285">
        <v>9.9</v>
      </c>
      <c r="M285">
        <v>17.399999999999999</v>
      </c>
      <c r="O285">
        <v>8.8000000000000007</v>
      </c>
      <c r="Q285">
        <v>13.7</v>
      </c>
    </row>
    <row r="286" spans="1:18" x14ac:dyDescent="0.2">
      <c r="B286" t="s">
        <v>244</v>
      </c>
      <c r="E286">
        <v>7.9</v>
      </c>
      <c r="G286">
        <v>7.6</v>
      </c>
      <c r="I286">
        <v>10.6</v>
      </c>
      <c r="K286">
        <v>7.9</v>
      </c>
      <c r="M286">
        <v>9.3000000000000007</v>
      </c>
      <c r="O286">
        <v>4.5999999999999996</v>
      </c>
      <c r="Q286">
        <v>8.5</v>
      </c>
    </row>
    <row r="287" spans="1:18" x14ac:dyDescent="0.2">
      <c r="A287" t="s">
        <v>245</v>
      </c>
      <c r="E287">
        <v>13.9</v>
      </c>
      <c r="F287" t="s">
        <v>181</v>
      </c>
      <c r="G287">
        <v>14.7</v>
      </c>
      <c r="H287" t="s">
        <v>181</v>
      </c>
      <c r="I287">
        <v>8.6</v>
      </c>
      <c r="J287" t="s">
        <v>181</v>
      </c>
      <c r="K287">
        <v>16</v>
      </c>
      <c r="L287" t="s">
        <v>181</v>
      </c>
      <c r="M287">
        <v>11.7</v>
      </c>
      <c r="N287" t="s">
        <v>181</v>
      </c>
      <c r="O287">
        <v>19.5</v>
      </c>
      <c r="P287" t="s">
        <v>181</v>
      </c>
      <c r="Q287">
        <v>13.4</v>
      </c>
      <c r="R287" t="s">
        <v>181</v>
      </c>
    </row>
    <row r="288" spans="1:18" x14ac:dyDescent="0.2">
      <c r="B288" t="s">
        <v>246</v>
      </c>
      <c r="E288">
        <v>3.7</v>
      </c>
      <c r="G288">
        <v>4.0999999999999996</v>
      </c>
      <c r="I288">
        <v>0.9</v>
      </c>
      <c r="K288">
        <v>2.4</v>
      </c>
      <c r="M288">
        <v>5.0999999999999996</v>
      </c>
      <c r="O288">
        <v>3.1</v>
      </c>
      <c r="Q288">
        <v>4.0999999999999996</v>
      </c>
    </row>
    <row r="289" spans="1:18" x14ac:dyDescent="0.2">
      <c r="B289" t="s">
        <v>247</v>
      </c>
      <c r="E289">
        <v>4</v>
      </c>
      <c r="G289">
        <v>4.2</v>
      </c>
      <c r="I289">
        <v>2.8</v>
      </c>
      <c r="K289">
        <v>6.3</v>
      </c>
      <c r="M289">
        <v>1.2</v>
      </c>
      <c r="O289">
        <v>8.6999999999999993</v>
      </c>
      <c r="Q289">
        <v>5.2</v>
      </c>
    </row>
    <row r="290" spans="1:18" x14ac:dyDescent="0.2">
      <c r="B290" t="s">
        <v>248</v>
      </c>
      <c r="E290">
        <v>6.2</v>
      </c>
      <c r="G290">
        <v>6.4</v>
      </c>
      <c r="I290">
        <v>4.9000000000000004</v>
      </c>
      <c r="K290">
        <v>7.4</v>
      </c>
      <c r="M290">
        <v>5.5</v>
      </c>
      <c r="O290">
        <v>7.8</v>
      </c>
      <c r="Q290">
        <v>4.0999999999999996</v>
      </c>
    </row>
    <row r="291" spans="1:18" x14ac:dyDescent="0.2">
      <c r="A291" t="s">
        <v>249</v>
      </c>
      <c r="E291">
        <v>0.5</v>
      </c>
      <c r="F291" t="s">
        <v>181</v>
      </c>
      <c r="G291">
        <v>0.4</v>
      </c>
      <c r="H291" t="s">
        <v>181</v>
      </c>
      <c r="I291">
        <v>0.7</v>
      </c>
      <c r="J291" t="s">
        <v>181</v>
      </c>
      <c r="K291">
        <v>0.5</v>
      </c>
      <c r="L291" t="s">
        <v>181</v>
      </c>
      <c r="M291">
        <v>0.4</v>
      </c>
      <c r="N291" t="s">
        <v>181</v>
      </c>
      <c r="O291">
        <v>0.4</v>
      </c>
      <c r="P291" t="s">
        <v>181</v>
      </c>
      <c r="Q291">
        <v>0.4</v>
      </c>
      <c r="R291" t="s">
        <v>181</v>
      </c>
    </row>
    <row r="292" spans="1:18" x14ac:dyDescent="0.2">
      <c r="B292" t="s">
        <v>514</v>
      </c>
      <c r="E292" s="1">
        <v>317451</v>
      </c>
      <c r="G292" s="1">
        <v>279384</v>
      </c>
      <c r="I292" s="1">
        <v>38038</v>
      </c>
      <c r="K292" s="1">
        <v>155842</v>
      </c>
      <c r="M292" s="1">
        <v>122208</v>
      </c>
      <c r="O292" s="1">
        <v>5189</v>
      </c>
      <c r="Q292" s="1">
        <v>53571</v>
      </c>
    </row>
    <row r="294" spans="1:18" x14ac:dyDescent="0.2">
      <c r="A294" t="s">
        <v>515</v>
      </c>
    </row>
    <row r="295" spans="1:18" x14ac:dyDescent="0.2">
      <c r="A295" t="s">
        <v>516</v>
      </c>
    </row>
    <row r="296" spans="1:18" x14ac:dyDescent="0.2">
      <c r="A296" t="s">
        <v>517</v>
      </c>
    </row>
    <row r="297" spans="1:18" x14ac:dyDescent="0.2">
      <c r="A297" t="s">
        <v>518</v>
      </c>
    </row>
    <row r="298" spans="1:18" x14ac:dyDescent="0.2">
      <c r="A298" t="s">
        <v>519</v>
      </c>
    </row>
    <row r="300" spans="1:18" x14ac:dyDescent="0.2">
      <c r="E300" s="1">
        <f>E292*(E270+E271)/100</f>
        <v>19047.060000000001</v>
      </c>
      <c r="F300" s="1"/>
      <c r="G300" s="1">
        <f>G292*(G270+G271)/100</f>
        <v>18718.727999999999</v>
      </c>
      <c r="H300" s="1"/>
      <c r="I300" s="1">
        <f>I292*(I270+I271)/100</f>
        <v>304.30400000000003</v>
      </c>
    </row>
    <row r="301" spans="1:18" x14ac:dyDescent="0.2">
      <c r="A301" s="43" t="s">
        <v>520</v>
      </c>
    </row>
  </sheetData>
  <mergeCells count="1">
    <mergeCell ref="A1:B1"/>
  </mergeCells>
  <phoneticPr fontId="2" type="noConversion"/>
  <hyperlinks>
    <hyperlink ref="A301" r:id="rId1"/>
  </hyperlinks>
  <pageMargins left="0.75" right="0.75" top="1" bottom="1" header="0.5" footer="0.5"/>
  <pageSetup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workbookViewId="0">
      <selection activeCell="E6" sqref="E6"/>
    </sheetView>
  </sheetViews>
  <sheetFormatPr defaultRowHeight="12.75" x14ac:dyDescent="0.2"/>
  <cols>
    <col min="5" max="5" width="29.28515625" customWidth="1"/>
    <col min="7" max="7" width="23.28515625" customWidth="1"/>
    <col min="8" max="8" width="14" style="1" customWidth="1"/>
  </cols>
  <sheetData>
    <row r="1" spans="1:8" x14ac:dyDescent="0.2">
      <c r="A1" s="106" t="s">
        <v>539</v>
      </c>
      <c r="B1" s="106"/>
      <c r="C1" s="106"/>
    </row>
    <row r="2" spans="1:8" x14ac:dyDescent="0.2">
      <c r="B2" t="s">
        <v>130</v>
      </c>
    </row>
    <row r="3" spans="1:8" x14ac:dyDescent="0.2">
      <c r="B3" t="s">
        <v>129</v>
      </c>
      <c r="E3" t="s">
        <v>501</v>
      </c>
    </row>
    <row r="4" spans="1:8" x14ac:dyDescent="0.2">
      <c r="G4" t="s">
        <v>138</v>
      </c>
      <c r="H4" s="1">
        <f>SUM(H13:H16)</f>
        <v>12919365</v>
      </c>
    </row>
    <row r="7" spans="1:8" x14ac:dyDescent="0.2">
      <c r="A7" t="s">
        <v>131</v>
      </c>
      <c r="B7" t="s">
        <v>132</v>
      </c>
      <c r="D7" t="s">
        <v>133</v>
      </c>
      <c r="E7" t="s">
        <v>137</v>
      </c>
      <c r="F7" t="s">
        <v>136</v>
      </c>
      <c r="G7" t="s">
        <v>134</v>
      </c>
      <c r="H7" s="1" t="s">
        <v>135</v>
      </c>
    </row>
    <row r="8" spans="1:8" x14ac:dyDescent="0.2">
      <c r="A8">
        <v>54</v>
      </c>
      <c r="B8" t="s">
        <v>104</v>
      </c>
      <c r="C8" t="s">
        <v>50</v>
      </c>
      <c r="D8" t="s">
        <v>105</v>
      </c>
      <c r="F8" t="s">
        <v>51</v>
      </c>
      <c r="G8" t="s">
        <v>52</v>
      </c>
      <c r="H8" s="1">
        <v>147103173</v>
      </c>
    </row>
    <row r="9" spans="1:8" x14ac:dyDescent="0.2">
      <c r="A9">
        <v>56</v>
      </c>
      <c r="B9" t="s">
        <v>106</v>
      </c>
      <c r="C9" t="s">
        <v>50</v>
      </c>
      <c r="D9" t="s">
        <v>105</v>
      </c>
      <c r="E9" t="s">
        <v>59</v>
      </c>
      <c r="F9" t="s">
        <v>51</v>
      </c>
      <c r="G9" t="s">
        <v>52</v>
      </c>
      <c r="H9" s="1">
        <v>9910403</v>
      </c>
    </row>
    <row r="10" spans="1:8" x14ac:dyDescent="0.2">
      <c r="A10">
        <v>58</v>
      </c>
      <c r="B10" t="s">
        <v>107</v>
      </c>
      <c r="C10" t="s">
        <v>50</v>
      </c>
      <c r="D10" t="s">
        <v>105</v>
      </c>
      <c r="E10" t="s">
        <v>61</v>
      </c>
      <c r="F10" t="s">
        <v>51</v>
      </c>
      <c r="G10" t="s">
        <v>52</v>
      </c>
      <c r="H10" s="1">
        <v>9567062</v>
      </c>
    </row>
    <row r="11" spans="1:8" x14ac:dyDescent="0.2">
      <c r="A11">
        <v>60</v>
      </c>
      <c r="B11" t="s">
        <v>108</v>
      </c>
      <c r="C11" t="s">
        <v>50</v>
      </c>
      <c r="D11" t="s">
        <v>105</v>
      </c>
      <c r="E11" t="s">
        <v>63</v>
      </c>
      <c r="F11" t="s">
        <v>51</v>
      </c>
      <c r="G11" t="s">
        <v>52</v>
      </c>
      <c r="H11" s="1">
        <v>10125910</v>
      </c>
    </row>
    <row r="12" spans="1:8" x14ac:dyDescent="0.2">
      <c r="A12">
        <v>62</v>
      </c>
      <c r="B12" t="s">
        <v>109</v>
      </c>
      <c r="C12" t="s">
        <v>50</v>
      </c>
      <c r="D12" t="s">
        <v>105</v>
      </c>
      <c r="E12" t="s">
        <v>65</v>
      </c>
      <c r="F12" t="s">
        <v>51</v>
      </c>
      <c r="G12" t="s">
        <v>52</v>
      </c>
      <c r="H12" s="1">
        <v>6136448</v>
      </c>
    </row>
    <row r="13" spans="1:8" x14ac:dyDescent="0.2">
      <c r="A13">
        <v>64</v>
      </c>
      <c r="B13" t="s">
        <v>110</v>
      </c>
      <c r="C13" t="s">
        <v>50</v>
      </c>
      <c r="D13" t="s">
        <v>105</v>
      </c>
      <c r="E13" t="s">
        <v>67</v>
      </c>
      <c r="F13" t="s">
        <v>51</v>
      </c>
      <c r="G13" t="s">
        <v>52</v>
      </c>
      <c r="H13" s="1">
        <v>3350430</v>
      </c>
    </row>
    <row r="14" spans="1:8" x14ac:dyDescent="0.2">
      <c r="A14">
        <v>66</v>
      </c>
      <c r="B14" t="s">
        <v>111</v>
      </c>
      <c r="C14" t="s">
        <v>50</v>
      </c>
      <c r="D14" t="s">
        <v>105</v>
      </c>
      <c r="E14" t="s">
        <v>69</v>
      </c>
      <c r="F14" t="s">
        <v>51</v>
      </c>
      <c r="G14" t="s">
        <v>52</v>
      </c>
      <c r="H14" s="1">
        <v>1851095</v>
      </c>
    </row>
    <row r="15" spans="1:8" x14ac:dyDescent="0.2">
      <c r="A15">
        <v>68</v>
      </c>
      <c r="B15" t="s">
        <v>112</v>
      </c>
      <c r="C15" t="s">
        <v>50</v>
      </c>
      <c r="D15" t="s">
        <v>105</v>
      </c>
      <c r="E15" t="s">
        <v>71</v>
      </c>
      <c r="F15" t="s">
        <v>51</v>
      </c>
      <c r="G15" t="s">
        <v>52</v>
      </c>
      <c r="H15" s="1">
        <v>1887262</v>
      </c>
    </row>
    <row r="16" spans="1:8" x14ac:dyDescent="0.2">
      <c r="A16">
        <v>70</v>
      </c>
      <c r="B16" t="s">
        <v>113</v>
      </c>
      <c r="C16" t="s">
        <v>50</v>
      </c>
      <c r="D16" t="s">
        <v>105</v>
      </c>
      <c r="E16" t="s">
        <v>73</v>
      </c>
      <c r="F16" t="s">
        <v>51</v>
      </c>
      <c r="G16" t="s">
        <v>52</v>
      </c>
      <c r="H16" s="1">
        <v>5830578</v>
      </c>
    </row>
    <row r="17" spans="1:8" x14ac:dyDescent="0.2">
      <c r="A17">
        <v>72</v>
      </c>
      <c r="B17" t="s">
        <v>114</v>
      </c>
      <c r="C17" t="s">
        <v>50</v>
      </c>
      <c r="D17" t="s">
        <v>105</v>
      </c>
      <c r="E17" t="s">
        <v>75</v>
      </c>
      <c r="F17" t="s">
        <v>51</v>
      </c>
      <c r="G17" t="s">
        <v>52</v>
      </c>
      <c r="H17" s="1">
        <v>9635134</v>
      </c>
    </row>
    <row r="18" spans="1:8" x14ac:dyDescent="0.2">
      <c r="A18">
        <v>74</v>
      </c>
      <c r="B18" t="s">
        <v>115</v>
      </c>
      <c r="C18" t="s">
        <v>50</v>
      </c>
      <c r="D18" t="s">
        <v>105</v>
      </c>
      <c r="E18" t="s">
        <v>77</v>
      </c>
      <c r="F18" t="s">
        <v>51</v>
      </c>
      <c r="G18" t="s">
        <v>52</v>
      </c>
      <c r="H18" s="1">
        <v>9826493</v>
      </c>
    </row>
    <row r="19" spans="1:8" x14ac:dyDescent="0.2">
      <c r="A19">
        <v>76</v>
      </c>
      <c r="B19" t="s">
        <v>116</v>
      </c>
      <c r="C19" t="s">
        <v>50</v>
      </c>
      <c r="D19" t="s">
        <v>105</v>
      </c>
      <c r="E19" t="s">
        <v>79</v>
      </c>
      <c r="F19" t="s">
        <v>51</v>
      </c>
      <c r="G19" t="s">
        <v>52</v>
      </c>
      <c r="H19" s="1">
        <v>10410544</v>
      </c>
    </row>
    <row r="20" spans="1:8" x14ac:dyDescent="0.2">
      <c r="A20">
        <v>78</v>
      </c>
      <c r="B20" t="s">
        <v>117</v>
      </c>
      <c r="C20" t="s">
        <v>50</v>
      </c>
      <c r="D20" t="s">
        <v>105</v>
      </c>
      <c r="E20" t="s">
        <v>81</v>
      </c>
      <c r="F20" t="s">
        <v>51</v>
      </c>
      <c r="G20" t="s">
        <v>52</v>
      </c>
      <c r="H20" s="1">
        <v>11498748</v>
      </c>
    </row>
    <row r="21" spans="1:8" x14ac:dyDescent="0.2">
      <c r="A21">
        <v>80</v>
      </c>
      <c r="B21" t="s">
        <v>118</v>
      </c>
      <c r="C21" t="s">
        <v>50</v>
      </c>
      <c r="D21" t="s">
        <v>105</v>
      </c>
      <c r="E21" t="s">
        <v>83</v>
      </c>
      <c r="F21" t="s">
        <v>51</v>
      </c>
      <c r="G21" t="s">
        <v>52</v>
      </c>
      <c r="H21" s="1">
        <v>11332460</v>
      </c>
    </row>
    <row r="22" spans="1:8" x14ac:dyDescent="0.2">
      <c r="A22">
        <v>82</v>
      </c>
      <c r="B22" t="s">
        <v>119</v>
      </c>
      <c r="C22" t="s">
        <v>50</v>
      </c>
      <c r="D22" t="s">
        <v>105</v>
      </c>
      <c r="E22" t="s">
        <v>85</v>
      </c>
      <c r="F22" t="s">
        <v>51</v>
      </c>
      <c r="G22" t="s">
        <v>52</v>
      </c>
      <c r="H22" s="1">
        <v>10161124</v>
      </c>
    </row>
    <row r="23" spans="1:8" x14ac:dyDescent="0.2">
      <c r="A23">
        <v>84</v>
      </c>
      <c r="B23" t="s">
        <v>120</v>
      </c>
      <c r="C23" t="s">
        <v>50</v>
      </c>
      <c r="D23" t="s">
        <v>105</v>
      </c>
      <c r="E23" t="s">
        <v>87</v>
      </c>
      <c r="F23" t="s">
        <v>51</v>
      </c>
      <c r="G23" t="s">
        <v>52</v>
      </c>
      <c r="H23" s="1">
        <v>8868025</v>
      </c>
    </row>
    <row r="24" spans="1:8" x14ac:dyDescent="0.2">
      <c r="A24">
        <v>86</v>
      </c>
      <c r="B24" t="s">
        <v>121</v>
      </c>
      <c r="C24" t="s">
        <v>50</v>
      </c>
      <c r="D24" t="s">
        <v>105</v>
      </c>
      <c r="E24" t="s">
        <v>89</v>
      </c>
      <c r="F24" t="s">
        <v>51</v>
      </c>
      <c r="G24" t="s">
        <v>52</v>
      </c>
      <c r="H24" s="1">
        <v>2842037</v>
      </c>
    </row>
    <row r="25" spans="1:8" x14ac:dyDescent="0.2">
      <c r="A25">
        <v>88</v>
      </c>
      <c r="B25" t="s">
        <v>122</v>
      </c>
      <c r="C25" t="s">
        <v>50</v>
      </c>
      <c r="D25" t="s">
        <v>105</v>
      </c>
      <c r="E25" t="s">
        <v>91</v>
      </c>
      <c r="F25" t="s">
        <v>51</v>
      </c>
      <c r="G25" t="s">
        <v>52</v>
      </c>
      <c r="H25" s="1">
        <v>3953022</v>
      </c>
    </row>
    <row r="26" spans="1:8" x14ac:dyDescent="0.2">
      <c r="A26">
        <v>90</v>
      </c>
      <c r="B26" t="s">
        <v>123</v>
      </c>
      <c r="C26" t="s">
        <v>50</v>
      </c>
      <c r="D26" t="s">
        <v>105</v>
      </c>
      <c r="E26" t="s">
        <v>93</v>
      </c>
      <c r="F26" t="s">
        <v>51</v>
      </c>
      <c r="G26" t="s">
        <v>52</v>
      </c>
      <c r="H26" s="1">
        <v>2268464</v>
      </c>
    </row>
    <row r="27" spans="1:8" x14ac:dyDescent="0.2">
      <c r="A27">
        <v>92</v>
      </c>
      <c r="B27" t="s">
        <v>124</v>
      </c>
      <c r="C27" t="s">
        <v>50</v>
      </c>
      <c r="D27" t="s">
        <v>105</v>
      </c>
      <c r="E27" t="s">
        <v>95</v>
      </c>
      <c r="F27" t="s">
        <v>51</v>
      </c>
      <c r="G27" t="s">
        <v>52</v>
      </c>
      <c r="H27" s="1">
        <v>3089274</v>
      </c>
    </row>
    <row r="28" spans="1:8" x14ac:dyDescent="0.2">
      <c r="A28">
        <v>94</v>
      </c>
      <c r="B28" t="s">
        <v>125</v>
      </c>
      <c r="C28" t="s">
        <v>50</v>
      </c>
      <c r="D28" t="s">
        <v>105</v>
      </c>
      <c r="E28" t="s">
        <v>97</v>
      </c>
      <c r="F28" t="s">
        <v>51</v>
      </c>
      <c r="G28" t="s">
        <v>52</v>
      </c>
      <c r="H28" s="1">
        <v>4601437</v>
      </c>
    </row>
    <row r="29" spans="1:8" x14ac:dyDescent="0.2">
      <c r="A29">
        <v>96</v>
      </c>
      <c r="B29" t="s">
        <v>126</v>
      </c>
      <c r="C29" t="s">
        <v>50</v>
      </c>
      <c r="D29" t="s">
        <v>105</v>
      </c>
      <c r="E29" t="s">
        <v>99</v>
      </c>
      <c r="F29" t="s">
        <v>51</v>
      </c>
      <c r="G29" t="s">
        <v>52</v>
      </c>
      <c r="H29" s="1">
        <v>4182934</v>
      </c>
    </row>
    <row r="30" spans="1:8" x14ac:dyDescent="0.2">
      <c r="A30">
        <v>98</v>
      </c>
      <c r="B30" t="s">
        <v>127</v>
      </c>
      <c r="C30" t="s">
        <v>50</v>
      </c>
      <c r="D30" t="s">
        <v>105</v>
      </c>
      <c r="E30" t="s">
        <v>101</v>
      </c>
      <c r="F30" t="s">
        <v>51</v>
      </c>
      <c r="G30" t="s">
        <v>52</v>
      </c>
      <c r="H30" s="1">
        <v>3235137</v>
      </c>
    </row>
    <row r="31" spans="1:8" x14ac:dyDescent="0.2">
      <c r="A31">
        <v>100</v>
      </c>
      <c r="B31" t="s">
        <v>128</v>
      </c>
      <c r="C31" t="s">
        <v>50</v>
      </c>
      <c r="D31" t="s">
        <v>105</v>
      </c>
      <c r="E31" t="s">
        <v>103</v>
      </c>
      <c r="F31" t="s">
        <v>51</v>
      </c>
      <c r="G31" t="s">
        <v>52</v>
      </c>
      <c r="H31" s="1">
        <v>2539152</v>
      </c>
    </row>
    <row r="32" spans="1:8" x14ac:dyDescent="0.2">
      <c r="A32">
        <v>55</v>
      </c>
      <c r="B32" t="s">
        <v>104</v>
      </c>
      <c r="C32" t="s">
        <v>50</v>
      </c>
      <c r="D32" t="s">
        <v>105</v>
      </c>
      <c r="F32" t="s">
        <v>53</v>
      </c>
      <c r="G32" t="s">
        <v>54</v>
      </c>
      <c r="H32" s="1">
        <v>20305</v>
      </c>
    </row>
    <row r="33" spans="1:8" x14ac:dyDescent="0.2">
      <c r="A33">
        <v>57</v>
      </c>
      <c r="B33" t="s">
        <v>106</v>
      </c>
      <c r="C33" t="s">
        <v>50</v>
      </c>
      <c r="D33" t="s">
        <v>105</v>
      </c>
      <c r="E33" t="s">
        <v>59</v>
      </c>
      <c r="F33" t="s">
        <v>53</v>
      </c>
      <c r="G33" t="s">
        <v>54</v>
      </c>
      <c r="H33" s="1">
        <v>15277</v>
      </c>
    </row>
    <row r="34" spans="1:8" x14ac:dyDescent="0.2">
      <c r="A34">
        <v>59</v>
      </c>
      <c r="B34" t="s">
        <v>107</v>
      </c>
      <c r="C34" t="s">
        <v>50</v>
      </c>
      <c r="D34" t="s">
        <v>105</v>
      </c>
      <c r="E34" t="s">
        <v>61</v>
      </c>
      <c r="F34" t="s">
        <v>53</v>
      </c>
      <c r="G34" t="s">
        <v>54</v>
      </c>
      <c r="H34" s="1">
        <v>42813</v>
      </c>
    </row>
    <row r="35" spans="1:8" x14ac:dyDescent="0.2">
      <c r="A35">
        <v>61</v>
      </c>
      <c r="B35" t="s">
        <v>108</v>
      </c>
      <c r="C35" t="s">
        <v>50</v>
      </c>
      <c r="D35" t="s">
        <v>105</v>
      </c>
      <c r="E35" t="s">
        <v>63</v>
      </c>
      <c r="F35" t="s">
        <v>53</v>
      </c>
      <c r="G35" t="s">
        <v>54</v>
      </c>
      <c r="H35" s="1">
        <v>44072</v>
      </c>
    </row>
    <row r="36" spans="1:8" x14ac:dyDescent="0.2">
      <c r="A36">
        <v>63</v>
      </c>
      <c r="B36" t="s">
        <v>109</v>
      </c>
      <c r="C36" t="s">
        <v>50</v>
      </c>
      <c r="D36" t="s">
        <v>105</v>
      </c>
      <c r="E36" t="s">
        <v>65</v>
      </c>
      <c r="F36" t="s">
        <v>53</v>
      </c>
      <c r="G36" t="s">
        <v>54</v>
      </c>
      <c r="H36" s="1">
        <v>11703</v>
      </c>
    </row>
    <row r="37" spans="1:8" x14ac:dyDescent="0.2">
      <c r="A37">
        <v>65</v>
      </c>
      <c r="B37" t="s">
        <v>110</v>
      </c>
      <c r="C37" t="s">
        <v>50</v>
      </c>
      <c r="D37" t="s">
        <v>105</v>
      </c>
      <c r="E37" t="s">
        <v>67</v>
      </c>
      <c r="F37" t="s">
        <v>53</v>
      </c>
      <c r="G37" t="s">
        <v>54</v>
      </c>
      <c r="H37" s="1">
        <v>15447</v>
      </c>
    </row>
    <row r="38" spans="1:8" x14ac:dyDescent="0.2">
      <c r="A38">
        <v>67</v>
      </c>
      <c r="B38" t="s">
        <v>111</v>
      </c>
      <c r="C38" t="s">
        <v>50</v>
      </c>
      <c r="D38" t="s">
        <v>105</v>
      </c>
      <c r="E38" t="s">
        <v>69</v>
      </c>
      <c r="F38" t="s">
        <v>53</v>
      </c>
      <c r="G38" t="s">
        <v>54</v>
      </c>
      <c r="H38" s="1">
        <v>22147</v>
      </c>
    </row>
    <row r="39" spans="1:8" x14ac:dyDescent="0.2">
      <c r="A39">
        <v>69</v>
      </c>
      <c r="B39" t="s">
        <v>112</v>
      </c>
      <c r="C39" t="s">
        <v>50</v>
      </c>
      <c r="D39" t="s">
        <v>105</v>
      </c>
      <c r="E39" t="s">
        <v>71</v>
      </c>
      <c r="F39" t="s">
        <v>53</v>
      </c>
      <c r="G39" t="s">
        <v>54</v>
      </c>
      <c r="H39" s="1">
        <v>25007</v>
      </c>
    </row>
    <row r="40" spans="1:8" x14ac:dyDescent="0.2">
      <c r="A40">
        <v>71</v>
      </c>
      <c r="B40" t="s">
        <v>113</v>
      </c>
      <c r="C40" t="s">
        <v>50</v>
      </c>
      <c r="D40" t="s">
        <v>105</v>
      </c>
      <c r="E40" t="s">
        <v>73</v>
      </c>
      <c r="F40" t="s">
        <v>53</v>
      </c>
      <c r="G40" t="s">
        <v>54</v>
      </c>
      <c r="H40" s="1">
        <v>30502</v>
      </c>
    </row>
    <row r="41" spans="1:8" x14ac:dyDescent="0.2">
      <c r="A41">
        <v>73</v>
      </c>
      <c r="B41" t="s">
        <v>114</v>
      </c>
      <c r="C41" t="s">
        <v>50</v>
      </c>
      <c r="D41" t="s">
        <v>105</v>
      </c>
      <c r="E41" t="s">
        <v>75</v>
      </c>
      <c r="F41" t="s">
        <v>53</v>
      </c>
      <c r="G41" t="s">
        <v>54</v>
      </c>
      <c r="H41" s="1">
        <v>14693</v>
      </c>
    </row>
    <row r="42" spans="1:8" x14ac:dyDescent="0.2">
      <c r="A42">
        <v>75</v>
      </c>
      <c r="B42" t="s">
        <v>115</v>
      </c>
      <c r="C42" t="s">
        <v>50</v>
      </c>
      <c r="D42" t="s">
        <v>105</v>
      </c>
      <c r="E42" t="s">
        <v>77</v>
      </c>
      <c r="F42" t="s">
        <v>53</v>
      </c>
      <c r="G42" t="s">
        <v>54</v>
      </c>
      <c r="H42" s="1">
        <v>15198</v>
      </c>
    </row>
    <row r="43" spans="1:8" x14ac:dyDescent="0.2">
      <c r="A43">
        <v>77</v>
      </c>
      <c r="B43" t="s">
        <v>116</v>
      </c>
      <c r="C43" t="s">
        <v>50</v>
      </c>
      <c r="D43" t="s">
        <v>105</v>
      </c>
      <c r="E43" t="s">
        <v>79</v>
      </c>
      <c r="F43" t="s">
        <v>53</v>
      </c>
      <c r="G43" t="s">
        <v>54</v>
      </c>
      <c r="H43" s="1">
        <v>37345</v>
      </c>
    </row>
    <row r="44" spans="1:8" x14ac:dyDescent="0.2">
      <c r="A44">
        <v>79</v>
      </c>
      <c r="B44" t="s">
        <v>117</v>
      </c>
      <c r="C44" t="s">
        <v>50</v>
      </c>
      <c r="D44" t="s">
        <v>105</v>
      </c>
      <c r="E44" t="s">
        <v>81</v>
      </c>
      <c r="F44" t="s">
        <v>53</v>
      </c>
      <c r="G44" t="s">
        <v>54</v>
      </c>
      <c r="H44" s="1">
        <v>40051</v>
      </c>
    </row>
    <row r="45" spans="1:8" x14ac:dyDescent="0.2">
      <c r="A45">
        <v>81</v>
      </c>
      <c r="B45" t="s">
        <v>118</v>
      </c>
      <c r="C45" t="s">
        <v>50</v>
      </c>
      <c r="D45" t="s">
        <v>105</v>
      </c>
      <c r="E45" t="s">
        <v>83</v>
      </c>
      <c r="F45" t="s">
        <v>53</v>
      </c>
      <c r="G45" t="s">
        <v>54</v>
      </c>
      <c r="H45" s="1">
        <v>12076</v>
      </c>
    </row>
    <row r="46" spans="1:8" x14ac:dyDescent="0.2">
      <c r="A46">
        <v>83</v>
      </c>
      <c r="B46" t="s">
        <v>119</v>
      </c>
      <c r="C46" t="s">
        <v>50</v>
      </c>
      <c r="D46" t="s">
        <v>105</v>
      </c>
      <c r="E46" t="s">
        <v>85</v>
      </c>
      <c r="F46" t="s">
        <v>53</v>
      </c>
      <c r="G46" t="s">
        <v>54</v>
      </c>
      <c r="H46" s="1">
        <v>11842</v>
      </c>
    </row>
    <row r="47" spans="1:8" x14ac:dyDescent="0.2">
      <c r="A47">
        <v>85</v>
      </c>
      <c r="B47" t="s">
        <v>120</v>
      </c>
      <c r="C47" t="s">
        <v>50</v>
      </c>
      <c r="D47" t="s">
        <v>105</v>
      </c>
      <c r="E47" t="s">
        <v>87</v>
      </c>
      <c r="F47" t="s">
        <v>53</v>
      </c>
      <c r="G47" t="s">
        <v>54</v>
      </c>
      <c r="H47" s="1">
        <v>32806</v>
      </c>
    </row>
    <row r="48" spans="1:8" x14ac:dyDescent="0.2">
      <c r="A48">
        <v>87</v>
      </c>
      <c r="B48" t="s">
        <v>121</v>
      </c>
      <c r="C48" t="s">
        <v>50</v>
      </c>
      <c r="D48" t="s">
        <v>105</v>
      </c>
      <c r="E48" t="s">
        <v>89</v>
      </c>
      <c r="F48" t="s">
        <v>53</v>
      </c>
      <c r="G48" t="s">
        <v>54</v>
      </c>
      <c r="H48" s="1">
        <v>25270</v>
      </c>
    </row>
    <row r="49" spans="1:8" x14ac:dyDescent="0.2">
      <c r="A49">
        <v>89</v>
      </c>
      <c r="B49" t="s">
        <v>122</v>
      </c>
      <c r="C49" t="s">
        <v>50</v>
      </c>
      <c r="D49" t="s">
        <v>105</v>
      </c>
      <c r="E49" t="s">
        <v>91</v>
      </c>
      <c r="F49" t="s">
        <v>53</v>
      </c>
      <c r="G49" t="s">
        <v>54</v>
      </c>
      <c r="H49" s="1">
        <v>27514</v>
      </c>
    </row>
    <row r="50" spans="1:8" x14ac:dyDescent="0.2">
      <c r="A50">
        <v>91</v>
      </c>
      <c r="B50" t="s">
        <v>123</v>
      </c>
      <c r="C50" t="s">
        <v>50</v>
      </c>
      <c r="D50" t="s">
        <v>105</v>
      </c>
      <c r="E50" t="s">
        <v>93</v>
      </c>
      <c r="F50" t="s">
        <v>53</v>
      </c>
      <c r="G50" t="s">
        <v>54</v>
      </c>
      <c r="H50" s="1">
        <v>20977</v>
      </c>
    </row>
    <row r="51" spans="1:8" x14ac:dyDescent="0.2">
      <c r="A51">
        <v>93</v>
      </c>
      <c r="B51" t="s">
        <v>124</v>
      </c>
      <c r="C51" t="s">
        <v>50</v>
      </c>
      <c r="D51" t="s">
        <v>105</v>
      </c>
      <c r="E51" t="s">
        <v>95</v>
      </c>
      <c r="F51" t="s">
        <v>53</v>
      </c>
      <c r="G51" t="s">
        <v>54</v>
      </c>
      <c r="H51" s="1">
        <v>22790</v>
      </c>
    </row>
    <row r="52" spans="1:8" x14ac:dyDescent="0.2">
      <c r="A52">
        <v>95</v>
      </c>
      <c r="B52" t="s">
        <v>125</v>
      </c>
      <c r="C52" t="s">
        <v>50</v>
      </c>
      <c r="D52" t="s">
        <v>105</v>
      </c>
      <c r="E52" t="s">
        <v>97</v>
      </c>
      <c r="F52" t="s">
        <v>53</v>
      </c>
      <c r="G52" t="s">
        <v>54</v>
      </c>
      <c r="H52" s="1">
        <v>25165</v>
      </c>
    </row>
    <row r="53" spans="1:8" x14ac:dyDescent="0.2">
      <c r="A53">
        <v>97</v>
      </c>
      <c r="B53" t="s">
        <v>126</v>
      </c>
      <c r="C53" t="s">
        <v>50</v>
      </c>
      <c r="D53" t="s">
        <v>105</v>
      </c>
      <c r="E53" t="s">
        <v>99</v>
      </c>
      <c r="F53" t="s">
        <v>53</v>
      </c>
      <c r="G53" t="s">
        <v>54</v>
      </c>
      <c r="H53" s="1">
        <v>22318</v>
      </c>
    </row>
    <row r="54" spans="1:8" x14ac:dyDescent="0.2">
      <c r="A54">
        <v>99</v>
      </c>
      <c r="B54" t="s">
        <v>127</v>
      </c>
      <c r="C54" t="s">
        <v>50</v>
      </c>
      <c r="D54" t="s">
        <v>105</v>
      </c>
      <c r="E54" t="s">
        <v>101</v>
      </c>
      <c r="F54" t="s">
        <v>53</v>
      </c>
      <c r="G54" t="s">
        <v>54</v>
      </c>
      <c r="H54" s="1">
        <v>20920</v>
      </c>
    </row>
    <row r="55" spans="1:8" x14ac:dyDescent="0.2">
      <c r="A55">
        <v>101</v>
      </c>
      <c r="B55" t="s">
        <v>128</v>
      </c>
      <c r="C55" t="s">
        <v>50</v>
      </c>
      <c r="D55" t="s">
        <v>105</v>
      </c>
      <c r="E55" t="s">
        <v>103</v>
      </c>
      <c r="F55" t="s">
        <v>53</v>
      </c>
      <c r="G55" t="s">
        <v>54</v>
      </c>
      <c r="H55" s="1">
        <v>18297</v>
      </c>
    </row>
    <row r="56" spans="1:8" x14ac:dyDescent="0.2">
      <c r="A56">
        <v>6</v>
      </c>
      <c r="B56" t="s">
        <v>56</v>
      </c>
      <c r="C56" t="s">
        <v>50</v>
      </c>
      <c r="D56" t="s">
        <v>57</v>
      </c>
      <c r="F56" t="s">
        <v>51</v>
      </c>
      <c r="G56" t="s">
        <v>52</v>
      </c>
      <c r="H56" s="1">
        <v>141274964</v>
      </c>
    </row>
    <row r="57" spans="1:8" x14ac:dyDescent="0.2">
      <c r="A57">
        <v>8</v>
      </c>
      <c r="B57" t="s">
        <v>58</v>
      </c>
      <c r="C57" t="s">
        <v>50</v>
      </c>
      <c r="D57" t="s">
        <v>57</v>
      </c>
      <c r="E57" t="s">
        <v>59</v>
      </c>
      <c r="F57" t="s">
        <v>51</v>
      </c>
      <c r="G57" t="s">
        <v>52</v>
      </c>
      <c r="H57" s="1">
        <v>10356773</v>
      </c>
    </row>
    <row r="58" spans="1:8" x14ac:dyDescent="0.2">
      <c r="A58">
        <v>10</v>
      </c>
      <c r="B58" t="s">
        <v>60</v>
      </c>
      <c r="C58" t="s">
        <v>50</v>
      </c>
      <c r="D58" t="s">
        <v>57</v>
      </c>
      <c r="E58" t="s">
        <v>61</v>
      </c>
      <c r="F58" t="s">
        <v>51</v>
      </c>
      <c r="G58" t="s">
        <v>52</v>
      </c>
      <c r="H58" s="1">
        <v>9945226</v>
      </c>
    </row>
    <row r="59" spans="1:8" x14ac:dyDescent="0.2">
      <c r="A59">
        <v>12</v>
      </c>
      <c r="B59" t="s">
        <v>62</v>
      </c>
      <c r="C59" t="s">
        <v>50</v>
      </c>
      <c r="D59" t="s">
        <v>57</v>
      </c>
      <c r="E59" t="s">
        <v>63</v>
      </c>
      <c r="F59" t="s">
        <v>51</v>
      </c>
      <c r="G59" t="s">
        <v>52</v>
      </c>
      <c r="H59" s="1">
        <v>10674272</v>
      </c>
    </row>
    <row r="60" spans="1:8" x14ac:dyDescent="0.2">
      <c r="A60">
        <v>14</v>
      </c>
      <c r="B60" t="s">
        <v>64</v>
      </c>
      <c r="C60" t="s">
        <v>50</v>
      </c>
      <c r="D60" t="s">
        <v>57</v>
      </c>
      <c r="E60" t="s">
        <v>65</v>
      </c>
      <c r="F60" t="s">
        <v>51</v>
      </c>
      <c r="G60" t="s">
        <v>52</v>
      </c>
      <c r="H60" s="1">
        <v>6415594</v>
      </c>
    </row>
    <row r="61" spans="1:8" x14ac:dyDescent="0.2">
      <c r="A61">
        <v>16</v>
      </c>
      <c r="B61" t="s">
        <v>66</v>
      </c>
      <c r="C61" t="s">
        <v>50</v>
      </c>
      <c r="D61" t="s">
        <v>57</v>
      </c>
      <c r="E61" t="s">
        <v>67</v>
      </c>
      <c r="F61" t="s">
        <v>51</v>
      </c>
      <c r="G61" t="s">
        <v>52</v>
      </c>
      <c r="H61" s="1">
        <v>3642423</v>
      </c>
    </row>
    <row r="62" spans="1:8" x14ac:dyDescent="0.2">
      <c r="A62">
        <v>18</v>
      </c>
      <c r="B62" t="s">
        <v>68</v>
      </c>
      <c r="C62" t="s">
        <v>50</v>
      </c>
      <c r="D62" t="s">
        <v>57</v>
      </c>
      <c r="E62" t="s">
        <v>69</v>
      </c>
      <c r="F62" t="s">
        <v>51</v>
      </c>
      <c r="G62" t="s">
        <v>52</v>
      </c>
      <c r="H62" s="1">
        <v>1946123</v>
      </c>
    </row>
    <row r="63" spans="1:8" x14ac:dyDescent="0.2">
      <c r="A63">
        <v>20</v>
      </c>
      <c r="B63" t="s">
        <v>70</v>
      </c>
      <c r="C63" t="s">
        <v>50</v>
      </c>
      <c r="D63" t="s">
        <v>57</v>
      </c>
      <c r="E63" t="s">
        <v>71</v>
      </c>
      <c r="F63" t="s">
        <v>51</v>
      </c>
      <c r="G63" t="s">
        <v>52</v>
      </c>
      <c r="H63" s="1">
        <v>1926099</v>
      </c>
    </row>
    <row r="64" spans="1:8" x14ac:dyDescent="0.2">
      <c r="A64">
        <v>22</v>
      </c>
      <c r="B64" t="s">
        <v>72</v>
      </c>
      <c r="C64" t="s">
        <v>50</v>
      </c>
      <c r="D64" t="s">
        <v>57</v>
      </c>
      <c r="E64" t="s">
        <v>73</v>
      </c>
      <c r="F64" t="s">
        <v>51</v>
      </c>
      <c r="G64" t="s">
        <v>52</v>
      </c>
      <c r="H64" s="1">
        <v>5861680</v>
      </c>
    </row>
    <row r="65" spans="1:8" x14ac:dyDescent="0.2">
      <c r="A65">
        <v>24</v>
      </c>
      <c r="B65" t="s">
        <v>74</v>
      </c>
      <c r="C65" t="s">
        <v>50</v>
      </c>
      <c r="D65" t="s">
        <v>57</v>
      </c>
      <c r="E65" t="s">
        <v>75</v>
      </c>
      <c r="F65" t="s">
        <v>51</v>
      </c>
      <c r="G65" t="s">
        <v>52</v>
      </c>
      <c r="H65" s="1">
        <v>9657845</v>
      </c>
    </row>
    <row r="66" spans="1:8" x14ac:dyDescent="0.2">
      <c r="A66">
        <v>26</v>
      </c>
      <c r="B66" t="s">
        <v>76</v>
      </c>
      <c r="C66" t="s">
        <v>50</v>
      </c>
      <c r="D66" t="s">
        <v>57</v>
      </c>
      <c r="E66" t="s">
        <v>77</v>
      </c>
      <c r="F66" t="s">
        <v>51</v>
      </c>
      <c r="G66" t="s">
        <v>52</v>
      </c>
      <c r="H66" s="1">
        <v>9666002</v>
      </c>
    </row>
    <row r="67" spans="1:8" x14ac:dyDescent="0.2">
      <c r="A67">
        <v>28</v>
      </c>
      <c r="B67" t="s">
        <v>78</v>
      </c>
      <c r="C67" t="s">
        <v>50</v>
      </c>
      <c r="D67" t="s">
        <v>57</v>
      </c>
      <c r="E67" t="s">
        <v>79</v>
      </c>
      <c r="F67" t="s">
        <v>51</v>
      </c>
      <c r="G67" t="s">
        <v>52</v>
      </c>
      <c r="H67" s="1">
        <v>10206343</v>
      </c>
    </row>
    <row r="68" spans="1:8" x14ac:dyDescent="0.2">
      <c r="A68">
        <v>30</v>
      </c>
      <c r="B68" t="s">
        <v>80</v>
      </c>
      <c r="C68" t="s">
        <v>50</v>
      </c>
      <c r="D68" t="s">
        <v>57</v>
      </c>
      <c r="E68" t="s">
        <v>81</v>
      </c>
      <c r="F68" t="s">
        <v>51</v>
      </c>
      <c r="G68" t="s">
        <v>52</v>
      </c>
      <c r="H68" s="1">
        <v>11121959</v>
      </c>
    </row>
    <row r="69" spans="1:8" x14ac:dyDescent="0.2">
      <c r="A69">
        <v>32</v>
      </c>
      <c r="B69" t="s">
        <v>82</v>
      </c>
      <c r="C69" t="s">
        <v>50</v>
      </c>
      <c r="D69" t="s">
        <v>57</v>
      </c>
      <c r="E69" t="s">
        <v>83</v>
      </c>
      <c r="F69" t="s">
        <v>51</v>
      </c>
      <c r="G69" t="s">
        <v>52</v>
      </c>
      <c r="H69" s="1">
        <v>10898786</v>
      </c>
    </row>
    <row r="70" spans="1:8" x14ac:dyDescent="0.2">
      <c r="A70">
        <v>34</v>
      </c>
      <c r="B70" t="s">
        <v>84</v>
      </c>
      <c r="C70" t="s">
        <v>50</v>
      </c>
      <c r="D70" t="s">
        <v>57</v>
      </c>
      <c r="E70" t="s">
        <v>85</v>
      </c>
      <c r="F70" t="s">
        <v>51</v>
      </c>
      <c r="G70" t="s">
        <v>52</v>
      </c>
      <c r="H70" s="1">
        <v>9652987</v>
      </c>
    </row>
    <row r="71" spans="1:8" x14ac:dyDescent="0.2">
      <c r="A71">
        <v>36</v>
      </c>
      <c r="B71" t="s">
        <v>86</v>
      </c>
      <c r="C71" t="s">
        <v>50</v>
      </c>
      <c r="D71" t="s">
        <v>57</v>
      </c>
      <c r="E71" t="s">
        <v>87</v>
      </c>
      <c r="F71" t="s">
        <v>51</v>
      </c>
      <c r="G71" t="s">
        <v>52</v>
      </c>
      <c r="H71" s="1">
        <v>8254342</v>
      </c>
    </row>
    <row r="72" spans="1:8" x14ac:dyDescent="0.2">
      <c r="A72">
        <v>38</v>
      </c>
      <c r="B72" t="s">
        <v>88</v>
      </c>
      <c r="C72" t="s">
        <v>50</v>
      </c>
      <c r="D72" t="s">
        <v>57</v>
      </c>
      <c r="E72" t="s">
        <v>89</v>
      </c>
      <c r="F72" t="s">
        <v>51</v>
      </c>
      <c r="G72" t="s">
        <v>52</v>
      </c>
      <c r="H72" s="1">
        <v>2597744</v>
      </c>
    </row>
    <row r="73" spans="1:8" x14ac:dyDescent="0.2">
      <c r="A73">
        <v>40</v>
      </c>
      <c r="B73" t="s">
        <v>90</v>
      </c>
      <c r="C73" t="s">
        <v>50</v>
      </c>
      <c r="D73" t="s">
        <v>57</v>
      </c>
      <c r="E73" t="s">
        <v>91</v>
      </c>
      <c r="F73" t="s">
        <v>51</v>
      </c>
      <c r="G73" t="s">
        <v>52</v>
      </c>
      <c r="H73" s="1">
        <v>3606637</v>
      </c>
    </row>
    <row r="74" spans="1:8" x14ac:dyDescent="0.2">
      <c r="A74">
        <v>42</v>
      </c>
      <c r="B74" t="s">
        <v>92</v>
      </c>
      <c r="C74" t="s">
        <v>50</v>
      </c>
      <c r="D74" t="s">
        <v>57</v>
      </c>
      <c r="E74" t="s">
        <v>93</v>
      </c>
      <c r="F74" t="s">
        <v>51</v>
      </c>
      <c r="G74" t="s">
        <v>52</v>
      </c>
      <c r="H74" s="1">
        <v>2002360</v>
      </c>
    </row>
    <row r="75" spans="1:8" x14ac:dyDescent="0.2">
      <c r="A75">
        <v>44</v>
      </c>
      <c r="B75" t="s">
        <v>94</v>
      </c>
      <c r="C75" t="s">
        <v>50</v>
      </c>
      <c r="D75" t="s">
        <v>57</v>
      </c>
      <c r="E75" t="s">
        <v>95</v>
      </c>
      <c r="F75" t="s">
        <v>51</v>
      </c>
      <c r="G75" t="s">
        <v>52</v>
      </c>
      <c r="H75" s="1">
        <v>2658450</v>
      </c>
    </row>
    <row r="76" spans="1:8" x14ac:dyDescent="0.2">
      <c r="A76">
        <v>46</v>
      </c>
      <c r="B76" t="s">
        <v>96</v>
      </c>
      <c r="C76" t="s">
        <v>50</v>
      </c>
      <c r="D76" t="s">
        <v>57</v>
      </c>
      <c r="E76" t="s">
        <v>97</v>
      </c>
      <c r="F76" t="s">
        <v>51</v>
      </c>
      <c r="G76" t="s">
        <v>52</v>
      </c>
      <c r="H76" s="1">
        <v>3739824</v>
      </c>
    </row>
    <row r="77" spans="1:8" x14ac:dyDescent="0.2">
      <c r="A77">
        <v>48</v>
      </c>
      <c r="B77" t="s">
        <v>98</v>
      </c>
      <c r="C77" t="s">
        <v>50</v>
      </c>
      <c r="D77" t="s">
        <v>57</v>
      </c>
      <c r="E77" t="s">
        <v>99</v>
      </c>
      <c r="F77" t="s">
        <v>51</v>
      </c>
      <c r="G77" t="s">
        <v>52</v>
      </c>
      <c r="H77" s="1">
        <v>3099604</v>
      </c>
    </row>
    <row r="78" spans="1:8" x14ac:dyDescent="0.2">
      <c r="A78">
        <v>50</v>
      </c>
      <c r="B78" t="s">
        <v>100</v>
      </c>
      <c r="C78" t="s">
        <v>50</v>
      </c>
      <c r="D78" t="s">
        <v>57</v>
      </c>
      <c r="E78" t="s">
        <v>101</v>
      </c>
      <c r="F78" t="s">
        <v>51</v>
      </c>
      <c r="G78" t="s">
        <v>52</v>
      </c>
      <c r="H78" s="1">
        <v>2072317</v>
      </c>
    </row>
    <row r="79" spans="1:8" x14ac:dyDescent="0.2">
      <c r="A79">
        <v>52</v>
      </c>
      <c r="B79" t="s">
        <v>102</v>
      </c>
      <c r="C79" t="s">
        <v>50</v>
      </c>
      <c r="D79" t="s">
        <v>57</v>
      </c>
      <c r="E79" t="s">
        <v>103</v>
      </c>
      <c r="F79" t="s">
        <v>51</v>
      </c>
      <c r="G79" t="s">
        <v>52</v>
      </c>
      <c r="H79" s="1">
        <v>1271574</v>
      </c>
    </row>
    <row r="80" spans="1:8" x14ac:dyDescent="0.2">
      <c r="A80">
        <v>7</v>
      </c>
      <c r="B80" t="s">
        <v>56</v>
      </c>
      <c r="C80" t="s">
        <v>50</v>
      </c>
      <c r="D80" t="s">
        <v>57</v>
      </c>
      <c r="F80" t="s">
        <v>53</v>
      </c>
      <c r="G80" t="s">
        <v>54</v>
      </c>
      <c r="H80" s="1">
        <v>20305</v>
      </c>
    </row>
    <row r="81" spans="1:8" x14ac:dyDescent="0.2">
      <c r="A81">
        <v>9</v>
      </c>
      <c r="B81" t="s">
        <v>58</v>
      </c>
      <c r="C81" t="s">
        <v>50</v>
      </c>
      <c r="D81" t="s">
        <v>57</v>
      </c>
      <c r="E81" t="s">
        <v>59</v>
      </c>
      <c r="F81" t="s">
        <v>53</v>
      </c>
      <c r="G81" t="s">
        <v>54</v>
      </c>
      <c r="H81" s="1">
        <v>14330</v>
      </c>
    </row>
    <row r="82" spans="1:8" x14ac:dyDescent="0.2">
      <c r="A82">
        <v>11</v>
      </c>
      <c r="B82" t="s">
        <v>60</v>
      </c>
      <c r="C82" t="s">
        <v>50</v>
      </c>
      <c r="D82" t="s">
        <v>57</v>
      </c>
      <c r="E82" t="s">
        <v>61</v>
      </c>
      <c r="F82" t="s">
        <v>53</v>
      </c>
      <c r="G82" t="s">
        <v>54</v>
      </c>
      <c r="H82" s="1">
        <v>49759</v>
      </c>
    </row>
    <row r="83" spans="1:8" x14ac:dyDescent="0.2">
      <c r="A83">
        <v>13</v>
      </c>
      <c r="B83" t="s">
        <v>62</v>
      </c>
      <c r="C83" t="s">
        <v>50</v>
      </c>
      <c r="D83" t="s">
        <v>57</v>
      </c>
      <c r="E83" t="s">
        <v>63</v>
      </c>
      <c r="F83" t="s">
        <v>53</v>
      </c>
      <c r="G83" t="s">
        <v>54</v>
      </c>
      <c r="H83" s="1">
        <v>48769</v>
      </c>
    </row>
    <row r="84" spans="1:8" x14ac:dyDescent="0.2">
      <c r="A84">
        <v>15</v>
      </c>
      <c r="B84" t="s">
        <v>64</v>
      </c>
      <c r="C84" t="s">
        <v>50</v>
      </c>
      <c r="D84" t="s">
        <v>57</v>
      </c>
      <c r="E84" t="s">
        <v>65</v>
      </c>
      <c r="F84" t="s">
        <v>53</v>
      </c>
      <c r="G84" t="s">
        <v>54</v>
      </c>
      <c r="H84" s="1">
        <v>12647</v>
      </c>
    </row>
    <row r="85" spans="1:8" x14ac:dyDescent="0.2">
      <c r="A85">
        <v>17</v>
      </c>
      <c r="B85" t="s">
        <v>66</v>
      </c>
      <c r="C85" t="s">
        <v>50</v>
      </c>
      <c r="D85" t="s">
        <v>57</v>
      </c>
      <c r="E85" t="s">
        <v>67</v>
      </c>
      <c r="F85" t="s">
        <v>53</v>
      </c>
      <c r="G85" t="s">
        <v>54</v>
      </c>
      <c r="H85" s="1">
        <v>18243</v>
      </c>
    </row>
    <row r="86" spans="1:8" x14ac:dyDescent="0.2">
      <c r="A86">
        <v>19</v>
      </c>
      <c r="B86" t="s">
        <v>68</v>
      </c>
      <c r="C86" t="s">
        <v>50</v>
      </c>
      <c r="D86" t="s">
        <v>57</v>
      </c>
      <c r="E86" t="s">
        <v>69</v>
      </c>
      <c r="F86" t="s">
        <v>53</v>
      </c>
      <c r="G86" t="s">
        <v>54</v>
      </c>
      <c r="H86" s="1">
        <v>23190</v>
      </c>
    </row>
    <row r="87" spans="1:8" x14ac:dyDescent="0.2">
      <c r="A87">
        <v>21</v>
      </c>
      <c r="B87" t="s">
        <v>70</v>
      </c>
      <c r="C87" t="s">
        <v>50</v>
      </c>
      <c r="D87" t="s">
        <v>57</v>
      </c>
      <c r="E87" t="s">
        <v>71</v>
      </c>
      <c r="F87" t="s">
        <v>53</v>
      </c>
      <c r="G87" t="s">
        <v>54</v>
      </c>
      <c r="H87" s="1">
        <v>21647</v>
      </c>
    </row>
    <row r="88" spans="1:8" x14ac:dyDescent="0.2">
      <c r="A88">
        <v>23</v>
      </c>
      <c r="B88" t="s">
        <v>72</v>
      </c>
      <c r="C88" t="s">
        <v>50</v>
      </c>
      <c r="D88" t="s">
        <v>57</v>
      </c>
      <c r="E88" t="s">
        <v>73</v>
      </c>
      <c r="F88" t="s">
        <v>53</v>
      </c>
      <c r="G88" t="s">
        <v>54</v>
      </c>
      <c r="H88" s="1">
        <v>30843</v>
      </c>
    </row>
    <row r="89" spans="1:8" x14ac:dyDescent="0.2">
      <c r="A89">
        <v>25</v>
      </c>
      <c r="B89" t="s">
        <v>74</v>
      </c>
      <c r="C89" t="s">
        <v>50</v>
      </c>
      <c r="D89" t="s">
        <v>57</v>
      </c>
      <c r="E89" t="s">
        <v>75</v>
      </c>
      <c r="F89" t="s">
        <v>53</v>
      </c>
      <c r="G89" t="s">
        <v>54</v>
      </c>
      <c r="H89" s="1">
        <v>17656</v>
      </c>
    </row>
    <row r="90" spans="1:8" x14ac:dyDescent="0.2">
      <c r="A90">
        <v>27</v>
      </c>
      <c r="B90" t="s">
        <v>76</v>
      </c>
      <c r="C90" t="s">
        <v>50</v>
      </c>
      <c r="D90" t="s">
        <v>57</v>
      </c>
      <c r="E90" t="s">
        <v>77</v>
      </c>
      <c r="F90" t="s">
        <v>53</v>
      </c>
      <c r="G90" t="s">
        <v>54</v>
      </c>
      <c r="H90" s="1">
        <v>14264</v>
      </c>
    </row>
    <row r="91" spans="1:8" x14ac:dyDescent="0.2">
      <c r="A91">
        <v>29</v>
      </c>
      <c r="B91" t="s">
        <v>78</v>
      </c>
      <c r="C91" t="s">
        <v>50</v>
      </c>
      <c r="D91" t="s">
        <v>57</v>
      </c>
      <c r="E91" t="s">
        <v>79</v>
      </c>
      <c r="F91" t="s">
        <v>53</v>
      </c>
      <c r="G91" t="s">
        <v>54</v>
      </c>
      <c r="H91" s="1">
        <v>47551</v>
      </c>
    </row>
    <row r="92" spans="1:8" x14ac:dyDescent="0.2">
      <c r="A92">
        <v>31</v>
      </c>
      <c r="B92" t="s">
        <v>80</v>
      </c>
      <c r="C92" t="s">
        <v>50</v>
      </c>
      <c r="D92" t="s">
        <v>57</v>
      </c>
      <c r="E92" t="s">
        <v>81</v>
      </c>
      <c r="F92" t="s">
        <v>53</v>
      </c>
      <c r="G92" t="s">
        <v>54</v>
      </c>
      <c r="H92" s="1">
        <v>44503</v>
      </c>
    </row>
    <row r="93" spans="1:8" x14ac:dyDescent="0.2">
      <c r="A93">
        <v>33</v>
      </c>
      <c r="B93" t="s">
        <v>82</v>
      </c>
      <c r="C93" t="s">
        <v>50</v>
      </c>
      <c r="D93" t="s">
        <v>57</v>
      </c>
      <c r="E93" t="s">
        <v>83</v>
      </c>
      <c r="F93" t="s">
        <v>53</v>
      </c>
      <c r="G93" t="s">
        <v>54</v>
      </c>
      <c r="H93" s="1">
        <v>14797</v>
      </c>
    </row>
    <row r="94" spans="1:8" x14ac:dyDescent="0.2">
      <c r="A94">
        <v>35</v>
      </c>
      <c r="B94" t="s">
        <v>84</v>
      </c>
      <c r="C94" t="s">
        <v>50</v>
      </c>
      <c r="D94" t="s">
        <v>57</v>
      </c>
      <c r="E94" t="s">
        <v>85</v>
      </c>
      <c r="F94" t="s">
        <v>53</v>
      </c>
      <c r="G94" t="s">
        <v>54</v>
      </c>
      <c r="H94" s="1">
        <v>12877</v>
      </c>
    </row>
    <row r="95" spans="1:8" x14ac:dyDescent="0.2">
      <c r="A95">
        <v>37</v>
      </c>
      <c r="B95" t="s">
        <v>86</v>
      </c>
      <c r="C95" t="s">
        <v>50</v>
      </c>
      <c r="D95" t="s">
        <v>57</v>
      </c>
      <c r="E95" t="s">
        <v>87</v>
      </c>
      <c r="F95" t="s">
        <v>53</v>
      </c>
      <c r="G95" t="s">
        <v>54</v>
      </c>
      <c r="H95" s="1">
        <v>28977</v>
      </c>
    </row>
    <row r="96" spans="1:8" x14ac:dyDescent="0.2">
      <c r="A96">
        <v>39</v>
      </c>
      <c r="B96" t="s">
        <v>88</v>
      </c>
      <c r="C96" t="s">
        <v>50</v>
      </c>
      <c r="D96" t="s">
        <v>57</v>
      </c>
      <c r="E96" t="s">
        <v>89</v>
      </c>
      <c r="F96" t="s">
        <v>53</v>
      </c>
      <c r="G96" t="s">
        <v>54</v>
      </c>
      <c r="H96" s="1">
        <v>20269</v>
      </c>
    </row>
    <row r="97" spans="1:8" x14ac:dyDescent="0.2">
      <c r="A97">
        <v>41</v>
      </c>
      <c r="B97" t="s">
        <v>90</v>
      </c>
      <c r="C97" t="s">
        <v>50</v>
      </c>
      <c r="D97" t="s">
        <v>57</v>
      </c>
      <c r="E97" t="s">
        <v>91</v>
      </c>
      <c r="F97" t="s">
        <v>53</v>
      </c>
      <c r="G97" t="s">
        <v>54</v>
      </c>
      <c r="H97" s="1">
        <v>23710</v>
      </c>
    </row>
    <row r="98" spans="1:8" x14ac:dyDescent="0.2">
      <c r="A98">
        <v>43</v>
      </c>
      <c r="B98" t="s">
        <v>92</v>
      </c>
      <c r="C98" t="s">
        <v>50</v>
      </c>
      <c r="D98" t="s">
        <v>57</v>
      </c>
      <c r="E98" t="s">
        <v>93</v>
      </c>
      <c r="F98" t="s">
        <v>53</v>
      </c>
      <c r="G98" t="s">
        <v>54</v>
      </c>
      <c r="H98" s="1">
        <v>19170</v>
      </c>
    </row>
    <row r="99" spans="1:8" x14ac:dyDescent="0.2">
      <c r="A99">
        <v>45</v>
      </c>
      <c r="B99" t="s">
        <v>94</v>
      </c>
      <c r="C99" t="s">
        <v>50</v>
      </c>
      <c r="D99" t="s">
        <v>57</v>
      </c>
      <c r="E99" t="s">
        <v>95</v>
      </c>
      <c r="F99" t="s">
        <v>53</v>
      </c>
      <c r="G99" t="s">
        <v>54</v>
      </c>
      <c r="H99" s="1">
        <v>22590</v>
      </c>
    </row>
    <row r="100" spans="1:8" x14ac:dyDescent="0.2">
      <c r="A100">
        <v>47</v>
      </c>
      <c r="B100" t="s">
        <v>96</v>
      </c>
      <c r="C100" t="s">
        <v>50</v>
      </c>
      <c r="D100" t="s">
        <v>57</v>
      </c>
      <c r="E100" t="s">
        <v>97</v>
      </c>
      <c r="F100" t="s">
        <v>53</v>
      </c>
      <c r="G100" t="s">
        <v>54</v>
      </c>
      <c r="H100" s="1">
        <v>22981</v>
      </c>
    </row>
    <row r="101" spans="1:8" x14ac:dyDescent="0.2">
      <c r="A101">
        <v>49</v>
      </c>
      <c r="B101" t="s">
        <v>98</v>
      </c>
      <c r="C101" t="s">
        <v>50</v>
      </c>
      <c r="D101" t="s">
        <v>57</v>
      </c>
      <c r="E101" t="s">
        <v>99</v>
      </c>
      <c r="F101" t="s">
        <v>53</v>
      </c>
      <c r="G101" t="s">
        <v>54</v>
      </c>
      <c r="H101" s="1">
        <v>20403</v>
      </c>
    </row>
    <row r="102" spans="1:8" x14ac:dyDescent="0.2">
      <c r="A102">
        <v>51</v>
      </c>
      <c r="B102" t="s">
        <v>100</v>
      </c>
      <c r="C102" t="s">
        <v>50</v>
      </c>
      <c r="D102" t="s">
        <v>57</v>
      </c>
      <c r="E102" t="s">
        <v>101</v>
      </c>
      <c r="F102" t="s">
        <v>53</v>
      </c>
      <c r="G102" t="s">
        <v>54</v>
      </c>
      <c r="H102" s="1">
        <v>18893</v>
      </c>
    </row>
    <row r="103" spans="1:8" x14ac:dyDescent="0.2">
      <c r="A103">
        <v>53</v>
      </c>
      <c r="B103" t="s">
        <v>102</v>
      </c>
      <c r="C103" t="s">
        <v>50</v>
      </c>
      <c r="D103" t="s">
        <v>57</v>
      </c>
      <c r="E103" t="s">
        <v>103</v>
      </c>
      <c r="F103" t="s">
        <v>53</v>
      </c>
      <c r="G103" t="s">
        <v>54</v>
      </c>
      <c r="H103" s="1">
        <v>14892</v>
      </c>
    </row>
    <row r="104" spans="1:8" x14ac:dyDescent="0.2">
      <c r="A104">
        <v>3</v>
      </c>
      <c r="F104" t="s">
        <v>46</v>
      </c>
      <c r="G104" t="s">
        <v>47</v>
      </c>
      <c r="H104" s="1" t="s">
        <v>48</v>
      </c>
    </row>
    <row r="105" spans="1:8" x14ac:dyDescent="0.2">
      <c r="A105">
        <v>1</v>
      </c>
      <c r="F105" t="s">
        <v>41</v>
      </c>
      <c r="G105" t="s">
        <v>42</v>
      </c>
      <c r="H105" s="1" t="s">
        <v>43</v>
      </c>
    </row>
    <row r="106" spans="1:8" x14ac:dyDescent="0.2">
      <c r="A106">
        <v>2</v>
      </c>
      <c r="F106" t="s">
        <v>44</v>
      </c>
      <c r="G106" t="s">
        <v>45</v>
      </c>
    </row>
    <row r="107" spans="1:8" x14ac:dyDescent="0.2">
      <c r="A107">
        <v>4</v>
      </c>
      <c r="B107" t="s">
        <v>49</v>
      </c>
      <c r="C107" t="s">
        <v>50</v>
      </c>
      <c r="F107" t="s">
        <v>51</v>
      </c>
      <c r="G107" t="s">
        <v>52</v>
      </c>
      <c r="H107" s="1">
        <v>288378137</v>
      </c>
    </row>
    <row r="108" spans="1:8" x14ac:dyDescent="0.2">
      <c r="A108">
        <v>5</v>
      </c>
      <c r="B108" t="s">
        <v>49</v>
      </c>
      <c r="C108" t="s">
        <v>50</v>
      </c>
      <c r="F108" t="s">
        <v>53</v>
      </c>
      <c r="G108" t="s">
        <v>54</v>
      </c>
      <c r="H108" s="1" t="s">
        <v>55</v>
      </c>
    </row>
  </sheetData>
  <mergeCells count="1">
    <mergeCell ref="A1:C1"/>
  </mergeCells>
  <phoneticPr fontId="2"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workbookViewId="0"/>
  </sheetViews>
  <sheetFormatPr defaultRowHeight="12.75" x14ac:dyDescent="0.2"/>
  <cols>
    <col min="1" max="1" width="35.42578125" customWidth="1"/>
  </cols>
  <sheetData>
    <row r="1" spans="1:15" ht="13.5" x14ac:dyDescent="0.25">
      <c r="A1" s="4" t="s">
        <v>6</v>
      </c>
      <c r="B1" s="5"/>
      <c r="C1" s="5"/>
      <c r="D1" s="5"/>
      <c r="E1" s="5"/>
      <c r="F1" s="5"/>
      <c r="G1" s="5"/>
      <c r="H1" s="5"/>
      <c r="I1" s="5"/>
      <c r="J1" s="5"/>
      <c r="K1" s="5"/>
      <c r="L1" s="5"/>
      <c r="M1" s="5"/>
      <c r="N1" s="5"/>
      <c r="O1" s="5"/>
    </row>
    <row r="2" spans="1:15" ht="13.5" x14ac:dyDescent="0.2">
      <c r="A2" s="6" t="s">
        <v>7</v>
      </c>
      <c r="B2" s="4"/>
      <c r="C2" s="4"/>
      <c r="D2" s="4"/>
      <c r="E2" s="4"/>
      <c r="F2" s="4"/>
      <c r="G2" s="4"/>
      <c r="H2" s="4"/>
      <c r="I2" s="4"/>
      <c r="J2" s="4"/>
      <c r="K2" s="39">
        <f>SUM(K27:K29)</f>
        <v>5735.3</v>
      </c>
      <c r="L2" s="4"/>
      <c r="M2" s="4"/>
      <c r="N2" s="4"/>
      <c r="O2" s="4"/>
    </row>
    <row r="3" spans="1:15" ht="13.5" x14ac:dyDescent="0.2">
      <c r="A3" s="115" t="s">
        <v>8</v>
      </c>
      <c r="B3" s="115"/>
      <c r="C3" s="115"/>
      <c r="D3" s="115"/>
      <c r="E3" s="115"/>
      <c r="F3" s="115"/>
      <c r="G3" s="115"/>
      <c r="H3" s="115"/>
      <c r="I3" s="115"/>
      <c r="J3" s="115"/>
      <c r="K3" s="115"/>
      <c r="L3" s="115"/>
      <c r="M3" s="115"/>
      <c r="N3" s="115"/>
      <c r="O3" s="115"/>
    </row>
    <row r="4" spans="1:15" ht="13.5" x14ac:dyDescent="0.25">
      <c r="A4" s="116" t="s">
        <v>9</v>
      </c>
      <c r="B4" s="7"/>
      <c r="C4" s="8"/>
      <c r="D4" s="9"/>
      <c r="E4" s="8"/>
      <c r="F4" s="9"/>
      <c r="G4" s="8"/>
      <c r="H4" s="9"/>
      <c r="I4" s="8"/>
      <c r="J4" s="9"/>
      <c r="K4" s="8"/>
      <c r="L4" s="10"/>
      <c r="M4" s="118" t="s">
        <v>10</v>
      </c>
      <c r="N4" s="119"/>
      <c r="O4" s="119"/>
    </row>
    <row r="5" spans="1:15" ht="13.5" x14ac:dyDescent="0.2">
      <c r="A5" s="117"/>
      <c r="B5" s="11">
        <v>1970</v>
      </c>
      <c r="C5" s="11">
        <v>1980</v>
      </c>
      <c r="D5" s="11">
        <v>1990</v>
      </c>
      <c r="E5" s="11">
        <v>1995</v>
      </c>
      <c r="F5" s="11">
        <v>2000</v>
      </c>
      <c r="G5" s="11">
        <v>2001</v>
      </c>
      <c r="H5" s="11">
        <v>2002</v>
      </c>
      <c r="I5" s="11">
        <v>2003</v>
      </c>
      <c r="J5" s="11">
        <v>2004</v>
      </c>
      <c r="K5" s="11">
        <v>2005</v>
      </c>
      <c r="L5" s="12">
        <v>2006</v>
      </c>
      <c r="M5" s="13">
        <v>2008</v>
      </c>
      <c r="N5" s="13">
        <v>2012</v>
      </c>
      <c r="O5" s="14">
        <v>2017</v>
      </c>
    </row>
    <row r="6" spans="1:15" ht="13.5" x14ac:dyDescent="0.2">
      <c r="A6" s="15">
        <v>1</v>
      </c>
      <c r="B6" s="16">
        <v>2</v>
      </c>
      <c r="C6" s="16">
        <v>3</v>
      </c>
      <c r="D6" s="16">
        <v>4</v>
      </c>
      <c r="E6" s="13">
        <v>5</v>
      </c>
      <c r="F6" s="13">
        <v>6</v>
      </c>
      <c r="G6" s="13">
        <v>7</v>
      </c>
      <c r="H6" s="13">
        <v>8</v>
      </c>
      <c r="I6" s="13">
        <v>9</v>
      </c>
      <c r="J6" s="13">
        <v>10</v>
      </c>
      <c r="K6" s="13">
        <v>11</v>
      </c>
      <c r="L6" s="13">
        <v>12</v>
      </c>
      <c r="M6" s="13">
        <v>13</v>
      </c>
      <c r="N6" s="13">
        <v>14</v>
      </c>
      <c r="O6" s="17">
        <v>15</v>
      </c>
    </row>
    <row r="7" spans="1:15" ht="13.5" x14ac:dyDescent="0.2">
      <c r="A7" s="18" t="s">
        <v>11</v>
      </c>
      <c r="B7" s="19">
        <v>8581</v>
      </c>
      <c r="C7" s="19">
        <v>12097</v>
      </c>
      <c r="D7" s="19">
        <v>13818.637000000002</v>
      </c>
      <c r="E7" s="19">
        <v>14261.780998999999</v>
      </c>
      <c r="F7" s="19">
        <v>15312.298000000001</v>
      </c>
      <c r="G7" s="19">
        <v>15927.985999999999</v>
      </c>
      <c r="H7" s="19">
        <v>16611.71</v>
      </c>
      <c r="I7" s="19">
        <v>16911.480999999996</v>
      </c>
      <c r="J7" s="19">
        <v>17272.042999999998</v>
      </c>
      <c r="K7" s="19">
        <v>17487.481</v>
      </c>
      <c r="L7" s="19">
        <v>17758.871999999999</v>
      </c>
      <c r="M7" s="19">
        <v>18199.919999999998</v>
      </c>
      <c r="N7" s="19">
        <v>19047.691999999999</v>
      </c>
      <c r="O7" s="20">
        <v>20080.303</v>
      </c>
    </row>
    <row r="8" spans="1:15" ht="13.5" x14ac:dyDescent="0.2">
      <c r="A8" s="21" t="s">
        <v>12</v>
      </c>
      <c r="B8" s="22">
        <v>259</v>
      </c>
      <c r="C8" s="22">
        <v>247</v>
      </c>
      <c r="D8" s="22">
        <v>176.64853699999998</v>
      </c>
      <c r="E8" s="22">
        <v>148.10267099999999</v>
      </c>
      <c r="F8" s="22">
        <v>145.13200000000001</v>
      </c>
      <c r="G8" s="22">
        <v>133.17500000000001</v>
      </c>
      <c r="H8" s="22">
        <v>202.24099999999999</v>
      </c>
      <c r="I8" s="22">
        <v>150.519634818908</v>
      </c>
      <c r="J8" s="22">
        <v>199.8</v>
      </c>
      <c r="K8" s="22">
        <v>198.816</v>
      </c>
      <c r="L8" s="22">
        <v>231.06199999999998</v>
      </c>
      <c r="M8" s="22">
        <v>190.93700000000001</v>
      </c>
      <c r="N8" s="22">
        <v>189.608</v>
      </c>
      <c r="O8" s="23">
        <v>211.07</v>
      </c>
    </row>
    <row r="9" spans="1:15" ht="13.5" x14ac:dyDescent="0.2">
      <c r="A9" s="21" t="s">
        <v>13</v>
      </c>
      <c r="B9" s="24">
        <v>2600</v>
      </c>
      <c r="C9" s="24">
        <v>2901</v>
      </c>
      <c r="D9" s="24">
        <v>2949.8850179999999</v>
      </c>
      <c r="E9" s="24">
        <v>2894.3282479999998</v>
      </c>
      <c r="F9" s="24">
        <v>3530.5749999999998</v>
      </c>
      <c r="G9" s="24">
        <v>3595.297</v>
      </c>
      <c r="H9" s="24">
        <v>3570.6040000000003</v>
      </c>
      <c r="I9" s="24">
        <v>3479.3073431593152</v>
      </c>
      <c r="J9" s="24">
        <v>3577.9709999999995</v>
      </c>
      <c r="K9" s="24">
        <v>3610.1390000000001</v>
      </c>
      <c r="L9" s="24">
        <v>3769.471</v>
      </c>
      <c r="M9" s="24">
        <v>3952.62</v>
      </c>
      <c r="N9" s="24">
        <v>3940.4609999999998</v>
      </c>
      <c r="O9" s="25">
        <v>3960.3209999999999</v>
      </c>
    </row>
    <row r="10" spans="1:15" ht="13.5" x14ac:dyDescent="0.2">
      <c r="A10" s="21" t="s">
        <v>14</v>
      </c>
      <c r="B10" s="24">
        <v>1880</v>
      </c>
      <c r="C10" s="24">
        <v>2424</v>
      </c>
      <c r="D10" s="24">
        <v>2760.5931099999998</v>
      </c>
      <c r="E10" s="24">
        <v>2705.3817770000001</v>
      </c>
      <c r="F10" s="24">
        <v>3045.2179999999998</v>
      </c>
      <c r="G10" s="24">
        <v>3408.4629999999997</v>
      </c>
      <c r="H10" s="24">
        <v>3366.0419999999999</v>
      </c>
      <c r="I10" s="24">
        <v>3472.7721031015626</v>
      </c>
      <c r="J10" s="24">
        <v>3651.2840000000001</v>
      </c>
      <c r="K10" s="24">
        <v>3777.8110000000001</v>
      </c>
      <c r="L10" s="24">
        <v>3647.9229999999998</v>
      </c>
      <c r="M10" s="24">
        <v>3722.7750000000001</v>
      </c>
      <c r="N10" s="24">
        <v>3993.4639999999999</v>
      </c>
      <c r="O10" s="25">
        <v>3958.3670000000002</v>
      </c>
    </row>
    <row r="11" spans="1:15" ht="13.5" x14ac:dyDescent="0.2">
      <c r="A11" s="21" t="s">
        <v>15</v>
      </c>
      <c r="B11" s="24">
        <v>1457</v>
      </c>
      <c r="C11" s="24">
        <v>1989</v>
      </c>
      <c r="D11" s="24">
        <v>2143.7564240000002</v>
      </c>
      <c r="E11" s="24">
        <v>2411.4856089999998</v>
      </c>
      <c r="F11" s="24">
        <v>2617.2370000000001</v>
      </c>
      <c r="G11" s="24">
        <v>2759.6989999999996</v>
      </c>
      <c r="H11" s="24">
        <v>2931.712</v>
      </c>
      <c r="I11" s="24">
        <v>3482.3599005743818</v>
      </c>
      <c r="J11" s="24">
        <v>3036.4760000000001</v>
      </c>
      <c r="K11" s="24">
        <v>3072.3580000000002</v>
      </c>
      <c r="L11" s="24">
        <v>3193.4090000000001</v>
      </c>
      <c r="M11" s="24">
        <v>3288.9209999999998</v>
      </c>
      <c r="N11" s="24">
        <v>3584.4280000000003</v>
      </c>
      <c r="O11" s="25">
        <v>3753.0259999999998</v>
      </c>
    </row>
    <row r="12" spans="1:15" ht="13.5" x14ac:dyDescent="0.2">
      <c r="A12" s="21" t="s">
        <v>16</v>
      </c>
      <c r="B12" s="24">
        <v>1074</v>
      </c>
      <c r="C12" s="24">
        <v>1871</v>
      </c>
      <c r="D12" s="24">
        <v>1982.4272050000002</v>
      </c>
      <c r="E12" s="24">
        <v>2120.3790920000001</v>
      </c>
      <c r="F12" s="24">
        <v>1960.4679999999998</v>
      </c>
      <c r="G12" s="24">
        <v>2014.1889999999999</v>
      </c>
      <c r="H12" s="24">
        <v>2101.56</v>
      </c>
      <c r="I12" s="24">
        <v>2106.3630879915299</v>
      </c>
      <c r="J12" s="24">
        <v>2385.9169999999999</v>
      </c>
      <c r="K12" s="24">
        <v>2383.835</v>
      </c>
      <c r="L12" s="24">
        <v>2400.6770000000001</v>
      </c>
      <c r="M12" s="24">
        <v>2530.7739999999999</v>
      </c>
      <c r="N12" s="24">
        <v>2657.828</v>
      </c>
      <c r="O12" s="25">
        <v>3034.8050000000003</v>
      </c>
    </row>
    <row r="13" spans="1:15" ht="13.5" x14ac:dyDescent="0.2">
      <c r="A13" s="21" t="s">
        <v>17</v>
      </c>
      <c r="B13" s="24">
        <v>487</v>
      </c>
      <c r="C13" s="24">
        <v>1243</v>
      </c>
      <c r="D13" s="24">
        <v>1321.571792</v>
      </c>
      <c r="E13" s="24">
        <v>1235.5060859999999</v>
      </c>
      <c r="F13" s="24">
        <v>1264.7660000000001</v>
      </c>
      <c r="G13" s="24">
        <v>1289.69</v>
      </c>
      <c r="H13" s="24">
        <v>1300.1849999999999</v>
      </c>
      <c r="I13" s="24">
        <v>1368.2713321695762</v>
      </c>
      <c r="J13" s="24">
        <v>1329.0129999999999</v>
      </c>
      <c r="K13" s="24">
        <v>1354.182</v>
      </c>
      <c r="L13" s="24">
        <v>1409.479</v>
      </c>
      <c r="M13" s="24">
        <v>1434.2570000000001</v>
      </c>
      <c r="N13" s="24">
        <v>1615.6190000000001</v>
      </c>
      <c r="O13" s="25">
        <v>1813.1559999999999</v>
      </c>
    </row>
    <row r="14" spans="1:15" ht="13.5" x14ac:dyDescent="0.2">
      <c r="A14" s="21" t="s">
        <v>18</v>
      </c>
      <c r="B14" s="24">
        <v>823</v>
      </c>
      <c r="C14" s="24">
        <v>1421</v>
      </c>
      <c r="D14" s="24">
        <v>2483.7549140000001</v>
      </c>
      <c r="E14" s="24">
        <v>2746.5975159999998</v>
      </c>
      <c r="F14" s="24">
        <v>2748.902</v>
      </c>
      <c r="G14" s="26">
        <v>2727.473</v>
      </c>
      <c r="H14" s="26">
        <v>3139.366</v>
      </c>
      <c r="I14" s="26">
        <v>2851.8875981847259</v>
      </c>
      <c r="J14" s="26">
        <v>3091.5820000000003</v>
      </c>
      <c r="K14" s="26">
        <v>3090.34</v>
      </c>
      <c r="L14" s="26">
        <v>3106.8509999999997</v>
      </c>
      <c r="M14" s="24">
        <v>3079.6379999999999</v>
      </c>
      <c r="N14" s="26">
        <v>3066.2840000000001</v>
      </c>
      <c r="O14" s="27">
        <v>3349.558</v>
      </c>
    </row>
    <row r="15" spans="1:15" ht="13.5" x14ac:dyDescent="0.2">
      <c r="A15" s="28"/>
      <c r="B15" s="29"/>
      <c r="C15" s="24"/>
      <c r="D15" s="24"/>
      <c r="E15" s="24"/>
      <c r="F15" s="24"/>
      <c r="G15" s="24"/>
      <c r="H15" s="24"/>
      <c r="I15" s="24"/>
      <c r="J15" s="24"/>
      <c r="K15" s="24"/>
      <c r="L15" s="24"/>
      <c r="M15" s="19"/>
      <c r="N15" s="24"/>
      <c r="O15" s="25"/>
    </row>
    <row r="16" spans="1:15" ht="13.5" x14ac:dyDescent="0.2">
      <c r="A16" s="21" t="s">
        <v>19</v>
      </c>
      <c r="B16" s="26">
        <v>5044</v>
      </c>
      <c r="C16" s="24">
        <v>5874</v>
      </c>
      <c r="D16" s="24">
        <v>6283.909001</v>
      </c>
      <c r="E16" s="24">
        <v>6342.5389999999998</v>
      </c>
      <c r="F16" s="24">
        <v>6721.7739999999994</v>
      </c>
      <c r="G16" s="24">
        <v>6960.8150000000005</v>
      </c>
      <c r="H16" s="24">
        <v>7202.116</v>
      </c>
      <c r="I16" s="24">
        <v>7260.264000000001</v>
      </c>
      <c r="J16" s="24">
        <v>7387.26</v>
      </c>
      <c r="K16" s="24">
        <v>7455.9240000000009</v>
      </c>
      <c r="L16" s="24">
        <v>7574.8189999999995</v>
      </c>
      <c r="M16" s="24">
        <v>7821.509</v>
      </c>
      <c r="N16" s="24">
        <v>8212.5339999999997</v>
      </c>
      <c r="O16" s="25">
        <v>8568.4290000000001</v>
      </c>
    </row>
    <row r="17" spans="1:15" ht="13.5" x14ac:dyDescent="0.2">
      <c r="A17" s="21" t="s">
        <v>20</v>
      </c>
      <c r="B17" s="26">
        <v>130</v>
      </c>
      <c r="C17" s="24">
        <v>99</v>
      </c>
      <c r="D17" s="24">
        <v>86.614964000000001</v>
      </c>
      <c r="E17" s="24">
        <v>60.957673</v>
      </c>
      <c r="F17" s="24">
        <v>62.814999999999998</v>
      </c>
      <c r="G17" s="24">
        <v>53.868000000000002</v>
      </c>
      <c r="H17" s="24">
        <v>81.738</v>
      </c>
      <c r="I17" s="24">
        <v>59.630386026074703</v>
      </c>
      <c r="J17" s="24">
        <v>77.826999999999998</v>
      </c>
      <c r="K17" s="24">
        <v>77.852000000000004</v>
      </c>
      <c r="L17" s="24">
        <v>82.179000000000002</v>
      </c>
      <c r="M17" s="24">
        <v>81.572999999999993</v>
      </c>
      <c r="N17" s="24">
        <v>79.408000000000001</v>
      </c>
      <c r="O17" s="25">
        <v>84.50200000000001</v>
      </c>
    </row>
    <row r="18" spans="1:15" ht="13.5" x14ac:dyDescent="0.2">
      <c r="A18" s="21" t="s">
        <v>21</v>
      </c>
      <c r="B18" s="26">
        <v>1349</v>
      </c>
      <c r="C18" s="24">
        <v>1375</v>
      </c>
      <c r="D18" s="24">
        <v>1420.9060939999999</v>
      </c>
      <c r="E18" s="24">
        <v>1337.64816</v>
      </c>
      <c r="F18" s="24">
        <v>1582.9639999999999</v>
      </c>
      <c r="G18" s="24">
        <v>1628.894</v>
      </c>
      <c r="H18" s="24">
        <v>1615.93</v>
      </c>
      <c r="I18" s="24">
        <v>1557.6645457623272</v>
      </c>
      <c r="J18" s="24">
        <v>1551.3679999999999</v>
      </c>
      <c r="K18" s="24">
        <v>1591.7669999999998</v>
      </c>
      <c r="L18" s="24">
        <v>1705.3980000000001</v>
      </c>
      <c r="M18" s="24">
        <v>1798.672</v>
      </c>
      <c r="N18" s="24">
        <v>1792.6579999999999</v>
      </c>
      <c r="O18" s="25">
        <v>1786.797</v>
      </c>
    </row>
    <row r="19" spans="1:15" ht="13.5" x14ac:dyDescent="0.2">
      <c r="A19" s="21" t="s">
        <v>22</v>
      </c>
      <c r="B19" s="26">
        <v>1095</v>
      </c>
      <c r="C19" s="24">
        <v>1259</v>
      </c>
      <c r="D19" s="24">
        <v>1368.401372</v>
      </c>
      <c r="E19" s="24">
        <v>1281.724545</v>
      </c>
      <c r="F19" s="24">
        <v>1381.81</v>
      </c>
      <c r="G19" s="24">
        <v>1591.2379999999998</v>
      </c>
      <c r="H19" s="24">
        <v>1562.471</v>
      </c>
      <c r="I19" s="24">
        <v>1491.5904692604611</v>
      </c>
      <c r="J19" s="24">
        <v>1742.8610000000001</v>
      </c>
      <c r="K19" s="24">
        <v>1777.998</v>
      </c>
      <c r="L19" s="24">
        <v>1672.518</v>
      </c>
      <c r="M19" s="24">
        <v>1704.711</v>
      </c>
      <c r="N19" s="24">
        <v>1826.8019999999999</v>
      </c>
      <c r="O19" s="25">
        <v>1789.6189999999999</v>
      </c>
    </row>
    <row r="20" spans="1:15" ht="13.5" x14ac:dyDescent="0.2">
      <c r="A20" s="21" t="s">
        <v>23</v>
      </c>
      <c r="B20" s="26">
        <v>964</v>
      </c>
      <c r="C20" s="24">
        <v>1064</v>
      </c>
      <c r="D20" s="24">
        <v>1106.841017</v>
      </c>
      <c r="E20" s="24">
        <v>1153.205144</v>
      </c>
      <c r="F20" s="24">
        <v>1293.2719999999999</v>
      </c>
      <c r="G20" s="24">
        <v>1311.597</v>
      </c>
      <c r="H20" s="24">
        <v>1341.614</v>
      </c>
      <c r="I20" s="24">
        <v>1605.4793727503377</v>
      </c>
      <c r="J20" s="24">
        <v>1379.645</v>
      </c>
      <c r="K20" s="24">
        <v>1355.2429999999999</v>
      </c>
      <c r="L20" s="24">
        <v>1469.701</v>
      </c>
      <c r="M20" s="24">
        <v>1511.825</v>
      </c>
      <c r="N20" s="24">
        <v>1641.4160000000002</v>
      </c>
      <c r="O20" s="25">
        <v>1692.433</v>
      </c>
    </row>
    <row r="21" spans="1:15" ht="13.5" x14ac:dyDescent="0.2">
      <c r="A21" s="21" t="s">
        <v>24</v>
      </c>
      <c r="B21" s="26">
        <v>783</v>
      </c>
      <c r="C21" s="24">
        <v>993</v>
      </c>
      <c r="D21" s="24">
        <v>939.71411400000011</v>
      </c>
      <c r="E21" s="24">
        <v>961.87553200000002</v>
      </c>
      <c r="F21" s="24">
        <v>861.57</v>
      </c>
      <c r="G21" s="24">
        <v>904.51499999999999</v>
      </c>
      <c r="H21" s="24">
        <v>889.97500000000002</v>
      </c>
      <c r="I21" s="24">
        <v>929.50734340726081</v>
      </c>
      <c r="J21" s="24">
        <v>1044.6770000000001</v>
      </c>
      <c r="K21" s="24">
        <v>978.197</v>
      </c>
      <c r="L21" s="24">
        <v>1050.7840000000001</v>
      </c>
      <c r="M21" s="24">
        <v>1117.365</v>
      </c>
      <c r="N21" s="24">
        <v>1182.981</v>
      </c>
      <c r="O21" s="25">
        <v>1342.489</v>
      </c>
    </row>
    <row r="22" spans="1:15" ht="13.5" x14ac:dyDescent="0.2">
      <c r="A22" s="21" t="s">
        <v>25</v>
      </c>
      <c r="B22" s="26">
        <v>308</v>
      </c>
      <c r="C22" s="24">
        <v>576</v>
      </c>
      <c r="D22" s="24">
        <v>537.07349299999998</v>
      </c>
      <c r="E22" s="24">
        <v>560.76182599999993</v>
      </c>
      <c r="F22" s="24">
        <v>526.851</v>
      </c>
      <c r="G22" s="24">
        <v>510.166</v>
      </c>
      <c r="H22" s="24">
        <v>546.70299999999997</v>
      </c>
      <c r="I22" s="24">
        <v>591.80146960508023</v>
      </c>
      <c r="J22" s="24">
        <v>517.51099999999997</v>
      </c>
      <c r="K22" s="24">
        <v>544.74099999999999</v>
      </c>
      <c r="L22" s="24">
        <v>557.15499999999997</v>
      </c>
      <c r="M22" s="24">
        <v>571.95699999999999</v>
      </c>
      <c r="N22" s="24">
        <v>648.87099999999998</v>
      </c>
      <c r="O22" s="25">
        <v>728.72800000000007</v>
      </c>
    </row>
    <row r="23" spans="1:15" ht="13.5" x14ac:dyDescent="0.2">
      <c r="A23" s="21" t="s">
        <v>26</v>
      </c>
      <c r="B23" s="26">
        <v>415</v>
      </c>
      <c r="C23" s="24">
        <v>507</v>
      </c>
      <c r="D23" s="24">
        <v>824.35794699999997</v>
      </c>
      <c r="E23" s="24">
        <v>986.36611999999991</v>
      </c>
      <c r="F23" s="24">
        <v>1012.492</v>
      </c>
      <c r="G23" s="24">
        <v>960.53700000000003</v>
      </c>
      <c r="H23" s="24">
        <v>1163.6849999999999</v>
      </c>
      <c r="I23" s="24">
        <v>1024.5904131884588</v>
      </c>
      <c r="J23" s="24">
        <v>1073.3710000000001</v>
      </c>
      <c r="K23" s="24">
        <v>1130.126</v>
      </c>
      <c r="L23" s="24">
        <v>1037.0840000000001</v>
      </c>
      <c r="M23" s="24">
        <v>1035.4079999999999</v>
      </c>
      <c r="N23" s="24">
        <v>1040.3980000000001</v>
      </c>
      <c r="O23" s="25">
        <v>1143.8609999999999</v>
      </c>
    </row>
    <row r="24" spans="1:15" ht="13.5" x14ac:dyDescent="0.2">
      <c r="A24" s="28"/>
      <c r="B24" s="26"/>
      <c r="C24" s="24"/>
      <c r="D24" s="24"/>
      <c r="E24" s="24"/>
      <c r="F24" s="24"/>
      <c r="G24" s="24"/>
      <c r="H24" s="24"/>
      <c r="I24" s="24"/>
      <c r="J24" s="24"/>
      <c r="K24" s="24"/>
      <c r="L24" s="24"/>
      <c r="M24" s="19"/>
      <c r="N24" s="24"/>
      <c r="O24" s="25"/>
    </row>
    <row r="25" spans="1:15" ht="13.5" x14ac:dyDescent="0.2">
      <c r="A25" s="21" t="s">
        <v>27</v>
      </c>
      <c r="B25" s="26">
        <v>3537</v>
      </c>
      <c r="C25" s="24">
        <v>6223</v>
      </c>
      <c r="D25" s="24">
        <v>7534.7279989999997</v>
      </c>
      <c r="E25" s="24">
        <v>7919.2419990000008</v>
      </c>
      <c r="F25" s="24">
        <v>8590.5240000000013</v>
      </c>
      <c r="G25" s="24">
        <v>8967.1710000000003</v>
      </c>
      <c r="H25" s="24">
        <v>9409.5939999999991</v>
      </c>
      <c r="I25" s="24">
        <v>9651.2169999999987</v>
      </c>
      <c r="J25" s="24">
        <v>9884.7829999999994</v>
      </c>
      <c r="K25" s="24">
        <v>10031.557000000001</v>
      </c>
      <c r="L25" s="24">
        <v>10184.053</v>
      </c>
      <c r="M25" s="24">
        <v>10378.41</v>
      </c>
      <c r="N25" s="24">
        <v>10835.157999999999</v>
      </c>
      <c r="O25" s="25">
        <v>11511.874</v>
      </c>
    </row>
    <row r="26" spans="1:15" ht="13.5" x14ac:dyDescent="0.2">
      <c r="A26" s="21" t="s">
        <v>20</v>
      </c>
      <c r="B26" s="26">
        <v>129</v>
      </c>
      <c r="C26" s="24">
        <v>148</v>
      </c>
      <c r="D26" s="24">
        <v>90.03357299999999</v>
      </c>
      <c r="E26" s="24">
        <v>87.144998000000001</v>
      </c>
      <c r="F26" s="24">
        <v>82.317000000000007</v>
      </c>
      <c r="G26" s="24">
        <v>79.306999999999988</v>
      </c>
      <c r="H26" s="24">
        <v>120.503</v>
      </c>
      <c r="I26" s="24">
        <v>90.889248792833314</v>
      </c>
      <c r="J26" s="24">
        <v>121.97300000000001</v>
      </c>
      <c r="K26" s="24">
        <v>120.964</v>
      </c>
      <c r="L26" s="24">
        <v>148.88299999999998</v>
      </c>
      <c r="M26" s="24">
        <v>109.364</v>
      </c>
      <c r="N26" s="24">
        <v>110.2</v>
      </c>
      <c r="O26" s="25">
        <v>126.568</v>
      </c>
    </row>
    <row r="27" spans="1:15" ht="13.5" x14ac:dyDescent="0.2">
      <c r="A27" s="21" t="s">
        <v>21</v>
      </c>
      <c r="B27" s="26">
        <v>1250</v>
      </c>
      <c r="C27" s="24">
        <v>1526</v>
      </c>
      <c r="D27" s="24">
        <v>1528.978924</v>
      </c>
      <c r="E27" s="24">
        <v>1556.6800880000001</v>
      </c>
      <c r="F27" s="24">
        <v>1947.6110000000001</v>
      </c>
      <c r="G27" s="24">
        <v>1966.403</v>
      </c>
      <c r="H27" s="24">
        <v>1954.674</v>
      </c>
      <c r="I27" s="24">
        <v>1921.642797396988</v>
      </c>
      <c r="J27" s="24">
        <v>2026.6029999999998</v>
      </c>
      <c r="K27" s="24">
        <v>2018.3720000000001</v>
      </c>
      <c r="L27" s="24">
        <v>2064.0729999999999</v>
      </c>
      <c r="M27" s="24">
        <v>2153.9479999999999</v>
      </c>
      <c r="N27" s="24">
        <v>2147.8029999999999</v>
      </c>
      <c r="O27" s="25">
        <v>2173.5239999999999</v>
      </c>
    </row>
    <row r="28" spans="1:15" ht="13.5" x14ac:dyDescent="0.2">
      <c r="A28" s="21" t="s">
        <v>22</v>
      </c>
      <c r="B28" s="26">
        <v>786</v>
      </c>
      <c r="C28" s="24">
        <v>1165</v>
      </c>
      <c r="D28" s="24">
        <v>1392.191738</v>
      </c>
      <c r="E28" s="24">
        <v>1423.657232</v>
      </c>
      <c r="F28" s="24">
        <v>1663.4079999999999</v>
      </c>
      <c r="G28" s="24">
        <v>1817.2249999999999</v>
      </c>
      <c r="H28" s="24">
        <v>1803.5709999999999</v>
      </c>
      <c r="I28" s="24">
        <v>1981.1816338411018</v>
      </c>
      <c r="J28" s="24">
        <v>1908.423</v>
      </c>
      <c r="K28" s="24">
        <v>1999.8130000000001</v>
      </c>
      <c r="L28" s="24">
        <v>1975.405</v>
      </c>
      <c r="M28" s="24">
        <v>2018.0640000000001</v>
      </c>
      <c r="N28" s="24">
        <v>2166.6620000000003</v>
      </c>
      <c r="O28" s="25">
        <v>2168.748</v>
      </c>
    </row>
    <row r="29" spans="1:15" ht="13.5" x14ac:dyDescent="0.2">
      <c r="A29" s="21" t="s">
        <v>23</v>
      </c>
      <c r="B29" s="26">
        <v>493</v>
      </c>
      <c r="C29" s="24">
        <v>925</v>
      </c>
      <c r="D29" s="24">
        <v>1036.915407</v>
      </c>
      <c r="E29" s="24">
        <v>1258.2804649999998</v>
      </c>
      <c r="F29" s="24">
        <v>1323.9649999999999</v>
      </c>
      <c r="G29" s="24">
        <v>1448.1019999999999</v>
      </c>
      <c r="H29" s="24">
        <v>1590.098</v>
      </c>
      <c r="I29" s="24">
        <v>1876.8805278240438</v>
      </c>
      <c r="J29" s="24">
        <v>1656.8310000000001</v>
      </c>
      <c r="K29" s="24">
        <v>1717.115</v>
      </c>
      <c r="L29" s="24">
        <v>1723.7080000000001</v>
      </c>
      <c r="M29" s="24">
        <v>1777.096</v>
      </c>
      <c r="N29" s="24">
        <v>1943.0120000000002</v>
      </c>
      <c r="O29" s="25">
        <v>2060.5929999999998</v>
      </c>
    </row>
    <row r="30" spans="1:15" ht="13.5" x14ac:dyDescent="0.2">
      <c r="A30" s="21" t="s">
        <v>24</v>
      </c>
      <c r="B30" s="26">
        <v>291</v>
      </c>
      <c r="C30" s="24">
        <v>878</v>
      </c>
      <c r="D30" s="24">
        <v>1042.7130910000001</v>
      </c>
      <c r="E30" s="24">
        <v>1158.5035600000001</v>
      </c>
      <c r="F30" s="24">
        <v>1098.8979999999999</v>
      </c>
      <c r="G30" s="24">
        <v>1109.674</v>
      </c>
      <c r="H30" s="24">
        <v>1211.585</v>
      </c>
      <c r="I30" s="24">
        <v>1176.8557445842694</v>
      </c>
      <c r="J30" s="24">
        <v>1341.24</v>
      </c>
      <c r="K30" s="24">
        <v>1405.6379999999999</v>
      </c>
      <c r="L30" s="24">
        <v>1349.893</v>
      </c>
      <c r="M30" s="24">
        <v>1413.41</v>
      </c>
      <c r="N30" s="24">
        <v>1474.847</v>
      </c>
      <c r="O30" s="25">
        <v>1692.316</v>
      </c>
    </row>
    <row r="31" spans="1:15" ht="13.5" x14ac:dyDescent="0.2">
      <c r="A31" s="21" t="s">
        <v>25</v>
      </c>
      <c r="B31" s="26">
        <v>179</v>
      </c>
      <c r="C31" s="24">
        <v>667</v>
      </c>
      <c r="D31" s="24">
        <v>784.49829899999997</v>
      </c>
      <c r="E31" s="24">
        <v>674.74425999999994</v>
      </c>
      <c r="F31" s="24">
        <v>737.91499999999996</v>
      </c>
      <c r="G31" s="24">
        <v>779.524</v>
      </c>
      <c r="H31" s="24">
        <v>753.48199999999997</v>
      </c>
      <c r="I31" s="24">
        <v>776.469862564496</v>
      </c>
      <c r="J31" s="24">
        <v>811.50199999999995</v>
      </c>
      <c r="K31" s="24">
        <v>809.44100000000003</v>
      </c>
      <c r="L31" s="24">
        <v>852.32400000000007</v>
      </c>
      <c r="M31" s="24">
        <v>862.3</v>
      </c>
      <c r="N31" s="24">
        <v>966.74800000000005</v>
      </c>
      <c r="O31" s="25">
        <v>1084.4279999999999</v>
      </c>
    </row>
    <row r="32" spans="1:15" ht="14.25" thickBot="1" x14ac:dyDescent="0.25">
      <c r="A32" s="21" t="s">
        <v>26</v>
      </c>
      <c r="B32" s="30">
        <v>409</v>
      </c>
      <c r="C32" s="30">
        <v>914</v>
      </c>
      <c r="D32" s="30">
        <v>1659.3969669999999</v>
      </c>
      <c r="E32" s="30">
        <v>1760.2313960000001</v>
      </c>
      <c r="F32" s="30">
        <v>1736.41</v>
      </c>
      <c r="G32" s="30">
        <v>1766.9359999999999</v>
      </c>
      <c r="H32" s="30">
        <v>1975.681</v>
      </c>
      <c r="I32" s="30">
        <v>1827.2971849962669</v>
      </c>
      <c r="J32" s="30">
        <v>2018.211</v>
      </c>
      <c r="K32" s="30">
        <v>1960.2139999999999</v>
      </c>
      <c r="L32" s="30">
        <v>2069.7669999999998</v>
      </c>
      <c r="M32" s="30">
        <v>2044.23</v>
      </c>
      <c r="N32" s="30">
        <v>2025.886</v>
      </c>
      <c r="O32" s="31">
        <v>2205.6970000000001</v>
      </c>
    </row>
    <row r="33" spans="1:15" ht="14.25" thickTop="1" x14ac:dyDescent="0.2">
      <c r="A33" s="21"/>
      <c r="B33" s="24"/>
      <c r="C33" s="24"/>
      <c r="D33" s="24"/>
      <c r="E33" s="24"/>
      <c r="F33" s="24"/>
      <c r="G33" s="24"/>
      <c r="H33" s="24"/>
      <c r="I33" s="24"/>
      <c r="J33" s="24"/>
      <c r="K33" s="24"/>
      <c r="L33" s="24"/>
      <c r="M33" s="19"/>
      <c r="N33" s="24"/>
      <c r="O33" s="25"/>
    </row>
    <row r="34" spans="1:15" ht="13.5" x14ac:dyDescent="0.2">
      <c r="A34" s="18" t="s">
        <v>28</v>
      </c>
      <c r="B34" s="32">
        <v>5816</v>
      </c>
      <c r="C34" s="19">
        <v>7097.9579999999996</v>
      </c>
      <c r="D34" s="19">
        <v>7820.9849990000002</v>
      </c>
      <c r="E34" s="19">
        <v>8128.8020000000006</v>
      </c>
      <c r="F34" s="19">
        <v>9009.6</v>
      </c>
      <c r="G34" s="19">
        <v>9447.5010000000002</v>
      </c>
      <c r="H34" s="19">
        <v>9946.3580000000002</v>
      </c>
      <c r="I34" s="19">
        <v>10326.133</v>
      </c>
      <c r="J34" s="19">
        <v>10610.173000000001</v>
      </c>
      <c r="K34" s="19">
        <v>10797.016000000001</v>
      </c>
      <c r="L34" s="19">
        <v>10957.304999999998</v>
      </c>
      <c r="M34" s="19">
        <v>11263.34</v>
      </c>
      <c r="N34" s="19">
        <v>11816.884999999998</v>
      </c>
      <c r="O34" s="20">
        <v>12429.991</v>
      </c>
    </row>
    <row r="35" spans="1:15" ht="13.5" x14ac:dyDescent="0.2">
      <c r="A35" s="21" t="s">
        <v>20</v>
      </c>
      <c r="B35" s="26">
        <v>241.642</v>
      </c>
      <c r="C35" s="24">
        <v>222.869248</v>
      </c>
      <c r="D35" s="24">
        <v>144.40015399999999</v>
      </c>
      <c r="E35" s="24">
        <v>123.020966</v>
      </c>
      <c r="F35" s="24">
        <v>125.04300000000001</v>
      </c>
      <c r="G35" s="24">
        <v>121.70099999999999</v>
      </c>
      <c r="H35" s="24">
        <v>161.21299999999999</v>
      </c>
      <c r="I35" s="24">
        <v>120.52758212199809</v>
      </c>
      <c r="J35" s="24">
        <v>165.203</v>
      </c>
      <c r="K35" s="24">
        <v>130.78399999999999</v>
      </c>
      <c r="L35" s="24">
        <v>166.34800000000001</v>
      </c>
      <c r="M35" s="24">
        <v>131.345</v>
      </c>
      <c r="N35" s="24">
        <v>131.875</v>
      </c>
      <c r="O35" s="33">
        <v>150.274</v>
      </c>
    </row>
    <row r="36" spans="1:15" ht="13.5" x14ac:dyDescent="0.2">
      <c r="A36" s="21" t="s">
        <v>21</v>
      </c>
      <c r="B36" s="26">
        <v>2405.62</v>
      </c>
      <c r="C36" s="24">
        <v>2668.6787050000003</v>
      </c>
      <c r="D36" s="24">
        <v>2548.0953319999999</v>
      </c>
      <c r="E36" s="24">
        <v>2387.3575209999999</v>
      </c>
      <c r="F36" s="24">
        <v>2931.5</v>
      </c>
      <c r="G36" s="24">
        <v>2928.9430000000002</v>
      </c>
      <c r="H36" s="24">
        <v>2942.2240000000002</v>
      </c>
      <c r="I36" s="24">
        <v>2953.0937282657742</v>
      </c>
      <c r="J36" s="24">
        <v>3028.4740000000002</v>
      </c>
      <c r="K36" s="24">
        <v>3037.0010000000002</v>
      </c>
      <c r="L36" s="24">
        <v>3155.027</v>
      </c>
      <c r="M36" s="24">
        <v>3304.4780000000001</v>
      </c>
      <c r="N36" s="24">
        <v>3297.2069999999999</v>
      </c>
      <c r="O36" s="33">
        <v>3339.0410000000002</v>
      </c>
    </row>
    <row r="37" spans="1:15" ht="13.5" x14ac:dyDescent="0.2">
      <c r="A37" s="21" t="s">
        <v>22</v>
      </c>
      <c r="B37" s="26">
        <v>1647.337</v>
      </c>
      <c r="C37" s="24">
        <v>2074.827456</v>
      </c>
      <c r="D37" s="24">
        <v>2150.541577</v>
      </c>
      <c r="E37" s="24">
        <v>2109.3578809999999</v>
      </c>
      <c r="F37" s="24">
        <v>2401.4409999999998</v>
      </c>
      <c r="G37" s="24">
        <v>2662.23</v>
      </c>
      <c r="H37" s="24">
        <v>2759.1610000000001</v>
      </c>
      <c r="I37" s="24">
        <v>2766.5377803234769</v>
      </c>
      <c r="J37" s="24">
        <v>2910.5839999999998</v>
      </c>
      <c r="K37" s="24">
        <v>3029.8</v>
      </c>
      <c r="L37" s="24">
        <v>2943.567</v>
      </c>
      <c r="M37" s="24">
        <v>3006.277</v>
      </c>
      <c r="N37" s="24">
        <v>3231.4349999999999</v>
      </c>
      <c r="O37" s="33">
        <v>3234.127</v>
      </c>
    </row>
    <row r="38" spans="1:15" ht="13.5" x14ac:dyDescent="0.2">
      <c r="A38" s="21" t="s">
        <v>23</v>
      </c>
      <c r="B38" s="26">
        <v>881.07</v>
      </c>
      <c r="C38" s="24">
        <v>1121.1398009999998</v>
      </c>
      <c r="D38" s="24">
        <v>1349.9316450000001</v>
      </c>
      <c r="E38" s="24">
        <v>1517.436717</v>
      </c>
      <c r="F38" s="24">
        <v>1652.884</v>
      </c>
      <c r="G38" s="24">
        <v>1756.894</v>
      </c>
      <c r="H38" s="24">
        <v>1921.74</v>
      </c>
      <c r="I38" s="24">
        <v>2144.0600966061202</v>
      </c>
      <c r="J38" s="24">
        <v>2073.7889999999998</v>
      </c>
      <c r="K38" s="24">
        <v>2096.6030000000001</v>
      </c>
      <c r="L38" s="24">
        <v>2093.2669999999998</v>
      </c>
      <c r="M38" s="24">
        <v>2162.0419999999999</v>
      </c>
      <c r="N38" s="24">
        <v>2369.2809999999999</v>
      </c>
      <c r="O38" s="33">
        <v>2515.2570000000001</v>
      </c>
    </row>
    <row r="39" spans="1:15" ht="13.5" x14ac:dyDescent="0.2">
      <c r="A39" s="21" t="s">
        <v>24</v>
      </c>
      <c r="B39" s="26">
        <v>406.53710000000001</v>
      </c>
      <c r="C39" s="24">
        <v>577.42831200000001</v>
      </c>
      <c r="D39" s="24">
        <v>769.74723700000004</v>
      </c>
      <c r="E39" s="24">
        <v>908.10212999999999</v>
      </c>
      <c r="F39" s="24">
        <v>877.94800000000009</v>
      </c>
      <c r="G39" s="24">
        <v>882.53700000000003</v>
      </c>
      <c r="H39" s="24">
        <v>1013.078</v>
      </c>
      <c r="I39" s="24">
        <v>1071.8743565911391</v>
      </c>
      <c r="J39" s="24">
        <v>1130.6379999999999</v>
      </c>
      <c r="K39" s="24">
        <v>1135.9010000000001</v>
      </c>
      <c r="L39" s="24">
        <v>1216.7829999999999</v>
      </c>
      <c r="M39" s="24">
        <v>1279.883</v>
      </c>
      <c r="N39" s="24">
        <v>1340.4789999999998</v>
      </c>
      <c r="O39" s="33">
        <v>1553.55</v>
      </c>
    </row>
    <row r="40" spans="1:15" ht="13.5" x14ac:dyDescent="0.2">
      <c r="A40" s="21" t="s">
        <v>25</v>
      </c>
      <c r="B40" s="26">
        <v>99.648300000000006</v>
      </c>
      <c r="C40" s="24">
        <v>250.64467300000001</v>
      </c>
      <c r="D40" s="24">
        <v>386.85206499999998</v>
      </c>
      <c r="E40" s="24">
        <v>430.40108899999996</v>
      </c>
      <c r="F40" s="24">
        <v>421.64800000000002</v>
      </c>
      <c r="G40" s="24">
        <v>493.51900000000001</v>
      </c>
      <c r="H40" s="24">
        <v>465.34100000000001</v>
      </c>
      <c r="I40" s="24">
        <v>512.12549847377898</v>
      </c>
      <c r="J40" s="24">
        <v>489.69200000000001</v>
      </c>
      <c r="K40" s="24">
        <v>549.03700000000003</v>
      </c>
      <c r="L40" s="24">
        <v>604.61400000000003</v>
      </c>
      <c r="M40" s="24">
        <v>612.79899999999998</v>
      </c>
      <c r="N40" s="24">
        <v>687.48199999999997</v>
      </c>
      <c r="O40" s="33">
        <v>786.18299999999999</v>
      </c>
    </row>
    <row r="41" spans="1:15" ht="13.5" x14ac:dyDescent="0.2">
      <c r="A41" s="21" t="s">
        <v>26</v>
      </c>
      <c r="B41" s="26">
        <v>134.1456</v>
      </c>
      <c r="C41" s="24">
        <v>182.36980499999999</v>
      </c>
      <c r="D41" s="24">
        <v>471.41698899999994</v>
      </c>
      <c r="E41" s="24">
        <v>653.12569600000006</v>
      </c>
      <c r="F41" s="24">
        <v>599.13599999999997</v>
      </c>
      <c r="G41" s="24">
        <v>601.67700000000002</v>
      </c>
      <c r="H41" s="24">
        <v>683.601</v>
      </c>
      <c r="I41" s="24">
        <v>757.91395761771264</v>
      </c>
      <c r="J41" s="24">
        <v>811.79300000000001</v>
      </c>
      <c r="K41" s="24">
        <v>817.89</v>
      </c>
      <c r="L41" s="24">
        <v>777.69900000000007</v>
      </c>
      <c r="M41" s="24">
        <v>766.51599999999996</v>
      </c>
      <c r="N41" s="24">
        <v>759.12599999999998</v>
      </c>
      <c r="O41" s="33">
        <v>851.55899999999997</v>
      </c>
    </row>
    <row r="42" spans="1:15" ht="13.5" x14ac:dyDescent="0.2">
      <c r="A42" s="28"/>
      <c r="B42" s="26"/>
      <c r="C42" s="24"/>
      <c r="D42" s="24"/>
      <c r="E42" s="24"/>
      <c r="F42" s="24"/>
      <c r="G42" s="24"/>
      <c r="H42" s="24"/>
      <c r="I42" s="24"/>
      <c r="J42" s="24"/>
      <c r="K42" s="24"/>
      <c r="L42" s="24"/>
      <c r="M42" s="19"/>
      <c r="N42" s="24"/>
      <c r="O42" s="33"/>
    </row>
    <row r="43" spans="1:15" ht="13.5" x14ac:dyDescent="0.2">
      <c r="A43" s="21" t="s">
        <v>29</v>
      </c>
      <c r="B43" s="26">
        <v>3505.0022999999997</v>
      </c>
      <c r="C43" s="24">
        <v>3689.2439999999997</v>
      </c>
      <c r="D43" s="24">
        <v>3807.7520000000004</v>
      </c>
      <c r="E43" s="24">
        <v>3807.3919999999998</v>
      </c>
      <c r="F43" s="24">
        <v>4111.0930000000008</v>
      </c>
      <c r="G43" s="24">
        <v>4299.8890000000001</v>
      </c>
      <c r="H43" s="24">
        <v>4501.098</v>
      </c>
      <c r="I43" s="24">
        <v>4637.8719999999994</v>
      </c>
      <c r="J43" s="24">
        <v>4739.3520000000008</v>
      </c>
      <c r="K43" s="24">
        <v>4803.3890000000001</v>
      </c>
      <c r="L43" s="24">
        <v>4879.3159999999998</v>
      </c>
      <c r="M43" s="24">
        <v>5054.95</v>
      </c>
      <c r="N43" s="24">
        <v>5305.4639999999999</v>
      </c>
      <c r="O43" s="33">
        <v>5457.11</v>
      </c>
    </row>
    <row r="44" spans="1:15" ht="13.5" x14ac:dyDescent="0.2">
      <c r="A44" s="21" t="s">
        <v>30</v>
      </c>
      <c r="B44" s="26">
        <v>124.367</v>
      </c>
      <c r="C44" s="24">
        <v>86.918880999999999</v>
      </c>
      <c r="D44" s="24">
        <v>71.082935000000006</v>
      </c>
      <c r="E44" s="24">
        <v>54.135959</v>
      </c>
      <c r="F44" s="24">
        <v>51.390999999999998</v>
      </c>
      <c r="G44" s="26">
        <v>43.262</v>
      </c>
      <c r="H44" s="26">
        <v>65.197999999999993</v>
      </c>
      <c r="I44" s="24">
        <v>49.720770881420947</v>
      </c>
      <c r="J44" s="26">
        <v>62.585999999999999</v>
      </c>
      <c r="K44" s="26">
        <v>36.497999999999998</v>
      </c>
      <c r="L44" s="26">
        <v>65.891000000000005</v>
      </c>
      <c r="M44" s="26">
        <v>64.042000000000002</v>
      </c>
      <c r="N44" s="26">
        <v>62.368000000000002</v>
      </c>
      <c r="O44" s="34">
        <v>66.438000000000002</v>
      </c>
    </row>
    <row r="45" spans="1:15" ht="13.5" x14ac:dyDescent="0.2">
      <c r="A45" s="21" t="s">
        <v>31</v>
      </c>
      <c r="B45" s="26">
        <v>1265.3900000000001</v>
      </c>
      <c r="C45" s="24">
        <v>1269.8649230000001</v>
      </c>
      <c r="D45" s="24">
        <v>1229.926397</v>
      </c>
      <c r="E45" s="24">
        <v>1091.399975</v>
      </c>
      <c r="F45" s="24">
        <v>1249.5039999999999</v>
      </c>
      <c r="G45" s="26">
        <v>1328.846</v>
      </c>
      <c r="H45" s="26">
        <v>1327.471</v>
      </c>
      <c r="I45" s="24">
        <v>1307.455508607678</v>
      </c>
      <c r="J45" s="26">
        <v>1312.556</v>
      </c>
      <c r="K45" s="26">
        <v>1357.0909999999999</v>
      </c>
      <c r="L45" s="26">
        <v>1408.883</v>
      </c>
      <c r="M45" s="26">
        <v>1486.0730000000001</v>
      </c>
      <c r="N45" s="26">
        <v>1481.5239999999999</v>
      </c>
      <c r="O45" s="34">
        <v>1477.6020000000001</v>
      </c>
    </row>
    <row r="46" spans="1:15" ht="13.5" x14ac:dyDescent="0.2">
      <c r="A46" s="21" t="s">
        <v>32</v>
      </c>
      <c r="B46" s="26">
        <v>990.00400000000002</v>
      </c>
      <c r="C46" s="24">
        <v>1109.056145</v>
      </c>
      <c r="D46" s="24">
        <v>1054.9989430000001</v>
      </c>
      <c r="E46" s="24">
        <v>998.60285599999997</v>
      </c>
      <c r="F46" s="24">
        <v>1105.8710000000001</v>
      </c>
      <c r="G46" s="26">
        <v>1249.1679999999999</v>
      </c>
      <c r="H46" s="26">
        <v>1275.0930000000001</v>
      </c>
      <c r="I46" s="24">
        <v>1217.9791488368187</v>
      </c>
      <c r="J46" s="26">
        <v>1384.6110000000001</v>
      </c>
      <c r="K46" s="26">
        <v>1460.38</v>
      </c>
      <c r="L46" s="26">
        <v>1331.28</v>
      </c>
      <c r="M46" s="26">
        <v>1357.63</v>
      </c>
      <c r="N46" s="26">
        <v>1454.3589999999999</v>
      </c>
      <c r="O46" s="34">
        <v>1425.84</v>
      </c>
    </row>
    <row r="47" spans="1:15" ht="13.5" x14ac:dyDescent="0.2">
      <c r="A47" s="21" t="s">
        <v>33</v>
      </c>
      <c r="B47" s="26">
        <v>650.46100000000001</v>
      </c>
      <c r="C47" s="24">
        <v>665.26483499999995</v>
      </c>
      <c r="D47" s="24">
        <v>742.274227</v>
      </c>
      <c r="E47" s="24">
        <v>788.56833099999994</v>
      </c>
      <c r="F47" s="24">
        <v>838.80700000000002</v>
      </c>
      <c r="G47" s="26">
        <v>853.91899999999998</v>
      </c>
      <c r="H47" s="26">
        <v>936.34299999999996</v>
      </c>
      <c r="I47" s="24">
        <v>1041.0370890057015</v>
      </c>
      <c r="J47" s="26">
        <v>960.39499999999998</v>
      </c>
      <c r="K47" s="26">
        <v>950.67</v>
      </c>
      <c r="L47" s="26">
        <v>1003.437</v>
      </c>
      <c r="M47" s="26">
        <v>1034.2149999999999</v>
      </c>
      <c r="N47" s="26">
        <v>1124.7850000000001</v>
      </c>
      <c r="O47" s="34">
        <v>1155.365</v>
      </c>
    </row>
    <row r="48" spans="1:15" ht="13.5" x14ac:dyDescent="0.2">
      <c r="A48" s="21" t="s">
        <v>34</v>
      </c>
      <c r="B48" s="26">
        <v>326.71100000000001</v>
      </c>
      <c r="C48" s="24">
        <v>360.08197200000001</v>
      </c>
      <c r="D48" s="24">
        <v>400.873805</v>
      </c>
      <c r="E48" s="24">
        <v>453.54589800000002</v>
      </c>
      <c r="F48" s="24">
        <v>414.95100000000002</v>
      </c>
      <c r="G48" s="26">
        <v>396.8</v>
      </c>
      <c r="H48" s="26">
        <v>467.173</v>
      </c>
      <c r="I48" s="24">
        <v>502.85818328976791</v>
      </c>
      <c r="J48" s="26">
        <v>508.91</v>
      </c>
      <c r="K48" s="26">
        <v>439.22</v>
      </c>
      <c r="L48" s="26">
        <v>562.48900000000003</v>
      </c>
      <c r="M48" s="26">
        <v>599.30899999999997</v>
      </c>
      <c r="N48" s="26">
        <v>634.85699999999997</v>
      </c>
      <c r="O48" s="34">
        <v>721.80899999999997</v>
      </c>
    </row>
    <row r="49" spans="1:15" ht="13.5" x14ac:dyDescent="0.2">
      <c r="A49" s="21" t="s">
        <v>35</v>
      </c>
      <c r="B49" s="26">
        <v>72.054100000000005</v>
      </c>
      <c r="C49" s="24">
        <v>123.764742</v>
      </c>
      <c r="D49" s="24">
        <v>156.19604899999999</v>
      </c>
      <c r="E49" s="24">
        <v>182.98136099999999</v>
      </c>
      <c r="F49" s="24">
        <v>194.608</v>
      </c>
      <c r="G49" s="26">
        <v>216.14</v>
      </c>
      <c r="H49" s="26">
        <v>182.91499999999999</v>
      </c>
      <c r="I49" s="24">
        <v>242.23142492589713</v>
      </c>
      <c r="J49" s="26">
        <v>200.721</v>
      </c>
      <c r="K49" s="26">
        <v>238.303</v>
      </c>
      <c r="L49" s="26">
        <v>232.40100000000001</v>
      </c>
      <c r="M49" s="26">
        <v>238.941</v>
      </c>
      <c r="N49" s="26">
        <v>271.26299999999998</v>
      </c>
      <c r="O49" s="34">
        <v>305.36500000000001</v>
      </c>
    </row>
    <row r="50" spans="1:15" ht="13.5" x14ac:dyDescent="0.2">
      <c r="A50" s="21" t="s">
        <v>36</v>
      </c>
      <c r="B50" s="26">
        <v>75.015199999999993</v>
      </c>
      <c r="C50" s="24">
        <v>74.292501999999999</v>
      </c>
      <c r="D50" s="24">
        <v>152.399644</v>
      </c>
      <c r="E50" s="24">
        <v>238.15762000000001</v>
      </c>
      <c r="F50" s="24">
        <v>255.96100000000001</v>
      </c>
      <c r="G50" s="26">
        <v>211.75399999999999</v>
      </c>
      <c r="H50" s="26">
        <v>246.905</v>
      </c>
      <c r="I50" s="24">
        <v>276.58987445271612</v>
      </c>
      <c r="J50" s="26">
        <v>309.57299999999998</v>
      </c>
      <c r="K50" s="26">
        <v>321.22699999999998</v>
      </c>
      <c r="L50" s="26">
        <v>274.935</v>
      </c>
      <c r="M50" s="26">
        <v>274.74</v>
      </c>
      <c r="N50" s="26">
        <v>276.30799999999999</v>
      </c>
      <c r="O50" s="34">
        <v>304.69099999999997</v>
      </c>
    </row>
    <row r="51" spans="1:15" ht="13.5" x14ac:dyDescent="0.2">
      <c r="A51" s="28"/>
      <c r="B51" s="26"/>
      <c r="C51" s="24"/>
      <c r="D51" s="24"/>
      <c r="E51" s="24"/>
      <c r="F51" s="24"/>
      <c r="G51" s="24"/>
      <c r="H51" s="24"/>
      <c r="I51" s="24"/>
      <c r="J51" s="24"/>
      <c r="K51" s="24"/>
      <c r="L51" s="24"/>
      <c r="M51" s="19"/>
      <c r="N51" s="24"/>
      <c r="O51" s="33"/>
    </row>
    <row r="52" spans="1:15" ht="13.5" x14ac:dyDescent="0.2">
      <c r="A52" s="21" t="s">
        <v>37</v>
      </c>
      <c r="B52" s="26">
        <v>2310.9977000000003</v>
      </c>
      <c r="C52" s="24">
        <v>3408.7139999999999</v>
      </c>
      <c r="D52" s="24">
        <v>4013.2329989999989</v>
      </c>
      <c r="E52" s="24">
        <v>4321.41</v>
      </c>
      <c r="F52" s="24">
        <v>4898.5070000000005</v>
      </c>
      <c r="G52" s="24">
        <v>5147.6119999999992</v>
      </c>
      <c r="H52" s="24">
        <v>5445.26</v>
      </c>
      <c r="I52" s="24">
        <v>5688.2609999999995</v>
      </c>
      <c r="J52" s="24">
        <v>5870.8210000000008</v>
      </c>
      <c r="K52" s="24">
        <v>5993.6270000000004</v>
      </c>
      <c r="L52" s="24">
        <v>6077.9889999999996</v>
      </c>
      <c r="M52" s="24">
        <v>6208.3890000000001</v>
      </c>
      <c r="N52" s="24">
        <v>6511.4210000000012</v>
      </c>
      <c r="O52" s="33">
        <v>6972.8810000000003</v>
      </c>
    </row>
    <row r="53" spans="1:15" ht="13.5" x14ac:dyDescent="0.2">
      <c r="A53" s="21" t="s">
        <v>30</v>
      </c>
      <c r="B53" s="26">
        <v>117.27500000000001</v>
      </c>
      <c r="C53" s="24">
        <v>135.950367</v>
      </c>
      <c r="D53" s="24">
        <v>73.317218999999994</v>
      </c>
      <c r="E53" s="24">
        <v>68.885007000000002</v>
      </c>
      <c r="F53" s="24">
        <v>73.652000000000001</v>
      </c>
      <c r="G53" s="26">
        <v>78.438999999999993</v>
      </c>
      <c r="H53" s="26">
        <v>96.015000000000001</v>
      </c>
      <c r="I53" s="24">
        <v>70.806811240577147</v>
      </c>
      <c r="J53" s="26">
        <v>102.617</v>
      </c>
      <c r="K53" s="26">
        <v>94.286000000000001</v>
      </c>
      <c r="L53" s="26">
        <v>100.45699999999999</v>
      </c>
      <c r="M53" s="26">
        <v>67.302999999999997</v>
      </c>
      <c r="N53" s="26">
        <v>69.507000000000005</v>
      </c>
      <c r="O53" s="34">
        <v>83.835999999999999</v>
      </c>
    </row>
    <row r="54" spans="1:15" ht="13.5" x14ac:dyDescent="0.2">
      <c r="A54" s="21" t="s">
        <v>31</v>
      </c>
      <c r="B54" s="26">
        <v>1140.23</v>
      </c>
      <c r="C54" s="24">
        <v>1398.8137819999999</v>
      </c>
      <c r="D54" s="24">
        <v>1318.1689349999999</v>
      </c>
      <c r="E54" s="24">
        <v>1295.9575460000001</v>
      </c>
      <c r="F54" s="24">
        <v>1681.9960000000001</v>
      </c>
      <c r="G54" s="26">
        <v>1600.097</v>
      </c>
      <c r="H54" s="26">
        <v>1614.7529999999999</v>
      </c>
      <c r="I54" s="24">
        <v>1645.6382196580964</v>
      </c>
      <c r="J54" s="26">
        <v>1715.9179999999999</v>
      </c>
      <c r="K54" s="26">
        <v>1679.91</v>
      </c>
      <c r="L54" s="26">
        <v>1746.144</v>
      </c>
      <c r="M54" s="26">
        <v>1818.405</v>
      </c>
      <c r="N54" s="26">
        <v>1815.683</v>
      </c>
      <c r="O54" s="34">
        <v>1861.4390000000001</v>
      </c>
    </row>
    <row r="55" spans="1:15" ht="13.5" x14ac:dyDescent="0.2">
      <c r="A55" s="21" t="s">
        <v>32</v>
      </c>
      <c r="B55" s="26">
        <v>657.33299999999997</v>
      </c>
      <c r="C55" s="24">
        <v>965.77131099999997</v>
      </c>
      <c r="D55" s="24">
        <v>1095.5426339999999</v>
      </c>
      <c r="E55" s="24">
        <v>1110.7550249999999</v>
      </c>
      <c r="F55" s="24">
        <v>1295.57</v>
      </c>
      <c r="G55" s="26">
        <v>1413.0619999999999</v>
      </c>
      <c r="H55" s="26">
        <v>1484.068</v>
      </c>
      <c r="I55" s="24">
        <v>1548.558631486658</v>
      </c>
      <c r="J55" s="26">
        <v>1525.973</v>
      </c>
      <c r="K55" s="26">
        <v>1569.42</v>
      </c>
      <c r="L55" s="26">
        <v>1612.287</v>
      </c>
      <c r="M55" s="26">
        <v>1648.6469999999999</v>
      </c>
      <c r="N55" s="26">
        <v>1777.076</v>
      </c>
      <c r="O55" s="34">
        <v>1808.287</v>
      </c>
    </row>
    <row r="56" spans="1:15" ht="13.5" x14ac:dyDescent="0.2">
      <c r="A56" s="21" t="s">
        <v>33</v>
      </c>
      <c r="B56" s="26">
        <v>230.60900000000001</v>
      </c>
      <c r="C56" s="24">
        <v>455.87496599999997</v>
      </c>
      <c r="D56" s="24">
        <v>607.65741800000001</v>
      </c>
      <c r="E56" s="24">
        <v>728.86838599999999</v>
      </c>
      <c r="F56" s="24">
        <v>814.077</v>
      </c>
      <c r="G56" s="26">
        <v>902.97500000000002</v>
      </c>
      <c r="H56" s="26">
        <v>985.39700000000005</v>
      </c>
      <c r="I56" s="24">
        <v>1103.0230076004184</v>
      </c>
      <c r="J56" s="26">
        <v>1113.394</v>
      </c>
      <c r="K56" s="26">
        <v>1145.933</v>
      </c>
      <c r="L56" s="26">
        <v>1089.83</v>
      </c>
      <c r="M56" s="26">
        <v>1127.826</v>
      </c>
      <c r="N56" s="26">
        <v>1244.4960000000001</v>
      </c>
      <c r="O56" s="34">
        <v>1359.8920000000001</v>
      </c>
    </row>
    <row r="57" spans="1:15" ht="13.5" x14ac:dyDescent="0.2">
      <c r="A57" s="21" t="s">
        <v>34</v>
      </c>
      <c r="B57" s="26">
        <v>79.826099999999997</v>
      </c>
      <c r="C57" s="24">
        <v>217.34634</v>
      </c>
      <c r="D57" s="24">
        <v>368.87343199999998</v>
      </c>
      <c r="E57" s="24">
        <v>454.55623200000002</v>
      </c>
      <c r="F57" s="24">
        <v>462.99700000000001</v>
      </c>
      <c r="G57" s="26">
        <v>485.73700000000002</v>
      </c>
      <c r="H57" s="26">
        <v>545.90499999999997</v>
      </c>
      <c r="I57" s="24">
        <v>569.01617330137128</v>
      </c>
      <c r="J57" s="26">
        <v>621.72799999999995</v>
      </c>
      <c r="K57" s="26">
        <v>696.68100000000004</v>
      </c>
      <c r="L57" s="26">
        <v>654.29399999999998</v>
      </c>
      <c r="M57" s="26">
        <v>680.57399999999996</v>
      </c>
      <c r="N57" s="26">
        <v>705.62199999999996</v>
      </c>
      <c r="O57" s="34">
        <v>831.74099999999999</v>
      </c>
    </row>
    <row r="58" spans="1:15" ht="13.5" x14ac:dyDescent="0.2">
      <c r="A58" s="21" t="s">
        <v>35</v>
      </c>
      <c r="B58" s="26">
        <v>27.594200000000001</v>
      </c>
      <c r="C58" s="24">
        <v>126.879931</v>
      </c>
      <c r="D58" s="24">
        <v>230.65601599999999</v>
      </c>
      <c r="E58" s="24">
        <v>247.41972799999999</v>
      </c>
      <c r="F58" s="24">
        <v>227.04</v>
      </c>
      <c r="G58" s="26">
        <v>277.37900000000002</v>
      </c>
      <c r="H58" s="26">
        <v>282.42599999999999</v>
      </c>
      <c r="I58" s="24">
        <v>269.89407354788182</v>
      </c>
      <c r="J58" s="26">
        <v>288.971</v>
      </c>
      <c r="K58" s="26">
        <v>310.73399999999998</v>
      </c>
      <c r="L58" s="26">
        <v>372.21300000000002</v>
      </c>
      <c r="M58" s="26">
        <v>373.858</v>
      </c>
      <c r="N58" s="26">
        <v>416.21899999999999</v>
      </c>
      <c r="O58" s="34">
        <v>480.81799999999998</v>
      </c>
    </row>
    <row r="59" spans="1:15" ht="13.5" x14ac:dyDescent="0.2">
      <c r="A59" s="21" t="s">
        <v>36</v>
      </c>
      <c r="B59" s="26">
        <v>59.130400000000002</v>
      </c>
      <c r="C59" s="24">
        <v>108.077303</v>
      </c>
      <c r="D59" s="24">
        <v>319.01734499999998</v>
      </c>
      <c r="E59" s="24">
        <v>414.968076</v>
      </c>
      <c r="F59" s="24">
        <v>343.17500000000001</v>
      </c>
      <c r="G59" s="26">
        <v>389.923</v>
      </c>
      <c r="H59" s="26">
        <v>436.69600000000003</v>
      </c>
      <c r="I59" s="24">
        <v>481.32408316499652</v>
      </c>
      <c r="J59" s="26">
        <v>502.22</v>
      </c>
      <c r="K59" s="26">
        <v>496.66300000000001</v>
      </c>
      <c r="L59" s="26">
        <v>502.76400000000001</v>
      </c>
      <c r="M59" s="26">
        <v>491.77600000000001</v>
      </c>
      <c r="N59" s="26">
        <v>482.81799999999998</v>
      </c>
      <c r="O59" s="34">
        <v>546.86800000000005</v>
      </c>
    </row>
    <row r="60" spans="1:15" ht="13.5" x14ac:dyDescent="0.2">
      <c r="A60" s="28"/>
      <c r="B60" s="26"/>
      <c r="C60" s="24"/>
      <c r="D60" s="24"/>
      <c r="E60" s="24"/>
      <c r="F60" s="24"/>
      <c r="G60" s="24"/>
      <c r="H60" s="24"/>
      <c r="I60" s="24"/>
      <c r="J60" s="24"/>
      <c r="K60" s="24"/>
      <c r="L60" s="24"/>
      <c r="M60" s="19"/>
      <c r="N60" s="24"/>
      <c r="O60" s="33"/>
    </row>
    <row r="61" spans="1:15" ht="13.5" x14ac:dyDescent="0.2">
      <c r="A61" s="18" t="s">
        <v>38</v>
      </c>
      <c r="B61" s="32">
        <v>2765</v>
      </c>
      <c r="C61" s="19">
        <v>4998.9369999999999</v>
      </c>
      <c r="D61" s="19">
        <v>5997.6520009999995</v>
      </c>
      <c r="E61" s="19">
        <v>6132.978998999999</v>
      </c>
      <c r="F61" s="19">
        <v>6302.6979999999994</v>
      </c>
      <c r="G61" s="19">
        <v>6480.4850000000006</v>
      </c>
      <c r="H61" s="19">
        <v>6665.351999999999</v>
      </c>
      <c r="I61" s="19">
        <v>6585.348</v>
      </c>
      <c r="J61" s="19">
        <v>6661.87</v>
      </c>
      <c r="K61" s="19">
        <v>6690.4649999999992</v>
      </c>
      <c r="L61" s="19">
        <v>6801.567</v>
      </c>
      <c r="M61" s="19">
        <v>6936.5820000000003</v>
      </c>
      <c r="N61" s="19">
        <v>7230.8070000000007</v>
      </c>
      <c r="O61" s="20">
        <v>7650.3119999999999</v>
      </c>
    </row>
    <row r="62" spans="1:15" ht="13.5" x14ac:dyDescent="0.2">
      <c r="A62" s="21" t="s">
        <v>20</v>
      </c>
      <c r="B62" s="26">
        <v>17</v>
      </c>
      <c r="C62" s="24">
        <v>37.566258000000005</v>
      </c>
      <c r="D62" s="24">
        <v>32.248382999999997</v>
      </c>
      <c r="E62" s="24">
        <v>25.081704999999999</v>
      </c>
      <c r="F62" s="24">
        <v>20.088999999999999</v>
      </c>
      <c r="G62" s="24">
        <v>11.474</v>
      </c>
      <c r="H62" s="24">
        <v>41.027999999999999</v>
      </c>
      <c r="I62" s="24">
        <v>29.992052696909926</v>
      </c>
      <c r="J62" s="24">
        <v>34.597000000000001</v>
      </c>
      <c r="K62" s="24">
        <v>68.031999999999996</v>
      </c>
      <c r="L62" s="24">
        <v>64.713999999999999</v>
      </c>
      <c r="M62" s="24">
        <v>59.591999999999999</v>
      </c>
      <c r="N62" s="24">
        <v>57.732999999999997</v>
      </c>
      <c r="O62" s="33">
        <v>60.795999999999999</v>
      </c>
    </row>
    <row r="63" spans="1:15" ht="13.5" x14ac:dyDescent="0.2">
      <c r="A63" s="21" t="s">
        <v>21</v>
      </c>
      <c r="B63" s="26">
        <v>194</v>
      </c>
      <c r="C63" s="24">
        <v>417.61991799999998</v>
      </c>
      <c r="D63" s="24">
        <v>401.78968599999996</v>
      </c>
      <c r="E63" s="24">
        <v>506.97072700000001</v>
      </c>
      <c r="F63" s="24">
        <v>599.07500000000005</v>
      </c>
      <c r="G63" s="24">
        <v>666.35400000000004</v>
      </c>
      <c r="H63" s="24">
        <v>628.38</v>
      </c>
      <c r="I63" s="24">
        <v>526.21361489354069</v>
      </c>
      <c r="J63" s="24">
        <v>549.49700000000007</v>
      </c>
      <c r="K63" s="24">
        <v>573.13799999999992</v>
      </c>
      <c r="L63" s="24">
        <v>614.44399999999996</v>
      </c>
      <c r="M63" s="24">
        <v>648.14200000000005</v>
      </c>
      <c r="N63" s="24">
        <v>643.25400000000002</v>
      </c>
      <c r="O63" s="33">
        <v>621.28</v>
      </c>
    </row>
    <row r="64" spans="1:15" ht="13.5" x14ac:dyDescent="0.2">
      <c r="A64" s="21" t="s">
        <v>22</v>
      </c>
      <c r="B64" s="26">
        <v>233</v>
      </c>
      <c r="C64" s="24">
        <v>441.26472899999999</v>
      </c>
      <c r="D64" s="24">
        <v>610.05153300000006</v>
      </c>
      <c r="E64" s="24">
        <v>596.02389599999992</v>
      </c>
      <c r="F64" s="24">
        <v>643.77700000000004</v>
      </c>
      <c r="G64" s="24">
        <v>746.23299999999995</v>
      </c>
      <c r="H64" s="24">
        <v>606.88099999999997</v>
      </c>
      <c r="I64" s="24">
        <v>706.23432277808615</v>
      </c>
      <c r="J64" s="24">
        <v>740.7</v>
      </c>
      <c r="K64" s="24">
        <v>748.01099999999997</v>
      </c>
      <c r="L64" s="24">
        <v>704.35599999999999</v>
      </c>
      <c r="M64" s="24">
        <v>716.49800000000005</v>
      </c>
      <c r="N64" s="24">
        <v>762.029</v>
      </c>
      <c r="O64" s="33">
        <v>724.24</v>
      </c>
    </row>
    <row r="65" spans="1:15" ht="13.5" x14ac:dyDescent="0.2">
      <c r="A65" s="21" t="s">
        <v>23</v>
      </c>
      <c r="B65" s="26">
        <v>576</v>
      </c>
      <c r="C65" s="24">
        <v>843.92234299999996</v>
      </c>
      <c r="D65" s="24">
        <v>793.82477900000004</v>
      </c>
      <c r="E65" s="24">
        <v>894.04889200000002</v>
      </c>
      <c r="F65" s="24">
        <v>964.35299999999995</v>
      </c>
      <c r="G65" s="24">
        <v>1002.8049999999999</v>
      </c>
      <c r="H65" s="24">
        <v>1009.972</v>
      </c>
      <c r="I65" s="24">
        <v>1338.2998039682616</v>
      </c>
      <c r="J65" s="24">
        <v>962.68700000000001</v>
      </c>
      <c r="K65" s="24">
        <v>975.755</v>
      </c>
      <c r="L65" s="24">
        <v>1100.1420000000001</v>
      </c>
      <c r="M65" s="24">
        <v>1126.8800000000001</v>
      </c>
      <c r="N65" s="24">
        <v>1215.1469999999999</v>
      </c>
      <c r="O65" s="33">
        <v>1237.769</v>
      </c>
    </row>
    <row r="66" spans="1:15" ht="13.5" x14ac:dyDescent="0.2">
      <c r="A66" s="21" t="s">
        <v>24</v>
      </c>
      <c r="B66" s="26">
        <v>668</v>
      </c>
      <c r="C66" s="24">
        <v>1209.3551520000001</v>
      </c>
      <c r="D66" s="24">
        <v>1212.6799679999999</v>
      </c>
      <c r="E66" s="24">
        <v>1212.2769619999999</v>
      </c>
      <c r="F66" s="24">
        <v>1082.52</v>
      </c>
      <c r="G66" s="24">
        <v>1131.652</v>
      </c>
      <c r="H66" s="24">
        <v>1088.482</v>
      </c>
      <c r="I66" s="24">
        <v>1034.4887314003911</v>
      </c>
      <c r="J66" s="24">
        <v>1255.279</v>
      </c>
      <c r="K66" s="24">
        <v>1247.934</v>
      </c>
      <c r="L66" s="24">
        <v>1183.894</v>
      </c>
      <c r="M66" s="24">
        <v>1250.8910000000001</v>
      </c>
      <c r="N66" s="24">
        <v>1317.3490000000002</v>
      </c>
      <c r="O66" s="33">
        <v>1481.2550000000001</v>
      </c>
    </row>
    <row r="67" spans="1:15" ht="13.5" x14ac:dyDescent="0.2">
      <c r="A67" s="21" t="s">
        <v>25</v>
      </c>
      <c r="B67" s="26">
        <v>388</v>
      </c>
      <c r="C67" s="24">
        <v>904.56009300000005</v>
      </c>
      <c r="D67" s="24">
        <v>934.71972699999992</v>
      </c>
      <c r="E67" s="24">
        <v>805.10499699999991</v>
      </c>
      <c r="F67" s="24">
        <v>843.11799999999994</v>
      </c>
      <c r="G67" s="24">
        <v>796.17100000000005</v>
      </c>
      <c r="H67" s="24">
        <v>834.84400000000005</v>
      </c>
      <c r="I67" s="24">
        <v>856.14583369579736</v>
      </c>
      <c r="J67" s="24">
        <v>839.32099999999991</v>
      </c>
      <c r="K67" s="24">
        <v>805.14499999999998</v>
      </c>
      <c r="L67" s="24">
        <v>804.86500000000001</v>
      </c>
      <c r="M67" s="24">
        <v>821.45799999999997</v>
      </c>
      <c r="N67" s="24">
        <v>928.13699999999994</v>
      </c>
      <c r="O67" s="33">
        <v>1026.973</v>
      </c>
    </row>
    <row r="68" spans="1:15" ht="13.5" x14ac:dyDescent="0.2">
      <c r="A68" s="21" t="s">
        <v>26</v>
      </c>
      <c r="B68" s="26">
        <v>689</v>
      </c>
      <c r="C68" s="24">
        <v>1144.6485069999999</v>
      </c>
      <c r="D68" s="24">
        <v>2012.3379249999998</v>
      </c>
      <c r="E68" s="24">
        <v>2093.4718199999998</v>
      </c>
      <c r="F68" s="24">
        <v>2149.7659999999996</v>
      </c>
      <c r="G68" s="24">
        <v>2125.7959999999998</v>
      </c>
      <c r="H68" s="24">
        <v>2455.7649999999999</v>
      </c>
      <c r="I68" s="24">
        <v>2093.9736405670133</v>
      </c>
      <c r="J68" s="24">
        <v>2279.7889999999998</v>
      </c>
      <c r="K68" s="24">
        <v>2272.4499999999998</v>
      </c>
      <c r="L68" s="24">
        <v>2329.152</v>
      </c>
      <c r="M68" s="24">
        <v>2313.1219999999998</v>
      </c>
      <c r="N68" s="24">
        <v>2307.1579999999999</v>
      </c>
      <c r="O68" s="33">
        <v>2497.9989999999998</v>
      </c>
    </row>
    <row r="69" spans="1:15" ht="13.5" x14ac:dyDescent="0.2">
      <c r="A69" s="28"/>
      <c r="B69" s="26"/>
      <c r="C69" s="24"/>
      <c r="D69" s="24"/>
      <c r="E69" s="24"/>
      <c r="F69" s="24"/>
      <c r="G69" s="24"/>
      <c r="H69" s="24"/>
      <c r="I69" s="24"/>
      <c r="J69" s="24"/>
      <c r="K69" s="24"/>
      <c r="L69" s="24"/>
      <c r="M69" s="19"/>
      <c r="N69" s="24"/>
      <c r="O69" s="33"/>
    </row>
    <row r="70" spans="1:15" ht="13.5" x14ac:dyDescent="0.2">
      <c r="A70" s="21" t="s">
        <v>29</v>
      </c>
      <c r="B70" s="26">
        <v>1540</v>
      </c>
      <c r="C70" s="24">
        <v>2185.1299989999998</v>
      </c>
      <c r="D70" s="24">
        <v>2476.157001</v>
      </c>
      <c r="E70" s="24">
        <v>2535.1469999999999</v>
      </c>
      <c r="F70" s="24">
        <v>2611.681</v>
      </c>
      <c r="G70" s="24">
        <v>2660.9259999999999</v>
      </c>
      <c r="H70" s="24">
        <v>2701.018</v>
      </c>
      <c r="I70" s="24">
        <v>2622.3919999999998</v>
      </c>
      <c r="J70" s="24">
        <v>2647.9079999999999</v>
      </c>
      <c r="K70" s="24">
        <v>2652.5349999999999</v>
      </c>
      <c r="L70" s="24">
        <v>2695.5029999999997</v>
      </c>
      <c r="M70" s="24">
        <v>2766.5590000000002</v>
      </c>
      <c r="N70" s="24">
        <v>2907.07</v>
      </c>
      <c r="O70" s="33">
        <v>3111.319</v>
      </c>
    </row>
    <row r="71" spans="1:15" ht="13.5" x14ac:dyDescent="0.2">
      <c r="A71" s="21" t="s">
        <v>30</v>
      </c>
      <c r="B71" s="26">
        <v>5</v>
      </c>
      <c r="C71" s="24">
        <v>17.246258000000001</v>
      </c>
      <c r="D71" s="24">
        <v>15.532029</v>
      </c>
      <c r="E71" s="24">
        <v>6.8217140000000001</v>
      </c>
      <c r="F71" s="24">
        <v>11.423999999999999</v>
      </c>
      <c r="G71" s="26">
        <v>10.606</v>
      </c>
      <c r="H71" s="26">
        <v>16.54</v>
      </c>
      <c r="I71" s="24">
        <v>9.9096151446537597</v>
      </c>
      <c r="J71" s="26">
        <v>15.241</v>
      </c>
      <c r="K71" s="26">
        <v>41.353999999999999</v>
      </c>
      <c r="L71" s="26">
        <v>16.288</v>
      </c>
      <c r="M71" s="26">
        <v>17.530999999999999</v>
      </c>
      <c r="N71" s="26">
        <v>17.04</v>
      </c>
      <c r="O71" s="34">
        <v>18.064</v>
      </c>
    </row>
    <row r="72" spans="1:15" ht="13.5" x14ac:dyDescent="0.2">
      <c r="A72" s="21" t="s">
        <v>31</v>
      </c>
      <c r="B72" s="26">
        <v>84</v>
      </c>
      <c r="C72" s="24">
        <v>202.207292</v>
      </c>
      <c r="D72" s="24">
        <v>190.97969699999999</v>
      </c>
      <c r="E72" s="24">
        <v>246.24818500000001</v>
      </c>
      <c r="F72" s="24">
        <v>333.46</v>
      </c>
      <c r="G72" s="26">
        <v>300.048</v>
      </c>
      <c r="H72" s="26">
        <v>288.459</v>
      </c>
      <c r="I72" s="24">
        <v>250.20903715464911</v>
      </c>
      <c r="J72" s="26">
        <v>238.81200000000001</v>
      </c>
      <c r="K72" s="26">
        <v>234.67599999999999</v>
      </c>
      <c r="L72" s="26">
        <v>296.51499999999999</v>
      </c>
      <c r="M72" s="26">
        <v>312.59899999999999</v>
      </c>
      <c r="N72" s="26">
        <v>311.13400000000001</v>
      </c>
      <c r="O72" s="34">
        <v>309.19499999999999</v>
      </c>
    </row>
    <row r="73" spans="1:15" ht="13.5" x14ac:dyDescent="0.2">
      <c r="A73" s="21" t="s">
        <v>32</v>
      </c>
      <c r="B73" s="26">
        <v>105</v>
      </c>
      <c r="C73" s="24">
        <v>200.86174199999999</v>
      </c>
      <c r="D73" s="24">
        <v>313.40242899999998</v>
      </c>
      <c r="E73" s="24">
        <v>283.121689</v>
      </c>
      <c r="F73" s="24">
        <v>275.93900000000002</v>
      </c>
      <c r="G73" s="26">
        <v>342.07</v>
      </c>
      <c r="H73" s="26">
        <v>287.37799999999999</v>
      </c>
      <c r="I73" s="24">
        <v>273.61132042364233</v>
      </c>
      <c r="J73" s="26">
        <v>358.25</v>
      </c>
      <c r="K73" s="26">
        <v>317.61799999999999</v>
      </c>
      <c r="L73" s="26">
        <v>341.238</v>
      </c>
      <c r="M73" s="26">
        <v>347.08100000000002</v>
      </c>
      <c r="N73" s="26">
        <v>372.44299999999998</v>
      </c>
      <c r="O73" s="34">
        <v>363.779</v>
      </c>
    </row>
    <row r="74" spans="1:15" ht="13.5" x14ac:dyDescent="0.2">
      <c r="A74" s="21" t="s">
        <v>33</v>
      </c>
      <c r="B74" s="26">
        <v>314</v>
      </c>
      <c r="C74" s="24">
        <v>391.52578099999999</v>
      </c>
      <c r="D74" s="24">
        <v>364.56679000000003</v>
      </c>
      <c r="E74" s="24">
        <v>364.63681300000002</v>
      </c>
      <c r="F74" s="24">
        <v>454.46499999999997</v>
      </c>
      <c r="G74" s="26">
        <v>457.678</v>
      </c>
      <c r="H74" s="26">
        <v>405.27100000000002</v>
      </c>
      <c r="I74" s="24">
        <v>564.44228374463614</v>
      </c>
      <c r="J74" s="26">
        <v>419.25</v>
      </c>
      <c r="K74" s="26">
        <v>404.57299999999998</v>
      </c>
      <c r="L74" s="26">
        <v>466.26400000000001</v>
      </c>
      <c r="M74" s="26">
        <v>477.61</v>
      </c>
      <c r="N74" s="26">
        <v>516.63099999999997</v>
      </c>
      <c r="O74" s="34">
        <v>537.06799999999998</v>
      </c>
    </row>
    <row r="75" spans="1:15" ht="13.5" x14ac:dyDescent="0.2">
      <c r="A75" s="21" t="s">
        <v>34</v>
      </c>
      <c r="B75" s="26">
        <v>456</v>
      </c>
      <c r="C75" s="24">
        <v>593.65905999999995</v>
      </c>
      <c r="D75" s="24">
        <v>538.84030900000005</v>
      </c>
      <c r="E75" s="24">
        <v>508.329634</v>
      </c>
      <c r="F75" s="24">
        <v>446.61900000000003</v>
      </c>
      <c r="G75" s="26">
        <v>507.71499999999997</v>
      </c>
      <c r="H75" s="26">
        <v>422.80200000000002</v>
      </c>
      <c r="I75" s="24">
        <v>426.6491601174929</v>
      </c>
      <c r="J75" s="26">
        <v>535.76700000000005</v>
      </c>
      <c r="K75" s="26">
        <v>538.97699999999998</v>
      </c>
      <c r="L75" s="26">
        <v>488.29500000000002</v>
      </c>
      <c r="M75" s="26">
        <v>518.05600000000004</v>
      </c>
      <c r="N75" s="26">
        <v>548.12400000000002</v>
      </c>
      <c r="O75" s="34">
        <v>620.67999999999995</v>
      </c>
    </row>
    <row r="76" spans="1:15" ht="13.5" x14ac:dyDescent="0.2">
      <c r="A76" s="21" t="s">
        <v>35</v>
      </c>
      <c r="B76" s="26">
        <v>236</v>
      </c>
      <c r="C76" s="24">
        <v>397.40134</v>
      </c>
      <c r="D76" s="24">
        <v>380.87744400000003</v>
      </c>
      <c r="E76" s="24">
        <v>377.78046499999999</v>
      </c>
      <c r="F76" s="24">
        <v>332.24299999999999</v>
      </c>
      <c r="G76" s="26">
        <v>294.02600000000001</v>
      </c>
      <c r="H76" s="26">
        <v>363.78800000000001</v>
      </c>
      <c r="I76" s="24">
        <v>349.57004467918307</v>
      </c>
      <c r="J76" s="26">
        <v>316.79000000000002</v>
      </c>
      <c r="K76" s="26">
        <v>306.43799999999999</v>
      </c>
      <c r="L76" s="26">
        <v>324.75400000000002</v>
      </c>
      <c r="M76" s="26">
        <v>333.01600000000002</v>
      </c>
      <c r="N76" s="26">
        <v>377.608</v>
      </c>
      <c r="O76" s="34">
        <v>423.363</v>
      </c>
    </row>
    <row r="77" spans="1:15" ht="13.5" x14ac:dyDescent="0.2">
      <c r="A77" s="21" t="s">
        <v>36</v>
      </c>
      <c r="B77" s="26">
        <v>340</v>
      </c>
      <c r="C77" s="24">
        <v>382.22852599999999</v>
      </c>
      <c r="D77" s="24">
        <v>671.958303</v>
      </c>
      <c r="E77" s="24">
        <v>748.20849999999996</v>
      </c>
      <c r="F77" s="24">
        <v>756.53099999999995</v>
      </c>
      <c r="G77" s="26">
        <v>748.78300000000002</v>
      </c>
      <c r="H77" s="26">
        <v>916.78</v>
      </c>
      <c r="I77" s="24">
        <v>748.00053873574268</v>
      </c>
      <c r="J77" s="26">
        <v>763.798</v>
      </c>
      <c r="K77" s="26">
        <v>808.899</v>
      </c>
      <c r="L77" s="26">
        <v>762.149</v>
      </c>
      <c r="M77" s="26">
        <v>760.66800000000001</v>
      </c>
      <c r="N77" s="26">
        <v>764.09</v>
      </c>
      <c r="O77" s="34">
        <v>839.17</v>
      </c>
    </row>
    <row r="78" spans="1:15" ht="13.5" x14ac:dyDescent="0.2">
      <c r="A78" s="28"/>
      <c r="B78" s="26"/>
      <c r="C78" s="24"/>
      <c r="D78" s="24"/>
      <c r="E78" s="24"/>
      <c r="F78" s="24"/>
      <c r="G78" s="24"/>
      <c r="H78" s="24"/>
      <c r="I78" s="24"/>
      <c r="J78" s="24"/>
      <c r="K78" s="24"/>
      <c r="L78" s="24"/>
      <c r="M78" s="19"/>
      <c r="N78" s="24"/>
      <c r="O78" s="33"/>
    </row>
    <row r="79" spans="1:15" ht="13.5" x14ac:dyDescent="0.2">
      <c r="A79" s="21" t="s">
        <v>37</v>
      </c>
      <c r="B79" s="26">
        <v>1225</v>
      </c>
      <c r="C79" s="24">
        <v>2813.8070010000001</v>
      </c>
      <c r="D79" s="24">
        <v>3521.4949999999999</v>
      </c>
      <c r="E79" s="24">
        <v>3597.831999</v>
      </c>
      <c r="F79" s="24">
        <v>3691.0169999999998</v>
      </c>
      <c r="G79" s="24">
        <v>3819.5589999999997</v>
      </c>
      <c r="H79" s="24">
        <v>3964.3339999999998</v>
      </c>
      <c r="I79" s="24">
        <v>3962.9560000000001</v>
      </c>
      <c r="J79" s="24">
        <v>4013.9619999999995</v>
      </c>
      <c r="K79" s="24">
        <v>4037.93</v>
      </c>
      <c r="L79" s="24">
        <v>4106.0640000000003</v>
      </c>
      <c r="M79" s="24">
        <v>4170.0230000000001</v>
      </c>
      <c r="N79" s="24">
        <v>4323.7370000000001</v>
      </c>
      <c r="O79" s="33">
        <v>4538.9930000000004</v>
      </c>
    </row>
    <row r="80" spans="1:15" ht="13.5" x14ac:dyDescent="0.2">
      <c r="A80" s="21" t="s">
        <v>30</v>
      </c>
      <c r="B80" s="26">
        <v>12</v>
      </c>
      <c r="C80" s="24">
        <v>20.32</v>
      </c>
      <c r="D80" s="24">
        <v>16.716353999999999</v>
      </c>
      <c r="E80" s="24">
        <v>18.259990999999999</v>
      </c>
      <c r="F80" s="24">
        <v>8.6649999999999991</v>
      </c>
      <c r="G80" s="26">
        <v>0.86799999999999999</v>
      </c>
      <c r="H80" s="26">
        <v>24.488</v>
      </c>
      <c r="I80" s="24">
        <v>20.082437552256167</v>
      </c>
      <c r="J80" s="26">
        <v>19.356000000000002</v>
      </c>
      <c r="K80" s="26">
        <v>26.678000000000001</v>
      </c>
      <c r="L80" s="26">
        <v>48.426000000000002</v>
      </c>
      <c r="M80" s="26">
        <v>42.061</v>
      </c>
      <c r="N80" s="26">
        <v>40.692999999999998</v>
      </c>
      <c r="O80" s="34">
        <v>42.731999999999999</v>
      </c>
    </row>
    <row r="81" spans="1:15" ht="13.5" x14ac:dyDescent="0.2">
      <c r="A81" s="21" t="s">
        <v>31</v>
      </c>
      <c r="B81" s="26">
        <v>110</v>
      </c>
      <c r="C81" s="24">
        <v>215.41262599999999</v>
      </c>
      <c r="D81" s="24">
        <v>210.809989</v>
      </c>
      <c r="E81" s="24">
        <v>260.72254199999998</v>
      </c>
      <c r="F81" s="24">
        <v>265.61500000000001</v>
      </c>
      <c r="G81" s="26">
        <v>366.30599999999998</v>
      </c>
      <c r="H81" s="26">
        <v>339.92099999999999</v>
      </c>
      <c r="I81" s="24">
        <v>276.00457773889161</v>
      </c>
      <c r="J81" s="26">
        <v>310.685</v>
      </c>
      <c r="K81" s="26">
        <v>338.46199999999999</v>
      </c>
      <c r="L81" s="26">
        <v>317.92899999999997</v>
      </c>
      <c r="M81" s="26">
        <v>335.54300000000001</v>
      </c>
      <c r="N81" s="26">
        <v>332.12</v>
      </c>
      <c r="O81" s="34">
        <v>312.08499999999998</v>
      </c>
    </row>
    <row r="82" spans="1:15" ht="13.5" x14ac:dyDescent="0.2">
      <c r="A82" s="21" t="s">
        <v>32</v>
      </c>
      <c r="B82" s="26">
        <v>128</v>
      </c>
      <c r="C82" s="24">
        <v>240.402987</v>
      </c>
      <c r="D82" s="24">
        <v>296.64910400000002</v>
      </c>
      <c r="E82" s="24">
        <v>312.90220699999998</v>
      </c>
      <c r="F82" s="24">
        <v>367.83800000000002</v>
      </c>
      <c r="G82" s="26">
        <v>404.16300000000001</v>
      </c>
      <c r="H82" s="26">
        <v>319.50299999999999</v>
      </c>
      <c r="I82" s="24">
        <v>432.62300235444377</v>
      </c>
      <c r="J82" s="26">
        <v>382.45</v>
      </c>
      <c r="K82" s="26">
        <v>430.39299999999997</v>
      </c>
      <c r="L82" s="26">
        <v>363.11799999999999</v>
      </c>
      <c r="M82" s="26">
        <v>369.41800000000001</v>
      </c>
      <c r="N82" s="26">
        <v>389.58600000000001</v>
      </c>
      <c r="O82" s="34">
        <v>360.46100000000001</v>
      </c>
    </row>
    <row r="83" spans="1:15" ht="13.5" x14ac:dyDescent="0.2">
      <c r="A83" s="21" t="s">
        <v>33</v>
      </c>
      <c r="B83" s="26">
        <v>262</v>
      </c>
      <c r="C83" s="24">
        <v>452.39656200000002</v>
      </c>
      <c r="D83" s="24">
        <v>429.25798900000001</v>
      </c>
      <c r="E83" s="24">
        <v>529.41207899999995</v>
      </c>
      <c r="F83" s="24">
        <v>509.88799999999998</v>
      </c>
      <c r="G83" s="26">
        <v>545.12699999999995</v>
      </c>
      <c r="H83" s="26">
        <v>604.70100000000002</v>
      </c>
      <c r="I83" s="24">
        <v>773.85752022362556</v>
      </c>
      <c r="J83" s="26">
        <v>543.43700000000001</v>
      </c>
      <c r="K83" s="26">
        <v>571.18200000000002</v>
      </c>
      <c r="L83" s="26">
        <v>633.87800000000004</v>
      </c>
      <c r="M83" s="26">
        <v>649.27</v>
      </c>
      <c r="N83" s="26">
        <v>698.51599999999996</v>
      </c>
      <c r="O83" s="34">
        <v>700.70100000000002</v>
      </c>
    </row>
    <row r="84" spans="1:15" ht="13.5" x14ac:dyDescent="0.2">
      <c r="A84" s="21" t="s">
        <v>34</v>
      </c>
      <c r="B84" s="26">
        <v>212</v>
      </c>
      <c r="C84" s="24">
        <v>615.69609200000002</v>
      </c>
      <c r="D84" s="24">
        <v>673.83965899999998</v>
      </c>
      <c r="E84" s="24">
        <v>703.94732799999997</v>
      </c>
      <c r="F84" s="24">
        <v>635.90099999999995</v>
      </c>
      <c r="G84" s="26">
        <v>623.93700000000001</v>
      </c>
      <c r="H84" s="26">
        <v>665.68</v>
      </c>
      <c r="I84" s="24">
        <v>607.83957128289819</v>
      </c>
      <c r="J84" s="26">
        <v>719.51199999999994</v>
      </c>
      <c r="K84" s="26">
        <v>708.95699999999999</v>
      </c>
      <c r="L84" s="26">
        <v>695.59900000000005</v>
      </c>
      <c r="M84" s="26">
        <v>732.83600000000001</v>
      </c>
      <c r="N84" s="26">
        <v>769.22500000000002</v>
      </c>
      <c r="O84" s="34">
        <v>860.57500000000005</v>
      </c>
    </row>
    <row r="85" spans="1:15" ht="13.5" x14ac:dyDescent="0.2">
      <c r="A85" s="21" t="s">
        <v>35</v>
      </c>
      <c r="B85" s="26">
        <v>151</v>
      </c>
      <c r="C85" s="24">
        <v>507.15875299999999</v>
      </c>
      <c r="D85" s="24">
        <v>553.84228299999995</v>
      </c>
      <c r="E85" s="24">
        <v>427.32453199999998</v>
      </c>
      <c r="F85" s="24">
        <v>510.875</v>
      </c>
      <c r="G85" s="26">
        <v>502.14499999999998</v>
      </c>
      <c r="H85" s="26">
        <v>471.05599999999998</v>
      </c>
      <c r="I85" s="24">
        <v>506.57578901661424</v>
      </c>
      <c r="J85" s="26">
        <v>522.53099999999995</v>
      </c>
      <c r="K85" s="26">
        <v>498.70699999999999</v>
      </c>
      <c r="L85" s="26">
        <v>480.11099999999999</v>
      </c>
      <c r="M85" s="26">
        <v>488.44200000000001</v>
      </c>
      <c r="N85" s="26">
        <v>550.529</v>
      </c>
      <c r="O85" s="34">
        <v>603.61</v>
      </c>
    </row>
    <row r="86" spans="1:15" ht="13.5" x14ac:dyDescent="0.2">
      <c r="A86" s="35" t="s">
        <v>36</v>
      </c>
      <c r="B86" s="36">
        <v>349</v>
      </c>
      <c r="C86" s="37">
        <v>762.41998100000001</v>
      </c>
      <c r="D86" s="37">
        <v>1340.3796219999999</v>
      </c>
      <c r="E86" s="37">
        <v>1345.26332</v>
      </c>
      <c r="F86" s="37">
        <v>1393.2349999999999</v>
      </c>
      <c r="G86" s="36">
        <v>1377.0129999999999</v>
      </c>
      <c r="H86" s="36">
        <v>1538.9849999999999</v>
      </c>
      <c r="I86" s="37">
        <v>1345.9731018312705</v>
      </c>
      <c r="J86" s="36">
        <v>1515.991</v>
      </c>
      <c r="K86" s="36">
        <v>1463.5509999999999</v>
      </c>
      <c r="L86" s="36">
        <v>1567.0029999999999</v>
      </c>
      <c r="M86" s="36">
        <v>1552.454</v>
      </c>
      <c r="N86" s="36">
        <v>1543.068</v>
      </c>
      <c r="O86" s="38">
        <v>1658.829</v>
      </c>
    </row>
    <row r="87" spans="1:15" x14ac:dyDescent="0.2">
      <c r="A87" s="120" t="s">
        <v>39</v>
      </c>
      <c r="B87" s="120"/>
      <c r="C87" s="120"/>
      <c r="D87" s="120"/>
      <c r="E87" s="120"/>
      <c r="F87" s="120"/>
      <c r="G87" s="120"/>
      <c r="H87" s="120"/>
      <c r="I87" s="120"/>
      <c r="J87" s="120"/>
      <c r="K87" s="120"/>
      <c r="L87" s="120"/>
      <c r="M87" s="120"/>
      <c r="N87" s="120"/>
      <c r="O87" s="120"/>
    </row>
    <row r="88" spans="1:15" x14ac:dyDescent="0.2">
      <c r="A88" s="120"/>
      <c r="B88" s="120"/>
      <c r="C88" s="120"/>
      <c r="D88" s="120"/>
      <c r="E88" s="120"/>
      <c r="F88" s="120"/>
      <c r="G88" s="120"/>
      <c r="H88" s="120"/>
      <c r="I88" s="120"/>
      <c r="J88" s="120"/>
      <c r="K88" s="120"/>
      <c r="L88" s="120"/>
      <c r="M88" s="120"/>
      <c r="N88" s="120"/>
      <c r="O88" s="120"/>
    </row>
    <row r="89" spans="1:15" x14ac:dyDescent="0.2">
      <c r="A89" s="120"/>
      <c r="B89" s="120"/>
      <c r="C89" s="120"/>
      <c r="D89" s="120"/>
      <c r="E89" s="120"/>
      <c r="F89" s="120"/>
      <c r="G89" s="120"/>
      <c r="H89" s="120"/>
      <c r="I89" s="120"/>
      <c r="J89" s="120"/>
      <c r="K89" s="120"/>
      <c r="L89" s="120"/>
      <c r="M89" s="120"/>
      <c r="N89" s="120"/>
      <c r="O89" s="120"/>
    </row>
    <row r="90" spans="1:15" x14ac:dyDescent="0.2">
      <c r="A90" s="120"/>
      <c r="B90" s="120"/>
      <c r="C90" s="120"/>
      <c r="D90" s="120"/>
      <c r="E90" s="120"/>
      <c r="F90" s="120"/>
      <c r="G90" s="120"/>
      <c r="H90" s="120"/>
      <c r="I90" s="120"/>
      <c r="J90" s="120"/>
      <c r="K90" s="120"/>
      <c r="L90" s="120"/>
      <c r="M90" s="120"/>
      <c r="N90" s="120"/>
      <c r="O90" s="120"/>
    </row>
    <row r="91" spans="1:15" x14ac:dyDescent="0.2">
      <c r="A91" s="120"/>
      <c r="B91" s="120"/>
      <c r="C91" s="120"/>
      <c r="D91" s="120"/>
      <c r="E91" s="120"/>
      <c r="F91" s="120"/>
      <c r="G91" s="120"/>
      <c r="H91" s="120"/>
      <c r="I91" s="120"/>
      <c r="J91" s="120"/>
      <c r="K91" s="120"/>
      <c r="L91" s="120"/>
      <c r="M91" s="120"/>
      <c r="N91" s="120"/>
      <c r="O91" s="120"/>
    </row>
    <row r="92" spans="1:15" x14ac:dyDescent="0.2">
      <c r="A92" s="120"/>
      <c r="B92" s="120"/>
      <c r="C92" s="120"/>
      <c r="D92" s="120"/>
      <c r="E92" s="120"/>
      <c r="F92" s="120"/>
      <c r="G92" s="120"/>
      <c r="H92" s="120"/>
      <c r="I92" s="120"/>
      <c r="J92" s="120"/>
      <c r="K92" s="120"/>
      <c r="L92" s="120"/>
      <c r="M92" s="120"/>
      <c r="N92" s="120"/>
      <c r="O92" s="120"/>
    </row>
    <row r="93" spans="1:15" x14ac:dyDescent="0.2">
      <c r="A93" s="120"/>
      <c r="B93" s="120"/>
      <c r="C93" s="120"/>
      <c r="D93" s="120"/>
      <c r="E93" s="120"/>
      <c r="F93" s="120"/>
      <c r="G93" s="120"/>
      <c r="H93" s="120"/>
      <c r="I93" s="120"/>
      <c r="J93" s="120"/>
      <c r="K93" s="120"/>
      <c r="L93" s="120"/>
      <c r="M93" s="120"/>
      <c r="N93" s="120"/>
      <c r="O93" s="120"/>
    </row>
    <row r="94" spans="1:15" x14ac:dyDescent="0.2">
      <c r="A94" s="114" t="s">
        <v>40</v>
      </c>
      <c r="B94" s="114"/>
      <c r="C94" s="114"/>
      <c r="D94" s="114"/>
      <c r="E94" s="114"/>
      <c r="F94" s="114"/>
      <c r="G94" s="114"/>
      <c r="H94" s="114"/>
      <c r="I94" s="114"/>
      <c r="J94" s="114"/>
      <c r="K94" s="114"/>
      <c r="L94" s="114"/>
      <c r="M94" s="114"/>
      <c r="N94" s="114"/>
      <c r="O94" s="114"/>
    </row>
    <row r="95" spans="1:15" x14ac:dyDescent="0.2">
      <c r="A95" s="114"/>
      <c r="B95" s="114"/>
      <c r="C95" s="114"/>
      <c r="D95" s="114"/>
      <c r="E95" s="114"/>
      <c r="F95" s="114"/>
      <c r="G95" s="114"/>
      <c r="H95" s="114"/>
      <c r="I95" s="114"/>
      <c r="J95" s="114"/>
      <c r="K95" s="114"/>
      <c r="L95" s="114"/>
      <c r="M95" s="114"/>
      <c r="N95" s="114"/>
      <c r="O95" s="114"/>
    </row>
    <row r="96" spans="1:15" x14ac:dyDescent="0.2">
      <c r="A96" s="114"/>
      <c r="B96" s="114"/>
      <c r="C96" s="114"/>
      <c r="D96" s="114"/>
      <c r="E96" s="114"/>
      <c r="F96" s="114"/>
      <c r="G96" s="114"/>
      <c r="H96" s="114"/>
      <c r="I96" s="114"/>
      <c r="J96" s="114"/>
      <c r="K96" s="114"/>
      <c r="L96" s="114"/>
      <c r="M96" s="114"/>
      <c r="N96" s="114"/>
      <c r="O96" s="114"/>
    </row>
    <row r="97" spans="1:15" x14ac:dyDescent="0.2">
      <c r="A97" s="114"/>
      <c r="B97" s="114"/>
      <c r="C97" s="114"/>
      <c r="D97" s="114"/>
      <c r="E97" s="114"/>
      <c r="F97" s="114"/>
      <c r="G97" s="114"/>
      <c r="H97" s="114"/>
      <c r="I97" s="114"/>
      <c r="J97" s="114"/>
      <c r="K97" s="114"/>
      <c r="L97" s="114"/>
      <c r="M97" s="114"/>
      <c r="N97" s="114"/>
      <c r="O97" s="114"/>
    </row>
    <row r="98" spans="1:15" x14ac:dyDescent="0.2">
      <c r="A98" s="114"/>
      <c r="B98" s="114"/>
      <c r="C98" s="114"/>
      <c r="D98" s="114"/>
      <c r="E98" s="114"/>
      <c r="F98" s="114"/>
      <c r="G98" s="114"/>
      <c r="H98" s="114"/>
      <c r="I98" s="114"/>
      <c r="J98" s="114"/>
      <c r="K98" s="114"/>
      <c r="L98" s="114"/>
      <c r="M98" s="114"/>
      <c r="N98" s="114"/>
      <c r="O98" s="114"/>
    </row>
    <row r="99" spans="1:15" x14ac:dyDescent="0.2">
      <c r="A99" s="114"/>
      <c r="B99" s="114"/>
      <c r="C99" s="114"/>
      <c r="D99" s="114"/>
      <c r="E99" s="114"/>
      <c r="F99" s="114"/>
      <c r="G99" s="114"/>
      <c r="H99" s="114"/>
      <c r="I99" s="114"/>
      <c r="J99" s="114"/>
      <c r="K99" s="114"/>
      <c r="L99" s="114"/>
      <c r="M99" s="114"/>
      <c r="N99" s="114"/>
      <c r="O99" s="114"/>
    </row>
    <row r="102" spans="1:15" x14ac:dyDescent="0.2">
      <c r="A102" t="s">
        <v>503</v>
      </c>
    </row>
    <row r="103" spans="1:15" x14ac:dyDescent="0.2">
      <c r="A103" s="43" t="s">
        <v>502</v>
      </c>
    </row>
  </sheetData>
  <mergeCells count="5">
    <mergeCell ref="A94:O99"/>
    <mergeCell ref="A3:O3"/>
    <mergeCell ref="A4:A5"/>
    <mergeCell ref="M4:O4"/>
    <mergeCell ref="A87:O93"/>
  </mergeCells>
  <phoneticPr fontId="2" type="noConversion"/>
  <hyperlinks>
    <hyperlink ref="A103" r:id="rId1"/>
  </hyperlinks>
  <pageMargins left="0.75" right="0.75" top="1" bottom="1" header="0.5" footer="0.5"/>
  <pageSetup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victimization-criminalization</vt:lpstr>
      <vt:lpstr>inmate victimization</vt:lpstr>
      <vt:lpstr>non-inmate victimization</vt:lpstr>
      <vt:lpstr>rape variance</vt:lpstr>
      <vt:lpstr>rape time-series</vt:lpstr>
      <vt:lpstr>victims other data</vt:lpstr>
      <vt:lpstr>offenders other data</vt:lpstr>
      <vt:lpstr>population by age 2005</vt:lpstr>
      <vt:lpstr>college enrollment 1970-2006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2014-10-19T21:57:02Z</dcterms:created>
  <dcterms:modified xsi:type="dcterms:W3CDTF">2014-10-19T21:57:09Z</dcterms:modified>
</cp:coreProperties>
</file>