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605" yWindow="615" windowWidth="10890" windowHeight="6390"/>
  </bookViews>
  <sheets>
    <sheet name="restraining orders" sheetId="21" r:id="rId1"/>
    <sheet name="DV arrests" sheetId="23" r:id="rId2"/>
    <sheet name="DV factors" sheetId="24" r:id="rId3"/>
    <sheet name="DV deaths" sheetId="25" r:id="rId4"/>
    <sheet name="all arrests" sheetId="28" r:id="rId5"/>
  </sheets>
  <calcPr calcId="145621"/>
</workbook>
</file>

<file path=xl/calcChain.xml><?xml version="1.0" encoding="utf-8"?>
<calcChain xmlns="http://schemas.openxmlformats.org/spreadsheetml/2006/main">
  <c r="I5" i="28" l="1"/>
  <c r="B63" i="23"/>
  <c r="D7" i="23"/>
  <c r="F10" i="23"/>
  <c r="F29" i="23"/>
  <c r="D5" i="23"/>
  <c r="D4" i="23"/>
  <c r="F11" i="23"/>
  <c r="F12" i="23"/>
  <c r="F13" i="23"/>
  <c r="F14" i="23"/>
  <c r="F15" i="23"/>
  <c r="F16" i="23"/>
  <c r="F17" i="23"/>
  <c r="F18" i="23"/>
  <c r="F19" i="23"/>
  <c r="F20" i="23"/>
  <c r="F21" i="23"/>
  <c r="F22" i="23"/>
  <c r="F23" i="23"/>
  <c r="F24" i="23"/>
  <c r="F25" i="23"/>
  <c r="F26" i="23"/>
  <c r="F27" i="23"/>
  <c r="F28" i="23"/>
  <c r="H14" i="21"/>
  <c r="H15" i="21"/>
  <c r="H16" i="21"/>
  <c r="H13" i="21"/>
  <c r="C11" i="23"/>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5" i="2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5" i="28"/>
  <c r="C8" i="21"/>
  <c r="C7" i="21"/>
  <c r="C4" i="21"/>
  <c r="C6" i="21"/>
  <c r="B17" i="21"/>
  <c r="D6" i="24"/>
  <c r="D7" i="24"/>
  <c r="D8" i="24"/>
  <c r="D9" i="24"/>
  <c r="D10" i="24"/>
  <c r="D11" i="24"/>
  <c r="D12" i="24"/>
  <c r="D13" i="24"/>
  <c r="D14" i="24"/>
  <c r="D15" i="24"/>
  <c r="D5" i="24"/>
  <c r="E6" i="24"/>
  <c r="E7" i="24"/>
  <c r="E8" i="24"/>
  <c r="E9" i="24"/>
  <c r="E10" i="24"/>
  <c r="E11" i="24"/>
  <c r="E12" i="24"/>
  <c r="E13" i="24"/>
  <c r="E14" i="24"/>
  <c r="E15" i="24"/>
  <c r="E5" i="24"/>
  <c r="C6" i="24"/>
  <c r="C7" i="24"/>
  <c r="C8" i="24"/>
  <c r="C9" i="24"/>
  <c r="C10" i="24"/>
  <c r="C11" i="24"/>
  <c r="C12" i="24"/>
  <c r="C13" i="24"/>
  <c r="C14" i="24"/>
  <c r="C15" i="24"/>
  <c r="C5" i="24"/>
  <c r="C26" i="25"/>
  <c r="D26" i="25"/>
  <c r="E26" i="25"/>
  <c r="B26" i="25"/>
  <c r="E6" i="25"/>
  <c r="E7" i="25"/>
  <c r="E8" i="25"/>
  <c r="E9" i="25"/>
  <c r="E10" i="25"/>
  <c r="E11" i="25"/>
  <c r="E12" i="25"/>
  <c r="E13" i="25"/>
  <c r="E14" i="25"/>
  <c r="E15" i="25"/>
  <c r="E16" i="25"/>
  <c r="E17" i="25"/>
  <c r="E18" i="25"/>
  <c r="E19" i="25"/>
  <c r="E20" i="25"/>
  <c r="E21" i="25"/>
  <c r="E22" i="25"/>
  <c r="E23" i="25"/>
  <c r="E24" i="25"/>
  <c r="E5" i="25"/>
  <c r="E11" i="23"/>
  <c r="E12" i="23"/>
  <c r="E13" i="23"/>
  <c r="E14" i="23"/>
  <c r="E15" i="23"/>
  <c r="E16" i="23"/>
  <c r="E17" i="23"/>
  <c r="E18" i="23"/>
  <c r="E19" i="23"/>
  <c r="E20" i="23"/>
  <c r="E21" i="23"/>
  <c r="E22" i="23"/>
  <c r="E23" i="23"/>
  <c r="E24" i="23"/>
  <c r="E25" i="23"/>
  <c r="E26" i="23"/>
  <c r="E27" i="23"/>
  <c r="E28" i="23"/>
  <c r="E29" i="23"/>
  <c r="E10" i="23"/>
  <c r="D11" i="23"/>
  <c r="D12" i="23"/>
  <c r="D13" i="23"/>
  <c r="D14" i="23"/>
  <c r="D15" i="23"/>
  <c r="D16" i="23"/>
  <c r="D17" i="23"/>
  <c r="D18" i="23"/>
  <c r="D19" i="23"/>
  <c r="D20" i="23"/>
  <c r="D21" i="23"/>
  <c r="D22" i="23"/>
  <c r="D23" i="23"/>
  <c r="D24" i="23"/>
  <c r="D25" i="23"/>
  <c r="D26" i="23"/>
  <c r="D27" i="23"/>
  <c r="D28" i="23"/>
  <c r="D29" i="23"/>
  <c r="D10" i="23"/>
  <c r="B36" i="28"/>
  <c r="B3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C6" i="28"/>
  <c r="E6" i="28"/>
  <c r="F6" i="28"/>
  <c r="G6" i="28"/>
  <c r="H6" i="28"/>
  <c r="C7" i="28"/>
  <c r="E7" i="28"/>
  <c r="F7" i="28"/>
  <c r="G7" i="28"/>
  <c r="H7" i="28"/>
  <c r="C8" i="28"/>
  <c r="E8" i="28"/>
  <c r="F8" i="28"/>
  <c r="G8" i="28"/>
  <c r="H8" i="28"/>
  <c r="C9" i="28"/>
  <c r="E9" i="28"/>
  <c r="F9" i="28"/>
  <c r="G9" i="28"/>
  <c r="H9" i="28"/>
  <c r="C10" i="28"/>
  <c r="E10" i="28"/>
  <c r="F10" i="28"/>
  <c r="G10" i="28"/>
  <c r="H10" i="28"/>
  <c r="C11" i="28"/>
  <c r="E11" i="28"/>
  <c r="F11" i="28"/>
  <c r="G11" i="28"/>
  <c r="H11" i="28"/>
  <c r="C12" i="28"/>
  <c r="E12" i="28"/>
  <c r="F12" i="28"/>
  <c r="G12" i="28"/>
  <c r="H12" i="28"/>
  <c r="C13" i="28"/>
  <c r="E13" i="28"/>
  <c r="F13" i="28"/>
  <c r="G13" i="28"/>
  <c r="H13" i="28"/>
  <c r="C14" i="28"/>
  <c r="E14" i="28"/>
  <c r="F14" i="28"/>
  <c r="G14" i="28"/>
  <c r="H14" i="28"/>
  <c r="C15" i="28"/>
  <c r="E15" i="28"/>
  <c r="F15" i="28"/>
  <c r="G15" i="28"/>
  <c r="H15" i="28"/>
  <c r="C16" i="28"/>
  <c r="E16" i="28"/>
  <c r="F16" i="28"/>
  <c r="G16" i="28"/>
  <c r="H16" i="28"/>
  <c r="C17" i="28"/>
  <c r="E17" i="28"/>
  <c r="F17" i="28"/>
  <c r="G17" i="28"/>
  <c r="H17" i="28"/>
  <c r="C18" i="28"/>
  <c r="E18" i="28"/>
  <c r="F18" i="28"/>
  <c r="G18" i="28"/>
  <c r="H18" i="28"/>
  <c r="C19" i="28"/>
  <c r="E19" i="28"/>
  <c r="F19" i="28"/>
  <c r="G19" i="28"/>
  <c r="H19" i="28"/>
  <c r="C20" i="28"/>
  <c r="E20" i="28"/>
  <c r="F20" i="28"/>
  <c r="G20" i="28"/>
  <c r="H20" i="28"/>
  <c r="C21" i="28"/>
  <c r="E21" i="28"/>
  <c r="F21" i="28"/>
  <c r="G21" i="28"/>
  <c r="H21" i="28"/>
  <c r="C22" i="28"/>
  <c r="E22" i="28"/>
  <c r="F22" i="28"/>
  <c r="G22" i="28"/>
  <c r="H22" i="28"/>
  <c r="C23" i="28"/>
  <c r="E23" i="28"/>
  <c r="F23" i="28"/>
  <c r="G23" i="28"/>
  <c r="H23" i="28"/>
  <c r="C24" i="28"/>
  <c r="E24" i="28"/>
  <c r="F24" i="28"/>
  <c r="G24" i="28"/>
  <c r="H24" i="28"/>
  <c r="C25" i="28"/>
  <c r="E25" i="28"/>
  <c r="F25" i="28"/>
  <c r="G25" i="28"/>
  <c r="H25" i="28"/>
  <c r="C26" i="28"/>
  <c r="E26" i="28"/>
  <c r="F26" i="28"/>
  <c r="G26" i="28"/>
  <c r="H26" i="28"/>
  <c r="C27" i="28"/>
  <c r="E27" i="28"/>
  <c r="F27" i="28"/>
  <c r="G27" i="28"/>
  <c r="H27" i="28"/>
  <c r="C28" i="28"/>
  <c r="E28" i="28"/>
  <c r="F28" i="28"/>
  <c r="G28" i="28"/>
  <c r="H28" i="28"/>
  <c r="C29" i="28"/>
  <c r="E29" i="28"/>
  <c r="F29" i="28"/>
  <c r="G29" i="28"/>
  <c r="H29" i="28"/>
  <c r="C30" i="28"/>
  <c r="E30" i="28"/>
  <c r="F30" i="28"/>
  <c r="G30" i="28"/>
  <c r="H30" i="28"/>
  <c r="C31" i="28"/>
  <c r="E31" i="28"/>
  <c r="F31" i="28"/>
  <c r="G31" i="28"/>
  <c r="H31" i="28"/>
  <c r="H5" i="28"/>
  <c r="G5" i="28"/>
  <c r="F5" i="28"/>
  <c r="E5" i="28"/>
  <c r="C5" i="28"/>
  <c r="B37" i="28"/>
  <c r="Q50" i="28"/>
  <c r="R50" i="28"/>
  <c r="S50" i="28"/>
  <c r="T50" i="28"/>
  <c r="U50" i="28"/>
  <c r="V50" i="28"/>
  <c r="W50" i="28"/>
  <c r="X50" i="28"/>
  <c r="Y50" i="28"/>
  <c r="Z50" i="28"/>
  <c r="AA50" i="28"/>
  <c r="AB50" i="28"/>
  <c r="AC50" i="28"/>
  <c r="AD50" i="28"/>
  <c r="AD44" i="28"/>
  <c r="AC44" i="28"/>
  <c r="AB44" i="28"/>
  <c r="AA44" i="28"/>
  <c r="Z44" i="28"/>
  <c r="Y44" i="28"/>
  <c r="X44" i="28"/>
  <c r="W44" i="28"/>
  <c r="V44" i="28"/>
  <c r="U44" i="28"/>
  <c r="T44" i="28"/>
  <c r="S44" i="28"/>
  <c r="R44" i="28"/>
  <c r="Q44" i="28"/>
  <c r="P44" i="28"/>
  <c r="P50" i="28"/>
  <c r="O44" i="28"/>
  <c r="O50" i="28"/>
  <c r="N44" i="28"/>
  <c r="N50" i="28"/>
  <c r="M44" i="28"/>
  <c r="M50" i="28"/>
  <c r="L44" i="28"/>
  <c r="L50" i="28"/>
  <c r="K44" i="28"/>
  <c r="K50" i="28"/>
  <c r="J44" i="28"/>
  <c r="J50" i="28"/>
  <c r="I44" i="28"/>
  <c r="I50" i="28"/>
  <c r="H44" i="28"/>
  <c r="H50" i="28"/>
  <c r="G44" i="28"/>
  <c r="G50" i="28"/>
  <c r="F44" i="28"/>
  <c r="F50" i="28"/>
  <c r="E44" i="28"/>
  <c r="E50" i="28"/>
  <c r="D44" i="28"/>
  <c r="D50" i="28"/>
  <c r="C44" i="28"/>
  <c r="C50" i="28"/>
  <c r="B44" i="28"/>
  <c r="B50" i="28"/>
  <c r="J7" i="28"/>
  <c r="J8" i="28"/>
  <c r="C13" i="23"/>
  <c r="J9" i="28"/>
  <c r="J10" i="28"/>
  <c r="J11" i="28"/>
  <c r="J12" i="28"/>
  <c r="C17" i="23"/>
  <c r="J13" i="28"/>
  <c r="J14" i="28"/>
  <c r="C19" i="23"/>
  <c r="J15" i="28"/>
  <c r="J16" i="28"/>
  <c r="C21" i="23"/>
  <c r="J17" i="28"/>
  <c r="J18" i="28"/>
  <c r="C23" i="23"/>
  <c r="J19" i="28"/>
  <c r="J20" i="28"/>
  <c r="J21" i="28"/>
  <c r="J22" i="28"/>
  <c r="C27" i="23"/>
  <c r="J23" i="28"/>
  <c r="J24" i="28"/>
  <c r="C29" i="23"/>
  <c r="J25" i="28"/>
  <c r="J26" i="28"/>
  <c r="J27" i="28"/>
  <c r="J28" i="28"/>
  <c r="J29" i="28"/>
  <c r="J30" i="28"/>
  <c r="J31" i="28"/>
  <c r="J6" i="28"/>
  <c r="B11" i="23"/>
  <c r="B48" i="24"/>
  <c r="M48" i="24"/>
  <c r="B49" i="24"/>
  <c r="I49" i="24"/>
  <c r="C22" i="24"/>
  <c r="B50" i="24"/>
  <c r="D23" i="24"/>
  <c r="B51" i="24"/>
  <c r="D24" i="24"/>
  <c r="E54" i="23"/>
  <c r="D54" i="23"/>
  <c r="B29" i="23"/>
  <c r="C54" i="23"/>
  <c r="E53" i="23"/>
  <c r="B28" i="23"/>
  <c r="C28" i="23"/>
  <c r="D53" i="23"/>
  <c r="C53" i="23"/>
  <c r="E52" i="23"/>
  <c r="D52" i="23"/>
  <c r="B27" i="23"/>
  <c r="C52" i="23"/>
  <c r="E50" i="23"/>
  <c r="D50" i="23"/>
  <c r="B25" i="23"/>
  <c r="C25" i="23"/>
  <c r="C50" i="23"/>
  <c r="B44" i="24"/>
  <c r="M44" i="24"/>
  <c r="B45" i="24"/>
  <c r="I45" i="24"/>
  <c r="C18" i="24"/>
  <c r="B46" i="24"/>
  <c r="M46" i="24"/>
  <c r="B47" i="24"/>
  <c r="I47" i="24"/>
  <c r="C20" i="24"/>
  <c r="B43" i="24"/>
  <c r="D16" i="24"/>
  <c r="E49" i="23"/>
  <c r="B24" i="23"/>
  <c r="C24" i="23"/>
  <c r="D49" i="23"/>
  <c r="C49" i="23"/>
  <c r="E48" i="23"/>
  <c r="D48" i="23"/>
  <c r="B23" i="23"/>
  <c r="C48" i="23"/>
  <c r="E47" i="23"/>
  <c r="B22" i="23"/>
  <c r="C22" i="23"/>
  <c r="D47" i="23"/>
  <c r="C47" i="23"/>
  <c r="C37" i="23"/>
  <c r="D37" i="23"/>
  <c r="B12" i="23"/>
  <c r="C12" i="23"/>
  <c r="E37" i="23"/>
  <c r="K48" i="24"/>
  <c r="E51" i="23"/>
  <c r="D51" i="23"/>
  <c r="B26" i="23"/>
  <c r="C26" i="23"/>
  <c r="C51" i="23"/>
  <c r="K43" i="24"/>
  <c r="E46" i="23"/>
  <c r="D46" i="23"/>
  <c r="B21" i="23"/>
  <c r="C46" i="23"/>
  <c r="E45" i="23"/>
  <c r="B20" i="23"/>
  <c r="C20" i="23"/>
  <c r="D45" i="23"/>
  <c r="C45" i="23"/>
  <c r="I41" i="24"/>
  <c r="M41" i="24"/>
  <c r="E44" i="23"/>
  <c r="D44" i="23"/>
  <c r="B19" i="23"/>
  <c r="C44" i="23"/>
  <c r="E43" i="23"/>
  <c r="B18" i="23"/>
  <c r="C18" i="23"/>
  <c r="D43" i="23"/>
  <c r="C43" i="23"/>
  <c r="E42" i="23"/>
  <c r="D42" i="23"/>
  <c r="B17" i="23"/>
  <c r="C42" i="23"/>
  <c r="I38" i="24"/>
  <c r="C41" i="23"/>
  <c r="D41" i="23"/>
  <c r="B16" i="23"/>
  <c r="C16" i="23"/>
  <c r="E41" i="23"/>
  <c r="C40" i="23"/>
  <c r="D40" i="23"/>
  <c r="B15" i="23"/>
  <c r="C15" i="23"/>
  <c r="E40" i="23"/>
  <c r="C39" i="23"/>
  <c r="D39" i="23"/>
  <c r="B14" i="23"/>
  <c r="C14" i="23"/>
  <c r="E39" i="23"/>
  <c r="D38" i="23"/>
  <c r="B13" i="23"/>
  <c r="E38" i="23"/>
  <c r="C38" i="23"/>
  <c r="D35" i="23"/>
  <c r="E35" i="23"/>
  <c r="B10" i="23"/>
  <c r="C35" i="23"/>
  <c r="B14" i="21"/>
  <c r="B15" i="21"/>
  <c r="B16" i="21"/>
  <c r="B13" i="21"/>
  <c r="J5" i="28"/>
  <c r="C10" i="23"/>
  <c r="C16" i="24"/>
  <c r="I46" i="24"/>
  <c r="C19" i="24"/>
  <c r="I44" i="24"/>
  <c r="C17" i="24"/>
  <c r="C23" i="24"/>
  <c r="E16" i="24"/>
  <c r="C24" i="24"/>
  <c r="M45" i="24"/>
  <c r="M49" i="24"/>
  <c r="D22" i="24"/>
  <c r="D18" i="24"/>
  <c r="E18" i="24"/>
  <c r="E22" i="24"/>
  <c r="E21" i="24"/>
  <c r="D21" i="24"/>
  <c r="E19" i="24"/>
  <c r="D19" i="24"/>
  <c r="D17" i="24"/>
  <c r="E17" i="24"/>
  <c r="E24" i="24"/>
  <c r="E23" i="24"/>
  <c r="D28" i="24"/>
  <c r="I48" i="24"/>
  <c r="C21" i="24"/>
  <c r="M47" i="24"/>
  <c r="B11" i="24"/>
  <c r="B16" i="24"/>
  <c r="B15" i="24"/>
  <c r="B18" i="24"/>
  <c r="B12" i="24"/>
  <c r="B5" i="24"/>
  <c r="B9" i="24"/>
  <c r="B22" i="24"/>
  <c r="B6" i="24"/>
  <c r="B14" i="24"/>
  <c r="B19" i="24"/>
  <c r="B10" i="24"/>
  <c r="B7" i="24"/>
  <c r="B21" i="24"/>
  <c r="B17" i="24"/>
  <c r="B8" i="24"/>
  <c r="B13" i="24"/>
  <c r="B24" i="24"/>
  <c r="B23" i="24"/>
  <c r="D20" i="24"/>
  <c r="E20" i="24"/>
  <c r="B20" i="24"/>
</calcChain>
</file>

<file path=xl/sharedStrings.xml><?xml version="1.0" encoding="utf-8"?>
<sst xmlns="http://schemas.openxmlformats.org/spreadsheetml/2006/main" count="253" uniqueCount="200">
  <si>
    <t>total</t>
  </si>
  <si>
    <t>adults</t>
  </si>
  <si>
    <t xml:space="preserve"> </t>
  </si>
  <si>
    <t>Total</t>
  </si>
  <si>
    <t>Permanent Restraining Orders</t>
  </si>
  <si>
    <t xml:space="preserve">Total  </t>
  </si>
  <si>
    <t>Year</t>
  </si>
  <si>
    <t>Ex Parte Orders</t>
  </si>
  <si>
    <t>Orders Issued After a Hearing</t>
  </si>
  <si>
    <t>Total Offenses</t>
  </si>
  <si>
    <t>Guilty</t>
  </si>
  <si>
    <t>Not Guilty</t>
  </si>
  <si>
    <t>Nolled or Dismissed</t>
  </si>
  <si>
    <t>Criminal Violation of a Restraining Order</t>
  </si>
  <si>
    <t>Violation of a Standing Criminal Restraining Order</t>
  </si>
  <si>
    <t xml:space="preserve">In FY 1995-96, the court issued 5,289 civil restraining orders for family violence. </t>
  </si>
  <si>
    <t xml:space="preserve">The Judicial Department does not keep statistics on the number of protective orders issued. The department does keep statistics on the number of times violation of a protective order was charged by prosecutors. This number, for FY 1995-96, was over 2,000. </t>
  </si>
  <si>
    <t>Start Date</t>
  </si>
  <si>
    <t>End Date</t>
  </si>
  <si>
    <t>Family Violence Protective Order 46b-38c</t>
  </si>
  <si>
    <t>Standing Criminal Restraining Order 53a-40e</t>
  </si>
  <si>
    <t>Restraining Order Applications 46b-15</t>
  </si>
  <si>
    <t>Ex Parte Restraining Order 46b-15</t>
  </si>
  <si>
    <t>Restraining Order After Hearing 46b-15</t>
  </si>
  <si>
    <t>year</t>
  </si>
  <si>
    <t>year ending 6/30</t>
  </si>
  <si>
    <t>Family Violence Protective Order (section 46b-38c of the Connecticut General Statutes) is an order that is issued at the time of arraignment during a criminal proceeding. Usually these orders are recommended by either the family relations office or in some cases the state's attorney's office. These orders are usually in effect from the date they are issued until the criminal case is sentenced and/or disposed of. In some cases a protective order can be removed prior to the underlying case being settled.</t>
  </si>
  <si>
    <t>Standing Criminal Restraining Order (section 53a-40e of the Connecticut General Statutes) is an order that is issued usually at the end of a criminal case. These are lifetime orders and remain in effect until further order of the court. This order type is generally issued when it is a more severe criminal case.</t>
  </si>
  <si>
    <t>Restraining Order Application (section 46b-15 of the Connecticut General Statutes) is an application for a restraining order ex parte (immediate). It is given out at the clerk's office to people who come in for relief from abuse in family cases. A Judge reviews the application and affidavit, and decides whether or not to issue a restraining order relief from abuse. If one is issued, the application is then updated to an ex parte restraining order. The Judge can also deny the ex parte relief and issue an Order for Hearing and Notice Summons.</t>
  </si>
  <si>
    <t>Ex Parte Restraining Order (section 46b-15 of the Connecticut General Statutes) is an order issued by the family court when someone has completed the restraining order application. The Judge has reviewed the application and affidavit, and issues a temporary ex parte restraining order. A hearing date is scheduled, and the respondent must be notified. Generally speaking, this order is good for for 14 days, or until the date of the hearing. (Hearings can be scheduled before the 14-day time limit).</t>
  </si>
  <si>
    <t>Restraining Order After Hearing (section 46b-15 of the Connecticut General Statutes) is issued after a hearing on an ex parte restraining order, or an Order for Hearing and Notice Summons. Again, this order type is issued out of the family court. Generally speaking, it is effective for 6 months from the date of the hearing. A victim/applicant can request that the restraining order after the hearing be extended when the 6 months is about to run out. They must file a motion to extend and the respondent must again get notice</t>
  </si>
  <si>
    <t>year total</t>
  </si>
  <si>
    <t>source</t>
  </si>
  <si>
    <t>State of Connecticut Judicial Branch</t>
  </si>
  <si>
    <t>Judicial Branch Statistics website</t>
  </si>
  <si>
    <t>Restraining orders</t>
  </si>
  <si>
    <t>2005 (through 12/4/5)</t>
  </si>
  <si>
    <t>Ex Parte Restraining Orders</t>
  </si>
  <si>
    <t>TABLE 2: PROSECUTIONS FOR CRIMINAL VIOLATION OF RESTRAINING ORDERS</t>
  </si>
  <si>
    <t>incoming domestic-relations protection order cases</t>
  </si>
  <si>
    <t>National Center for State Courts</t>
  </si>
  <si>
    <t>see workbook punishment-us-ro-ncsc</t>
  </si>
  <si>
    <t>summed from below</t>
  </si>
  <si>
    <t>total orders</t>
  </si>
  <si>
    <t>Definitions</t>
  </si>
  <si>
    <t xml:space="preserve"> Protective Orders / Restraining Orders</t>
  </si>
  <si>
    <t>Norman-Eady, Sandra (1997). Protective and Restraining Order Statistics. OLR Research Report. Office of Legislative Research Connecticut General Assembly.</t>
  </si>
  <si>
    <t>Norman-Eady, Sandra (2009). Family Violence Statistics. OLR Research Report.</t>
  </si>
  <si>
    <t>Norman-Eady, Sandra (2005). Restraining Orders. Connecticut OLR Research Report.</t>
  </si>
  <si>
    <t>2001-10: AR 2010</t>
  </si>
  <si>
    <t>arrest incidents</t>
  </si>
  <si>
    <t>An individual is assigned the status of BOTH/ALL when involved in a family violence incident in which all parties were arrested.</t>
  </si>
  <si>
    <t>single persons (offenders)</t>
  </si>
  <si>
    <t>victims (persons)</t>
  </si>
  <si>
    <t>females</t>
  </si>
  <si>
    <t>males</t>
  </si>
  <si>
    <t>incidents</t>
  </si>
  <si>
    <t>guns</t>
  </si>
  <si>
    <t>knives</t>
  </si>
  <si>
    <t>other dangerous weapons</t>
  </si>
  <si>
    <t>physical force</t>
  </si>
  <si>
    <t>fatal</t>
  </si>
  <si>
    <t>serious</t>
  </si>
  <si>
    <t>minor</t>
  </si>
  <si>
    <t>none</t>
  </si>
  <si>
    <t>Temporary Restraining Orders are usually issued at the request of the person to be protected. See C.G.S. 46b-15. Protective Orders are generally issued at the arraignment of a family violence arrestee. See C.G.S.46b-38c.</t>
  </si>
  <si>
    <t>homicide victims</t>
  </si>
  <si>
    <t>incidents by physical injury</t>
  </si>
  <si>
    <t>incidents by weapons</t>
  </si>
  <si>
    <t>no weapons</t>
  </si>
  <si>
    <t>prior TRO/PO</t>
  </si>
  <si>
    <t>Murder</t>
  </si>
  <si>
    <t>Robbery</t>
  </si>
  <si>
    <t>Burglary</t>
  </si>
  <si>
    <t>TOTAL</t>
  </si>
  <si>
    <t>Arson</t>
  </si>
  <si>
    <t>Fraud</t>
  </si>
  <si>
    <t>Embezzlement</t>
  </si>
  <si>
    <t>Vandalism</t>
  </si>
  <si>
    <t xml:space="preserve">Year </t>
  </si>
  <si>
    <t>Prostitution</t>
  </si>
  <si>
    <t>Gambling</t>
  </si>
  <si>
    <t>Vagrancy</t>
  </si>
  <si>
    <t>Runaways</t>
  </si>
  <si>
    <t xml:space="preserve">Population </t>
  </si>
  <si>
    <t xml:space="preserve">Murder </t>
  </si>
  <si>
    <t xml:space="preserve">Rape </t>
  </si>
  <si>
    <t xml:space="preserve">Robbery </t>
  </si>
  <si>
    <t>Aggravated Assault</t>
  </si>
  <si>
    <t xml:space="preserve">Burglary </t>
  </si>
  <si>
    <t xml:space="preserve">Larceny </t>
  </si>
  <si>
    <t>Motor Vehicle Theft</t>
  </si>
  <si>
    <t>Negligent Manslaughter</t>
  </si>
  <si>
    <t xml:space="preserve">MV Theft </t>
  </si>
  <si>
    <t>Simple Assault</t>
  </si>
  <si>
    <t xml:space="preserve">Arson </t>
  </si>
  <si>
    <t>Forgery Counterfeiting</t>
  </si>
  <si>
    <t xml:space="preserve">Fraud </t>
  </si>
  <si>
    <t xml:space="preserve">Embezzlement </t>
  </si>
  <si>
    <t>Stolen Property</t>
  </si>
  <si>
    <t xml:space="preserve">Vandalism </t>
  </si>
  <si>
    <t>Weapons Violations</t>
  </si>
  <si>
    <t>Prostitution Vice</t>
  </si>
  <si>
    <t>Other Sex Offenses</t>
  </si>
  <si>
    <t>Drug Violations</t>
  </si>
  <si>
    <t>Gambling Violations</t>
  </si>
  <si>
    <t>Family Offenses</t>
  </si>
  <si>
    <t>Liquor Laws</t>
  </si>
  <si>
    <t>Disorderly Conduct</t>
  </si>
  <si>
    <t xml:space="preserve">Vagrancy </t>
  </si>
  <si>
    <t>Other Offenses</t>
  </si>
  <si>
    <t>Curfew/ Loitering</t>
  </si>
  <si>
    <t xml:space="preserve">Runaways </t>
  </si>
  <si>
    <t>ARREST TOTAL</t>
  </si>
  <si>
    <t>2004 reported total arrests is 22 less than summed total</t>
  </si>
  <si>
    <t>prior order unknown</t>
  </si>
  <si>
    <t>prior orders are known prior TRO/PO; arrest incidents where prior order status unknown only given for a few years</t>
  </si>
  <si>
    <t>murder/suicides are offender count; may involve more than one murder victim</t>
  </si>
  <si>
    <t>FVHR gives slightly different historical figures 2002-2010</t>
  </si>
  <si>
    <t>Based on annual FVAR</t>
  </si>
  <si>
    <t>all persons</t>
  </si>
  <si>
    <t>single person arrests</t>
  </si>
  <si>
    <t>both/all arrests (persons)</t>
  </si>
  <si>
    <t>An offender can be associated with mutiple victims.</t>
  </si>
  <si>
    <t>persons under 18 years old</t>
  </si>
  <si>
    <t>persons ages 18 and older</t>
  </si>
  <si>
    <t>Larceny-Theft</t>
  </si>
  <si>
    <t>Forgery/Counterfeiting</t>
  </si>
  <si>
    <t>Neg. Manslaughter</t>
  </si>
  <si>
    <t>Forcible Rape</t>
  </si>
  <si>
    <t>Weapons Charges</t>
  </si>
  <si>
    <t>Sex Offenses</t>
  </si>
  <si>
    <t>Drug Abuse Violations</t>
  </si>
  <si>
    <t>Offense vs. Family</t>
  </si>
  <si>
    <t>Driving Under Influence</t>
  </si>
  <si>
    <t>All Other Offenses</t>
  </si>
  <si>
    <t>Curfew and Loitering</t>
  </si>
  <si>
    <t>Arrests in 2011</t>
  </si>
  <si>
    <t>adult share of violent and disorderly in 2011</t>
  </si>
  <si>
    <t>juveniles</t>
  </si>
  <si>
    <t>adult share</t>
  </si>
  <si>
    <t>est. adult</t>
  </si>
  <si>
    <t>other offenses</t>
  </si>
  <si>
    <t>other offenses presumed to include a significant share of breach of peace</t>
  </si>
  <si>
    <t>Family violence deaths in Connecticut, 1992-2011</t>
  </si>
  <si>
    <t>arrests for family violence</t>
  </si>
  <si>
    <t>Characteristics of family violence arrest incidents in Connecticut, 1992-2011</t>
  </si>
  <si>
    <t>estimated prior order known share</t>
  </si>
  <si>
    <t>est. under prior TRO/PO</t>
  </si>
  <si>
    <t>not involving weapon</t>
  </si>
  <si>
    <t>no physical injury</t>
  </si>
  <si>
    <t>minor or no physical injury</t>
  </si>
  <si>
    <t xml:space="preserve">other offenses is specific category from categorization below </t>
  </si>
  <si>
    <t>State of Connecticut Department of Emergency Services and Public Protection, Family Violence Arrests, Annual Report.</t>
  </si>
  <si>
    <t>State of Connecticut Department of Emergency Services and Public Protection, Family Violence Homicides, Annual Report.</t>
  </si>
  <si>
    <t>Connecticut State Police, online UCR query</t>
  </si>
  <si>
    <t>est. 2008</t>
  </si>
  <si>
    <t>Restraining orders in Connecticut</t>
  </si>
  <si>
    <t>est. civil petitions in 2008</t>
  </si>
  <si>
    <t>est. civil grant ratio</t>
  </si>
  <si>
    <t>est ratio 2008 to 2009</t>
  </si>
  <si>
    <t>criminal orders issued</t>
  </si>
  <si>
    <t>arrests  ratio 2008 to 2009</t>
  </si>
  <si>
    <t>share of all violent, disorderly &amp; other arrests</t>
  </si>
  <si>
    <t>est. ex parte grant rate</t>
  </si>
  <si>
    <t>number of orders rising, grant rate falling 2009-2012</t>
  </si>
  <si>
    <t>summary for 1992 to 2011</t>
  </si>
  <si>
    <t>sex ratio of victims in arrest incidents</t>
  </si>
  <si>
    <t>males/females</t>
  </si>
  <si>
    <t>sex ratio of arrested persons</t>
  </si>
  <si>
    <t>arrest in dual arrests/all DV arrests</t>
  </si>
  <si>
    <t>1988 Martin sample</t>
  </si>
  <si>
    <t>dual-arrest incidents</t>
  </si>
  <si>
    <t>single-arrest incidents</t>
  </si>
  <si>
    <t>dual-arrest incident share</t>
  </si>
  <si>
    <t>estimate: "33% of the adult intimate family violence arrests involved dual arrest"</t>
  </si>
  <si>
    <t>Martin, Margaret E. (1997). "Double Your Trouble: Dual Arrest in Family Violence." Journal of Family Violence vol. 12(2): 139-57.</t>
  </si>
  <si>
    <t>Martin (1997) p. 146</t>
  </si>
  <si>
    <t>Id. p. 147</t>
  </si>
  <si>
    <t>incident-based statistics</t>
  </si>
  <si>
    <t>dual arrest</t>
  </si>
  <si>
    <t>single arrest</t>
  </si>
  <si>
    <t>arrested men</t>
  </si>
  <si>
    <t>court outcome</t>
  </si>
  <si>
    <t>convicted</t>
  </si>
  <si>
    <t>dismissed</t>
  </si>
  <si>
    <t>nolle prosequi</t>
  </si>
  <si>
    <t>Id. Tables I, II</t>
  </si>
  <si>
    <t>murder / suicides</t>
  </si>
  <si>
    <t>murder / suicide death share</t>
  </si>
  <si>
    <t>Arrests annually by offense in Connecticut, 1985-2011</t>
  </si>
  <si>
    <t xml:space="preserve">Murder / Manslaughter </t>
  </si>
  <si>
    <t>total violence, disorderly &amp; other</t>
  </si>
  <si>
    <t>Repository:</t>
  </si>
  <si>
    <t>http://acrosswalls.org/datasets/</t>
  </si>
  <si>
    <t>Version: 1.0</t>
  </si>
  <si>
    <t>males / females arrested</t>
  </si>
  <si>
    <t>males / females reported victims</t>
  </si>
  <si>
    <t>both or all persons / total persons arrested</t>
  </si>
  <si>
    <t>Family violence arrests annually in Connecticut, 1992-2011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</si>
</sst>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6" formatCode="0.0"/>
    <numFmt numFmtId="172" formatCode="_(* #,##0_);_(* \(#,##0\);_(* &quot;-&quot;??_);_(@_)"/>
  </numFmts>
  <fonts count="4" x14ac:knownFonts="1">
    <font>
      <sz val="10"/>
      <name val="Arial"/>
    </font>
    <font>
      <sz val="1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3" fontId="0" fillId="0" borderId="0" xfId="0" applyNumberFormat="1"/>
    <xf numFmtId="14" fontId="0" fillId="0" borderId="0" xfId="0" applyNumberFormat="1"/>
    <xf numFmtId="0" fontId="3" fillId="0" borderId="0" xfId="0" applyFont="1"/>
    <xf numFmtId="172" fontId="0" fillId="0" borderId="0" xfId="1" applyNumberFormat="1" applyFont="1"/>
    <xf numFmtId="0" fontId="0" fillId="0" borderId="0" xfId="1" applyNumberFormat="1" applyFont="1"/>
    <xf numFmtId="3" fontId="0" fillId="0" borderId="0" xfId="1" applyNumberFormat="1" applyFont="1"/>
    <xf numFmtId="172" fontId="0" fillId="0" borderId="0" xfId="0" applyNumberFormat="1"/>
    <xf numFmtId="43" fontId="0" fillId="0" borderId="0" xfId="1" applyFont="1"/>
    <xf numFmtId="0" fontId="0" fillId="0" borderId="0" xfId="0" applyAlignment="1">
      <alignment wrapText="1"/>
    </xf>
    <xf numFmtId="43" fontId="0" fillId="0" borderId="0" xfId="1" applyNumberFormat="1" applyFont="1"/>
    <xf numFmtId="9" fontId="0" fillId="0" borderId="0" xfId="2" applyFont="1"/>
    <xf numFmtId="172" fontId="0" fillId="0" borderId="0" xfId="1" applyNumberFormat="1" applyFont="1" applyAlignment="1">
      <alignment wrapText="1"/>
    </xf>
    <xf numFmtId="43" fontId="0" fillId="0" borderId="0" xfId="0" applyNumberFormat="1"/>
    <xf numFmtId="2" fontId="0" fillId="0" borderId="0" xfId="0" applyNumberFormat="1"/>
    <xf numFmtId="166" fontId="0" fillId="0" borderId="0" xfId="0" applyNumberFormat="1"/>
    <xf numFmtId="0" fontId="0" fillId="0" borderId="0" xfId="0" applyAlignment="1">
      <alignment horizontal="center"/>
    </xf>
    <xf numFmtId="0" fontId="0" fillId="0" borderId="0" xfId="0" applyAlignment="1">
      <alignment horizontal="left"/>
    </xf>
    <xf numFmtId="0" fontId="3" fillId="0" borderId="0" xfId="0" applyFont="1" applyAlignment="1">
      <alignment wrapText="1"/>
    </xf>
    <xf numFmtId="0" fontId="2" fillId="0" borderId="0" xfId="0" applyFont="1"/>
    <xf numFmtId="0" fontId="0" fillId="0" borderId="0" xfId="0" applyAlignment="1">
      <alignment horizontal="center" wrapText="1"/>
    </xf>
    <xf numFmtId="9" fontId="0" fillId="0" borderId="0" xfId="2" applyFont="1" applyAlignment="1">
      <alignment horizontal="center"/>
    </xf>
    <xf numFmtId="4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xf>
    <xf numFmtId="0" fontId="2" fillId="0" borderId="0" xfId="0" applyFont="1" applyAlignment="1">
      <alignment horizontal="center" wrapText="1"/>
    </xf>
    <xf numFmtId="37" fontId="0" fillId="0" borderId="0" xfId="0" applyNumberFormat="1" applyAlignment="1">
      <alignment horizontal="center"/>
    </xf>
    <xf numFmtId="37" fontId="0" fillId="0" borderId="0" xfId="1" applyNumberFormat="1" applyFont="1" applyAlignment="1">
      <alignment horizontal="center"/>
    </xf>
    <xf numFmtId="0" fontId="2"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2" fillId="0" borderId="0" xfId="0" applyFont="1" applyAlignment="1">
      <alignment horizontal="left"/>
    </xf>
    <xf numFmtId="0" fontId="0" fillId="0" borderId="0" xfId="0"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abSelected="1" workbookViewId="0">
      <selection sqref="A1:C1"/>
    </sheetView>
  </sheetViews>
  <sheetFormatPr defaultRowHeight="12.75" x14ac:dyDescent="0.2"/>
  <cols>
    <col min="2" max="2" width="14" customWidth="1"/>
    <col min="3" max="3" width="13" customWidth="1"/>
    <col min="4" max="4" width="12.5703125" customWidth="1"/>
    <col min="5" max="8" width="11.28515625" customWidth="1"/>
    <col min="10" max="10" width="2.140625" customWidth="1"/>
    <col min="11" max="11" width="48.7109375" customWidth="1"/>
  </cols>
  <sheetData>
    <row r="1" spans="1:11" x14ac:dyDescent="0.2">
      <c r="A1" s="29" t="s">
        <v>157</v>
      </c>
      <c r="B1" s="29"/>
      <c r="C1" s="29"/>
      <c r="K1" t="s">
        <v>193</v>
      </c>
    </row>
    <row r="2" spans="1:11" x14ac:dyDescent="0.2">
      <c r="A2" s="17"/>
      <c r="B2" s="17"/>
      <c r="C2" s="17"/>
      <c r="K2" t="s">
        <v>194</v>
      </c>
    </row>
    <row r="3" spans="1:11" x14ac:dyDescent="0.2">
      <c r="K3" t="s">
        <v>195</v>
      </c>
    </row>
    <row r="4" spans="1:11" x14ac:dyDescent="0.2">
      <c r="A4" t="s">
        <v>158</v>
      </c>
      <c r="C4" s="4">
        <f>C6*(E16+F16)/C5</f>
        <v>14424.025818216718</v>
      </c>
    </row>
    <row r="5" spans="1:11" x14ac:dyDescent="0.2">
      <c r="A5" t="s">
        <v>159</v>
      </c>
      <c r="C5" s="11">
        <v>0.8</v>
      </c>
      <c r="K5" t="s">
        <v>165</v>
      </c>
    </row>
    <row r="6" spans="1:11" x14ac:dyDescent="0.2">
      <c r="A6" t="s">
        <v>160</v>
      </c>
      <c r="C6" s="11">
        <f>B22/B21</f>
        <v>0.90795661771763125</v>
      </c>
    </row>
    <row r="7" spans="1:11" x14ac:dyDescent="0.2">
      <c r="A7" t="s">
        <v>161</v>
      </c>
      <c r="C7" s="1">
        <f>C8*(C16+D16)</f>
        <v>28110.430889847121</v>
      </c>
    </row>
    <row r="8" spans="1:11" x14ac:dyDescent="0.2">
      <c r="A8" t="s">
        <v>162</v>
      </c>
      <c r="C8" s="11">
        <f>'DV arrests'!B13/'DV arrests'!B12</f>
        <v>0.95672285378283028</v>
      </c>
    </row>
    <row r="9" spans="1:11" x14ac:dyDescent="0.2">
      <c r="C9" s="1"/>
    </row>
    <row r="10" spans="1:11" x14ac:dyDescent="0.2">
      <c r="C10" s="1"/>
    </row>
    <row r="12" spans="1:11" ht="63.75" x14ac:dyDescent="0.2">
      <c r="A12" s="3" t="s">
        <v>31</v>
      </c>
      <c r="B12" s="3" t="s">
        <v>43</v>
      </c>
      <c r="C12" s="9" t="s">
        <v>19</v>
      </c>
      <c r="D12" s="9" t="s">
        <v>20</v>
      </c>
      <c r="E12" s="9" t="s">
        <v>21</v>
      </c>
      <c r="F12" s="9" t="s">
        <v>22</v>
      </c>
      <c r="G12" s="9" t="s">
        <v>23</v>
      </c>
      <c r="H12" s="9" t="s">
        <v>164</v>
      </c>
    </row>
    <row r="13" spans="1:11" x14ac:dyDescent="0.2">
      <c r="A13">
        <v>2012</v>
      </c>
      <c r="B13" s="1">
        <f>C13+D13+F13+G13</f>
        <v>40328</v>
      </c>
      <c r="C13" s="1">
        <v>31237</v>
      </c>
      <c r="D13" s="1">
        <v>755</v>
      </c>
      <c r="E13" s="1">
        <v>8861</v>
      </c>
      <c r="F13" s="1">
        <v>5143</v>
      </c>
      <c r="G13" s="1">
        <v>3193</v>
      </c>
      <c r="H13" s="11">
        <f>F13/E13</f>
        <v>0.58040853176842344</v>
      </c>
      <c r="K13" t="s">
        <v>42</v>
      </c>
    </row>
    <row r="14" spans="1:11" x14ac:dyDescent="0.2">
      <c r="A14">
        <v>2011</v>
      </c>
      <c r="B14" s="1">
        <f>C14+D14+F14+G14</f>
        <v>41085</v>
      </c>
      <c r="C14" s="1">
        <v>32111</v>
      </c>
      <c r="D14" s="1">
        <v>655</v>
      </c>
      <c r="E14" s="1">
        <v>9033</v>
      </c>
      <c r="F14" s="1">
        <v>5150</v>
      </c>
      <c r="G14" s="1">
        <v>3169</v>
      </c>
      <c r="H14" s="11">
        <f>F14/E14</f>
        <v>0.57013173917856752</v>
      </c>
    </row>
    <row r="15" spans="1:11" x14ac:dyDescent="0.2">
      <c r="A15">
        <v>2010</v>
      </c>
      <c r="B15" s="1">
        <f>C15+D15+F15+G15</f>
        <v>37947</v>
      </c>
      <c r="C15" s="1">
        <v>30189</v>
      </c>
      <c r="D15" s="1">
        <v>477</v>
      </c>
      <c r="E15" s="1">
        <v>9224</v>
      </c>
      <c r="F15" s="1">
        <v>5042</v>
      </c>
      <c r="G15" s="1">
        <v>2239</v>
      </c>
      <c r="H15" s="11">
        <f>F15/E15</f>
        <v>0.54661751951431048</v>
      </c>
    </row>
    <row r="16" spans="1:11" x14ac:dyDescent="0.2">
      <c r="A16">
        <v>2009</v>
      </c>
      <c r="B16" s="1">
        <f>C16+D16+F16+G16</f>
        <v>37375</v>
      </c>
      <c r="C16" s="1">
        <v>29005</v>
      </c>
      <c r="D16" s="1">
        <v>377</v>
      </c>
      <c r="E16" s="1">
        <v>7519</v>
      </c>
      <c r="F16" s="1">
        <v>5190</v>
      </c>
      <c r="G16" s="1">
        <v>2803</v>
      </c>
      <c r="H16" s="11">
        <f>F16/E16</f>
        <v>0.69025136321319325</v>
      </c>
    </row>
    <row r="17" spans="1:11" x14ac:dyDescent="0.2">
      <c r="A17" t="s">
        <v>156</v>
      </c>
      <c r="B17" s="1">
        <f>B16*B22/B21</f>
        <v>33934.878587196465</v>
      </c>
      <c r="D17" s="1"/>
      <c r="E17" s="1"/>
      <c r="F17" s="1"/>
      <c r="G17" s="1"/>
      <c r="H17" s="1"/>
    </row>
    <row r="18" spans="1:11" x14ac:dyDescent="0.2">
      <c r="D18" s="1"/>
      <c r="E18" s="1"/>
      <c r="F18" s="1"/>
      <c r="G18" s="1"/>
      <c r="H18" s="1"/>
    </row>
    <row r="19" spans="1:11" ht="63.75" x14ac:dyDescent="0.2">
      <c r="A19" s="3" t="s">
        <v>24</v>
      </c>
      <c r="B19" s="18" t="s">
        <v>39</v>
      </c>
    </row>
    <row r="20" spans="1:11" x14ac:dyDescent="0.2">
      <c r="A20" s="5">
        <v>2010</v>
      </c>
      <c r="B20" s="4">
        <v>9081.02</v>
      </c>
      <c r="K20" s="3" t="s">
        <v>40</v>
      </c>
    </row>
    <row r="21" spans="1:11" x14ac:dyDescent="0.2">
      <c r="A21" s="5">
        <v>2009</v>
      </c>
      <c r="B21" s="4">
        <v>9377.1</v>
      </c>
      <c r="K21" s="3" t="s">
        <v>41</v>
      </c>
    </row>
    <row r="22" spans="1:11" x14ac:dyDescent="0.2">
      <c r="A22" s="5">
        <v>2008</v>
      </c>
      <c r="B22" s="4">
        <v>8514</v>
      </c>
    </row>
    <row r="23" spans="1:11" x14ac:dyDescent="0.2">
      <c r="A23" s="5">
        <v>2007</v>
      </c>
      <c r="B23" s="4">
        <v>8479</v>
      </c>
    </row>
    <row r="24" spans="1:11" x14ac:dyDescent="0.2">
      <c r="A24" s="5">
        <v>2004</v>
      </c>
      <c r="B24" s="4">
        <v>7414.37</v>
      </c>
    </row>
    <row r="25" spans="1:11" x14ac:dyDescent="0.2">
      <c r="A25" s="5">
        <v>2003</v>
      </c>
      <c r="B25" s="4">
        <v>5905.5</v>
      </c>
    </row>
    <row r="27" spans="1:11" x14ac:dyDescent="0.2">
      <c r="D27" s="1"/>
      <c r="E27" s="1"/>
      <c r="F27" s="1"/>
      <c r="G27" s="1"/>
      <c r="H27" s="1"/>
    </row>
    <row r="28" spans="1:11" x14ac:dyDescent="0.2">
      <c r="D28" s="1"/>
      <c r="E28" s="1"/>
      <c r="F28" s="1"/>
      <c r="G28" s="1"/>
      <c r="H28" s="1"/>
    </row>
    <row r="30" spans="1:11" ht="63.75" x14ac:dyDescent="0.2">
      <c r="A30" s="3" t="s">
        <v>25</v>
      </c>
      <c r="B30" t="s">
        <v>17</v>
      </c>
      <c r="C30" t="s">
        <v>18</v>
      </c>
      <c r="D30" s="9" t="s">
        <v>19</v>
      </c>
      <c r="E30" s="9" t="s">
        <v>20</v>
      </c>
      <c r="F30" s="9" t="s">
        <v>21</v>
      </c>
      <c r="G30" s="9" t="s">
        <v>22</v>
      </c>
      <c r="H30" s="9" t="s">
        <v>23</v>
      </c>
      <c r="K30" s="3" t="s">
        <v>32</v>
      </c>
    </row>
    <row r="31" spans="1:11" x14ac:dyDescent="0.2">
      <c r="A31">
        <v>2009</v>
      </c>
      <c r="B31" s="2">
        <v>39630</v>
      </c>
      <c r="C31" s="2">
        <v>39994</v>
      </c>
      <c r="D31" s="1">
        <v>29005</v>
      </c>
      <c r="E31" s="1">
        <v>377</v>
      </c>
      <c r="F31" s="1">
        <v>7519</v>
      </c>
      <c r="G31" s="1">
        <v>5190</v>
      </c>
      <c r="H31" s="1">
        <v>2803</v>
      </c>
      <c r="K31" s="3" t="s">
        <v>33</v>
      </c>
    </row>
    <row r="32" spans="1:11" x14ac:dyDescent="0.2">
      <c r="A32">
        <v>2010</v>
      </c>
      <c r="B32" s="2">
        <v>39995</v>
      </c>
      <c r="C32" s="2">
        <v>40086</v>
      </c>
      <c r="D32" s="1">
        <v>8753</v>
      </c>
      <c r="E32" s="1">
        <v>113</v>
      </c>
      <c r="F32" s="1">
        <v>2705</v>
      </c>
      <c r="G32" s="1">
        <v>1519</v>
      </c>
      <c r="H32" s="1">
        <v>826</v>
      </c>
      <c r="K32" s="3" t="s">
        <v>34</v>
      </c>
    </row>
    <row r="33" spans="1:11" x14ac:dyDescent="0.2">
      <c r="A33">
        <v>2010</v>
      </c>
      <c r="B33" s="2">
        <v>40087</v>
      </c>
      <c r="C33" s="2">
        <v>40178</v>
      </c>
      <c r="D33" s="1">
        <v>6468</v>
      </c>
      <c r="E33" s="1">
        <v>96</v>
      </c>
      <c r="F33" s="1">
        <v>2047</v>
      </c>
      <c r="G33" s="1">
        <v>1111</v>
      </c>
      <c r="H33" s="1">
        <v>315</v>
      </c>
      <c r="K33" s="3" t="s">
        <v>45</v>
      </c>
    </row>
    <row r="34" spans="1:11" x14ac:dyDescent="0.2">
      <c r="A34">
        <v>2010</v>
      </c>
      <c r="B34" s="2">
        <v>40179</v>
      </c>
      <c r="C34" s="2">
        <v>40268</v>
      </c>
      <c r="D34" s="1">
        <v>6640</v>
      </c>
      <c r="E34" s="1">
        <v>136</v>
      </c>
      <c r="F34" s="1">
        <v>2079</v>
      </c>
      <c r="G34" s="1">
        <v>1085</v>
      </c>
      <c r="H34" s="1">
        <v>261</v>
      </c>
    </row>
    <row r="35" spans="1:11" x14ac:dyDescent="0.2">
      <c r="A35">
        <v>2010</v>
      </c>
      <c r="B35" s="2">
        <v>40269</v>
      </c>
      <c r="C35" s="2">
        <v>40359</v>
      </c>
      <c r="D35" s="1">
        <v>8328</v>
      </c>
      <c r="E35" s="1">
        <v>132</v>
      </c>
      <c r="F35" s="1">
        <v>2393</v>
      </c>
      <c r="G35" s="1">
        <v>1327</v>
      </c>
      <c r="H35" s="1">
        <v>837</v>
      </c>
    </row>
    <row r="36" spans="1:11" x14ac:dyDescent="0.2">
      <c r="A36">
        <v>2011</v>
      </c>
      <c r="B36" s="2">
        <v>40360</v>
      </c>
      <c r="C36" s="2">
        <v>40451</v>
      </c>
      <c r="D36" s="1">
        <v>8830</v>
      </c>
      <c r="E36" s="1">
        <v>174</v>
      </c>
      <c r="F36" s="1">
        <v>2595</v>
      </c>
      <c r="G36" s="1">
        <v>1508</v>
      </c>
      <c r="H36" s="1">
        <v>943</v>
      </c>
    </row>
    <row r="37" spans="1:11" x14ac:dyDescent="0.2">
      <c r="A37">
        <v>2011</v>
      </c>
      <c r="B37" s="2">
        <v>40452</v>
      </c>
      <c r="C37" s="2">
        <v>40543</v>
      </c>
      <c r="D37" s="1">
        <v>7551</v>
      </c>
      <c r="E37" s="1">
        <v>155</v>
      </c>
      <c r="F37" s="1">
        <v>2045</v>
      </c>
      <c r="G37" s="1">
        <v>1174</v>
      </c>
      <c r="H37" s="1">
        <v>768</v>
      </c>
    </row>
    <row r="38" spans="1:11" x14ac:dyDescent="0.2">
      <c r="A38">
        <v>2011</v>
      </c>
      <c r="B38" s="2">
        <v>40544</v>
      </c>
      <c r="C38" s="2">
        <v>40633</v>
      </c>
      <c r="D38" s="1">
        <v>7606</v>
      </c>
      <c r="E38" s="1">
        <v>144</v>
      </c>
      <c r="F38" s="1">
        <v>1948</v>
      </c>
      <c r="G38" s="1">
        <v>1151</v>
      </c>
      <c r="H38" s="1">
        <v>673</v>
      </c>
    </row>
    <row r="39" spans="1:11" x14ac:dyDescent="0.2">
      <c r="A39">
        <v>2011</v>
      </c>
      <c r="B39" s="2">
        <v>40634</v>
      </c>
      <c r="C39" s="2">
        <v>40724</v>
      </c>
      <c r="D39" s="1">
        <v>8124</v>
      </c>
      <c r="E39" s="1">
        <v>182</v>
      </c>
      <c r="F39" s="1">
        <v>2445</v>
      </c>
      <c r="G39" s="1">
        <v>1317</v>
      </c>
      <c r="H39" s="1">
        <v>785</v>
      </c>
    </row>
    <row r="40" spans="1:11" x14ac:dyDescent="0.2">
      <c r="A40">
        <v>2012</v>
      </c>
      <c r="B40" s="2">
        <v>40725</v>
      </c>
      <c r="C40" s="2">
        <v>40816</v>
      </c>
      <c r="D40" s="1">
        <v>8478</v>
      </c>
      <c r="E40" s="1">
        <v>155</v>
      </c>
      <c r="F40" s="1">
        <v>2490</v>
      </c>
      <c r="G40" s="1">
        <v>1342</v>
      </c>
      <c r="H40" s="1">
        <v>804</v>
      </c>
    </row>
    <row r="41" spans="1:11" x14ac:dyDescent="0.2">
      <c r="A41">
        <v>2012</v>
      </c>
      <c r="B41" s="2">
        <v>40817</v>
      </c>
      <c r="C41" s="2">
        <v>40908</v>
      </c>
      <c r="D41" s="1">
        <v>7562</v>
      </c>
      <c r="E41" s="1">
        <v>193</v>
      </c>
      <c r="F41" s="1">
        <v>1979</v>
      </c>
      <c r="G41" s="1">
        <v>1165</v>
      </c>
      <c r="H41" s="1">
        <v>762</v>
      </c>
    </row>
    <row r="42" spans="1:11" x14ac:dyDescent="0.2">
      <c r="A42">
        <v>2012</v>
      </c>
      <c r="B42" s="2">
        <v>40909</v>
      </c>
      <c r="C42" s="2">
        <v>40999</v>
      </c>
      <c r="D42" s="1">
        <v>7369</v>
      </c>
      <c r="E42" s="1">
        <v>202</v>
      </c>
      <c r="F42" s="1">
        <v>2048</v>
      </c>
      <c r="G42" s="1">
        <v>1214</v>
      </c>
      <c r="H42" s="1">
        <v>724</v>
      </c>
    </row>
    <row r="43" spans="1:11" x14ac:dyDescent="0.2">
      <c r="A43">
        <v>2012</v>
      </c>
      <c r="B43" s="2">
        <v>41000</v>
      </c>
      <c r="C43" s="2">
        <v>41090</v>
      </c>
      <c r="D43" s="1">
        <v>7828</v>
      </c>
      <c r="E43" s="1">
        <v>205</v>
      </c>
      <c r="F43" s="1">
        <v>2344</v>
      </c>
      <c r="G43" s="1">
        <v>1422</v>
      </c>
      <c r="H43" s="1">
        <v>903</v>
      </c>
    </row>
    <row r="44" spans="1:11" x14ac:dyDescent="0.2">
      <c r="A44">
        <v>2013</v>
      </c>
      <c r="B44" s="2">
        <v>41091</v>
      </c>
      <c r="C44" s="2">
        <v>41182</v>
      </c>
      <c r="D44" s="6">
        <v>7998</v>
      </c>
      <c r="E44" s="6">
        <v>233</v>
      </c>
      <c r="F44" s="6">
        <v>2569</v>
      </c>
      <c r="G44" s="6">
        <v>1502</v>
      </c>
      <c r="H44" s="6">
        <v>874</v>
      </c>
    </row>
    <row r="45" spans="1:11" x14ac:dyDescent="0.2">
      <c r="A45">
        <v>2013</v>
      </c>
      <c r="B45" s="2">
        <v>41183</v>
      </c>
      <c r="C45" s="2">
        <v>41274</v>
      </c>
      <c r="D45" s="6">
        <v>7203</v>
      </c>
      <c r="E45" s="6">
        <v>229</v>
      </c>
      <c r="F45" s="6">
        <v>1976</v>
      </c>
      <c r="G45" s="6">
        <v>1190</v>
      </c>
      <c r="H45" s="6">
        <v>733</v>
      </c>
    </row>
    <row r="46" spans="1:11" x14ac:dyDescent="0.2">
      <c r="B46" s="2"/>
      <c r="C46" s="2"/>
    </row>
    <row r="48" spans="1:11" x14ac:dyDescent="0.2">
      <c r="A48" s="3" t="s">
        <v>44</v>
      </c>
      <c r="K48" s="3" t="s">
        <v>34</v>
      </c>
    </row>
    <row r="49" spans="1:11" x14ac:dyDescent="0.2">
      <c r="A49" t="s">
        <v>26</v>
      </c>
    </row>
    <row r="50" spans="1:11" x14ac:dyDescent="0.2">
      <c r="A50" t="s">
        <v>2</v>
      </c>
    </row>
    <row r="51" spans="1:11" x14ac:dyDescent="0.2">
      <c r="A51" t="s">
        <v>27</v>
      </c>
    </row>
    <row r="52" spans="1:11" x14ac:dyDescent="0.2">
      <c r="A52" t="s">
        <v>2</v>
      </c>
    </row>
    <row r="53" spans="1:11" x14ac:dyDescent="0.2">
      <c r="A53" t="s">
        <v>28</v>
      </c>
    </row>
    <row r="54" spans="1:11" x14ac:dyDescent="0.2">
      <c r="A54" t="s">
        <v>2</v>
      </c>
    </row>
    <row r="55" spans="1:11" x14ac:dyDescent="0.2">
      <c r="A55" t="s">
        <v>29</v>
      </c>
    </row>
    <row r="56" spans="1:11" x14ac:dyDescent="0.2">
      <c r="A56" t="s">
        <v>2</v>
      </c>
    </row>
    <row r="57" spans="1:11" x14ac:dyDescent="0.2">
      <c r="A57" t="s">
        <v>30</v>
      </c>
    </row>
    <row r="61" spans="1:11" x14ac:dyDescent="0.2">
      <c r="A61" s="3" t="s">
        <v>35</v>
      </c>
    </row>
    <row r="62" spans="1:11" x14ac:dyDescent="0.2">
      <c r="A62" t="s">
        <v>6</v>
      </c>
      <c r="B62" t="s">
        <v>3</v>
      </c>
      <c r="C62" t="s">
        <v>7</v>
      </c>
      <c r="D62" t="s">
        <v>8</v>
      </c>
    </row>
    <row r="63" spans="1:11" x14ac:dyDescent="0.2">
      <c r="A63">
        <v>2008</v>
      </c>
      <c r="B63">
        <v>7970</v>
      </c>
      <c r="C63">
        <v>5137</v>
      </c>
      <c r="D63">
        <v>2833</v>
      </c>
      <c r="K63" t="s">
        <v>47</v>
      </c>
    </row>
    <row r="64" spans="1:11" x14ac:dyDescent="0.2">
      <c r="A64">
        <v>2007</v>
      </c>
      <c r="B64">
        <v>7881</v>
      </c>
      <c r="C64">
        <v>5159</v>
      </c>
      <c r="D64">
        <v>2722</v>
      </c>
    </row>
    <row r="65" spans="1:11" x14ac:dyDescent="0.2">
      <c r="A65">
        <v>2006</v>
      </c>
      <c r="B65">
        <v>9198</v>
      </c>
      <c r="C65">
        <v>6036</v>
      </c>
      <c r="D65">
        <v>3162</v>
      </c>
    </row>
    <row r="66" spans="1:11" x14ac:dyDescent="0.2">
      <c r="A66">
        <v>2005</v>
      </c>
      <c r="B66">
        <v>9318</v>
      </c>
      <c r="C66">
        <v>5998</v>
      </c>
      <c r="D66">
        <v>3320</v>
      </c>
    </row>
    <row r="67" spans="1:11" x14ac:dyDescent="0.2">
      <c r="A67">
        <v>2004</v>
      </c>
      <c r="B67">
        <v>9566</v>
      </c>
      <c r="C67">
        <v>6146</v>
      </c>
      <c r="D67">
        <v>3420</v>
      </c>
    </row>
    <row r="71" spans="1:11" x14ac:dyDescent="0.2">
      <c r="B71" t="s">
        <v>5</v>
      </c>
      <c r="C71" s="3" t="s">
        <v>37</v>
      </c>
      <c r="D71" t="s">
        <v>4</v>
      </c>
    </row>
    <row r="72" spans="1:11" x14ac:dyDescent="0.2">
      <c r="A72" s="3" t="s">
        <v>36</v>
      </c>
      <c r="B72">
        <v>8522</v>
      </c>
      <c r="C72">
        <v>5657</v>
      </c>
      <c r="D72">
        <v>2865</v>
      </c>
      <c r="K72" t="s">
        <v>48</v>
      </c>
    </row>
    <row r="73" spans="1:11" x14ac:dyDescent="0.2">
      <c r="A73">
        <v>2004</v>
      </c>
      <c r="B73">
        <v>9390</v>
      </c>
      <c r="C73">
        <v>6248</v>
      </c>
      <c r="D73">
        <v>3142</v>
      </c>
    </row>
    <row r="74" spans="1:11" x14ac:dyDescent="0.2">
      <c r="A74">
        <v>2003</v>
      </c>
      <c r="B74">
        <v>7629</v>
      </c>
      <c r="C74">
        <v>4535</v>
      </c>
      <c r="D74">
        <v>3094</v>
      </c>
    </row>
    <row r="78" spans="1:11" x14ac:dyDescent="0.2">
      <c r="A78" t="s">
        <v>15</v>
      </c>
      <c r="K78" t="s">
        <v>46</v>
      </c>
    </row>
    <row r="79" spans="1:11" x14ac:dyDescent="0.2">
      <c r="A79" t="s">
        <v>16</v>
      </c>
    </row>
    <row r="82" spans="1:11" x14ac:dyDescent="0.2">
      <c r="A82" t="s">
        <v>38</v>
      </c>
    </row>
    <row r="83" spans="1:11" x14ac:dyDescent="0.2">
      <c r="B83" t="s">
        <v>13</v>
      </c>
    </row>
    <row r="84" spans="1:11" x14ac:dyDescent="0.2">
      <c r="A84" s="3" t="s">
        <v>24</v>
      </c>
      <c r="B84" t="s">
        <v>9</v>
      </c>
      <c r="C84" t="s">
        <v>10</v>
      </c>
      <c r="D84" t="s">
        <v>11</v>
      </c>
      <c r="E84" t="s">
        <v>12</v>
      </c>
    </row>
    <row r="85" spans="1:11" x14ac:dyDescent="0.2">
      <c r="A85">
        <v>2008</v>
      </c>
      <c r="B85">
        <v>660</v>
      </c>
      <c r="C85">
        <v>133</v>
      </c>
      <c r="D85">
        <v>1</v>
      </c>
      <c r="E85">
        <v>526</v>
      </c>
      <c r="K85" t="s">
        <v>47</v>
      </c>
    </row>
    <row r="86" spans="1:11" x14ac:dyDescent="0.2">
      <c r="A86">
        <v>2007</v>
      </c>
      <c r="B86">
        <v>694</v>
      </c>
      <c r="C86">
        <v>160</v>
      </c>
      <c r="D86">
        <v>1</v>
      </c>
      <c r="E86">
        <v>533</v>
      </c>
    </row>
    <row r="87" spans="1:11" x14ac:dyDescent="0.2">
      <c r="A87">
        <v>2006</v>
      </c>
      <c r="B87">
        <v>664</v>
      </c>
      <c r="C87">
        <v>172</v>
      </c>
      <c r="D87">
        <v>0</v>
      </c>
      <c r="E87">
        <v>492</v>
      </c>
    </row>
    <row r="88" spans="1:11" x14ac:dyDescent="0.2">
      <c r="A88">
        <v>2005</v>
      </c>
      <c r="B88">
        <v>501</v>
      </c>
      <c r="C88">
        <v>149</v>
      </c>
      <c r="D88">
        <v>1</v>
      </c>
      <c r="E88">
        <v>351</v>
      </c>
    </row>
    <row r="89" spans="1:11" x14ac:dyDescent="0.2">
      <c r="A89">
        <v>2004</v>
      </c>
      <c r="B89">
        <v>284</v>
      </c>
      <c r="C89">
        <v>97</v>
      </c>
      <c r="D89">
        <v>0</v>
      </c>
      <c r="E89">
        <v>187</v>
      </c>
    </row>
    <row r="90" spans="1:11" x14ac:dyDescent="0.2">
      <c r="B90" t="s">
        <v>14</v>
      </c>
    </row>
    <row r="91" spans="1:11" x14ac:dyDescent="0.2">
      <c r="A91" s="3" t="s">
        <v>24</v>
      </c>
      <c r="B91" t="s">
        <v>9</v>
      </c>
      <c r="C91" t="s">
        <v>10</v>
      </c>
      <c r="D91" t="s">
        <v>11</v>
      </c>
      <c r="E91" t="s">
        <v>12</v>
      </c>
    </row>
    <row r="92" spans="1:11" x14ac:dyDescent="0.2">
      <c r="A92">
        <v>2008</v>
      </c>
      <c r="B92">
        <v>142</v>
      </c>
      <c r="C92">
        <v>27</v>
      </c>
      <c r="D92">
        <v>0</v>
      </c>
      <c r="E92">
        <v>115</v>
      </c>
    </row>
    <row r="93" spans="1:11" x14ac:dyDescent="0.2">
      <c r="A93">
        <v>2007</v>
      </c>
      <c r="B93">
        <v>124</v>
      </c>
      <c r="C93">
        <v>34</v>
      </c>
      <c r="D93">
        <v>1</v>
      </c>
      <c r="E93">
        <v>89</v>
      </c>
    </row>
    <row r="94" spans="1:11" x14ac:dyDescent="0.2">
      <c r="A94">
        <v>2006</v>
      </c>
      <c r="B94">
        <v>126</v>
      </c>
      <c r="C94">
        <v>23</v>
      </c>
      <c r="D94">
        <v>0</v>
      </c>
      <c r="E94">
        <v>103</v>
      </c>
    </row>
    <row r="95" spans="1:11" x14ac:dyDescent="0.2">
      <c r="A95">
        <v>2005</v>
      </c>
      <c r="B95">
        <v>161</v>
      </c>
      <c r="C95">
        <v>34</v>
      </c>
      <c r="D95">
        <v>0</v>
      </c>
      <c r="E95">
        <v>127</v>
      </c>
    </row>
    <row r="96" spans="1:11" x14ac:dyDescent="0.2">
      <c r="A96">
        <v>2004</v>
      </c>
      <c r="B96">
        <v>137</v>
      </c>
      <c r="C96">
        <v>30</v>
      </c>
      <c r="D96">
        <v>0</v>
      </c>
      <c r="E96">
        <v>107</v>
      </c>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workbookViewId="0">
      <selection activeCell="I22" sqref="I22"/>
    </sheetView>
  </sheetViews>
  <sheetFormatPr defaultRowHeight="12.75" x14ac:dyDescent="0.2"/>
  <cols>
    <col min="1" max="1" width="15.28515625" customWidth="1"/>
    <col min="2" max="2" width="10.28515625" bestFit="1" customWidth="1"/>
    <col min="3" max="6" width="11.5703125" customWidth="1"/>
    <col min="7" max="9" width="9.28515625" bestFit="1" customWidth="1"/>
    <col min="10" max="10" width="10.28515625" bestFit="1" customWidth="1"/>
    <col min="11" max="11" width="9.28515625" bestFit="1" customWidth="1"/>
    <col min="12" max="12" width="2.5703125" customWidth="1"/>
    <col min="13" max="13" width="108.5703125" customWidth="1"/>
  </cols>
  <sheetData>
    <row r="1" spans="1:13" x14ac:dyDescent="0.2">
      <c r="A1" s="31" t="s">
        <v>199</v>
      </c>
      <c r="B1" s="29"/>
      <c r="C1" s="29"/>
      <c r="D1" s="29"/>
      <c r="M1" t="s">
        <v>193</v>
      </c>
    </row>
    <row r="2" spans="1:13" x14ac:dyDescent="0.2">
      <c r="M2" t="s">
        <v>194</v>
      </c>
    </row>
    <row r="3" spans="1:13" x14ac:dyDescent="0.2">
      <c r="A3" t="s">
        <v>166</v>
      </c>
      <c r="D3" t="s">
        <v>168</v>
      </c>
      <c r="M3" t="s">
        <v>195</v>
      </c>
    </row>
    <row r="4" spans="1:13" x14ac:dyDescent="0.2">
      <c r="A4" t="s">
        <v>167</v>
      </c>
      <c r="D4" s="14">
        <f>SUM(I35:I54)/SUM(F35:F54)</f>
        <v>0.30471398402350564</v>
      </c>
    </row>
    <row r="5" spans="1:13" x14ac:dyDescent="0.2">
      <c r="A5" t="s">
        <v>169</v>
      </c>
      <c r="D5" s="15">
        <f>SUM(J35:K54)/SUM(G35:H54)</f>
        <v>2.3243382025053037</v>
      </c>
    </row>
    <row r="7" spans="1:13" x14ac:dyDescent="0.2">
      <c r="A7" t="s">
        <v>170</v>
      </c>
      <c r="D7" s="11">
        <f>SUM(E35:E54)/SUM(D35:E54)</f>
        <v>0.34689912239696596</v>
      </c>
    </row>
    <row r="9" spans="1:13" ht="63.75" x14ac:dyDescent="0.2">
      <c r="A9" s="28" t="s">
        <v>24</v>
      </c>
      <c r="B9" s="9" t="s">
        <v>145</v>
      </c>
      <c r="C9" s="9" t="s">
        <v>163</v>
      </c>
      <c r="D9" s="23" t="s">
        <v>196</v>
      </c>
      <c r="E9" s="23" t="s">
        <v>197</v>
      </c>
      <c r="F9" s="23" t="s">
        <v>198</v>
      </c>
    </row>
    <row r="10" spans="1:13" x14ac:dyDescent="0.2">
      <c r="A10">
        <v>2011</v>
      </c>
      <c r="B10" s="7">
        <f>D35+E35</f>
        <v>24850</v>
      </c>
      <c r="C10" s="11">
        <f>B10/'all arrests'!J5</f>
        <v>0.38615975081834025</v>
      </c>
      <c r="D10" s="13">
        <f>(J35+K35)/(G35+H35)</f>
        <v>2.1163782292450466</v>
      </c>
      <c r="E10" s="8">
        <f>I35/F35</f>
        <v>0.34600252394031622</v>
      </c>
      <c r="F10" s="11">
        <f>E35/(D35+E35)</f>
        <v>0.33022132796780684</v>
      </c>
    </row>
    <row r="11" spans="1:13" x14ac:dyDescent="0.2">
      <c r="A11">
        <v>2010</v>
      </c>
      <c r="B11" s="7">
        <f t="shared" ref="B11:B29" si="0">D36+E36</f>
        <v>25476</v>
      </c>
      <c r="C11" s="11">
        <f>B11/'all arrests'!J6</f>
        <v>0.36904988987987325</v>
      </c>
      <c r="D11" s="13">
        <f t="shared" ref="D11:D29" si="1">(J36+K36)/(G36+H36)</f>
        <v>2.111382510991695</v>
      </c>
      <c r="E11" s="8">
        <f t="shared" ref="E11:E29" si="2">I36/F36</f>
        <v>0.35020228025009192</v>
      </c>
      <c r="F11" s="11">
        <f t="shared" ref="F11:F28" si="3">E36/(D36+E36)</f>
        <v>0.32987910189982728</v>
      </c>
    </row>
    <row r="12" spans="1:13" x14ac:dyDescent="0.2">
      <c r="A12">
        <v>2009</v>
      </c>
      <c r="B12" s="7">
        <f t="shared" si="0"/>
        <v>25510</v>
      </c>
      <c r="C12" s="11">
        <f>B12/'all arrests'!J7</f>
        <v>0.35488924211648959</v>
      </c>
      <c r="D12" s="13">
        <f t="shared" si="1"/>
        <v>2.1439487305891052</v>
      </c>
      <c r="E12" s="8">
        <f t="shared" si="2"/>
        <v>0.34649279931217308</v>
      </c>
      <c r="F12" s="11">
        <f t="shared" si="3"/>
        <v>0.32559780478243827</v>
      </c>
    </row>
    <row r="13" spans="1:13" x14ac:dyDescent="0.2">
      <c r="A13">
        <v>2008</v>
      </c>
      <c r="B13" s="7">
        <f t="shared" si="0"/>
        <v>24406</v>
      </c>
      <c r="C13" s="11">
        <f>B13/'all arrests'!J8</f>
        <v>0.32350505868020163</v>
      </c>
      <c r="D13" s="13">
        <f t="shared" si="1"/>
        <v>2.1840834964122635</v>
      </c>
      <c r="E13" s="8">
        <f t="shared" si="2"/>
        <v>0.34356517182001944</v>
      </c>
      <c r="F13" s="11">
        <f t="shared" si="3"/>
        <v>0.32987789887732527</v>
      </c>
    </row>
    <row r="14" spans="1:13" x14ac:dyDescent="0.2">
      <c r="A14">
        <v>2007</v>
      </c>
      <c r="B14" s="7">
        <f t="shared" si="0"/>
        <v>24325</v>
      </c>
      <c r="C14" s="11">
        <f>B14/'all arrests'!J9</f>
        <v>0.31171548159374013</v>
      </c>
      <c r="D14" s="13">
        <f t="shared" si="1"/>
        <v>2.2239893969516236</v>
      </c>
      <c r="E14" s="8">
        <f t="shared" si="2"/>
        <v>0.33460578475994712</v>
      </c>
      <c r="F14" s="11">
        <f t="shared" si="3"/>
        <v>0.32398766700924975</v>
      </c>
    </row>
    <row r="15" spans="1:13" x14ac:dyDescent="0.2">
      <c r="A15">
        <v>2006</v>
      </c>
      <c r="B15" s="7">
        <f t="shared" si="0"/>
        <v>24056</v>
      </c>
      <c r="C15" s="11">
        <f>B15/'all arrests'!J10</f>
        <v>0.29988464088667111</v>
      </c>
      <c r="D15" s="13">
        <f t="shared" si="1"/>
        <v>2.2173331550086934</v>
      </c>
      <c r="E15" s="8">
        <f t="shared" si="2"/>
        <v>0.32639517345399699</v>
      </c>
      <c r="F15" s="11">
        <f t="shared" si="3"/>
        <v>0.32798470236115729</v>
      </c>
    </row>
    <row r="16" spans="1:13" x14ac:dyDescent="0.2">
      <c r="A16">
        <v>2005</v>
      </c>
      <c r="B16" s="7">
        <f t="shared" si="0"/>
        <v>24510</v>
      </c>
      <c r="C16" s="11">
        <f>B16/'all arrests'!J11</f>
        <v>0.31879920798183981</v>
      </c>
      <c r="D16" s="13">
        <f t="shared" si="1"/>
        <v>2.192653380226651</v>
      </c>
      <c r="E16" s="8">
        <f t="shared" si="2"/>
        <v>0.32947719688542826</v>
      </c>
      <c r="F16" s="11">
        <f t="shared" si="3"/>
        <v>0.33096695226438189</v>
      </c>
    </row>
    <row r="17" spans="1:6" x14ac:dyDescent="0.2">
      <c r="A17">
        <v>2004</v>
      </c>
      <c r="B17" s="7">
        <f t="shared" si="0"/>
        <v>25023</v>
      </c>
      <c r="C17" s="11">
        <f>B17/'all arrests'!J12</f>
        <v>0.32207675022891347</v>
      </c>
      <c r="D17" s="13">
        <f t="shared" si="1"/>
        <v>2.1990539503963182</v>
      </c>
      <c r="E17" s="8">
        <f t="shared" si="2"/>
        <v>0.32850951296554765</v>
      </c>
      <c r="F17" s="11">
        <f t="shared" si="3"/>
        <v>0.34688086959996806</v>
      </c>
    </row>
    <row r="18" spans="1:6" x14ac:dyDescent="0.2">
      <c r="A18">
        <v>2003</v>
      </c>
      <c r="B18" s="7">
        <f t="shared" si="0"/>
        <v>25400</v>
      </c>
      <c r="C18" s="11">
        <f>B18/'all arrests'!J13</f>
        <v>0.32520139370234541</v>
      </c>
      <c r="D18" s="13">
        <f t="shared" si="1"/>
        <v>2.2204894129580324</v>
      </c>
      <c r="E18" s="8">
        <f t="shared" si="2"/>
        <v>0.32286404568416427</v>
      </c>
      <c r="F18" s="11">
        <f t="shared" si="3"/>
        <v>0.36188976377952758</v>
      </c>
    </row>
    <row r="19" spans="1:6" x14ac:dyDescent="0.2">
      <c r="A19">
        <v>2002</v>
      </c>
      <c r="B19" s="7">
        <f t="shared" si="0"/>
        <v>26525</v>
      </c>
      <c r="C19" s="11">
        <f>B19/'all arrests'!J14</f>
        <v>0.31481361103499012</v>
      </c>
      <c r="D19" s="13">
        <f t="shared" si="1"/>
        <v>2.1694348189747878</v>
      </c>
      <c r="E19" s="8">
        <f t="shared" si="2"/>
        <v>0.33288656884875845</v>
      </c>
      <c r="F19" s="11">
        <f t="shared" si="3"/>
        <v>0.36139491046182848</v>
      </c>
    </row>
    <row r="20" spans="1:6" x14ac:dyDescent="0.2">
      <c r="A20">
        <v>2001</v>
      </c>
      <c r="B20" s="7">
        <f t="shared" si="0"/>
        <v>26216</v>
      </c>
      <c r="C20" s="11">
        <f>B20/'all arrests'!J15</f>
        <v>0.31122196766709997</v>
      </c>
      <c r="D20" s="13">
        <f t="shared" si="1"/>
        <v>2.1340107591153616</v>
      </c>
      <c r="E20" s="8">
        <f t="shared" si="2"/>
        <v>0.33049686305617654</v>
      </c>
      <c r="F20" s="11">
        <f t="shared" si="3"/>
        <v>0.37149069270674395</v>
      </c>
    </row>
    <row r="21" spans="1:6" x14ac:dyDescent="0.2">
      <c r="A21">
        <v>2000</v>
      </c>
      <c r="B21" s="7">
        <f t="shared" si="0"/>
        <v>24520</v>
      </c>
      <c r="C21" s="11">
        <f>B21/'all arrests'!J16</f>
        <v>0.29686293058081559</v>
      </c>
      <c r="D21" s="13">
        <f t="shared" si="1"/>
        <v>2.2468220338983049</v>
      </c>
      <c r="E21" s="8">
        <f t="shared" si="2"/>
        <v>0.31169631169631168</v>
      </c>
      <c r="F21" s="11">
        <f t="shared" si="3"/>
        <v>0.37406199021207176</v>
      </c>
    </row>
    <row r="22" spans="1:6" x14ac:dyDescent="0.2">
      <c r="A22">
        <v>1999</v>
      </c>
      <c r="B22" s="7">
        <f t="shared" si="0"/>
        <v>23622</v>
      </c>
      <c r="C22" s="11">
        <f>B22/'all arrests'!J17</f>
        <v>0.27410589686966624</v>
      </c>
      <c r="D22" s="13">
        <f t="shared" si="1"/>
        <v>2.2904304220643543</v>
      </c>
      <c r="E22" s="8">
        <f t="shared" si="2"/>
        <v>0.30342476367580973</v>
      </c>
      <c r="F22" s="11">
        <f t="shared" si="3"/>
        <v>0.36245872491744985</v>
      </c>
    </row>
    <row r="23" spans="1:6" x14ac:dyDescent="0.2">
      <c r="A23">
        <v>1998</v>
      </c>
      <c r="B23" s="7">
        <f t="shared" si="0"/>
        <v>23780</v>
      </c>
      <c r="C23" s="11">
        <f>B23/'all arrests'!J18</f>
        <v>0.26127562722068198</v>
      </c>
      <c r="D23" s="13">
        <f t="shared" si="1"/>
        <v>2.3133621290232687</v>
      </c>
      <c r="E23" s="8">
        <f t="shared" si="2"/>
        <v>0.29486298755820167</v>
      </c>
      <c r="F23" s="11">
        <f t="shared" si="3"/>
        <v>0.36947014297729186</v>
      </c>
    </row>
    <row r="24" spans="1:6" x14ac:dyDescent="0.2">
      <c r="A24">
        <v>1997</v>
      </c>
      <c r="B24" s="7">
        <f t="shared" si="0"/>
        <v>24657</v>
      </c>
      <c r="C24" s="11">
        <f>B24/'all arrests'!J19</f>
        <v>0.26220936050718907</v>
      </c>
      <c r="D24" s="13">
        <f t="shared" si="1"/>
        <v>2.4080165860400831</v>
      </c>
      <c r="E24" s="8">
        <f t="shared" si="2"/>
        <v>0.27251082251082254</v>
      </c>
      <c r="F24" s="11">
        <f t="shared" si="3"/>
        <v>0.36160116802530723</v>
      </c>
    </row>
    <row r="25" spans="1:6" x14ac:dyDescent="0.2">
      <c r="A25">
        <v>1996</v>
      </c>
      <c r="B25" s="7">
        <f t="shared" si="0"/>
        <v>23150</v>
      </c>
      <c r="C25" s="11">
        <f>B25/'all arrests'!J20</f>
        <v>0.24743387056944383</v>
      </c>
      <c r="D25" s="13">
        <f t="shared" si="1"/>
        <v>2.5522479668559153</v>
      </c>
      <c r="E25" s="8">
        <f t="shared" si="2"/>
        <v>0.25809669992325401</v>
      </c>
      <c r="F25" s="11">
        <f t="shared" si="3"/>
        <v>0.36172786177105831</v>
      </c>
    </row>
    <row r="26" spans="1:6" x14ac:dyDescent="0.2">
      <c r="A26">
        <v>1995</v>
      </c>
      <c r="B26" s="7">
        <f t="shared" si="0"/>
        <v>24125</v>
      </c>
      <c r="C26" s="11">
        <f>B26/'all arrests'!J21</f>
        <v>0.25355185219216525</v>
      </c>
      <c r="D26" s="13">
        <f t="shared" si="1"/>
        <v>2.5708999407933688</v>
      </c>
      <c r="E26" s="8">
        <f t="shared" si="2"/>
        <v>0.25873513750091182</v>
      </c>
      <c r="F26" s="11">
        <f t="shared" si="3"/>
        <v>0.35506735751295337</v>
      </c>
    </row>
    <row r="27" spans="1:6" x14ac:dyDescent="0.2">
      <c r="A27">
        <v>1994</v>
      </c>
      <c r="B27" s="7">
        <f t="shared" si="0"/>
        <v>23107</v>
      </c>
      <c r="C27" s="11">
        <f>B27/'all arrests'!J22</f>
        <v>0.24884998013376788</v>
      </c>
      <c r="D27" s="13">
        <f t="shared" si="1"/>
        <v>2.7389967637540451</v>
      </c>
      <c r="E27" s="8">
        <f t="shared" si="2"/>
        <v>0.24781471796787449</v>
      </c>
      <c r="F27" s="11">
        <f t="shared" si="3"/>
        <v>0.34725407885056475</v>
      </c>
    </row>
    <row r="28" spans="1:6" x14ac:dyDescent="0.2">
      <c r="A28">
        <v>1993</v>
      </c>
      <c r="B28" s="7">
        <f t="shared" si="0"/>
        <v>23914</v>
      </c>
      <c r="C28" s="11">
        <f>B28/'all arrests'!J23</f>
        <v>0.25603400119230035</v>
      </c>
      <c r="D28" s="13">
        <f t="shared" si="1"/>
        <v>2.8897202342225112</v>
      </c>
      <c r="E28" s="8">
        <f t="shared" si="2"/>
        <v>0.24370277078085642</v>
      </c>
      <c r="F28" s="11">
        <f t="shared" si="3"/>
        <v>0.32976499121853309</v>
      </c>
    </row>
    <row r="29" spans="1:6" x14ac:dyDescent="0.2">
      <c r="A29">
        <v>1992</v>
      </c>
      <c r="B29" s="7">
        <f t="shared" si="0"/>
        <v>24850</v>
      </c>
      <c r="C29" s="11">
        <f>B29/'all arrests'!J24</f>
        <v>0.27488989628951355</v>
      </c>
      <c r="D29" s="13">
        <f t="shared" si="1"/>
        <v>3.0216863570156982</v>
      </c>
      <c r="E29" s="8">
        <f t="shared" si="2"/>
        <v>0.22030382118717795</v>
      </c>
      <c r="F29" s="11">
        <f>E54/(D54+E54)</f>
        <v>0.33597585513078471</v>
      </c>
    </row>
    <row r="33" spans="1:13" x14ac:dyDescent="0.2">
      <c r="C33" s="30" t="s">
        <v>120</v>
      </c>
      <c r="D33" s="30"/>
      <c r="E33" s="30"/>
      <c r="F33" s="30" t="s">
        <v>54</v>
      </c>
      <c r="G33" s="30"/>
      <c r="H33" s="30"/>
      <c r="I33" s="30" t="s">
        <v>55</v>
      </c>
      <c r="J33" s="30"/>
      <c r="K33" s="30"/>
    </row>
    <row r="34" spans="1:13" ht="51" x14ac:dyDescent="0.2">
      <c r="A34" s="28" t="s">
        <v>24</v>
      </c>
      <c r="B34" s="9" t="s">
        <v>50</v>
      </c>
      <c r="C34" s="9" t="s">
        <v>53</v>
      </c>
      <c r="D34" s="9" t="s">
        <v>121</v>
      </c>
      <c r="E34" s="9" t="s">
        <v>122</v>
      </c>
      <c r="F34" s="9" t="s">
        <v>53</v>
      </c>
      <c r="G34" s="9" t="s">
        <v>52</v>
      </c>
      <c r="H34" s="9" t="s">
        <v>122</v>
      </c>
      <c r="I34" s="9" t="s">
        <v>53</v>
      </c>
      <c r="J34" s="9" t="s">
        <v>52</v>
      </c>
      <c r="K34" s="9" t="s">
        <v>122</v>
      </c>
    </row>
    <row r="35" spans="1:13" x14ac:dyDescent="0.2">
      <c r="A35">
        <v>2011</v>
      </c>
      <c r="B35" s="4">
        <v>20494</v>
      </c>
      <c r="C35" s="4">
        <f>F35+I35</f>
        <v>18132</v>
      </c>
      <c r="D35" s="4">
        <f>G35+J35</f>
        <v>16644</v>
      </c>
      <c r="E35" s="4">
        <f>H35+K35</f>
        <v>8206</v>
      </c>
      <c r="F35" s="4">
        <v>13471</v>
      </c>
      <c r="G35" s="4">
        <v>3859</v>
      </c>
      <c r="H35" s="4">
        <v>4115</v>
      </c>
      <c r="I35" s="4">
        <v>4661</v>
      </c>
      <c r="J35" s="4">
        <v>12785</v>
      </c>
      <c r="K35" s="4">
        <v>4091</v>
      </c>
      <c r="M35" t="s">
        <v>49</v>
      </c>
    </row>
    <row r="36" spans="1:13" x14ac:dyDescent="0.2">
      <c r="A36">
        <v>2010</v>
      </c>
      <c r="B36" s="4">
        <v>20990</v>
      </c>
      <c r="C36" s="4">
        <v>18356</v>
      </c>
      <c r="D36" s="4">
        <v>17072</v>
      </c>
      <c r="E36" s="4">
        <v>8404</v>
      </c>
      <c r="F36" s="4">
        <v>13595</v>
      </c>
      <c r="G36" s="4">
        <v>3979</v>
      </c>
      <c r="H36" s="4">
        <v>4209</v>
      </c>
      <c r="I36" s="4">
        <v>4761</v>
      </c>
      <c r="J36" s="4">
        <v>13093</v>
      </c>
      <c r="K36" s="4">
        <v>4195</v>
      </c>
      <c r="M36" t="s">
        <v>51</v>
      </c>
    </row>
    <row r="37" spans="1:13" x14ac:dyDescent="0.2">
      <c r="A37">
        <v>2009</v>
      </c>
      <c r="B37" s="4">
        <v>21018</v>
      </c>
      <c r="C37" s="4">
        <f>F37+I37</f>
        <v>18793</v>
      </c>
      <c r="D37" s="4">
        <f>G37+J37</f>
        <v>17204</v>
      </c>
      <c r="E37" s="4">
        <f>H37+K37</f>
        <v>8306</v>
      </c>
      <c r="F37" s="4">
        <v>13957</v>
      </c>
      <c r="G37" s="4">
        <v>3944</v>
      </c>
      <c r="H37" s="4">
        <v>4170</v>
      </c>
      <c r="I37" s="4">
        <v>4836</v>
      </c>
      <c r="J37" s="4">
        <v>13260</v>
      </c>
      <c r="K37" s="4">
        <v>4136</v>
      </c>
      <c r="M37" t="s">
        <v>123</v>
      </c>
    </row>
    <row r="38" spans="1:13" x14ac:dyDescent="0.2">
      <c r="A38">
        <v>2008</v>
      </c>
      <c r="B38" s="4">
        <v>20079</v>
      </c>
      <c r="C38" s="4">
        <f t="shared" ref="C38:E40" si="4">F38+I38</f>
        <v>17946</v>
      </c>
      <c r="D38" s="4">
        <f t="shared" si="4"/>
        <v>16355</v>
      </c>
      <c r="E38" s="4">
        <f t="shared" si="4"/>
        <v>8051</v>
      </c>
      <c r="F38" s="4">
        <v>13357</v>
      </c>
      <c r="G38" s="4">
        <v>3686</v>
      </c>
      <c r="H38" s="4">
        <v>3979</v>
      </c>
      <c r="I38" s="4">
        <v>4589</v>
      </c>
      <c r="J38" s="4">
        <v>12669</v>
      </c>
      <c r="K38" s="4">
        <v>4072</v>
      </c>
    </row>
    <row r="39" spans="1:13" x14ac:dyDescent="0.2">
      <c r="A39">
        <v>2007</v>
      </c>
      <c r="B39" s="4">
        <v>20042</v>
      </c>
      <c r="C39" s="4">
        <f t="shared" si="4"/>
        <v>18180</v>
      </c>
      <c r="D39" s="4">
        <f t="shared" si="4"/>
        <v>16444</v>
      </c>
      <c r="E39" s="4">
        <f t="shared" si="4"/>
        <v>7881</v>
      </c>
      <c r="F39" s="4">
        <v>13622</v>
      </c>
      <c r="G39" s="4">
        <v>3643</v>
      </c>
      <c r="H39" s="4">
        <v>3902</v>
      </c>
      <c r="I39" s="4">
        <v>4558</v>
      </c>
      <c r="J39" s="4">
        <v>12801</v>
      </c>
      <c r="K39" s="4">
        <v>3979</v>
      </c>
      <c r="M39" t="s">
        <v>153</v>
      </c>
    </row>
    <row r="40" spans="1:13" x14ac:dyDescent="0.2">
      <c r="A40">
        <v>2006</v>
      </c>
      <c r="B40" s="4">
        <v>19784</v>
      </c>
      <c r="C40" s="4">
        <f t="shared" si="4"/>
        <v>17588</v>
      </c>
      <c r="D40" s="4">
        <f t="shared" si="4"/>
        <v>16166</v>
      </c>
      <c r="E40" s="4">
        <f t="shared" si="4"/>
        <v>7890</v>
      </c>
      <c r="F40" s="4">
        <v>13260</v>
      </c>
      <c r="G40" s="4">
        <v>3579</v>
      </c>
      <c r="H40" s="4">
        <v>3898</v>
      </c>
      <c r="I40" s="4">
        <v>4328</v>
      </c>
      <c r="J40" s="4">
        <v>12587</v>
      </c>
      <c r="K40" s="4">
        <v>3992</v>
      </c>
    </row>
    <row r="41" spans="1:13" x14ac:dyDescent="0.2">
      <c r="A41">
        <v>2005</v>
      </c>
      <c r="B41" s="4">
        <v>20102</v>
      </c>
      <c r="C41" s="4">
        <f t="shared" ref="C41:C50" si="5">F41+I41</f>
        <v>17928</v>
      </c>
      <c r="D41" s="4">
        <f t="shared" ref="D41:D50" si="6">G41+J41</f>
        <v>16398</v>
      </c>
      <c r="E41" s="4">
        <f t="shared" ref="E41:E50" si="7">H41+K41</f>
        <v>8112</v>
      </c>
      <c r="F41" s="4">
        <v>13485</v>
      </c>
      <c r="G41" s="4">
        <v>3703</v>
      </c>
      <c r="H41" s="4">
        <v>3974</v>
      </c>
      <c r="I41" s="4">
        <v>4443</v>
      </c>
      <c r="J41" s="4">
        <v>12695</v>
      </c>
      <c r="K41" s="4">
        <v>4138</v>
      </c>
    </row>
    <row r="42" spans="1:13" x14ac:dyDescent="0.2">
      <c r="A42">
        <v>2004</v>
      </c>
      <c r="B42" s="4">
        <v>20320</v>
      </c>
      <c r="C42" s="4">
        <f t="shared" si="5"/>
        <v>18085</v>
      </c>
      <c r="D42" s="4">
        <f t="shared" si="6"/>
        <v>16343</v>
      </c>
      <c r="E42" s="4">
        <f t="shared" si="7"/>
        <v>8680</v>
      </c>
      <c r="F42" s="4">
        <v>13613</v>
      </c>
      <c r="G42" s="4">
        <v>3525</v>
      </c>
      <c r="H42" s="4">
        <v>4297</v>
      </c>
      <c r="I42" s="4">
        <v>4472</v>
      </c>
      <c r="J42" s="4">
        <v>12818</v>
      </c>
      <c r="K42" s="4">
        <v>4383</v>
      </c>
    </row>
    <row r="43" spans="1:13" x14ac:dyDescent="0.2">
      <c r="A43">
        <v>2003</v>
      </c>
      <c r="B43" s="4">
        <v>20428</v>
      </c>
      <c r="C43" s="4">
        <f t="shared" si="5"/>
        <v>18069</v>
      </c>
      <c r="D43" s="4">
        <f t="shared" si="6"/>
        <v>16208</v>
      </c>
      <c r="E43" s="4">
        <f t="shared" si="7"/>
        <v>9192</v>
      </c>
      <c r="F43" s="4">
        <v>13659</v>
      </c>
      <c r="G43" s="4">
        <v>3423</v>
      </c>
      <c r="H43" s="4">
        <v>4464</v>
      </c>
      <c r="I43" s="4">
        <v>4410</v>
      </c>
      <c r="J43" s="4">
        <v>12785</v>
      </c>
      <c r="K43" s="4">
        <v>4728</v>
      </c>
    </row>
    <row r="44" spans="1:13" x14ac:dyDescent="0.2">
      <c r="A44">
        <v>2002</v>
      </c>
      <c r="B44" s="4">
        <v>21328</v>
      </c>
      <c r="C44" s="4">
        <f t="shared" si="5"/>
        <v>18895</v>
      </c>
      <c r="D44" s="4">
        <f t="shared" si="6"/>
        <v>16939</v>
      </c>
      <c r="E44" s="4">
        <f t="shared" si="7"/>
        <v>9586</v>
      </c>
      <c r="F44" s="4">
        <v>14176</v>
      </c>
      <c r="G44" s="4">
        <v>3625</v>
      </c>
      <c r="H44" s="4">
        <v>4744</v>
      </c>
      <c r="I44" s="4">
        <v>4719</v>
      </c>
      <c r="J44" s="4">
        <v>13314</v>
      </c>
      <c r="K44" s="4">
        <v>4842</v>
      </c>
    </row>
    <row r="45" spans="1:13" x14ac:dyDescent="0.2">
      <c r="A45">
        <v>2001</v>
      </c>
      <c r="B45" s="4">
        <v>20927</v>
      </c>
      <c r="C45" s="4">
        <f t="shared" si="5"/>
        <v>18450</v>
      </c>
      <c r="D45" s="4">
        <f t="shared" si="6"/>
        <v>16477</v>
      </c>
      <c r="E45" s="4">
        <f t="shared" si="7"/>
        <v>9739</v>
      </c>
      <c r="F45" s="4">
        <v>13867</v>
      </c>
      <c r="G45" s="4">
        <v>3566</v>
      </c>
      <c r="H45" s="4">
        <v>4799</v>
      </c>
      <c r="I45" s="4">
        <v>4583</v>
      </c>
      <c r="J45" s="4">
        <v>12911</v>
      </c>
      <c r="K45" s="4">
        <v>4940</v>
      </c>
    </row>
    <row r="46" spans="1:13" x14ac:dyDescent="0.2">
      <c r="A46">
        <v>2000</v>
      </c>
      <c r="B46" s="4">
        <v>19536</v>
      </c>
      <c r="C46" s="4">
        <f t="shared" si="5"/>
        <v>17035</v>
      </c>
      <c r="D46" s="4">
        <f t="shared" si="6"/>
        <v>15348</v>
      </c>
      <c r="E46" s="4">
        <f t="shared" si="7"/>
        <v>9172</v>
      </c>
      <c r="F46" s="4">
        <v>12987</v>
      </c>
      <c r="G46" s="4">
        <v>3057</v>
      </c>
      <c r="H46" s="4">
        <v>4495</v>
      </c>
      <c r="I46" s="4">
        <v>4048</v>
      </c>
      <c r="J46" s="4">
        <v>12291</v>
      </c>
      <c r="K46" s="4">
        <v>4677</v>
      </c>
    </row>
    <row r="47" spans="1:13" x14ac:dyDescent="0.2">
      <c r="A47">
        <v>1999</v>
      </c>
      <c r="B47" s="4">
        <v>18948</v>
      </c>
      <c r="C47" s="4">
        <f t="shared" si="5"/>
        <v>16822</v>
      </c>
      <c r="D47" s="4">
        <f t="shared" si="6"/>
        <v>15060</v>
      </c>
      <c r="E47" s="4">
        <f t="shared" si="7"/>
        <v>8562</v>
      </c>
      <c r="F47" s="4">
        <v>12906</v>
      </c>
      <c r="G47" s="4">
        <v>2987</v>
      </c>
      <c r="H47" s="4">
        <v>4192</v>
      </c>
      <c r="I47" s="4">
        <v>3916</v>
      </c>
      <c r="J47" s="4">
        <v>12073</v>
      </c>
      <c r="K47" s="4">
        <v>4370</v>
      </c>
    </row>
    <row r="48" spans="1:13" x14ac:dyDescent="0.2">
      <c r="A48">
        <v>1998</v>
      </c>
      <c r="B48" s="4">
        <v>18986</v>
      </c>
      <c r="C48" s="4">
        <f t="shared" si="5"/>
        <v>16964</v>
      </c>
      <c r="D48" s="4">
        <f t="shared" si="6"/>
        <v>14994</v>
      </c>
      <c r="E48" s="4">
        <f t="shared" si="7"/>
        <v>8786</v>
      </c>
      <c r="F48" s="4">
        <v>13101</v>
      </c>
      <c r="G48" s="4">
        <v>2852</v>
      </c>
      <c r="H48" s="4">
        <v>4325</v>
      </c>
      <c r="I48" s="4">
        <v>3863</v>
      </c>
      <c r="J48" s="4">
        <v>12142</v>
      </c>
      <c r="K48" s="4">
        <v>4461</v>
      </c>
    </row>
    <row r="49" spans="1:13" x14ac:dyDescent="0.2">
      <c r="A49">
        <v>1997</v>
      </c>
      <c r="B49" s="4">
        <v>19830</v>
      </c>
      <c r="C49" s="4">
        <f t="shared" si="5"/>
        <v>17637</v>
      </c>
      <c r="D49" s="4">
        <f t="shared" si="6"/>
        <v>15741</v>
      </c>
      <c r="E49" s="4">
        <f t="shared" si="7"/>
        <v>8916</v>
      </c>
      <c r="F49" s="4">
        <v>13860</v>
      </c>
      <c r="G49" s="4">
        <v>2794</v>
      </c>
      <c r="H49" s="4">
        <v>4441</v>
      </c>
      <c r="I49" s="4">
        <v>3777</v>
      </c>
      <c r="J49" s="4">
        <v>12947</v>
      </c>
      <c r="K49" s="4">
        <v>4475</v>
      </c>
    </row>
    <row r="50" spans="1:13" x14ac:dyDescent="0.2">
      <c r="A50">
        <v>1996</v>
      </c>
      <c r="B50" s="4">
        <v>18653</v>
      </c>
      <c r="C50" s="4">
        <f t="shared" si="5"/>
        <v>16393</v>
      </c>
      <c r="D50" s="4">
        <f t="shared" si="6"/>
        <v>14776</v>
      </c>
      <c r="E50" s="4">
        <f t="shared" si="7"/>
        <v>8374</v>
      </c>
      <c r="F50" s="4">
        <v>13030</v>
      </c>
      <c r="G50" s="4">
        <v>2418</v>
      </c>
      <c r="H50" s="4">
        <v>4099</v>
      </c>
      <c r="I50" s="4">
        <v>3363</v>
      </c>
      <c r="J50" s="4">
        <v>12358</v>
      </c>
      <c r="K50" s="4">
        <v>4275</v>
      </c>
    </row>
    <row r="51" spans="1:13" x14ac:dyDescent="0.2">
      <c r="A51">
        <v>1995</v>
      </c>
      <c r="B51" s="4">
        <v>19467</v>
      </c>
      <c r="C51" s="4">
        <f t="shared" ref="C51:E54" si="8">F51+I51</f>
        <v>17256</v>
      </c>
      <c r="D51" s="4">
        <f t="shared" si="8"/>
        <v>15559</v>
      </c>
      <c r="E51" s="4">
        <f t="shared" si="8"/>
        <v>8566</v>
      </c>
      <c r="F51" s="4">
        <v>13709</v>
      </c>
      <c r="G51" s="4">
        <v>2569</v>
      </c>
      <c r="H51" s="4">
        <v>4187</v>
      </c>
      <c r="I51" s="4">
        <v>3547</v>
      </c>
      <c r="J51" s="4">
        <v>12990</v>
      </c>
      <c r="K51" s="4">
        <v>4379</v>
      </c>
    </row>
    <row r="52" spans="1:13" x14ac:dyDescent="0.2">
      <c r="A52">
        <v>1994</v>
      </c>
      <c r="B52" s="4">
        <v>18768</v>
      </c>
      <c r="C52" s="4">
        <f t="shared" si="8"/>
        <v>16702</v>
      </c>
      <c r="D52" s="4">
        <f t="shared" si="8"/>
        <v>15083</v>
      </c>
      <c r="E52" s="4">
        <f t="shared" si="8"/>
        <v>8024</v>
      </c>
      <c r="F52" s="4">
        <v>13385</v>
      </c>
      <c r="G52" s="4">
        <v>2271</v>
      </c>
      <c r="H52" s="4">
        <v>3909</v>
      </c>
      <c r="I52" s="4">
        <v>3317</v>
      </c>
      <c r="J52" s="4">
        <v>12812</v>
      </c>
      <c r="K52" s="4">
        <v>4115</v>
      </c>
    </row>
    <row r="53" spans="1:13" x14ac:dyDescent="0.2">
      <c r="A53">
        <v>1993</v>
      </c>
      <c r="B53" s="4">
        <v>19629</v>
      </c>
      <c r="C53" s="4">
        <f t="shared" si="8"/>
        <v>17775</v>
      </c>
      <c r="D53" s="4">
        <f t="shared" si="8"/>
        <v>16028</v>
      </c>
      <c r="E53" s="4">
        <f t="shared" si="8"/>
        <v>7886</v>
      </c>
      <c r="F53" s="4">
        <v>14292</v>
      </c>
      <c r="G53" s="4">
        <v>2314</v>
      </c>
      <c r="H53" s="4">
        <v>3834</v>
      </c>
      <c r="I53" s="4">
        <v>3483</v>
      </c>
      <c r="J53" s="4">
        <v>13714</v>
      </c>
      <c r="K53" s="4">
        <v>4052</v>
      </c>
    </row>
    <row r="54" spans="1:13" x14ac:dyDescent="0.2">
      <c r="A54">
        <v>1992</v>
      </c>
      <c r="B54" s="4">
        <v>20322</v>
      </c>
      <c r="C54" s="4">
        <f t="shared" si="8"/>
        <v>18235</v>
      </c>
      <c r="D54" s="4">
        <f t="shared" si="8"/>
        <v>16501</v>
      </c>
      <c r="E54" s="4">
        <f t="shared" si="8"/>
        <v>8349</v>
      </c>
      <c r="F54" s="4">
        <v>14943</v>
      </c>
      <c r="G54" s="4">
        <v>2175</v>
      </c>
      <c r="H54" s="4">
        <v>4004</v>
      </c>
      <c r="I54" s="4">
        <v>3292</v>
      </c>
      <c r="J54" s="4">
        <v>14326</v>
      </c>
      <c r="K54" s="4">
        <v>4345</v>
      </c>
    </row>
    <row r="59" spans="1:13" x14ac:dyDescent="0.2">
      <c r="A59" t="s">
        <v>171</v>
      </c>
    </row>
    <row r="61" spans="1:13" x14ac:dyDescent="0.2">
      <c r="A61" t="s">
        <v>172</v>
      </c>
      <c r="B61">
        <v>134</v>
      </c>
      <c r="M61" t="s">
        <v>177</v>
      </c>
    </row>
    <row r="62" spans="1:13" x14ac:dyDescent="0.2">
      <c r="A62" t="s">
        <v>173</v>
      </c>
      <c r="B62">
        <v>314</v>
      </c>
    </row>
    <row r="63" spans="1:13" x14ac:dyDescent="0.2">
      <c r="A63" t="s">
        <v>174</v>
      </c>
      <c r="B63" s="11">
        <f>B61/(B61+B62)</f>
        <v>0.29910714285714285</v>
      </c>
    </row>
    <row r="65" spans="1:13" x14ac:dyDescent="0.2">
      <c r="A65" t="s">
        <v>175</v>
      </c>
      <c r="M65" t="s">
        <v>178</v>
      </c>
    </row>
    <row r="68" spans="1:13" x14ac:dyDescent="0.2">
      <c r="A68" t="s">
        <v>179</v>
      </c>
    </row>
    <row r="69" spans="1:13" x14ac:dyDescent="0.2">
      <c r="B69" t="s">
        <v>180</v>
      </c>
      <c r="C69" t="s">
        <v>181</v>
      </c>
    </row>
    <row r="70" spans="1:13" x14ac:dyDescent="0.2">
      <c r="A70" t="s">
        <v>182</v>
      </c>
      <c r="B70" s="11">
        <v>0.56000000000000005</v>
      </c>
      <c r="C70" s="11">
        <v>0.86</v>
      </c>
      <c r="M70" t="s">
        <v>187</v>
      </c>
    </row>
    <row r="71" spans="1:13" x14ac:dyDescent="0.2">
      <c r="A71" t="s">
        <v>183</v>
      </c>
    </row>
    <row r="72" spans="1:13" x14ac:dyDescent="0.2">
      <c r="A72" t="s">
        <v>184</v>
      </c>
      <c r="B72" s="11">
        <v>0.12</v>
      </c>
      <c r="C72" s="11">
        <v>0.24</v>
      </c>
    </row>
    <row r="73" spans="1:13" x14ac:dyDescent="0.2">
      <c r="A73" t="s">
        <v>185</v>
      </c>
      <c r="B73" s="11">
        <v>7.0000000000000007E-2</v>
      </c>
      <c r="C73" s="11">
        <v>7.0000000000000007E-2</v>
      </c>
    </row>
    <row r="74" spans="1:13" x14ac:dyDescent="0.2">
      <c r="A74" t="s">
        <v>186</v>
      </c>
      <c r="B74" s="11">
        <v>0.81</v>
      </c>
      <c r="C74" s="11">
        <v>0.69</v>
      </c>
    </row>
    <row r="76" spans="1:13" x14ac:dyDescent="0.2">
      <c r="M76" t="s">
        <v>176</v>
      </c>
    </row>
  </sheetData>
  <mergeCells count="4">
    <mergeCell ref="F33:H33"/>
    <mergeCell ref="I33:K33"/>
    <mergeCell ref="C33:E33"/>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workbookViewId="0">
      <selection sqref="A1:H1"/>
    </sheetView>
  </sheetViews>
  <sheetFormatPr defaultRowHeight="12.75" x14ac:dyDescent="0.2"/>
  <cols>
    <col min="2" max="5" width="12.28515625" customWidth="1"/>
    <col min="6" max="6" width="8.28515625" customWidth="1"/>
    <col min="7" max="7" width="10.42578125" customWidth="1"/>
    <col min="8" max="13" width="8.28515625" customWidth="1"/>
    <col min="14" max="14" width="2.42578125" customWidth="1"/>
    <col min="15" max="15" width="99.7109375" customWidth="1"/>
  </cols>
  <sheetData>
    <row r="1" spans="1:15" x14ac:dyDescent="0.2">
      <c r="A1" s="31" t="s">
        <v>146</v>
      </c>
      <c r="B1" s="29"/>
      <c r="C1" s="29"/>
      <c r="D1" s="29"/>
      <c r="E1" s="29"/>
      <c r="F1" s="29"/>
      <c r="G1" s="29"/>
      <c r="H1" s="29"/>
    </row>
    <row r="4" spans="1:15" ht="38.25" x14ac:dyDescent="0.2">
      <c r="A4" s="19" t="s">
        <v>24</v>
      </c>
      <c r="B4" s="20" t="s">
        <v>148</v>
      </c>
      <c r="C4" s="20" t="s">
        <v>149</v>
      </c>
      <c r="D4" s="20" t="s">
        <v>151</v>
      </c>
      <c r="E4" s="20" t="s">
        <v>150</v>
      </c>
    </row>
    <row r="5" spans="1:15" x14ac:dyDescent="0.2">
      <c r="A5">
        <v>2011</v>
      </c>
      <c r="B5" s="21">
        <f t="shared" ref="B5:B24" si="0">C32/(B32*D$28)</f>
        <v>0.22618452747251463</v>
      </c>
      <c r="C5" s="21">
        <f>(H32+I32)/B32</f>
        <v>0.89767736898604467</v>
      </c>
      <c r="D5" s="21">
        <f>(L32+M32)/B32</f>
        <v>0.98960671416024204</v>
      </c>
      <c r="E5" s="21">
        <f t="shared" ref="E5:E24" si="1">M32/B32</f>
        <v>0.59256367717380698</v>
      </c>
    </row>
    <row r="6" spans="1:15" x14ac:dyDescent="0.2">
      <c r="A6">
        <v>2010</v>
      </c>
      <c r="B6" s="21">
        <f t="shared" si="0"/>
        <v>0.22295568221871315</v>
      </c>
      <c r="C6" s="21">
        <f t="shared" ref="C6:C24" si="2">(H33+I33)/B33</f>
        <v>0.89737970462124816</v>
      </c>
      <c r="D6" s="21">
        <f t="shared" ref="D6:D24" si="3">(L33+M33)/B33</f>
        <v>0.98847070033349216</v>
      </c>
      <c r="E6" s="21">
        <f t="shared" si="1"/>
        <v>0.59237732253454023</v>
      </c>
    </row>
    <row r="7" spans="1:15" x14ac:dyDescent="0.2">
      <c r="A7">
        <v>2009</v>
      </c>
      <c r="B7" s="21">
        <f t="shared" si="0"/>
        <v>0.21320512294467833</v>
      </c>
      <c r="C7" s="21">
        <f t="shared" si="2"/>
        <v>0.89242554001332186</v>
      </c>
      <c r="D7" s="21">
        <f t="shared" si="3"/>
        <v>0.98786754210676564</v>
      </c>
      <c r="E7" s="21">
        <f t="shared" si="1"/>
        <v>0.58801979255875914</v>
      </c>
    </row>
    <row r="8" spans="1:15" x14ac:dyDescent="0.2">
      <c r="A8">
        <v>2008</v>
      </c>
      <c r="B8" s="21">
        <f t="shared" si="0"/>
        <v>0.21840252998881188</v>
      </c>
      <c r="C8" s="21">
        <f t="shared" si="2"/>
        <v>0.89117983963344793</v>
      </c>
      <c r="D8" s="21">
        <f t="shared" si="3"/>
        <v>0.98839583644603812</v>
      </c>
      <c r="E8" s="21">
        <f t="shared" si="1"/>
        <v>0.59285821007022266</v>
      </c>
    </row>
    <row r="9" spans="1:15" x14ac:dyDescent="0.2">
      <c r="A9">
        <v>2007</v>
      </c>
      <c r="B9" s="21">
        <f t="shared" si="0"/>
        <v>0.21530670245324168</v>
      </c>
      <c r="C9" s="21">
        <f t="shared" si="2"/>
        <v>0.88509130825266935</v>
      </c>
      <c r="D9" s="21">
        <f t="shared" si="3"/>
        <v>0.98757609021055781</v>
      </c>
      <c r="E9" s="21">
        <f t="shared" si="1"/>
        <v>0.58641852110567805</v>
      </c>
    </row>
    <row r="10" spans="1:15" x14ac:dyDescent="0.2">
      <c r="A10">
        <v>2006</v>
      </c>
      <c r="B10" s="21">
        <f t="shared" si="0"/>
        <v>0.21037531792098141</v>
      </c>
      <c r="C10" s="21">
        <f t="shared" si="2"/>
        <v>0.88364334816012935</v>
      </c>
      <c r="D10" s="21">
        <f t="shared" si="3"/>
        <v>0.98630206227254347</v>
      </c>
      <c r="E10" s="21">
        <f t="shared" si="1"/>
        <v>0.56353619086130202</v>
      </c>
    </row>
    <row r="11" spans="1:15" x14ac:dyDescent="0.2">
      <c r="A11">
        <v>2005</v>
      </c>
      <c r="B11" s="21">
        <f t="shared" si="0"/>
        <v>0.20908232912366406</v>
      </c>
      <c r="C11" s="21">
        <f t="shared" si="2"/>
        <v>0.88404138891652573</v>
      </c>
      <c r="D11" s="21">
        <f t="shared" si="3"/>
        <v>0.9864192617649985</v>
      </c>
      <c r="E11" s="21">
        <f t="shared" si="1"/>
        <v>0.55009451795841213</v>
      </c>
    </row>
    <row r="12" spans="1:15" x14ac:dyDescent="0.2">
      <c r="A12">
        <v>2004</v>
      </c>
      <c r="B12" s="21">
        <f t="shared" si="0"/>
        <v>0.20729937545542451</v>
      </c>
      <c r="C12" s="21">
        <f t="shared" si="2"/>
        <v>0.87997047244094484</v>
      </c>
      <c r="D12" s="21">
        <f t="shared" si="3"/>
        <v>0.98528543307086613</v>
      </c>
      <c r="E12" s="21">
        <f t="shared" si="1"/>
        <v>0.52559055118110232</v>
      </c>
    </row>
    <row r="13" spans="1:15" x14ac:dyDescent="0.2">
      <c r="A13">
        <v>2003</v>
      </c>
      <c r="B13" s="21">
        <f t="shared" si="0"/>
        <v>0.21118113077230166</v>
      </c>
      <c r="C13" s="21">
        <f t="shared" si="2"/>
        <v>0.88417857842177405</v>
      </c>
      <c r="D13" s="21">
        <f t="shared" si="3"/>
        <v>0.98614646563540242</v>
      </c>
      <c r="E13" s="21">
        <f t="shared" si="1"/>
        <v>0.51674172704131582</v>
      </c>
    </row>
    <row r="14" spans="1:15" x14ac:dyDescent="0.2">
      <c r="A14">
        <v>2002</v>
      </c>
      <c r="B14" s="21">
        <f t="shared" si="0"/>
        <v>0.20210529660365267</v>
      </c>
      <c r="C14" s="21">
        <f t="shared" si="2"/>
        <v>0.87387471867966993</v>
      </c>
      <c r="D14" s="21">
        <f t="shared" si="3"/>
        <v>0.98593398349587402</v>
      </c>
      <c r="E14" s="21">
        <f t="shared" si="1"/>
        <v>0.50084396099024753</v>
      </c>
    </row>
    <row r="15" spans="1:15" x14ac:dyDescent="0.2">
      <c r="A15">
        <v>2001</v>
      </c>
      <c r="B15" s="21">
        <f t="shared" si="0"/>
        <v>0.19436102673551353</v>
      </c>
      <c r="C15" s="21">
        <f t="shared" si="2"/>
        <v>0.87031108137812396</v>
      </c>
      <c r="D15" s="21">
        <f t="shared" si="3"/>
        <v>0.98509103072585658</v>
      </c>
      <c r="E15" s="21">
        <f t="shared" si="1"/>
        <v>0.47732594256224015</v>
      </c>
    </row>
    <row r="16" spans="1:15" x14ac:dyDescent="0.2">
      <c r="A16">
        <v>2000</v>
      </c>
      <c r="B16" s="21">
        <f t="shared" si="0"/>
        <v>0.19132852691594571</v>
      </c>
      <c r="C16" s="21">
        <f t="shared" si="2"/>
        <v>0.86675880425880425</v>
      </c>
      <c r="D16" s="21">
        <f t="shared" si="3"/>
        <v>0.98228910728910734</v>
      </c>
      <c r="E16" s="21">
        <f t="shared" si="1"/>
        <v>0.4571048321048321</v>
      </c>
      <c r="O16" t="s">
        <v>193</v>
      </c>
    </row>
    <row r="17" spans="1:15" x14ac:dyDescent="0.2">
      <c r="A17">
        <v>1999</v>
      </c>
      <c r="B17" s="21">
        <f t="shared" si="0"/>
        <v>0.20084357127954491</v>
      </c>
      <c r="C17" s="21">
        <f t="shared" si="2"/>
        <v>0.86420730420097103</v>
      </c>
      <c r="D17" s="21">
        <f t="shared" si="3"/>
        <v>0.9825839138695377</v>
      </c>
      <c r="E17" s="21">
        <f t="shared" si="1"/>
        <v>0.41751108296390121</v>
      </c>
      <c r="O17" t="s">
        <v>194</v>
      </c>
    </row>
    <row r="18" spans="1:15" x14ac:dyDescent="0.2">
      <c r="A18">
        <v>1998</v>
      </c>
      <c r="B18" s="21">
        <f t="shared" si="0"/>
        <v>0.21053754015677906</v>
      </c>
      <c r="C18" s="21">
        <f t="shared" si="2"/>
        <v>0.86332034130411883</v>
      </c>
      <c r="D18" s="21">
        <f t="shared" si="3"/>
        <v>0.97898451490572003</v>
      </c>
      <c r="E18" s="21">
        <f t="shared" si="1"/>
        <v>0.36532181607500264</v>
      </c>
      <c r="O18" t="s">
        <v>195</v>
      </c>
    </row>
    <row r="19" spans="1:15" x14ac:dyDescent="0.2">
      <c r="A19">
        <v>1997</v>
      </c>
      <c r="B19" s="21">
        <f t="shared" si="0"/>
        <v>0.20941578217540921</v>
      </c>
      <c r="C19" s="21">
        <f t="shared" si="2"/>
        <v>0.80126071608673721</v>
      </c>
      <c r="D19" s="21">
        <f t="shared" si="3"/>
        <v>0.97977811396873427</v>
      </c>
      <c r="E19" s="21">
        <f t="shared" si="1"/>
        <v>0.35673222390317699</v>
      </c>
    </row>
    <row r="20" spans="1:15" x14ac:dyDescent="0.2">
      <c r="A20">
        <v>1996</v>
      </c>
      <c r="B20" s="21">
        <f t="shared" si="0"/>
        <v>0.2070276075626872</v>
      </c>
      <c r="C20" s="21">
        <f t="shared" si="2"/>
        <v>0.86398970674958453</v>
      </c>
      <c r="D20" s="21">
        <f t="shared" si="3"/>
        <v>0.97866294965957223</v>
      </c>
      <c r="E20" s="21">
        <f t="shared" si="1"/>
        <v>0.34375167533372647</v>
      </c>
    </row>
    <row r="21" spans="1:15" x14ac:dyDescent="0.2">
      <c r="A21">
        <v>1995</v>
      </c>
      <c r="B21" s="21">
        <f t="shared" si="0"/>
        <v>0.20773706187231022</v>
      </c>
      <c r="C21" s="21">
        <f t="shared" si="2"/>
        <v>0.85986541326347155</v>
      </c>
      <c r="D21" s="21">
        <f t="shared" si="3"/>
        <v>0.97852776493553195</v>
      </c>
      <c r="E21" s="21">
        <f t="shared" si="1"/>
        <v>0.34216879847947806</v>
      </c>
    </row>
    <row r="22" spans="1:15" x14ac:dyDescent="0.2">
      <c r="A22">
        <v>1994</v>
      </c>
      <c r="B22" s="21">
        <f t="shared" si="0"/>
        <v>0.21105249423095557</v>
      </c>
      <c r="C22" s="21">
        <f t="shared" si="2"/>
        <v>0.86029411764705888</v>
      </c>
      <c r="D22" s="21">
        <f t="shared" si="3"/>
        <v>0.97586317135549872</v>
      </c>
      <c r="E22" s="21">
        <f t="shared" si="1"/>
        <v>0.33658354646206307</v>
      </c>
    </row>
    <row r="23" spans="1:15" x14ac:dyDescent="0.2">
      <c r="A23">
        <v>1993</v>
      </c>
      <c r="B23" s="21">
        <f t="shared" si="0"/>
        <v>0.20131860423435949</v>
      </c>
      <c r="C23" s="21">
        <f t="shared" si="2"/>
        <v>0.85419532324621739</v>
      </c>
      <c r="D23" s="21">
        <f t="shared" si="3"/>
        <v>0.9767690661775944</v>
      </c>
      <c r="E23" s="21">
        <f t="shared" si="1"/>
        <v>0.33965051709205768</v>
      </c>
    </row>
    <row r="24" spans="1:15" x14ac:dyDescent="0.2">
      <c r="A24">
        <v>1992</v>
      </c>
      <c r="B24" s="21">
        <f t="shared" si="0"/>
        <v>0.20170015586944984</v>
      </c>
      <c r="C24" s="21">
        <f t="shared" si="2"/>
        <v>0.85764196437358531</v>
      </c>
      <c r="D24" s="21">
        <f t="shared" si="3"/>
        <v>0.97554374569432145</v>
      </c>
      <c r="E24" s="21">
        <f t="shared" si="1"/>
        <v>0.32723157169569922</v>
      </c>
    </row>
    <row r="25" spans="1:15" x14ac:dyDescent="0.2">
      <c r="B25" s="16"/>
      <c r="C25" s="16"/>
      <c r="D25" s="16"/>
      <c r="E25" s="16"/>
    </row>
    <row r="26" spans="1:15" x14ac:dyDescent="0.2">
      <c r="B26" s="16"/>
      <c r="C26" s="16"/>
      <c r="D26" s="16"/>
      <c r="E26" s="16"/>
    </row>
    <row r="27" spans="1:15" x14ac:dyDescent="0.2">
      <c r="B27" s="16"/>
      <c r="C27" s="16"/>
      <c r="D27" s="16"/>
      <c r="E27" s="16"/>
    </row>
    <row r="28" spans="1:15" x14ac:dyDescent="0.2">
      <c r="A28" t="s">
        <v>147</v>
      </c>
      <c r="B28" s="16"/>
      <c r="C28" s="16"/>
      <c r="D28" s="22">
        <f>1-(D42+D43+D50+D51)/(B42+B43+B50+B51)</f>
        <v>0.8555848484094809</v>
      </c>
      <c r="E28" s="16"/>
    </row>
    <row r="30" spans="1:15" x14ac:dyDescent="0.2">
      <c r="B30" s="9"/>
      <c r="C30" s="9"/>
      <c r="D30" s="9"/>
      <c r="E30" s="32" t="s">
        <v>68</v>
      </c>
      <c r="F30" s="32"/>
      <c r="G30" s="32"/>
      <c r="H30" s="32"/>
      <c r="I30" s="32"/>
      <c r="J30" s="32" t="s">
        <v>67</v>
      </c>
      <c r="K30" s="32"/>
      <c r="L30" s="32"/>
      <c r="M30" s="32"/>
    </row>
    <row r="31" spans="1:15" ht="38.25" x14ac:dyDescent="0.2">
      <c r="B31" s="9" t="s">
        <v>56</v>
      </c>
      <c r="C31" s="9" t="s">
        <v>70</v>
      </c>
      <c r="D31" s="9" t="s">
        <v>115</v>
      </c>
      <c r="E31" s="9" t="s">
        <v>57</v>
      </c>
      <c r="F31" s="9" t="s">
        <v>58</v>
      </c>
      <c r="G31" s="9" t="s">
        <v>59</v>
      </c>
      <c r="H31" s="9" t="s">
        <v>60</v>
      </c>
      <c r="I31" s="9" t="s">
        <v>69</v>
      </c>
      <c r="J31" s="9" t="s">
        <v>61</v>
      </c>
      <c r="K31" s="9" t="s">
        <v>62</v>
      </c>
      <c r="L31" s="9" t="s">
        <v>63</v>
      </c>
      <c r="M31" s="9" t="s">
        <v>64</v>
      </c>
    </row>
    <row r="32" spans="1:15" x14ac:dyDescent="0.2">
      <c r="A32">
        <v>2011</v>
      </c>
      <c r="B32" s="4">
        <v>20494</v>
      </c>
      <c r="C32" s="4">
        <v>3966</v>
      </c>
      <c r="D32" s="4"/>
      <c r="E32" s="4">
        <v>144</v>
      </c>
      <c r="F32" s="4">
        <v>655</v>
      </c>
      <c r="G32" s="4">
        <v>1298</v>
      </c>
      <c r="H32" s="4">
        <v>13148</v>
      </c>
      <c r="I32" s="4">
        <v>5249</v>
      </c>
      <c r="J32" s="4">
        <v>18</v>
      </c>
      <c r="K32" s="4">
        <v>195</v>
      </c>
      <c r="L32" s="4">
        <v>8137</v>
      </c>
      <c r="M32" s="4">
        <v>12144</v>
      </c>
      <c r="O32" t="s">
        <v>65</v>
      </c>
    </row>
    <row r="33" spans="1:15" x14ac:dyDescent="0.2">
      <c r="A33">
        <v>2010</v>
      </c>
      <c r="B33" s="4">
        <v>20990</v>
      </c>
      <c r="C33" s="4">
        <v>4004</v>
      </c>
      <c r="D33" s="4"/>
      <c r="E33" s="4">
        <v>160</v>
      </c>
      <c r="F33" s="4">
        <v>679</v>
      </c>
      <c r="G33" s="4">
        <v>1315</v>
      </c>
      <c r="H33" s="4">
        <v>13504</v>
      </c>
      <c r="I33" s="4">
        <v>5332</v>
      </c>
      <c r="J33" s="4">
        <v>21</v>
      </c>
      <c r="K33" s="4">
        <v>221</v>
      </c>
      <c r="L33" s="4">
        <v>8314</v>
      </c>
      <c r="M33" s="4">
        <v>12434</v>
      </c>
      <c r="O33" t="s">
        <v>116</v>
      </c>
    </row>
    <row r="34" spans="1:15" x14ac:dyDescent="0.2">
      <c r="A34">
        <v>2009</v>
      </c>
      <c r="B34" s="4">
        <v>21018</v>
      </c>
      <c r="C34" s="4">
        <v>3834</v>
      </c>
      <c r="D34" s="4"/>
      <c r="E34" s="4">
        <v>170</v>
      </c>
      <c r="F34" s="4">
        <v>639</v>
      </c>
      <c r="G34" s="4">
        <v>1452</v>
      </c>
      <c r="H34" s="4">
        <v>13619</v>
      </c>
      <c r="I34" s="4">
        <v>5138</v>
      </c>
      <c r="J34" s="4">
        <v>18</v>
      </c>
      <c r="K34" s="4">
        <v>237</v>
      </c>
      <c r="L34" s="4">
        <v>8404</v>
      </c>
      <c r="M34" s="4">
        <v>12359</v>
      </c>
    </row>
    <row r="35" spans="1:15" x14ac:dyDescent="0.2">
      <c r="A35">
        <v>2008</v>
      </c>
      <c r="B35" s="4">
        <v>20079</v>
      </c>
      <c r="C35" s="4">
        <v>3752</v>
      </c>
      <c r="D35" s="4"/>
      <c r="E35" s="4">
        <v>166</v>
      </c>
      <c r="F35" s="4">
        <v>733</v>
      </c>
      <c r="G35" s="4">
        <v>1286</v>
      </c>
      <c r="H35" s="4">
        <v>12994</v>
      </c>
      <c r="I35" s="4">
        <v>4900</v>
      </c>
      <c r="J35" s="4">
        <v>20</v>
      </c>
      <c r="K35" s="4">
        <v>213</v>
      </c>
      <c r="L35" s="4">
        <v>7942</v>
      </c>
      <c r="M35" s="4">
        <v>11904</v>
      </c>
      <c r="O35" t="s">
        <v>153</v>
      </c>
    </row>
    <row r="36" spans="1:15" x14ac:dyDescent="0.2">
      <c r="A36">
        <v>2007</v>
      </c>
      <c r="B36" s="4">
        <v>20042</v>
      </c>
      <c r="C36" s="4">
        <v>3692</v>
      </c>
      <c r="D36" s="4"/>
      <c r="E36" s="4">
        <v>252</v>
      </c>
      <c r="F36" s="4">
        <v>698</v>
      </c>
      <c r="G36" s="4">
        <v>1353</v>
      </c>
      <c r="H36" s="4">
        <v>13183</v>
      </c>
      <c r="I36" s="4">
        <v>4556</v>
      </c>
      <c r="J36" s="4">
        <v>22</v>
      </c>
      <c r="K36" s="4">
        <v>227</v>
      </c>
      <c r="L36" s="4">
        <v>8040</v>
      </c>
      <c r="M36" s="4">
        <v>11753</v>
      </c>
    </row>
    <row r="37" spans="1:15" x14ac:dyDescent="0.2">
      <c r="A37">
        <v>2006</v>
      </c>
      <c r="B37" s="4">
        <v>19784</v>
      </c>
      <c r="C37" s="4">
        <v>3561</v>
      </c>
      <c r="D37" s="4"/>
      <c r="E37" s="4">
        <v>173</v>
      </c>
      <c r="F37" s="4">
        <v>750</v>
      </c>
      <c r="G37" s="4">
        <v>1379</v>
      </c>
      <c r="H37" s="4">
        <v>12958</v>
      </c>
      <c r="I37" s="4">
        <v>4524</v>
      </c>
      <c r="J37" s="4">
        <v>25</v>
      </c>
      <c r="K37" s="4">
        <v>246</v>
      </c>
      <c r="L37" s="4">
        <v>8364</v>
      </c>
      <c r="M37" s="4">
        <v>11149</v>
      </c>
    </row>
    <row r="38" spans="1:15" x14ac:dyDescent="0.2">
      <c r="A38">
        <v>2005</v>
      </c>
      <c r="B38" s="4">
        <v>20102</v>
      </c>
      <c r="C38" s="4">
        <v>3596</v>
      </c>
      <c r="D38" s="4"/>
      <c r="E38" s="4">
        <v>152</v>
      </c>
      <c r="F38" s="4">
        <v>743</v>
      </c>
      <c r="G38" s="4">
        <v>1436</v>
      </c>
      <c r="H38" s="4">
        <v>13322</v>
      </c>
      <c r="I38" s="4">
        <f>B38-SUM(E38:H38)</f>
        <v>4449</v>
      </c>
      <c r="J38" s="4">
        <v>17</v>
      </c>
      <c r="K38" s="4">
        <v>256</v>
      </c>
      <c r="L38" s="4">
        <v>8771</v>
      </c>
      <c r="M38" s="4">
        <v>11058</v>
      </c>
    </row>
    <row r="39" spans="1:15" x14ac:dyDescent="0.2">
      <c r="A39">
        <v>2004</v>
      </c>
      <c r="B39" s="4">
        <v>20320</v>
      </c>
      <c r="C39" s="4">
        <v>3604</v>
      </c>
      <c r="D39" s="4"/>
      <c r="E39" s="4">
        <v>284</v>
      </c>
      <c r="F39" s="4">
        <v>778</v>
      </c>
      <c r="G39" s="4">
        <v>1377</v>
      </c>
      <c r="H39" s="4">
        <v>13673</v>
      </c>
      <c r="I39" s="4">
        <v>4208</v>
      </c>
      <c r="J39" s="4">
        <v>25</v>
      </c>
      <c r="K39" s="4">
        <v>274</v>
      </c>
      <c r="L39" s="4">
        <v>9341</v>
      </c>
      <c r="M39" s="4">
        <v>10680</v>
      </c>
    </row>
    <row r="40" spans="1:15" x14ac:dyDescent="0.2">
      <c r="A40">
        <v>2003</v>
      </c>
      <c r="B40" s="4">
        <v>20428</v>
      </c>
      <c r="C40" s="4">
        <v>3691</v>
      </c>
      <c r="D40" s="4"/>
      <c r="E40" s="4">
        <v>157</v>
      </c>
      <c r="F40" s="4">
        <v>813</v>
      </c>
      <c r="G40" s="4">
        <v>1395</v>
      </c>
      <c r="H40" s="4">
        <v>13885</v>
      </c>
      <c r="I40" s="4">
        <v>4177</v>
      </c>
      <c r="J40" s="4">
        <v>27</v>
      </c>
      <c r="K40" s="4">
        <v>256</v>
      </c>
      <c r="L40" s="4">
        <v>9589</v>
      </c>
      <c r="M40" s="4">
        <v>10556</v>
      </c>
    </row>
    <row r="41" spans="1:15" x14ac:dyDescent="0.2">
      <c r="A41">
        <v>2002</v>
      </c>
      <c r="B41" s="4">
        <v>21328</v>
      </c>
      <c r="C41" s="4">
        <v>3688</v>
      </c>
      <c r="D41" s="4"/>
      <c r="E41" s="4">
        <v>181</v>
      </c>
      <c r="F41" s="4">
        <v>911</v>
      </c>
      <c r="G41" s="4">
        <v>1598</v>
      </c>
      <c r="H41" s="4">
        <v>14496</v>
      </c>
      <c r="I41" s="4">
        <f>B41-SUM(E41:H41)</f>
        <v>4142</v>
      </c>
      <c r="J41" s="4">
        <v>21</v>
      </c>
      <c r="K41" s="4">
        <v>279</v>
      </c>
      <c r="L41" s="4">
        <v>10346</v>
      </c>
      <c r="M41" s="4">
        <f>B41-SUM(J41:L41)</f>
        <v>10682</v>
      </c>
    </row>
    <row r="42" spans="1:15" x14ac:dyDescent="0.2">
      <c r="A42">
        <v>2001</v>
      </c>
      <c r="B42" s="4">
        <v>20927</v>
      </c>
      <c r="C42" s="4">
        <v>3480</v>
      </c>
      <c r="D42" s="4">
        <v>5049</v>
      </c>
      <c r="E42" s="4">
        <v>210</v>
      </c>
      <c r="F42" s="4">
        <v>857</v>
      </c>
      <c r="G42" s="4">
        <v>1647</v>
      </c>
      <c r="H42" s="4">
        <v>14328</v>
      </c>
      <c r="I42" s="4">
        <v>3885</v>
      </c>
      <c r="J42" s="4">
        <v>26</v>
      </c>
      <c r="K42" s="4">
        <v>287</v>
      </c>
      <c r="L42" s="4">
        <v>10626</v>
      </c>
      <c r="M42" s="4">
        <v>9989</v>
      </c>
    </row>
    <row r="43" spans="1:15" x14ac:dyDescent="0.2">
      <c r="A43">
        <v>2000</v>
      </c>
      <c r="B43" s="4">
        <f>'DV arrests'!B46</f>
        <v>19536</v>
      </c>
      <c r="C43" s="4">
        <v>3198</v>
      </c>
      <c r="D43" s="4">
        <v>4142</v>
      </c>
      <c r="E43" s="4">
        <v>215</v>
      </c>
      <c r="F43" s="4">
        <v>827</v>
      </c>
      <c r="G43" s="4">
        <v>1561</v>
      </c>
      <c r="H43" s="4">
        <v>13462</v>
      </c>
      <c r="I43" s="4">
        <v>3471</v>
      </c>
      <c r="J43" s="4">
        <v>23</v>
      </c>
      <c r="K43" s="4">
        <f>346-J43</f>
        <v>323</v>
      </c>
      <c r="L43" s="4">
        <v>10260</v>
      </c>
      <c r="M43" s="4">
        <v>8930</v>
      </c>
    </row>
    <row r="44" spans="1:15" x14ac:dyDescent="0.2">
      <c r="A44">
        <v>1999</v>
      </c>
      <c r="B44" s="4">
        <f>'DV arrests'!B47</f>
        <v>18948</v>
      </c>
      <c r="C44" s="4">
        <v>3256</v>
      </c>
      <c r="D44" s="4"/>
      <c r="E44" s="4">
        <v>192</v>
      </c>
      <c r="F44" s="4">
        <v>829</v>
      </c>
      <c r="G44" s="4">
        <v>1552</v>
      </c>
      <c r="H44" s="4">
        <v>13028</v>
      </c>
      <c r="I44" s="4">
        <f t="shared" ref="I44:I49" si="4">B44-SUM(E44:H44)</f>
        <v>3347</v>
      </c>
      <c r="J44" s="4">
        <v>21</v>
      </c>
      <c r="K44" s="4">
        <v>309</v>
      </c>
      <c r="L44" s="4">
        <v>10707</v>
      </c>
      <c r="M44" s="4">
        <f t="shared" ref="M44:M49" si="5">B44-SUM(J44:L44)</f>
        <v>7911</v>
      </c>
    </row>
    <row r="45" spans="1:15" x14ac:dyDescent="0.2">
      <c r="A45">
        <v>1998</v>
      </c>
      <c r="B45" s="4">
        <f>'DV arrests'!B48</f>
        <v>18986</v>
      </c>
      <c r="C45" s="4">
        <v>3420</v>
      </c>
      <c r="D45" s="4"/>
      <c r="E45" s="4">
        <v>197</v>
      </c>
      <c r="F45" s="4">
        <v>884</v>
      </c>
      <c r="G45" s="4">
        <v>1514</v>
      </c>
      <c r="H45" s="4">
        <v>13170</v>
      </c>
      <c r="I45" s="4">
        <f t="shared" si="4"/>
        <v>3221</v>
      </c>
      <c r="J45" s="4">
        <v>20</v>
      </c>
      <c r="K45" s="4">
        <v>379</v>
      </c>
      <c r="L45" s="4">
        <v>11651</v>
      </c>
      <c r="M45" s="4">
        <f t="shared" si="5"/>
        <v>6936</v>
      </c>
    </row>
    <row r="46" spans="1:15" x14ac:dyDescent="0.2">
      <c r="A46">
        <v>1997</v>
      </c>
      <c r="B46" s="4">
        <f>'DV arrests'!B49</f>
        <v>19830</v>
      </c>
      <c r="C46" s="4">
        <v>3553</v>
      </c>
      <c r="D46" s="4"/>
      <c r="E46" s="4">
        <v>1607</v>
      </c>
      <c r="F46" s="4">
        <v>781</v>
      </c>
      <c r="G46" s="4">
        <v>1553</v>
      </c>
      <c r="H46" s="4">
        <v>12355</v>
      </c>
      <c r="I46" s="4">
        <f t="shared" si="4"/>
        <v>3534</v>
      </c>
      <c r="J46" s="4">
        <v>20</v>
      </c>
      <c r="K46" s="4">
        <v>381</v>
      </c>
      <c r="L46" s="4">
        <v>12355</v>
      </c>
      <c r="M46" s="4">
        <f t="shared" si="5"/>
        <v>7074</v>
      </c>
    </row>
    <row r="47" spans="1:15" x14ac:dyDescent="0.2">
      <c r="A47">
        <v>1996</v>
      </c>
      <c r="B47" s="4">
        <f>'DV arrests'!B50</f>
        <v>18653</v>
      </c>
      <c r="C47" s="4">
        <v>3304</v>
      </c>
      <c r="D47" s="4"/>
      <c r="E47" s="4">
        <v>229</v>
      </c>
      <c r="F47" s="4">
        <v>830</v>
      </c>
      <c r="G47" s="4">
        <v>1478</v>
      </c>
      <c r="H47" s="4">
        <v>13178</v>
      </c>
      <c r="I47" s="4">
        <f t="shared" si="4"/>
        <v>2938</v>
      </c>
      <c r="J47" s="4">
        <v>27</v>
      </c>
      <c r="K47" s="4">
        <v>371</v>
      </c>
      <c r="L47" s="4">
        <v>11843</v>
      </c>
      <c r="M47" s="4">
        <f t="shared" si="5"/>
        <v>6412</v>
      </c>
    </row>
    <row r="48" spans="1:15" x14ac:dyDescent="0.2">
      <c r="A48">
        <v>1995</v>
      </c>
      <c r="B48" s="4">
        <f>'DV arrests'!B51</f>
        <v>19467</v>
      </c>
      <c r="C48" s="4">
        <v>3460</v>
      </c>
      <c r="D48" s="4"/>
      <c r="E48" s="4">
        <v>247</v>
      </c>
      <c r="F48" s="4">
        <v>950</v>
      </c>
      <c r="G48" s="4">
        <v>1531</v>
      </c>
      <c r="H48" s="4">
        <v>13897</v>
      </c>
      <c r="I48" s="4">
        <f t="shared" si="4"/>
        <v>2842</v>
      </c>
      <c r="J48" s="4">
        <v>19</v>
      </c>
      <c r="K48" s="4">
        <f>418-J48</f>
        <v>399</v>
      </c>
      <c r="L48" s="4">
        <v>12388</v>
      </c>
      <c r="M48" s="4">
        <f t="shared" si="5"/>
        <v>6661</v>
      </c>
    </row>
    <row r="49" spans="1:13" x14ac:dyDescent="0.2">
      <c r="A49">
        <v>1994</v>
      </c>
      <c r="B49" s="4">
        <f>'DV arrests'!B52</f>
        <v>18768</v>
      </c>
      <c r="C49" s="4">
        <v>3389</v>
      </c>
      <c r="D49" s="4"/>
      <c r="E49" s="4">
        <v>275</v>
      </c>
      <c r="F49" s="4">
        <v>945</v>
      </c>
      <c r="G49" s="4">
        <v>1402</v>
      </c>
      <c r="H49" s="4">
        <v>13461</v>
      </c>
      <c r="I49" s="4">
        <f t="shared" si="4"/>
        <v>2685</v>
      </c>
      <c r="J49" s="4">
        <v>29</v>
      </c>
      <c r="K49" s="4">
        <v>424</v>
      </c>
      <c r="L49" s="4">
        <v>11998</v>
      </c>
      <c r="M49" s="4">
        <f t="shared" si="5"/>
        <v>6317</v>
      </c>
    </row>
    <row r="50" spans="1:13" x14ac:dyDescent="0.2">
      <c r="A50">
        <v>1993</v>
      </c>
      <c r="B50" s="4">
        <f>'DV arrests'!B53</f>
        <v>19629</v>
      </c>
      <c r="C50" s="4">
        <v>3381</v>
      </c>
      <c r="D50" s="4">
        <v>1146</v>
      </c>
      <c r="E50" s="4">
        <v>324</v>
      </c>
      <c r="F50" s="4">
        <v>986</v>
      </c>
      <c r="G50" s="4">
        <v>1552</v>
      </c>
      <c r="H50" s="4">
        <v>13809</v>
      </c>
      <c r="I50" s="4">
        <v>2958</v>
      </c>
      <c r="J50" s="4">
        <v>23</v>
      </c>
      <c r="K50" s="4">
        <v>456</v>
      </c>
      <c r="L50" s="4">
        <v>12506</v>
      </c>
      <c r="M50" s="4">
        <v>6667</v>
      </c>
    </row>
    <row r="51" spans="1:13" x14ac:dyDescent="0.2">
      <c r="A51">
        <v>1992</v>
      </c>
      <c r="B51" s="4">
        <f>'DV arrests'!B54</f>
        <v>20322</v>
      </c>
      <c r="C51" s="4">
        <v>3507</v>
      </c>
      <c r="D51" s="4">
        <v>1276</v>
      </c>
      <c r="E51" s="4">
        <v>319</v>
      </c>
      <c r="F51" s="4">
        <v>989</v>
      </c>
      <c r="G51" s="4">
        <v>1585</v>
      </c>
      <c r="H51" s="4">
        <v>14562</v>
      </c>
      <c r="I51" s="4">
        <v>2867</v>
      </c>
      <c r="J51" s="4">
        <v>24</v>
      </c>
      <c r="K51" s="4">
        <v>497</v>
      </c>
      <c r="L51" s="4">
        <v>13175</v>
      </c>
      <c r="M51" s="4">
        <v>6650</v>
      </c>
    </row>
  </sheetData>
  <mergeCells count="3">
    <mergeCell ref="A1:H1"/>
    <mergeCell ref="J30:M30"/>
    <mergeCell ref="E30:I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sqref="A1:E1"/>
    </sheetView>
  </sheetViews>
  <sheetFormatPr defaultRowHeight="12.75" x14ac:dyDescent="0.2"/>
  <cols>
    <col min="3" max="5" width="13.140625" customWidth="1"/>
    <col min="6" max="6" width="3.7109375" customWidth="1"/>
    <col min="7" max="7" width="103.140625" customWidth="1"/>
  </cols>
  <sheetData>
    <row r="1" spans="1:7" x14ac:dyDescent="0.2">
      <c r="A1" s="31" t="s">
        <v>144</v>
      </c>
      <c r="B1" s="29"/>
      <c r="C1" s="29"/>
      <c r="D1" s="29"/>
      <c r="E1" s="29"/>
      <c r="G1" t="s">
        <v>193</v>
      </c>
    </row>
    <row r="2" spans="1:7" x14ac:dyDescent="0.2">
      <c r="G2" t="s">
        <v>194</v>
      </c>
    </row>
    <row r="3" spans="1:7" x14ac:dyDescent="0.2">
      <c r="G3" t="s">
        <v>195</v>
      </c>
    </row>
    <row r="4" spans="1:7" ht="38.25" x14ac:dyDescent="0.2">
      <c r="A4" s="24" t="s">
        <v>24</v>
      </c>
      <c r="B4" s="16" t="s">
        <v>56</v>
      </c>
      <c r="C4" s="20" t="s">
        <v>66</v>
      </c>
      <c r="D4" s="25" t="s">
        <v>188</v>
      </c>
      <c r="E4" s="25" t="s">
        <v>189</v>
      </c>
    </row>
    <row r="5" spans="1:7" x14ac:dyDescent="0.2">
      <c r="A5" s="16">
        <v>2011</v>
      </c>
      <c r="B5" s="16">
        <v>18</v>
      </c>
      <c r="C5" s="16">
        <v>18</v>
      </c>
      <c r="D5" s="16">
        <v>5</v>
      </c>
      <c r="E5" s="21">
        <f>D5*(1+C5/B5)/(C5+D5)</f>
        <v>0.43478260869565216</v>
      </c>
      <c r="G5" t="s">
        <v>117</v>
      </c>
    </row>
    <row r="6" spans="1:7" x14ac:dyDescent="0.2">
      <c r="A6" s="16">
        <v>2010</v>
      </c>
      <c r="B6" s="16">
        <v>21</v>
      </c>
      <c r="C6" s="16">
        <v>21</v>
      </c>
      <c r="D6" s="16">
        <v>7</v>
      </c>
      <c r="E6" s="21">
        <f t="shared" ref="E6:E26" si="0">D6*(1+C6/B6)/(C6+D6)</f>
        <v>0.5</v>
      </c>
      <c r="G6" t="s">
        <v>119</v>
      </c>
    </row>
    <row r="7" spans="1:7" x14ac:dyDescent="0.2">
      <c r="A7" s="16">
        <v>2009</v>
      </c>
      <c r="B7" s="16">
        <v>18</v>
      </c>
      <c r="C7" s="16">
        <v>18</v>
      </c>
      <c r="D7" s="16">
        <v>5</v>
      </c>
      <c r="E7" s="21">
        <f t="shared" si="0"/>
        <v>0.43478260869565216</v>
      </c>
      <c r="G7" t="s">
        <v>118</v>
      </c>
    </row>
    <row r="8" spans="1:7" x14ac:dyDescent="0.2">
      <c r="A8" s="16">
        <v>2008</v>
      </c>
      <c r="B8" s="16">
        <v>20</v>
      </c>
      <c r="C8" s="16">
        <v>15</v>
      </c>
      <c r="D8" s="16">
        <v>5</v>
      </c>
      <c r="E8" s="21">
        <f t="shared" si="0"/>
        <v>0.4375</v>
      </c>
    </row>
    <row r="9" spans="1:7" x14ac:dyDescent="0.2">
      <c r="A9" s="16">
        <v>2007</v>
      </c>
      <c r="B9" s="16">
        <v>22</v>
      </c>
      <c r="C9" s="16">
        <v>25</v>
      </c>
      <c r="D9" s="16">
        <v>6</v>
      </c>
      <c r="E9" s="21">
        <f t="shared" si="0"/>
        <v>0.41348973607038131</v>
      </c>
      <c r="G9" t="s">
        <v>153</v>
      </c>
    </row>
    <row r="10" spans="1:7" x14ac:dyDescent="0.2">
      <c r="A10" s="16">
        <v>2006</v>
      </c>
      <c r="B10" s="16">
        <v>25</v>
      </c>
      <c r="C10" s="16">
        <v>25</v>
      </c>
      <c r="D10" s="16">
        <v>6</v>
      </c>
      <c r="E10" s="21">
        <f t="shared" si="0"/>
        <v>0.38709677419354838</v>
      </c>
      <c r="G10" t="s">
        <v>154</v>
      </c>
    </row>
    <row r="11" spans="1:7" x14ac:dyDescent="0.2">
      <c r="A11" s="16">
        <v>2005</v>
      </c>
      <c r="B11" s="16">
        <v>17</v>
      </c>
      <c r="C11" s="16">
        <v>17</v>
      </c>
      <c r="D11" s="16">
        <v>6</v>
      </c>
      <c r="E11" s="21">
        <f t="shared" si="0"/>
        <v>0.52173913043478259</v>
      </c>
    </row>
    <row r="12" spans="1:7" x14ac:dyDescent="0.2">
      <c r="A12" s="16">
        <v>2004</v>
      </c>
      <c r="B12" s="16">
        <v>25</v>
      </c>
      <c r="C12" s="16">
        <v>27</v>
      </c>
      <c r="D12" s="16">
        <v>6</v>
      </c>
      <c r="E12" s="21">
        <f t="shared" si="0"/>
        <v>0.37818181818181817</v>
      </c>
    </row>
    <row r="13" spans="1:7" x14ac:dyDescent="0.2">
      <c r="A13" s="16">
        <v>2003</v>
      </c>
      <c r="B13" s="16">
        <v>27</v>
      </c>
      <c r="C13" s="16">
        <v>29</v>
      </c>
      <c r="D13" s="16">
        <v>6</v>
      </c>
      <c r="E13" s="21">
        <f t="shared" si="0"/>
        <v>0.35555555555555562</v>
      </c>
    </row>
    <row r="14" spans="1:7" x14ac:dyDescent="0.2">
      <c r="A14" s="16">
        <v>2002</v>
      </c>
      <c r="B14" s="16">
        <v>21</v>
      </c>
      <c r="C14" s="16">
        <v>21</v>
      </c>
      <c r="D14" s="16">
        <v>3</v>
      </c>
      <c r="E14" s="21">
        <f t="shared" si="0"/>
        <v>0.25</v>
      </c>
    </row>
    <row r="15" spans="1:7" x14ac:dyDescent="0.2">
      <c r="A15" s="16">
        <v>2001</v>
      </c>
      <c r="B15" s="16">
        <v>26</v>
      </c>
      <c r="C15" s="16">
        <v>26</v>
      </c>
      <c r="D15" s="16">
        <v>3</v>
      </c>
      <c r="E15" s="21">
        <f t="shared" si="0"/>
        <v>0.20689655172413793</v>
      </c>
    </row>
    <row r="16" spans="1:7" x14ac:dyDescent="0.2">
      <c r="A16" s="16">
        <v>2000</v>
      </c>
      <c r="B16" s="16">
        <v>23</v>
      </c>
      <c r="C16" s="16">
        <v>25</v>
      </c>
      <c r="D16" s="16">
        <v>7</v>
      </c>
      <c r="E16" s="21">
        <f t="shared" si="0"/>
        <v>0.45652173913043476</v>
      </c>
    </row>
    <row r="17" spans="1:5" x14ac:dyDescent="0.2">
      <c r="A17" s="16">
        <v>1999</v>
      </c>
      <c r="B17" s="16">
        <v>21</v>
      </c>
      <c r="C17" s="16">
        <v>23</v>
      </c>
      <c r="D17" s="16">
        <v>12</v>
      </c>
      <c r="E17" s="21">
        <f t="shared" si="0"/>
        <v>0.71836734693877558</v>
      </c>
    </row>
    <row r="18" spans="1:5" x14ac:dyDescent="0.2">
      <c r="A18" s="16">
        <v>1998</v>
      </c>
      <c r="B18" s="16">
        <v>20</v>
      </c>
      <c r="C18" s="16">
        <v>26</v>
      </c>
      <c r="D18" s="16">
        <v>6</v>
      </c>
      <c r="E18" s="21">
        <f t="shared" si="0"/>
        <v>0.43124999999999997</v>
      </c>
    </row>
    <row r="19" spans="1:5" x14ac:dyDescent="0.2">
      <c r="A19" s="16">
        <v>1997</v>
      </c>
      <c r="B19" s="16">
        <v>20</v>
      </c>
      <c r="C19" s="16">
        <v>22</v>
      </c>
      <c r="D19" s="16">
        <v>4</v>
      </c>
      <c r="E19" s="21">
        <f t="shared" si="0"/>
        <v>0.32307692307692309</v>
      </c>
    </row>
    <row r="20" spans="1:5" x14ac:dyDescent="0.2">
      <c r="A20" s="16">
        <v>1996</v>
      </c>
      <c r="B20" s="16">
        <v>27</v>
      </c>
      <c r="C20" s="16">
        <v>28</v>
      </c>
      <c r="D20" s="16">
        <v>7</v>
      </c>
      <c r="E20" s="21">
        <f t="shared" si="0"/>
        <v>0.40740740740740744</v>
      </c>
    </row>
    <row r="21" spans="1:5" x14ac:dyDescent="0.2">
      <c r="A21" s="16">
        <v>1995</v>
      </c>
      <c r="B21" s="16">
        <v>19</v>
      </c>
      <c r="C21" s="16">
        <v>21</v>
      </c>
      <c r="D21" s="16">
        <v>4</v>
      </c>
      <c r="E21" s="21">
        <f t="shared" si="0"/>
        <v>0.33684210526315794</v>
      </c>
    </row>
    <row r="22" spans="1:5" x14ac:dyDescent="0.2">
      <c r="A22" s="16">
        <v>1994</v>
      </c>
      <c r="B22" s="16">
        <v>29</v>
      </c>
      <c r="C22" s="16">
        <v>29</v>
      </c>
      <c r="D22" s="16">
        <v>5</v>
      </c>
      <c r="E22" s="21">
        <f t="shared" si="0"/>
        <v>0.29411764705882354</v>
      </c>
    </row>
    <row r="23" spans="1:5" x14ac:dyDescent="0.2">
      <c r="A23" s="16">
        <v>1993</v>
      </c>
      <c r="B23" s="16">
        <v>23</v>
      </c>
      <c r="C23" s="16">
        <v>28</v>
      </c>
      <c r="D23" s="16">
        <v>7</v>
      </c>
      <c r="E23" s="21">
        <f t="shared" si="0"/>
        <v>0.44347826086956521</v>
      </c>
    </row>
    <row r="24" spans="1:5" x14ac:dyDescent="0.2">
      <c r="A24" s="16">
        <v>1992</v>
      </c>
      <c r="B24" s="16">
        <v>24</v>
      </c>
      <c r="C24" s="16">
        <v>24</v>
      </c>
      <c r="D24" s="16">
        <v>4</v>
      </c>
      <c r="E24" s="21">
        <f t="shared" si="0"/>
        <v>0.2857142857142857</v>
      </c>
    </row>
    <row r="25" spans="1:5" x14ac:dyDescent="0.2">
      <c r="A25" s="16"/>
      <c r="B25" s="16"/>
      <c r="C25" s="16"/>
      <c r="D25" s="16"/>
      <c r="E25" s="16"/>
    </row>
    <row r="26" spans="1:5" x14ac:dyDescent="0.2">
      <c r="A26" s="16" t="s">
        <v>0</v>
      </c>
      <c r="B26" s="16">
        <f>SUM(B5:B24)</f>
        <v>446</v>
      </c>
      <c r="C26" s="16">
        <f>SUM(C5:C24)</f>
        <v>468</v>
      </c>
      <c r="D26" s="16">
        <f>SUM(D5:D24)</f>
        <v>114</v>
      </c>
      <c r="E26" s="21">
        <f t="shared" si="0"/>
        <v>0.40141463640146086</v>
      </c>
    </row>
  </sheetData>
  <mergeCells count="1">
    <mergeCell ref="A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workbookViewId="0">
      <selection sqref="A1:E1"/>
    </sheetView>
  </sheetViews>
  <sheetFormatPr defaultRowHeight="12.75" x14ac:dyDescent="0.2"/>
  <cols>
    <col min="2" max="2" width="12.140625" customWidth="1"/>
    <col min="3" max="4" width="9.28515625" bestFit="1" customWidth="1"/>
    <col min="5" max="5" width="10.7109375" customWidth="1"/>
    <col min="6" max="7" width="9.28515625" bestFit="1" customWidth="1"/>
    <col min="8" max="8" width="10.28515625" bestFit="1" customWidth="1"/>
    <col min="9" max="9" width="9.28515625" bestFit="1" customWidth="1"/>
    <col min="10" max="10" width="10.28515625" bestFit="1" customWidth="1"/>
    <col min="11" max="19" width="9.28515625" bestFit="1" customWidth="1"/>
    <col min="20" max="20" width="10.28515625" bestFit="1" customWidth="1"/>
    <col min="21" max="22" width="9.28515625" bestFit="1" customWidth="1"/>
    <col min="23" max="23" width="10.28515625" bestFit="1" customWidth="1"/>
    <col min="24" max="24" width="9.28515625" bestFit="1" customWidth="1"/>
    <col min="25" max="25" width="10.28515625" bestFit="1" customWidth="1"/>
    <col min="26" max="26" width="9.28515625" bestFit="1" customWidth="1"/>
    <col min="27" max="27" width="10.28515625" bestFit="1" customWidth="1"/>
    <col min="28" max="29" width="9.28515625" bestFit="1" customWidth="1"/>
    <col min="30" max="30" width="11.28515625" bestFit="1" customWidth="1"/>
    <col min="31" max="31" width="11.5703125" customWidth="1"/>
    <col min="32" max="32" width="2.7109375" customWidth="1"/>
    <col min="33" max="33" width="64" customWidth="1"/>
  </cols>
  <sheetData>
    <row r="1" spans="1:33" x14ac:dyDescent="0.2">
      <c r="A1" s="31" t="s">
        <v>190</v>
      </c>
      <c r="B1" s="31"/>
      <c r="C1" s="31"/>
      <c r="D1" s="31"/>
      <c r="E1" s="31"/>
      <c r="AG1" t="s">
        <v>193</v>
      </c>
    </row>
    <row r="2" spans="1:33" x14ac:dyDescent="0.2">
      <c r="AG2" t="s">
        <v>194</v>
      </c>
    </row>
    <row r="3" spans="1:33" x14ac:dyDescent="0.2">
      <c r="AG3" t="s">
        <v>195</v>
      </c>
    </row>
    <row r="4" spans="1:33" ht="51" x14ac:dyDescent="0.2">
      <c r="A4" s="16" t="s">
        <v>79</v>
      </c>
      <c r="B4" s="25" t="s">
        <v>191</v>
      </c>
      <c r="C4" s="20" t="s">
        <v>86</v>
      </c>
      <c r="D4" s="20" t="s">
        <v>72</v>
      </c>
      <c r="E4" s="20" t="s">
        <v>88</v>
      </c>
      <c r="F4" s="20" t="s">
        <v>94</v>
      </c>
      <c r="G4" s="20" t="s">
        <v>108</v>
      </c>
      <c r="H4" s="20" t="s">
        <v>142</v>
      </c>
      <c r="I4" s="25" t="s">
        <v>192</v>
      </c>
      <c r="J4" s="20" t="s">
        <v>141</v>
      </c>
    </row>
    <row r="5" spans="1:33" x14ac:dyDescent="0.2">
      <c r="A5" s="16">
        <v>2011</v>
      </c>
      <c r="B5" s="26">
        <f>B50+C50</f>
        <v>130</v>
      </c>
      <c r="C5" s="26">
        <f>D50</f>
        <v>258</v>
      </c>
      <c r="D5" s="26">
        <f>E50</f>
        <v>1437</v>
      </c>
      <c r="E5" s="26">
        <f>F50</f>
        <v>3130</v>
      </c>
      <c r="F5" s="26">
        <f t="shared" ref="F5:F31" si="0">J50</f>
        <v>23600</v>
      </c>
      <c r="G5" s="26">
        <f t="shared" ref="G5:G31" si="1">Y50</f>
        <v>13284</v>
      </c>
      <c r="H5" s="26">
        <f t="shared" ref="H5:H31" si="2">AA50</f>
        <v>30341</v>
      </c>
      <c r="I5" s="27">
        <f>SUM(B5:H5)</f>
        <v>72180</v>
      </c>
      <c r="J5" s="27">
        <f t="shared" ref="J5:J31" si="3">I5*B$37</f>
        <v>64351.60564336001</v>
      </c>
    </row>
    <row r="6" spans="1:33" x14ac:dyDescent="0.2">
      <c r="A6" s="16">
        <v>2010</v>
      </c>
      <c r="B6" s="26">
        <f t="shared" ref="B6:B31" si="4">B51+C51</f>
        <v>116</v>
      </c>
      <c r="C6" s="26">
        <f t="shared" ref="C6:C31" si="5">D51</f>
        <v>231</v>
      </c>
      <c r="D6" s="26">
        <f t="shared" ref="D6:D31" si="6">E51</f>
        <v>1473</v>
      </c>
      <c r="E6" s="26">
        <f t="shared" ref="E6:E31" si="7">F51</f>
        <v>3674</v>
      </c>
      <c r="F6" s="26">
        <f t="shared" si="0"/>
        <v>24296</v>
      </c>
      <c r="G6" s="26">
        <f t="shared" si="1"/>
        <v>15085</v>
      </c>
      <c r="H6" s="26">
        <f t="shared" si="2"/>
        <v>32554</v>
      </c>
      <c r="I6" s="27">
        <f t="shared" ref="I6:I31" si="8">SUM(B6:H6)</f>
        <v>77429</v>
      </c>
      <c r="J6" s="27">
        <f t="shared" si="3"/>
        <v>69031.317170403461</v>
      </c>
      <c r="AG6" t="s">
        <v>152</v>
      </c>
    </row>
    <row r="7" spans="1:33" x14ac:dyDescent="0.2">
      <c r="A7" s="16">
        <v>2009</v>
      </c>
      <c r="B7" s="26">
        <f t="shared" si="4"/>
        <v>126</v>
      </c>
      <c r="C7" s="26">
        <f t="shared" si="5"/>
        <v>237</v>
      </c>
      <c r="D7" s="26">
        <f t="shared" si="6"/>
        <v>1474</v>
      </c>
      <c r="E7" s="26">
        <f t="shared" si="7"/>
        <v>3685</v>
      </c>
      <c r="F7" s="26">
        <f t="shared" si="0"/>
        <v>24804</v>
      </c>
      <c r="G7" s="26">
        <f t="shared" si="1"/>
        <v>16318</v>
      </c>
      <c r="H7" s="26">
        <f t="shared" si="2"/>
        <v>33982</v>
      </c>
      <c r="I7" s="27">
        <f t="shared" si="8"/>
        <v>80626</v>
      </c>
      <c r="J7" s="27">
        <f t="shared" si="3"/>
        <v>71881.581554468605</v>
      </c>
      <c r="AG7" t="s">
        <v>143</v>
      </c>
    </row>
    <row r="8" spans="1:33" x14ac:dyDescent="0.2">
      <c r="A8" s="16">
        <v>2008</v>
      </c>
      <c r="B8" s="26">
        <f t="shared" si="4"/>
        <v>133</v>
      </c>
      <c r="C8" s="26">
        <f t="shared" si="5"/>
        <v>261</v>
      </c>
      <c r="D8" s="26">
        <f t="shared" si="6"/>
        <v>1535</v>
      </c>
      <c r="E8" s="26">
        <f t="shared" si="7"/>
        <v>4984</v>
      </c>
      <c r="F8" s="26">
        <f t="shared" si="0"/>
        <v>24236</v>
      </c>
      <c r="G8" s="26">
        <f t="shared" si="1"/>
        <v>17423</v>
      </c>
      <c r="H8" s="26">
        <f t="shared" si="2"/>
        <v>36048</v>
      </c>
      <c r="I8" s="27">
        <f t="shared" si="8"/>
        <v>84620</v>
      </c>
      <c r="J8" s="27">
        <f t="shared" si="3"/>
        <v>75442.406061805537</v>
      </c>
    </row>
    <row r="9" spans="1:33" x14ac:dyDescent="0.2">
      <c r="A9" s="16">
        <v>2007</v>
      </c>
      <c r="B9" s="26">
        <f t="shared" si="4"/>
        <v>89</v>
      </c>
      <c r="C9" s="26">
        <f t="shared" si="5"/>
        <v>269</v>
      </c>
      <c r="D9" s="26">
        <f t="shared" si="6"/>
        <v>1569</v>
      </c>
      <c r="E9" s="26">
        <f t="shared" si="7"/>
        <v>4804</v>
      </c>
      <c r="F9" s="26">
        <f t="shared" si="0"/>
        <v>24587</v>
      </c>
      <c r="G9" s="26">
        <f t="shared" si="1"/>
        <v>17666</v>
      </c>
      <c r="H9" s="26">
        <f t="shared" si="2"/>
        <v>38545</v>
      </c>
      <c r="I9" s="27">
        <f t="shared" si="8"/>
        <v>87529</v>
      </c>
      <c r="J9" s="27">
        <f t="shared" si="3"/>
        <v>78035.905934575479</v>
      </c>
    </row>
    <row r="10" spans="1:33" x14ac:dyDescent="0.2">
      <c r="A10" s="16">
        <v>2006</v>
      </c>
      <c r="B10" s="26">
        <f t="shared" si="4"/>
        <v>165</v>
      </c>
      <c r="C10" s="26">
        <f t="shared" si="5"/>
        <v>333</v>
      </c>
      <c r="D10" s="26">
        <f t="shared" si="6"/>
        <v>1508</v>
      </c>
      <c r="E10" s="26">
        <f t="shared" si="7"/>
        <v>4470</v>
      </c>
      <c r="F10" s="26">
        <f t="shared" si="0"/>
        <v>24373</v>
      </c>
      <c r="G10" s="26">
        <f t="shared" si="1"/>
        <v>17693</v>
      </c>
      <c r="H10" s="26">
        <f t="shared" si="2"/>
        <v>41434</v>
      </c>
      <c r="I10" s="27">
        <f t="shared" si="8"/>
        <v>89976</v>
      </c>
      <c r="J10" s="27">
        <f t="shared" si="3"/>
        <v>80217.512737142693</v>
      </c>
    </row>
    <row r="11" spans="1:33" x14ac:dyDescent="0.2">
      <c r="A11" s="16">
        <v>2005</v>
      </c>
      <c r="B11" s="26">
        <f t="shared" si="4"/>
        <v>139</v>
      </c>
      <c r="C11" s="26">
        <f t="shared" si="5"/>
        <v>290</v>
      </c>
      <c r="D11" s="26">
        <f t="shared" si="6"/>
        <v>1562</v>
      </c>
      <c r="E11" s="26">
        <f t="shared" si="7"/>
        <v>4458</v>
      </c>
      <c r="F11" s="26">
        <f t="shared" si="0"/>
        <v>25243</v>
      </c>
      <c r="G11" s="26">
        <f t="shared" si="1"/>
        <v>17737</v>
      </c>
      <c r="H11" s="26">
        <f t="shared" si="2"/>
        <v>36806</v>
      </c>
      <c r="I11" s="27">
        <f t="shared" si="8"/>
        <v>86235</v>
      </c>
      <c r="J11" s="27">
        <f t="shared" si="3"/>
        <v>76882.248720631062</v>
      </c>
    </row>
    <row r="12" spans="1:33" x14ac:dyDescent="0.2">
      <c r="A12" s="16">
        <v>2004</v>
      </c>
      <c r="B12" s="26">
        <f t="shared" si="4"/>
        <v>114</v>
      </c>
      <c r="C12" s="26">
        <f t="shared" si="5"/>
        <v>306</v>
      </c>
      <c r="D12" s="26">
        <f t="shared" si="6"/>
        <v>1736</v>
      </c>
      <c r="E12" s="26">
        <f t="shared" si="7"/>
        <v>4379</v>
      </c>
      <c r="F12" s="26">
        <f t="shared" si="0"/>
        <v>25753</v>
      </c>
      <c r="G12" s="26">
        <f t="shared" si="1"/>
        <v>18323</v>
      </c>
      <c r="H12" s="26">
        <f t="shared" si="2"/>
        <v>36533</v>
      </c>
      <c r="I12" s="27">
        <f t="shared" si="8"/>
        <v>87144</v>
      </c>
      <c r="J12" s="27">
        <f t="shared" si="3"/>
        <v>77692.661709406544</v>
      </c>
    </row>
    <row r="13" spans="1:33" x14ac:dyDescent="0.2">
      <c r="A13" s="16">
        <v>2003</v>
      </c>
      <c r="B13" s="26">
        <f t="shared" si="4"/>
        <v>136</v>
      </c>
      <c r="C13" s="26">
        <f t="shared" si="5"/>
        <v>285</v>
      </c>
      <c r="D13" s="26">
        <f t="shared" si="6"/>
        <v>1585</v>
      </c>
      <c r="E13" s="26">
        <f t="shared" si="7"/>
        <v>3967</v>
      </c>
      <c r="F13" s="26">
        <f t="shared" si="0"/>
        <v>24556</v>
      </c>
      <c r="G13" s="26">
        <f t="shared" si="1"/>
        <v>18807</v>
      </c>
      <c r="H13" s="26">
        <f t="shared" si="2"/>
        <v>38271</v>
      </c>
      <c r="I13" s="27">
        <f t="shared" si="8"/>
        <v>87607</v>
      </c>
      <c r="J13" s="27">
        <f t="shared" si="3"/>
        <v>78105.446323051263</v>
      </c>
    </row>
    <row r="14" spans="1:33" x14ac:dyDescent="0.2">
      <c r="A14" s="16">
        <v>2002</v>
      </c>
      <c r="B14" s="26">
        <f t="shared" si="4"/>
        <v>92</v>
      </c>
      <c r="C14" s="26">
        <f t="shared" si="5"/>
        <v>335</v>
      </c>
      <c r="D14" s="26">
        <f t="shared" si="6"/>
        <v>1687</v>
      </c>
      <c r="E14" s="26">
        <f t="shared" si="7"/>
        <v>4492</v>
      </c>
      <c r="F14" s="26">
        <f t="shared" si="0"/>
        <v>22448</v>
      </c>
      <c r="G14" s="26">
        <f t="shared" si="1"/>
        <v>20766</v>
      </c>
      <c r="H14" s="26">
        <f t="shared" si="2"/>
        <v>44686</v>
      </c>
      <c r="I14" s="27">
        <f t="shared" si="8"/>
        <v>94506</v>
      </c>
      <c r="J14" s="27">
        <f t="shared" si="3"/>
        <v>84256.204529390146</v>
      </c>
    </row>
    <row r="15" spans="1:33" x14ac:dyDescent="0.2">
      <c r="A15" s="16">
        <v>2001</v>
      </c>
      <c r="B15" s="26">
        <f t="shared" si="4"/>
        <v>152</v>
      </c>
      <c r="C15" s="26">
        <f t="shared" si="5"/>
        <v>315</v>
      </c>
      <c r="D15" s="26">
        <f t="shared" si="6"/>
        <v>1560</v>
      </c>
      <c r="E15" s="26">
        <f t="shared" si="7"/>
        <v>4931</v>
      </c>
      <c r="F15" s="26">
        <f t="shared" si="0"/>
        <v>19169</v>
      </c>
      <c r="G15" s="26">
        <f t="shared" si="1"/>
        <v>22733</v>
      </c>
      <c r="H15" s="26">
        <f t="shared" si="2"/>
        <v>45623</v>
      </c>
      <c r="I15" s="27">
        <f t="shared" si="8"/>
        <v>94483</v>
      </c>
      <c r="J15" s="27">
        <f t="shared" si="3"/>
        <v>84235.699030224205</v>
      </c>
    </row>
    <row r="16" spans="1:33" x14ac:dyDescent="0.2">
      <c r="A16" s="16">
        <v>2000</v>
      </c>
      <c r="B16" s="26">
        <f t="shared" si="4"/>
        <v>112</v>
      </c>
      <c r="C16" s="26">
        <f t="shared" si="5"/>
        <v>306</v>
      </c>
      <c r="D16" s="26">
        <f t="shared" si="6"/>
        <v>1316</v>
      </c>
      <c r="E16" s="26">
        <f t="shared" si="7"/>
        <v>4895</v>
      </c>
      <c r="F16" s="26">
        <f t="shared" si="0"/>
        <v>17340</v>
      </c>
      <c r="G16" s="26">
        <f t="shared" si="1"/>
        <v>21147</v>
      </c>
      <c r="H16" s="26">
        <f t="shared" si="2"/>
        <v>47529</v>
      </c>
      <c r="I16" s="27">
        <f t="shared" si="8"/>
        <v>92645</v>
      </c>
      <c r="J16" s="27">
        <f t="shared" si="3"/>
        <v>82597.042183833299</v>
      </c>
    </row>
    <row r="17" spans="1:10" x14ac:dyDescent="0.2">
      <c r="A17" s="16">
        <v>1999</v>
      </c>
      <c r="B17" s="26">
        <f t="shared" si="4"/>
        <v>112</v>
      </c>
      <c r="C17" s="26">
        <f t="shared" si="5"/>
        <v>303</v>
      </c>
      <c r="D17" s="26">
        <f t="shared" si="6"/>
        <v>1409</v>
      </c>
      <c r="E17" s="26">
        <f t="shared" si="7"/>
        <v>4560</v>
      </c>
      <c r="F17" s="26">
        <f t="shared" si="0"/>
        <v>16162</v>
      </c>
      <c r="G17" s="26">
        <f t="shared" si="1"/>
        <v>23835</v>
      </c>
      <c r="H17" s="26">
        <f t="shared" si="2"/>
        <v>50281</v>
      </c>
      <c r="I17" s="27">
        <f t="shared" si="8"/>
        <v>96662</v>
      </c>
      <c r="J17" s="27">
        <f t="shared" si="3"/>
        <v>86178.372190336173</v>
      </c>
    </row>
    <row r="18" spans="1:10" x14ac:dyDescent="0.2">
      <c r="A18" s="16">
        <v>1998</v>
      </c>
      <c r="B18" s="26">
        <f t="shared" si="4"/>
        <v>168</v>
      </c>
      <c r="C18" s="26">
        <f t="shared" si="5"/>
        <v>349</v>
      </c>
      <c r="D18" s="26">
        <f t="shared" si="6"/>
        <v>1694</v>
      </c>
      <c r="E18" s="26">
        <f t="shared" si="7"/>
        <v>4783</v>
      </c>
      <c r="F18" s="26">
        <f t="shared" si="0"/>
        <v>17588</v>
      </c>
      <c r="G18" s="26">
        <f t="shared" si="1"/>
        <v>25435</v>
      </c>
      <c r="H18" s="26">
        <f t="shared" si="2"/>
        <v>52070</v>
      </c>
      <c r="I18" s="27">
        <f t="shared" si="8"/>
        <v>102087</v>
      </c>
      <c r="J18" s="27">
        <f t="shared" si="3"/>
        <v>91014.99536317114</v>
      </c>
    </row>
    <row r="19" spans="1:10" x14ac:dyDescent="0.2">
      <c r="A19" s="16">
        <v>1997</v>
      </c>
      <c r="B19" s="26">
        <f t="shared" si="4"/>
        <v>167</v>
      </c>
      <c r="C19" s="26">
        <f t="shared" si="5"/>
        <v>379</v>
      </c>
      <c r="D19" s="26">
        <f t="shared" si="6"/>
        <v>1939</v>
      </c>
      <c r="E19" s="26">
        <f t="shared" si="7"/>
        <v>5000</v>
      </c>
      <c r="F19" s="26">
        <f t="shared" si="0"/>
        <v>18199</v>
      </c>
      <c r="G19" s="26">
        <f t="shared" si="1"/>
        <v>26728</v>
      </c>
      <c r="H19" s="26">
        <f t="shared" si="2"/>
        <v>53063</v>
      </c>
      <c r="I19" s="27">
        <f t="shared" si="8"/>
        <v>105475</v>
      </c>
      <c r="J19" s="27">
        <f t="shared" si="3"/>
        <v>94035.544544657751</v>
      </c>
    </row>
    <row r="20" spans="1:10" x14ac:dyDescent="0.2">
      <c r="A20" s="16">
        <v>1996</v>
      </c>
      <c r="B20" s="26">
        <f t="shared" si="4"/>
        <v>188</v>
      </c>
      <c r="C20" s="26">
        <f t="shared" si="5"/>
        <v>407</v>
      </c>
      <c r="D20" s="26">
        <f t="shared" si="6"/>
        <v>2052</v>
      </c>
      <c r="E20" s="26">
        <f t="shared" si="7"/>
        <v>5435</v>
      </c>
      <c r="F20" s="26">
        <f t="shared" si="0"/>
        <v>18257</v>
      </c>
      <c r="G20" s="26">
        <f t="shared" si="1"/>
        <v>26654</v>
      </c>
      <c r="H20" s="26">
        <f t="shared" si="2"/>
        <v>51949</v>
      </c>
      <c r="I20" s="27">
        <f t="shared" si="8"/>
        <v>104942</v>
      </c>
      <c r="J20" s="27">
        <f t="shared" si="3"/>
        <v>93560.351890073231</v>
      </c>
    </row>
    <row r="21" spans="1:10" x14ac:dyDescent="0.2">
      <c r="A21" s="16">
        <v>1995</v>
      </c>
      <c r="B21" s="26">
        <f t="shared" si="4"/>
        <v>195</v>
      </c>
      <c r="C21" s="26">
        <f t="shared" si="5"/>
        <v>417</v>
      </c>
      <c r="D21" s="26">
        <f t="shared" si="6"/>
        <v>2135</v>
      </c>
      <c r="E21" s="26">
        <f t="shared" si="7"/>
        <v>5785</v>
      </c>
      <c r="F21" s="26">
        <f t="shared" si="0"/>
        <v>19224</v>
      </c>
      <c r="G21" s="26">
        <f t="shared" si="1"/>
        <v>26987</v>
      </c>
      <c r="H21" s="26">
        <f t="shared" si="2"/>
        <v>51980</v>
      </c>
      <c r="I21" s="27">
        <f t="shared" si="8"/>
        <v>106723</v>
      </c>
      <c r="J21" s="27">
        <f t="shared" si="3"/>
        <v>95148.1907602703</v>
      </c>
    </row>
    <row r="22" spans="1:10" x14ac:dyDescent="0.2">
      <c r="A22" s="16">
        <v>1994</v>
      </c>
      <c r="B22" s="26">
        <f t="shared" si="4"/>
        <v>215</v>
      </c>
      <c r="C22" s="26">
        <f t="shared" si="5"/>
        <v>379</v>
      </c>
      <c r="D22" s="26">
        <f t="shared" si="6"/>
        <v>2185</v>
      </c>
      <c r="E22" s="26">
        <f t="shared" si="7"/>
        <v>5878</v>
      </c>
      <c r="F22" s="26">
        <f t="shared" si="0"/>
        <v>18510</v>
      </c>
      <c r="G22" s="26">
        <f t="shared" si="1"/>
        <v>26435</v>
      </c>
      <c r="H22" s="26">
        <f t="shared" si="2"/>
        <v>50549</v>
      </c>
      <c r="I22" s="27">
        <f t="shared" si="8"/>
        <v>104151</v>
      </c>
      <c r="J22" s="27">
        <f t="shared" si="3"/>
        <v>92855.141027453428</v>
      </c>
    </row>
    <row r="23" spans="1:10" x14ac:dyDescent="0.2">
      <c r="A23" s="16">
        <v>1993</v>
      </c>
      <c r="B23" s="26">
        <f t="shared" si="4"/>
        <v>177</v>
      </c>
      <c r="C23" s="26">
        <f t="shared" si="5"/>
        <v>466</v>
      </c>
      <c r="D23" s="26">
        <f t="shared" si="6"/>
        <v>2036</v>
      </c>
      <c r="E23" s="26">
        <f t="shared" si="7"/>
        <v>6276</v>
      </c>
      <c r="F23" s="26">
        <f t="shared" si="0"/>
        <v>18383</v>
      </c>
      <c r="G23" s="26">
        <f t="shared" si="1"/>
        <v>27489</v>
      </c>
      <c r="H23" s="26">
        <f t="shared" si="2"/>
        <v>49937</v>
      </c>
      <c r="I23" s="27">
        <f t="shared" si="8"/>
        <v>104764</v>
      </c>
      <c r="J23" s="27">
        <f t="shared" si="3"/>
        <v>93401.657157397727</v>
      </c>
    </row>
    <row r="24" spans="1:10" x14ac:dyDescent="0.2">
      <c r="A24" s="16">
        <v>1992</v>
      </c>
      <c r="B24" s="26">
        <f t="shared" si="4"/>
        <v>178</v>
      </c>
      <c r="C24" s="26">
        <f t="shared" si="5"/>
        <v>470</v>
      </c>
      <c r="D24" s="26">
        <f t="shared" si="6"/>
        <v>2046</v>
      </c>
      <c r="E24" s="26">
        <f t="shared" si="7"/>
        <v>7374</v>
      </c>
      <c r="F24" s="26">
        <f t="shared" si="0"/>
        <v>17755</v>
      </c>
      <c r="G24" s="26">
        <f t="shared" si="1"/>
        <v>29593</v>
      </c>
      <c r="H24" s="26">
        <f t="shared" si="2"/>
        <v>43981</v>
      </c>
      <c r="I24" s="27">
        <f t="shared" si="8"/>
        <v>101397</v>
      </c>
      <c r="J24" s="27">
        <f t="shared" si="3"/>
        <v>90399.830388193048</v>
      </c>
    </row>
    <row r="25" spans="1:10" x14ac:dyDescent="0.2">
      <c r="A25" s="16">
        <v>1991</v>
      </c>
      <c r="B25" s="26">
        <f t="shared" si="4"/>
        <v>249</v>
      </c>
      <c r="C25" s="26">
        <f t="shared" si="5"/>
        <v>555</v>
      </c>
      <c r="D25" s="26">
        <f t="shared" si="6"/>
        <v>2352</v>
      </c>
      <c r="E25" s="26">
        <f t="shared" si="7"/>
        <v>7414</v>
      </c>
      <c r="F25" s="26">
        <f t="shared" si="0"/>
        <v>20496</v>
      </c>
      <c r="G25" s="26">
        <f t="shared" si="1"/>
        <v>33795</v>
      </c>
      <c r="H25" s="26">
        <f t="shared" si="2"/>
        <v>43794</v>
      </c>
      <c r="I25" s="27">
        <f t="shared" si="8"/>
        <v>108655</v>
      </c>
      <c r="J25" s="27">
        <f t="shared" si="3"/>
        <v>96870.652690208939</v>
      </c>
    </row>
    <row r="26" spans="1:10" x14ac:dyDescent="0.2">
      <c r="A26" s="16">
        <v>1990</v>
      </c>
      <c r="B26" s="26">
        <f t="shared" si="4"/>
        <v>220</v>
      </c>
      <c r="C26" s="26">
        <f t="shared" si="5"/>
        <v>526</v>
      </c>
      <c r="D26" s="26">
        <f t="shared" si="6"/>
        <v>2442</v>
      </c>
      <c r="E26" s="26">
        <f t="shared" si="7"/>
        <v>7994</v>
      </c>
      <c r="F26" s="26">
        <f t="shared" si="0"/>
        <v>21972</v>
      </c>
      <c r="G26" s="26">
        <f t="shared" si="1"/>
        <v>38050</v>
      </c>
      <c r="H26" s="26">
        <f t="shared" si="2"/>
        <v>48786</v>
      </c>
      <c r="I26" s="27">
        <f t="shared" si="8"/>
        <v>119990</v>
      </c>
      <c r="J26" s="27">
        <f t="shared" si="3"/>
        <v>106976.29760524754</v>
      </c>
    </row>
    <row r="27" spans="1:10" x14ac:dyDescent="0.2">
      <c r="A27" s="16">
        <v>1989</v>
      </c>
      <c r="B27" s="26">
        <f t="shared" si="4"/>
        <v>230</v>
      </c>
      <c r="C27" s="26">
        <f t="shared" si="5"/>
        <v>479</v>
      </c>
      <c r="D27" s="26">
        <f t="shared" si="6"/>
        <v>2086</v>
      </c>
      <c r="E27" s="26">
        <f t="shared" si="7"/>
        <v>7266</v>
      </c>
      <c r="F27" s="26">
        <f t="shared" si="0"/>
        <v>21406</v>
      </c>
      <c r="G27" s="26">
        <f t="shared" si="1"/>
        <v>38276</v>
      </c>
      <c r="H27" s="26">
        <f t="shared" si="2"/>
        <v>52840</v>
      </c>
      <c r="I27" s="27">
        <f t="shared" si="8"/>
        <v>122583</v>
      </c>
      <c r="J27" s="27">
        <f t="shared" si="3"/>
        <v>109288.06975034635</v>
      </c>
    </row>
    <row r="28" spans="1:10" x14ac:dyDescent="0.2">
      <c r="A28" s="16">
        <v>1988</v>
      </c>
      <c r="B28" s="26">
        <f t="shared" si="4"/>
        <v>216</v>
      </c>
      <c r="C28" s="26">
        <f t="shared" si="5"/>
        <v>438</v>
      </c>
      <c r="D28" s="26">
        <f t="shared" si="6"/>
        <v>1912</v>
      </c>
      <c r="E28" s="26">
        <f t="shared" si="7"/>
        <v>6429</v>
      </c>
      <c r="F28" s="26">
        <f t="shared" si="0"/>
        <v>21094</v>
      </c>
      <c r="G28" s="26">
        <f t="shared" si="1"/>
        <v>36472</v>
      </c>
      <c r="H28" s="26">
        <f t="shared" si="2"/>
        <v>49228</v>
      </c>
      <c r="I28" s="27">
        <f t="shared" si="8"/>
        <v>115789</v>
      </c>
      <c r="J28" s="27">
        <f t="shared" si="3"/>
        <v>103230.92360541718</v>
      </c>
    </row>
    <row r="29" spans="1:10" x14ac:dyDescent="0.2">
      <c r="A29" s="16">
        <v>1987</v>
      </c>
      <c r="B29" s="26">
        <f t="shared" si="4"/>
        <v>219</v>
      </c>
      <c r="C29" s="26">
        <f t="shared" si="5"/>
        <v>414</v>
      </c>
      <c r="D29" s="26">
        <f t="shared" si="6"/>
        <v>1818</v>
      </c>
      <c r="E29" s="26">
        <f t="shared" si="7"/>
        <v>5526</v>
      </c>
      <c r="F29" s="26">
        <f t="shared" si="0"/>
        <v>19805</v>
      </c>
      <c r="G29" s="26">
        <f t="shared" si="1"/>
        <v>37021</v>
      </c>
      <c r="H29" s="26">
        <f t="shared" si="2"/>
        <v>40448</v>
      </c>
      <c r="I29" s="27">
        <f t="shared" si="8"/>
        <v>105251</v>
      </c>
      <c r="J29" s="27">
        <f t="shared" si="3"/>
        <v>93835.838813650378</v>
      </c>
    </row>
    <row r="30" spans="1:10" x14ac:dyDescent="0.2">
      <c r="A30" s="16">
        <v>1986</v>
      </c>
      <c r="B30" s="26">
        <f t="shared" si="4"/>
        <v>164</v>
      </c>
      <c r="C30" s="26">
        <f t="shared" si="5"/>
        <v>423</v>
      </c>
      <c r="D30" s="26">
        <f t="shared" si="6"/>
        <v>2048</v>
      </c>
      <c r="E30" s="26">
        <f t="shared" si="7"/>
        <v>4618</v>
      </c>
      <c r="F30" s="26">
        <f t="shared" si="0"/>
        <v>13930</v>
      </c>
      <c r="G30" s="26">
        <f t="shared" si="1"/>
        <v>31268</v>
      </c>
      <c r="H30" s="26">
        <f t="shared" si="2"/>
        <v>35488</v>
      </c>
      <c r="I30" s="27">
        <f t="shared" si="8"/>
        <v>87939</v>
      </c>
      <c r="J30" s="27">
        <f t="shared" si="3"/>
        <v>78401.438745794338</v>
      </c>
    </row>
    <row r="31" spans="1:10" x14ac:dyDescent="0.2">
      <c r="A31" s="16">
        <v>1985</v>
      </c>
      <c r="B31" s="26">
        <f t="shared" si="4"/>
        <v>168</v>
      </c>
      <c r="C31" s="26">
        <f t="shared" si="5"/>
        <v>416</v>
      </c>
      <c r="D31" s="26">
        <f t="shared" si="6"/>
        <v>1924</v>
      </c>
      <c r="E31" s="26">
        <f t="shared" si="7"/>
        <v>3665</v>
      </c>
      <c r="F31" s="26">
        <f t="shared" si="0"/>
        <v>10287</v>
      </c>
      <c r="G31" s="26">
        <f t="shared" si="1"/>
        <v>27983</v>
      </c>
      <c r="H31" s="26">
        <f t="shared" si="2"/>
        <v>30818</v>
      </c>
      <c r="I31" s="27">
        <f t="shared" si="8"/>
        <v>75261</v>
      </c>
      <c r="J31" s="27">
        <f t="shared" si="3"/>
        <v>67098.450988153476</v>
      </c>
    </row>
    <row r="32" spans="1:10" x14ac:dyDescent="0.2">
      <c r="B32" s="4"/>
      <c r="C32" s="4"/>
      <c r="D32" s="4"/>
      <c r="E32" s="4"/>
      <c r="F32" s="4"/>
      <c r="G32" s="4"/>
    </row>
    <row r="33" spans="1:30" x14ac:dyDescent="0.2">
      <c r="B33" s="4"/>
      <c r="C33" s="4"/>
      <c r="D33" s="4"/>
      <c r="E33" s="4"/>
      <c r="F33" s="4"/>
      <c r="G33" s="4"/>
    </row>
    <row r="34" spans="1:30" x14ac:dyDescent="0.2">
      <c r="A34" t="s">
        <v>138</v>
      </c>
      <c r="B34" s="4"/>
      <c r="C34" s="4"/>
      <c r="D34" s="4"/>
      <c r="E34" s="4"/>
      <c r="F34" s="4"/>
      <c r="G34" s="4"/>
    </row>
    <row r="35" spans="1:30" x14ac:dyDescent="0.2">
      <c r="A35" t="s">
        <v>139</v>
      </c>
      <c r="B35" s="4">
        <f>B42+D42+F42+J42+Y42+AA42</f>
        <v>7672</v>
      </c>
      <c r="C35" s="4"/>
      <c r="D35" s="4"/>
      <c r="E35" s="4"/>
      <c r="F35" s="4"/>
      <c r="G35" s="4"/>
    </row>
    <row r="36" spans="1:30" x14ac:dyDescent="0.2">
      <c r="A36" t="s">
        <v>1</v>
      </c>
      <c r="B36" s="4">
        <f>B43+D43+F43+J43+Y43+AA43</f>
        <v>63066</v>
      </c>
      <c r="C36" s="4"/>
      <c r="D36" s="4"/>
      <c r="E36" s="4"/>
      <c r="F36" s="4"/>
      <c r="G36" s="4"/>
    </row>
    <row r="37" spans="1:30" x14ac:dyDescent="0.2">
      <c r="A37" t="s">
        <v>140</v>
      </c>
      <c r="B37" s="10">
        <f>B36/(B35+B36)</f>
        <v>0.89154344199722924</v>
      </c>
      <c r="C37" s="4"/>
      <c r="D37" s="4"/>
      <c r="E37" s="4"/>
      <c r="F37" s="4"/>
      <c r="G37" s="4"/>
    </row>
    <row r="38" spans="1:30" x14ac:dyDescent="0.2">
      <c r="B38" s="4"/>
      <c r="C38" s="4"/>
      <c r="D38" s="4"/>
      <c r="E38" s="4"/>
      <c r="F38" s="4"/>
      <c r="G38" s="4"/>
    </row>
    <row r="39" spans="1:30" x14ac:dyDescent="0.2">
      <c r="B39" s="4"/>
      <c r="C39" s="4"/>
      <c r="D39" s="4"/>
      <c r="E39" s="4"/>
      <c r="F39" s="4"/>
      <c r="G39" s="4"/>
    </row>
    <row r="40" spans="1:30" x14ac:dyDescent="0.2">
      <c r="A40" t="s">
        <v>137</v>
      </c>
    </row>
    <row r="41" spans="1:30" x14ac:dyDescent="0.2">
      <c r="B41" t="s">
        <v>71</v>
      </c>
      <c r="C41" t="s">
        <v>128</v>
      </c>
      <c r="D41" t="s">
        <v>129</v>
      </c>
      <c r="E41" t="s">
        <v>72</v>
      </c>
      <c r="F41" t="s">
        <v>88</v>
      </c>
      <c r="G41" t="s">
        <v>73</v>
      </c>
      <c r="H41" t="s">
        <v>126</v>
      </c>
      <c r="I41" t="s">
        <v>91</v>
      </c>
      <c r="J41" t="s">
        <v>94</v>
      </c>
      <c r="K41" t="s">
        <v>75</v>
      </c>
      <c r="L41" t="s">
        <v>127</v>
      </c>
      <c r="M41" t="s">
        <v>76</v>
      </c>
      <c r="N41" t="s">
        <v>77</v>
      </c>
      <c r="O41" t="s">
        <v>99</v>
      </c>
      <c r="P41" t="s">
        <v>78</v>
      </c>
      <c r="Q41" t="s">
        <v>130</v>
      </c>
      <c r="R41" t="s">
        <v>80</v>
      </c>
      <c r="S41" t="s">
        <v>131</v>
      </c>
      <c r="T41" t="s">
        <v>132</v>
      </c>
      <c r="U41" t="s">
        <v>81</v>
      </c>
      <c r="V41" t="s">
        <v>133</v>
      </c>
      <c r="W41" t="s">
        <v>134</v>
      </c>
      <c r="X41" t="s">
        <v>107</v>
      </c>
      <c r="Y41" t="s">
        <v>108</v>
      </c>
      <c r="Z41" t="s">
        <v>82</v>
      </c>
      <c r="AA41" t="s">
        <v>135</v>
      </c>
      <c r="AB41" t="s">
        <v>136</v>
      </c>
      <c r="AC41" t="s">
        <v>83</v>
      </c>
      <c r="AD41" t="s">
        <v>74</v>
      </c>
    </row>
    <row r="42" spans="1:30" x14ac:dyDescent="0.2">
      <c r="A42" t="s">
        <v>124</v>
      </c>
      <c r="B42">
        <v>4</v>
      </c>
      <c r="C42">
        <v>0</v>
      </c>
      <c r="D42">
        <v>38</v>
      </c>
      <c r="E42">
        <v>280</v>
      </c>
      <c r="F42">
        <v>311</v>
      </c>
      <c r="G42">
        <v>426</v>
      </c>
      <c r="H42">
        <v>2142</v>
      </c>
      <c r="I42">
        <v>137</v>
      </c>
      <c r="J42">
        <v>3517</v>
      </c>
      <c r="K42">
        <v>41</v>
      </c>
      <c r="L42">
        <v>16</v>
      </c>
      <c r="M42">
        <v>38</v>
      </c>
      <c r="N42">
        <v>0</v>
      </c>
      <c r="O42">
        <v>44</v>
      </c>
      <c r="P42">
        <v>545</v>
      </c>
      <c r="Q42">
        <v>195</v>
      </c>
      <c r="R42">
        <v>2</v>
      </c>
      <c r="S42">
        <v>109</v>
      </c>
      <c r="T42">
        <v>1146</v>
      </c>
      <c r="U42">
        <v>7</v>
      </c>
      <c r="V42">
        <v>34</v>
      </c>
      <c r="W42">
        <v>42</v>
      </c>
      <c r="X42">
        <v>191</v>
      </c>
      <c r="Y42">
        <v>2178</v>
      </c>
      <c r="Z42">
        <v>0</v>
      </c>
      <c r="AA42">
        <v>1624</v>
      </c>
      <c r="AB42">
        <v>23</v>
      </c>
      <c r="AC42">
        <v>1</v>
      </c>
      <c r="AD42">
        <v>13091</v>
      </c>
    </row>
    <row r="43" spans="1:30" x14ac:dyDescent="0.2">
      <c r="A43" t="s">
        <v>125</v>
      </c>
      <c r="B43">
        <v>121</v>
      </c>
      <c r="C43">
        <v>5</v>
      </c>
      <c r="D43">
        <v>220</v>
      </c>
      <c r="E43">
        <v>1157</v>
      </c>
      <c r="F43">
        <v>2819</v>
      </c>
      <c r="G43">
        <v>2447</v>
      </c>
      <c r="H43">
        <v>12246</v>
      </c>
      <c r="I43">
        <v>481</v>
      </c>
      <c r="J43">
        <v>20083</v>
      </c>
      <c r="K43">
        <v>91</v>
      </c>
      <c r="L43">
        <v>809</v>
      </c>
      <c r="M43">
        <v>1278</v>
      </c>
      <c r="N43">
        <v>167</v>
      </c>
      <c r="O43">
        <v>393</v>
      </c>
      <c r="P43">
        <v>1803</v>
      </c>
      <c r="Q43">
        <v>1095</v>
      </c>
      <c r="R43">
        <v>377</v>
      </c>
      <c r="S43">
        <v>502</v>
      </c>
      <c r="T43">
        <v>12834</v>
      </c>
      <c r="U43">
        <v>54</v>
      </c>
      <c r="V43">
        <v>1426</v>
      </c>
      <c r="W43">
        <v>8796</v>
      </c>
      <c r="X43">
        <v>819</v>
      </c>
      <c r="Y43">
        <v>11106</v>
      </c>
      <c r="Z43">
        <v>41</v>
      </c>
      <c r="AA43">
        <v>28717</v>
      </c>
      <c r="AD43">
        <v>109887</v>
      </c>
    </row>
    <row r="44" spans="1:30" x14ac:dyDescent="0.2">
      <c r="A44" t="s">
        <v>0</v>
      </c>
      <c r="B44">
        <f>B42+B43</f>
        <v>125</v>
      </c>
      <c r="C44">
        <f t="shared" ref="C44:AD44" si="9">C42+C43</f>
        <v>5</v>
      </c>
      <c r="D44">
        <f t="shared" si="9"/>
        <v>258</v>
      </c>
      <c r="E44">
        <f t="shared" si="9"/>
        <v>1437</v>
      </c>
      <c r="F44">
        <f t="shared" si="9"/>
        <v>3130</v>
      </c>
      <c r="G44">
        <f t="shared" si="9"/>
        <v>2873</v>
      </c>
      <c r="H44">
        <f t="shared" si="9"/>
        <v>14388</v>
      </c>
      <c r="I44">
        <f t="shared" si="9"/>
        <v>618</v>
      </c>
      <c r="J44">
        <f>J42+J43</f>
        <v>23600</v>
      </c>
      <c r="K44">
        <f t="shared" si="9"/>
        <v>132</v>
      </c>
      <c r="L44">
        <f t="shared" si="9"/>
        <v>825</v>
      </c>
      <c r="M44">
        <f t="shared" si="9"/>
        <v>1316</v>
      </c>
      <c r="N44">
        <f t="shared" si="9"/>
        <v>167</v>
      </c>
      <c r="O44">
        <f t="shared" si="9"/>
        <v>437</v>
      </c>
      <c r="P44">
        <f t="shared" si="9"/>
        <v>2348</v>
      </c>
      <c r="Q44">
        <f t="shared" si="9"/>
        <v>1290</v>
      </c>
      <c r="R44">
        <f t="shared" si="9"/>
        <v>379</v>
      </c>
      <c r="S44">
        <f t="shared" si="9"/>
        <v>611</v>
      </c>
      <c r="T44">
        <f t="shared" si="9"/>
        <v>13980</v>
      </c>
      <c r="U44">
        <f t="shared" si="9"/>
        <v>61</v>
      </c>
      <c r="V44">
        <f t="shared" si="9"/>
        <v>1460</v>
      </c>
      <c r="W44">
        <f t="shared" si="9"/>
        <v>8838</v>
      </c>
      <c r="X44">
        <f t="shared" si="9"/>
        <v>1010</v>
      </c>
      <c r="Y44">
        <f t="shared" si="9"/>
        <v>13284</v>
      </c>
      <c r="Z44">
        <f t="shared" si="9"/>
        <v>41</v>
      </c>
      <c r="AA44">
        <f t="shared" si="9"/>
        <v>30341</v>
      </c>
      <c r="AB44">
        <f t="shared" si="9"/>
        <v>23</v>
      </c>
      <c r="AC44">
        <f t="shared" si="9"/>
        <v>1</v>
      </c>
      <c r="AD44">
        <f t="shared" si="9"/>
        <v>122978</v>
      </c>
    </row>
    <row r="49" spans="1:33" s="9" customFormat="1" ht="38.25" x14ac:dyDescent="0.2">
      <c r="A49" s="9" t="s">
        <v>79</v>
      </c>
      <c r="B49" s="9" t="s">
        <v>85</v>
      </c>
      <c r="C49" s="9" t="s">
        <v>92</v>
      </c>
      <c r="D49" s="9" t="s">
        <v>86</v>
      </c>
      <c r="E49" s="9" t="s">
        <v>87</v>
      </c>
      <c r="F49" s="9" t="s">
        <v>88</v>
      </c>
      <c r="G49" s="9" t="s">
        <v>89</v>
      </c>
      <c r="H49" s="9" t="s">
        <v>90</v>
      </c>
      <c r="I49" s="9" t="s">
        <v>93</v>
      </c>
      <c r="J49" s="9" t="s">
        <v>94</v>
      </c>
      <c r="K49" s="9" t="s">
        <v>95</v>
      </c>
      <c r="L49" s="9" t="s">
        <v>96</v>
      </c>
      <c r="M49" s="9" t="s">
        <v>97</v>
      </c>
      <c r="N49" s="9" t="s">
        <v>98</v>
      </c>
      <c r="O49" s="9" t="s">
        <v>99</v>
      </c>
      <c r="P49" s="9" t="s">
        <v>100</v>
      </c>
      <c r="Q49" s="9" t="s">
        <v>101</v>
      </c>
      <c r="R49" s="9" t="s">
        <v>102</v>
      </c>
      <c r="S49" s="9" t="s">
        <v>103</v>
      </c>
      <c r="T49" s="9" t="s">
        <v>104</v>
      </c>
      <c r="U49" s="9" t="s">
        <v>105</v>
      </c>
      <c r="V49" s="9" t="s">
        <v>106</v>
      </c>
      <c r="W49" t="s">
        <v>134</v>
      </c>
      <c r="X49" s="9" t="s">
        <v>107</v>
      </c>
      <c r="Y49" s="9" t="s">
        <v>108</v>
      </c>
      <c r="Z49" s="9" t="s">
        <v>109</v>
      </c>
      <c r="AA49" s="9" t="s">
        <v>110</v>
      </c>
      <c r="AB49" s="9" t="s">
        <v>111</v>
      </c>
      <c r="AC49" s="9" t="s">
        <v>112</v>
      </c>
      <c r="AD49" s="9" t="s">
        <v>113</v>
      </c>
      <c r="AE49" s="9" t="s">
        <v>84</v>
      </c>
    </row>
    <row r="50" spans="1:33" s="9" customFormat="1" x14ac:dyDescent="0.2">
      <c r="A50" s="9">
        <v>2011</v>
      </c>
      <c r="B50" s="12">
        <f>B44</f>
        <v>125</v>
      </c>
      <c r="C50" s="12">
        <f t="shared" ref="C50:AD50" si="10">C44</f>
        <v>5</v>
      </c>
      <c r="D50" s="12">
        <f t="shared" si="10"/>
        <v>258</v>
      </c>
      <c r="E50" s="12">
        <f t="shared" si="10"/>
        <v>1437</v>
      </c>
      <c r="F50" s="12">
        <f t="shared" si="10"/>
        <v>3130</v>
      </c>
      <c r="G50" s="12">
        <f t="shared" si="10"/>
        <v>2873</v>
      </c>
      <c r="H50" s="12">
        <f t="shared" si="10"/>
        <v>14388</v>
      </c>
      <c r="I50" s="12">
        <f t="shared" si="10"/>
        <v>618</v>
      </c>
      <c r="J50" s="12">
        <f t="shared" si="10"/>
        <v>23600</v>
      </c>
      <c r="K50" s="12">
        <f t="shared" si="10"/>
        <v>132</v>
      </c>
      <c r="L50" s="12">
        <f t="shared" si="10"/>
        <v>825</v>
      </c>
      <c r="M50" s="12">
        <f t="shared" si="10"/>
        <v>1316</v>
      </c>
      <c r="N50" s="12">
        <f t="shared" si="10"/>
        <v>167</v>
      </c>
      <c r="O50" s="12">
        <f t="shared" si="10"/>
        <v>437</v>
      </c>
      <c r="P50" s="12">
        <f t="shared" si="10"/>
        <v>2348</v>
      </c>
      <c r="Q50" s="12">
        <f t="shared" si="10"/>
        <v>1290</v>
      </c>
      <c r="R50" s="12">
        <f t="shared" si="10"/>
        <v>379</v>
      </c>
      <c r="S50" s="12">
        <f t="shared" si="10"/>
        <v>611</v>
      </c>
      <c r="T50" s="12">
        <f t="shared" si="10"/>
        <v>13980</v>
      </c>
      <c r="U50" s="12">
        <f t="shared" si="10"/>
        <v>61</v>
      </c>
      <c r="V50" s="12">
        <f t="shared" si="10"/>
        <v>1460</v>
      </c>
      <c r="W50" s="12">
        <f t="shared" si="10"/>
        <v>8838</v>
      </c>
      <c r="X50" s="12">
        <f t="shared" si="10"/>
        <v>1010</v>
      </c>
      <c r="Y50" s="12">
        <f t="shared" si="10"/>
        <v>13284</v>
      </c>
      <c r="Z50" s="12">
        <f t="shared" si="10"/>
        <v>41</v>
      </c>
      <c r="AA50" s="12">
        <f t="shared" si="10"/>
        <v>30341</v>
      </c>
      <c r="AB50" s="12">
        <f t="shared" si="10"/>
        <v>23</v>
      </c>
      <c r="AC50" s="12">
        <f t="shared" si="10"/>
        <v>1</v>
      </c>
      <c r="AD50" s="12">
        <f t="shared" si="10"/>
        <v>122978</v>
      </c>
      <c r="AE50" s="12"/>
    </row>
    <row r="51" spans="1:33" x14ac:dyDescent="0.2">
      <c r="A51">
        <v>2010</v>
      </c>
      <c r="B51" s="4">
        <v>105</v>
      </c>
      <c r="C51" s="4">
        <v>11</v>
      </c>
      <c r="D51" s="4">
        <v>231</v>
      </c>
      <c r="E51" s="4">
        <v>1473</v>
      </c>
      <c r="F51" s="4">
        <v>3674</v>
      </c>
      <c r="G51" s="4">
        <v>2945</v>
      </c>
      <c r="H51" s="4">
        <v>14190</v>
      </c>
      <c r="I51" s="4">
        <v>671</v>
      </c>
      <c r="J51" s="4">
        <v>24296</v>
      </c>
      <c r="K51" s="4">
        <v>139</v>
      </c>
      <c r="L51" s="4">
        <v>765</v>
      </c>
      <c r="M51" s="4">
        <v>1408</v>
      </c>
      <c r="N51" s="4">
        <v>184</v>
      </c>
      <c r="O51" s="4">
        <v>461</v>
      </c>
      <c r="P51" s="4">
        <v>2619</v>
      </c>
      <c r="Q51" s="4">
        <v>1427</v>
      </c>
      <c r="R51" s="4">
        <v>438</v>
      </c>
      <c r="S51" s="4">
        <v>613</v>
      </c>
      <c r="T51" s="4">
        <v>17579</v>
      </c>
      <c r="U51" s="4">
        <v>19</v>
      </c>
      <c r="V51" s="4">
        <v>1547</v>
      </c>
      <c r="W51" s="4">
        <v>10232</v>
      </c>
      <c r="X51" s="4">
        <v>1144</v>
      </c>
      <c r="Y51" s="4">
        <v>15085</v>
      </c>
      <c r="Z51" s="4">
        <v>29</v>
      </c>
      <c r="AA51" s="4">
        <v>32554</v>
      </c>
      <c r="AB51" s="4">
        <v>32</v>
      </c>
      <c r="AC51" s="4">
        <v>1</v>
      </c>
      <c r="AD51" s="4">
        <v>133872</v>
      </c>
      <c r="AE51" s="4">
        <v>3574086</v>
      </c>
      <c r="AF51" s="7"/>
      <c r="AG51" t="s">
        <v>114</v>
      </c>
    </row>
    <row r="52" spans="1:33" x14ac:dyDescent="0.2">
      <c r="A52">
        <v>2009</v>
      </c>
      <c r="B52" s="4">
        <v>119</v>
      </c>
      <c r="C52" s="4">
        <v>7</v>
      </c>
      <c r="D52" s="4">
        <v>237</v>
      </c>
      <c r="E52" s="4">
        <v>1474</v>
      </c>
      <c r="F52" s="4">
        <v>3685</v>
      </c>
      <c r="G52" s="4">
        <v>2974</v>
      </c>
      <c r="H52" s="4">
        <v>15405</v>
      </c>
      <c r="I52" s="4">
        <v>682</v>
      </c>
      <c r="J52" s="4">
        <v>24804</v>
      </c>
      <c r="K52" s="4">
        <v>97</v>
      </c>
      <c r="L52" s="4">
        <v>824</v>
      </c>
      <c r="M52" s="4">
        <v>1599</v>
      </c>
      <c r="N52" s="4">
        <v>227</v>
      </c>
      <c r="O52" s="4">
        <v>434</v>
      </c>
      <c r="P52" s="4">
        <v>2720</v>
      </c>
      <c r="Q52" s="4">
        <v>1494</v>
      </c>
      <c r="R52" s="4">
        <v>346</v>
      </c>
      <c r="S52" s="4">
        <v>632</v>
      </c>
      <c r="T52" s="4">
        <v>17791</v>
      </c>
      <c r="U52" s="4">
        <v>73</v>
      </c>
      <c r="V52" s="4">
        <v>1532</v>
      </c>
      <c r="W52" s="4">
        <v>10207</v>
      </c>
      <c r="X52" s="4">
        <v>1508</v>
      </c>
      <c r="Y52" s="4">
        <v>16318</v>
      </c>
      <c r="Z52" s="4">
        <v>44</v>
      </c>
      <c r="AA52" s="4">
        <v>33982</v>
      </c>
      <c r="AB52" s="4">
        <v>52</v>
      </c>
      <c r="AC52" s="4">
        <v>0</v>
      </c>
      <c r="AD52" s="4">
        <v>139267</v>
      </c>
      <c r="AE52" s="4">
        <v>3518272</v>
      </c>
      <c r="AF52" s="7"/>
    </row>
    <row r="53" spans="1:33" x14ac:dyDescent="0.2">
      <c r="A53">
        <v>2008</v>
      </c>
      <c r="B53" s="4">
        <v>122</v>
      </c>
      <c r="C53" s="4">
        <v>11</v>
      </c>
      <c r="D53" s="4">
        <v>261</v>
      </c>
      <c r="E53" s="4">
        <v>1535</v>
      </c>
      <c r="F53" s="4">
        <v>4984</v>
      </c>
      <c r="G53" s="4">
        <v>3230</v>
      </c>
      <c r="H53" s="4">
        <v>14957</v>
      </c>
      <c r="I53" s="4">
        <v>850</v>
      </c>
      <c r="J53" s="4">
        <v>24236</v>
      </c>
      <c r="K53" s="4">
        <v>131</v>
      </c>
      <c r="L53" s="4">
        <v>876</v>
      </c>
      <c r="M53" s="4">
        <v>1697</v>
      </c>
      <c r="N53" s="4">
        <v>222</v>
      </c>
      <c r="O53" s="4">
        <v>509</v>
      </c>
      <c r="P53" s="4">
        <v>3387</v>
      </c>
      <c r="Q53" s="4">
        <v>1616</v>
      </c>
      <c r="R53" s="4">
        <v>614</v>
      </c>
      <c r="S53" s="4">
        <v>637</v>
      </c>
      <c r="T53" s="4">
        <v>18304</v>
      </c>
      <c r="U53" s="4">
        <v>39</v>
      </c>
      <c r="V53" s="4">
        <v>1377</v>
      </c>
      <c r="W53" s="4">
        <v>10760</v>
      </c>
      <c r="X53" s="4">
        <v>1553</v>
      </c>
      <c r="Y53" s="4">
        <v>17423</v>
      </c>
      <c r="Z53" s="4">
        <v>66</v>
      </c>
      <c r="AA53" s="4">
        <v>36048</v>
      </c>
      <c r="AB53" s="4">
        <v>54</v>
      </c>
      <c r="AC53" s="4">
        <v>15</v>
      </c>
      <c r="AD53" s="4">
        <v>145514</v>
      </c>
      <c r="AE53" s="4">
        <v>3501242</v>
      </c>
      <c r="AF53" s="7"/>
      <c r="AG53" t="s">
        <v>155</v>
      </c>
    </row>
    <row r="54" spans="1:33" x14ac:dyDescent="0.2">
      <c r="A54">
        <v>2007</v>
      </c>
      <c r="B54" s="4">
        <v>80</v>
      </c>
      <c r="C54" s="4">
        <v>9</v>
      </c>
      <c r="D54" s="4">
        <v>269</v>
      </c>
      <c r="E54" s="4">
        <v>1569</v>
      </c>
      <c r="F54" s="4">
        <v>4804</v>
      </c>
      <c r="G54" s="4">
        <v>3112</v>
      </c>
      <c r="H54" s="4">
        <v>13984</v>
      </c>
      <c r="I54" s="4">
        <v>1066</v>
      </c>
      <c r="J54" s="4">
        <v>24587</v>
      </c>
      <c r="K54" s="4">
        <v>165</v>
      </c>
      <c r="L54" s="4">
        <v>956</v>
      </c>
      <c r="M54" s="4">
        <v>1778</v>
      </c>
      <c r="N54" s="4">
        <v>244</v>
      </c>
      <c r="O54" s="4">
        <v>587</v>
      </c>
      <c r="P54" s="4">
        <v>3225</v>
      </c>
      <c r="Q54" s="4">
        <v>1724</v>
      </c>
      <c r="R54" s="4">
        <v>543</v>
      </c>
      <c r="S54" s="4">
        <v>699</v>
      </c>
      <c r="T54" s="4">
        <v>18189</v>
      </c>
      <c r="U54" s="4">
        <v>35</v>
      </c>
      <c r="V54" s="4">
        <v>1542</v>
      </c>
      <c r="W54" s="4">
        <v>10453</v>
      </c>
      <c r="X54" s="4">
        <v>1341</v>
      </c>
      <c r="Y54" s="4">
        <v>17666</v>
      </c>
      <c r="Z54" s="4">
        <v>90</v>
      </c>
      <c r="AA54" s="4">
        <v>38545</v>
      </c>
      <c r="AB54" s="4">
        <v>50</v>
      </c>
      <c r="AC54" s="4">
        <v>30</v>
      </c>
      <c r="AD54" s="4">
        <v>147342</v>
      </c>
      <c r="AE54" s="4">
        <v>3502305</v>
      </c>
      <c r="AF54" s="7"/>
    </row>
    <row r="55" spans="1:33" x14ac:dyDescent="0.2">
      <c r="A55">
        <v>2006</v>
      </c>
      <c r="B55" s="4">
        <v>138</v>
      </c>
      <c r="C55" s="4">
        <v>27</v>
      </c>
      <c r="D55" s="4">
        <v>333</v>
      </c>
      <c r="E55" s="4">
        <v>1508</v>
      </c>
      <c r="F55" s="4">
        <v>4470</v>
      </c>
      <c r="G55" s="4">
        <v>2997</v>
      </c>
      <c r="H55" s="4">
        <v>13331</v>
      </c>
      <c r="I55" s="4">
        <v>1081</v>
      </c>
      <c r="J55" s="4">
        <v>24373</v>
      </c>
      <c r="K55" s="4">
        <v>165</v>
      </c>
      <c r="L55" s="4">
        <v>984</v>
      </c>
      <c r="M55" s="4">
        <v>1777</v>
      </c>
      <c r="N55" s="4">
        <v>233</v>
      </c>
      <c r="O55" s="4">
        <v>797</v>
      </c>
      <c r="P55" s="4">
        <v>3141</v>
      </c>
      <c r="Q55" s="4">
        <v>1876</v>
      </c>
      <c r="R55" s="4">
        <v>610</v>
      </c>
      <c r="S55" s="4">
        <v>658</v>
      </c>
      <c r="T55" s="4">
        <v>18729</v>
      </c>
      <c r="U55" s="4">
        <v>23</v>
      </c>
      <c r="V55" s="4">
        <v>1609</v>
      </c>
      <c r="W55" s="4">
        <v>9926</v>
      </c>
      <c r="X55" s="4">
        <v>1484</v>
      </c>
      <c r="Y55" s="4">
        <v>17693</v>
      </c>
      <c r="Z55" s="4">
        <v>93</v>
      </c>
      <c r="AA55" s="4">
        <v>41434</v>
      </c>
      <c r="AB55" s="4">
        <v>160</v>
      </c>
      <c r="AC55" s="4">
        <v>38</v>
      </c>
      <c r="AD55" s="4">
        <v>149688</v>
      </c>
      <c r="AE55" s="4">
        <v>3504804</v>
      </c>
      <c r="AF55" s="7"/>
    </row>
    <row r="56" spans="1:33" x14ac:dyDescent="0.2">
      <c r="A56">
        <v>2005</v>
      </c>
      <c r="B56" s="4">
        <v>127</v>
      </c>
      <c r="C56" s="4">
        <v>12</v>
      </c>
      <c r="D56" s="4">
        <v>290</v>
      </c>
      <c r="E56" s="4">
        <v>1562</v>
      </c>
      <c r="F56" s="4">
        <v>4458</v>
      </c>
      <c r="G56" s="4">
        <v>2960</v>
      </c>
      <c r="H56" s="4">
        <v>13378</v>
      </c>
      <c r="I56" s="4">
        <v>1117</v>
      </c>
      <c r="J56" s="4">
        <v>25243</v>
      </c>
      <c r="K56" s="4">
        <v>205</v>
      </c>
      <c r="L56" s="4">
        <v>964</v>
      </c>
      <c r="M56" s="4">
        <v>1842</v>
      </c>
      <c r="N56" s="4">
        <v>213</v>
      </c>
      <c r="O56" s="4">
        <v>883</v>
      </c>
      <c r="P56" s="4">
        <v>3188</v>
      </c>
      <c r="Q56" s="4">
        <v>1771</v>
      </c>
      <c r="R56" s="4">
        <v>542</v>
      </c>
      <c r="S56" s="4">
        <v>812</v>
      </c>
      <c r="T56" s="4">
        <v>16567</v>
      </c>
      <c r="U56" s="4">
        <v>85</v>
      </c>
      <c r="V56" s="4">
        <v>1431</v>
      </c>
      <c r="W56" s="4">
        <v>9875</v>
      </c>
      <c r="X56" s="4">
        <v>1328</v>
      </c>
      <c r="Y56" s="4">
        <v>17737</v>
      </c>
      <c r="Z56" s="4">
        <v>144</v>
      </c>
      <c r="AA56" s="4">
        <v>36806</v>
      </c>
      <c r="AB56" s="4">
        <v>173</v>
      </c>
      <c r="AC56" s="4">
        <v>52</v>
      </c>
      <c r="AD56" s="4">
        <v>143765</v>
      </c>
      <c r="AE56" s="4">
        <v>3510294</v>
      </c>
      <c r="AF56" s="7"/>
    </row>
    <row r="57" spans="1:33" x14ac:dyDescent="0.2">
      <c r="A57">
        <v>2004</v>
      </c>
      <c r="B57" s="4">
        <v>110</v>
      </c>
      <c r="C57" s="4">
        <v>4</v>
      </c>
      <c r="D57" s="4">
        <v>306</v>
      </c>
      <c r="E57" s="4">
        <v>1736</v>
      </c>
      <c r="F57" s="4">
        <v>4379</v>
      </c>
      <c r="G57" s="4">
        <v>2971</v>
      </c>
      <c r="H57" s="4">
        <v>14363</v>
      </c>
      <c r="I57" s="4">
        <v>1041</v>
      </c>
      <c r="J57" s="4">
        <v>25753</v>
      </c>
      <c r="K57" s="4">
        <v>183</v>
      </c>
      <c r="L57" s="4">
        <v>961</v>
      </c>
      <c r="M57" s="4">
        <v>1763</v>
      </c>
      <c r="N57" s="4">
        <v>166</v>
      </c>
      <c r="O57" s="4">
        <v>854</v>
      </c>
      <c r="P57" s="4">
        <v>3082</v>
      </c>
      <c r="Q57" s="4">
        <v>1627</v>
      </c>
      <c r="R57" s="4">
        <v>549</v>
      </c>
      <c r="S57" s="4">
        <v>781</v>
      </c>
      <c r="T57" s="4">
        <v>18162</v>
      </c>
      <c r="U57" s="4">
        <v>30</v>
      </c>
      <c r="V57" s="4">
        <v>1543</v>
      </c>
      <c r="W57" s="4">
        <v>10702</v>
      </c>
      <c r="X57" s="4">
        <v>1459</v>
      </c>
      <c r="Y57" s="4">
        <v>18323</v>
      </c>
      <c r="Z57" s="4">
        <v>60</v>
      </c>
      <c r="AA57" s="4">
        <v>36533</v>
      </c>
      <c r="AB57" s="4">
        <v>119</v>
      </c>
      <c r="AC57" s="4">
        <v>187</v>
      </c>
      <c r="AD57" s="4">
        <v>147725</v>
      </c>
      <c r="AE57" s="4">
        <v>3503605</v>
      </c>
      <c r="AF57" s="7"/>
    </row>
    <row r="58" spans="1:33" x14ac:dyDescent="0.2">
      <c r="A58">
        <v>2003</v>
      </c>
      <c r="B58" s="4">
        <v>125</v>
      </c>
      <c r="C58" s="4">
        <v>11</v>
      </c>
      <c r="D58" s="4">
        <v>285</v>
      </c>
      <c r="E58" s="4">
        <v>1585</v>
      </c>
      <c r="F58" s="4">
        <v>3967</v>
      </c>
      <c r="G58" s="4">
        <v>2912</v>
      </c>
      <c r="H58" s="4">
        <v>14563</v>
      </c>
      <c r="I58" s="4">
        <v>1259</v>
      </c>
      <c r="J58" s="4">
        <v>24556</v>
      </c>
      <c r="K58" s="4">
        <v>204</v>
      </c>
      <c r="L58" s="4">
        <v>926</v>
      </c>
      <c r="M58" s="4">
        <v>1850</v>
      </c>
      <c r="N58" s="4">
        <v>199</v>
      </c>
      <c r="O58" s="4">
        <v>710</v>
      </c>
      <c r="P58" s="4">
        <v>3388</v>
      </c>
      <c r="Q58" s="4">
        <v>1614</v>
      </c>
      <c r="R58" s="4">
        <v>501</v>
      </c>
      <c r="S58" s="4">
        <v>714</v>
      </c>
      <c r="T58" s="4">
        <v>17981</v>
      </c>
      <c r="U58" s="4">
        <v>38</v>
      </c>
      <c r="V58" s="4">
        <v>1566</v>
      </c>
      <c r="W58" s="4">
        <v>11396</v>
      </c>
      <c r="X58" s="4">
        <v>1649</v>
      </c>
      <c r="Y58" s="4">
        <v>18807</v>
      </c>
      <c r="Z58" s="4">
        <v>133</v>
      </c>
      <c r="AA58" s="4">
        <v>38271</v>
      </c>
      <c r="AB58" s="4">
        <v>117</v>
      </c>
      <c r="AC58" s="4">
        <v>149</v>
      </c>
      <c r="AD58" s="4">
        <v>149476</v>
      </c>
      <c r="AE58" s="4">
        <v>3483371</v>
      </c>
      <c r="AF58" s="7"/>
    </row>
    <row r="59" spans="1:33" x14ac:dyDescent="0.2">
      <c r="A59">
        <v>2002</v>
      </c>
      <c r="B59" s="4">
        <v>76</v>
      </c>
      <c r="C59" s="4">
        <v>16</v>
      </c>
      <c r="D59" s="4">
        <v>335</v>
      </c>
      <c r="E59" s="4">
        <v>1687</v>
      </c>
      <c r="F59" s="4">
        <v>4492</v>
      </c>
      <c r="G59" s="4">
        <v>3189</v>
      </c>
      <c r="H59" s="4">
        <v>16040</v>
      </c>
      <c r="I59" s="4">
        <v>1492</v>
      </c>
      <c r="J59" s="4">
        <v>22448</v>
      </c>
      <c r="K59" s="4">
        <v>193</v>
      </c>
      <c r="L59" s="4">
        <v>1137</v>
      </c>
      <c r="M59" s="4">
        <v>2214</v>
      </c>
      <c r="N59" s="4">
        <v>204</v>
      </c>
      <c r="O59" s="4">
        <v>552</v>
      </c>
      <c r="P59" s="4">
        <v>3757</v>
      </c>
      <c r="Q59" s="4">
        <v>1714</v>
      </c>
      <c r="R59" s="4">
        <v>670</v>
      </c>
      <c r="S59" s="4">
        <v>919</v>
      </c>
      <c r="T59" s="4">
        <v>19241</v>
      </c>
      <c r="U59" s="4">
        <v>40</v>
      </c>
      <c r="V59" s="4">
        <v>1757</v>
      </c>
      <c r="W59" s="4">
        <v>12156</v>
      </c>
      <c r="X59" s="4">
        <v>1906</v>
      </c>
      <c r="Y59" s="4">
        <v>20766</v>
      </c>
      <c r="Z59" s="4">
        <v>149</v>
      </c>
      <c r="AA59" s="4">
        <v>44686</v>
      </c>
      <c r="AB59" s="4">
        <v>118</v>
      </c>
      <c r="AC59" s="4">
        <v>255</v>
      </c>
      <c r="AD59" s="4">
        <v>162209</v>
      </c>
      <c r="AE59" s="4">
        <v>3460502</v>
      </c>
      <c r="AF59" s="7"/>
    </row>
    <row r="60" spans="1:33" x14ac:dyDescent="0.2">
      <c r="A60">
        <v>2001</v>
      </c>
      <c r="B60" s="4">
        <v>138</v>
      </c>
      <c r="C60" s="4">
        <v>14</v>
      </c>
      <c r="D60" s="4">
        <v>315</v>
      </c>
      <c r="E60" s="4">
        <v>1560</v>
      </c>
      <c r="F60" s="4">
        <v>4931</v>
      </c>
      <c r="G60" s="4">
        <v>2993</v>
      </c>
      <c r="H60" s="4">
        <v>16069</v>
      </c>
      <c r="I60" s="4">
        <v>1304</v>
      </c>
      <c r="J60" s="4">
        <v>19169</v>
      </c>
      <c r="K60" s="4">
        <v>180</v>
      </c>
      <c r="L60" s="4">
        <v>1005</v>
      </c>
      <c r="M60" s="4">
        <v>2059</v>
      </c>
      <c r="N60" s="4">
        <v>191</v>
      </c>
      <c r="O60" s="4">
        <v>486</v>
      </c>
      <c r="P60" s="4">
        <v>3732</v>
      </c>
      <c r="Q60" s="4">
        <v>1530</v>
      </c>
      <c r="R60" s="4">
        <v>590</v>
      </c>
      <c r="S60" s="4">
        <v>756</v>
      </c>
      <c r="T60" s="4">
        <v>19058</v>
      </c>
      <c r="U60" s="4">
        <v>40</v>
      </c>
      <c r="V60" s="4">
        <v>1863</v>
      </c>
      <c r="W60" s="4">
        <v>11752</v>
      </c>
      <c r="X60" s="4">
        <v>1965</v>
      </c>
      <c r="Y60" s="4">
        <v>22733</v>
      </c>
      <c r="Z60" s="4">
        <v>18</v>
      </c>
      <c r="AA60" s="4">
        <v>45623</v>
      </c>
      <c r="AB60" s="4">
        <v>126</v>
      </c>
      <c r="AC60" s="4">
        <v>226</v>
      </c>
      <c r="AD60" s="4">
        <v>160426</v>
      </c>
      <c r="AE60" s="4">
        <v>3425074</v>
      </c>
      <c r="AF60" s="7"/>
    </row>
    <row r="61" spans="1:33" x14ac:dyDescent="0.2">
      <c r="A61">
        <v>2000</v>
      </c>
      <c r="B61" s="4">
        <v>93</v>
      </c>
      <c r="C61" s="4">
        <v>19</v>
      </c>
      <c r="D61" s="4">
        <v>306</v>
      </c>
      <c r="E61" s="4">
        <v>1316</v>
      </c>
      <c r="F61" s="4">
        <v>4895</v>
      </c>
      <c r="G61" s="4">
        <v>2870</v>
      </c>
      <c r="H61" s="4">
        <v>15201</v>
      </c>
      <c r="I61" s="4">
        <v>1296</v>
      </c>
      <c r="J61" s="4">
        <v>17340</v>
      </c>
      <c r="K61" s="4">
        <v>212</v>
      </c>
      <c r="L61" s="4">
        <v>856</v>
      </c>
      <c r="M61" s="4">
        <v>1858</v>
      </c>
      <c r="N61" s="4">
        <v>136</v>
      </c>
      <c r="O61" s="4">
        <v>322</v>
      </c>
      <c r="P61" s="4">
        <v>3790</v>
      </c>
      <c r="Q61" s="4">
        <v>1603</v>
      </c>
      <c r="R61" s="4">
        <v>711</v>
      </c>
      <c r="S61" s="4">
        <v>799</v>
      </c>
      <c r="T61" s="4">
        <v>18154</v>
      </c>
      <c r="U61" s="4">
        <v>59</v>
      </c>
      <c r="V61" s="4">
        <v>1933</v>
      </c>
      <c r="W61" s="4">
        <v>11458</v>
      </c>
      <c r="X61" s="4">
        <v>2136</v>
      </c>
      <c r="Y61" s="4">
        <v>21147</v>
      </c>
      <c r="Z61" s="4">
        <v>17</v>
      </c>
      <c r="AA61" s="4">
        <v>47529</v>
      </c>
      <c r="AB61" s="4">
        <v>122</v>
      </c>
      <c r="AC61" s="4">
        <v>213</v>
      </c>
      <c r="AD61" s="4">
        <v>156391</v>
      </c>
      <c r="AE61" s="4">
        <v>3405565</v>
      </c>
      <c r="AF61" s="7"/>
    </row>
    <row r="62" spans="1:33" x14ac:dyDescent="0.2">
      <c r="A62">
        <v>1999</v>
      </c>
      <c r="B62" s="4">
        <v>89</v>
      </c>
      <c r="C62" s="4">
        <v>23</v>
      </c>
      <c r="D62" s="4">
        <v>303</v>
      </c>
      <c r="E62" s="4">
        <v>1409</v>
      </c>
      <c r="F62" s="4">
        <v>4560</v>
      </c>
      <c r="G62" s="4">
        <v>2902</v>
      </c>
      <c r="H62" s="4">
        <v>15897</v>
      </c>
      <c r="I62" s="4">
        <v>1391</v>
      </c>
      <c r="J62" s="4">
        <v>16162</v>
      </c>
      <c r="K62" s="4">
        <v>146</v>
      </c>
      <c r="L62" s="4">
        <v>908</v>
      </c>
      <c r="M62" s="4">
        <v>1858</v>
      </c>
      <c r="N62" s="4">
        <v>120</v>
      </c>
      <c r="O62" s="4">
        <v>364</v>
      </c>
      <c r="P62" s="4">
        <v>3808</v>
      </c>
      <c r="Q62" s="4">
        <v>1739</v>
      </c>
      <c r="R62" s="4">
        <v>674</v>
      </c>
      <c r="S62" s="4">
        <v>652</v>
      </c>
      <c r="T62" s="4">
        <v>19009</v>
      </c>
      <c r="U62" s="4">
        <v>45</v>
      </c>
      <c r="V62" s="4">
        <v>2442</v>
      </c>
      <c r="W62" s="4">
        <v>10993</v>
      </c>
      <c r="X62" s="4">
        <v>2448</v>
      </c>
      <c r="Y62" s="4">
        <v>23835</v>
      </c>
      <c r="Z62" s="4">
        <v>35</v>
      </c>
      <c r="AA62" s="4">
        <v>50281</v>
      </c>
      <c r="AB62" s="4">
        <v>118</v>
      </c>
      <c r="AC62" s="4">
        <v>237</v>
      </c>
      <c r="AD62" s="4">
        <v>162448</v>
      </c>
      <c r="AE62" s="4">
        <v>3282000</v>
      </c>
      <c r="AF62" s="7"/>
    </row>
    <row r="63" spans="1:33" x14ac:dyDescent="0.2">
      <c r="A63">
        <v>1998</v>
      </c>
      <c r="B63" s="4">
        <v>146</v>
      </c>
      <c r="C63" s="4">
        <v>22</v>
      </c>
      <c r="D63" s="4">
        <v>349</v>
      </c>
      <c r="E63" s="4">
        <v>1694</v>
      </c>
      <c r="F63" s="4">
        <v>4783</v>
      </c>
      <c r="G63" s="4">
        <v>3806</v>
      </c>
      <c r="H63" s="4">
        <v>18069</v>
      </c>
      <c r="I63" s="4">
        <v>1601</v>
      </c>
      <c r="J63" s="4">
        <v>17588</v>
      </c>
      <c r="K63" s="4">
        <v>138</v>
      </c>
      <c r="L63" s="4">
        <v>918</v>
      </c>
      <c r="M63" s="4">
        <v>2218</v>
      </c>
      <c r="N63" s="4">
        <v>142</v>
      </c>
      <c r="O63" s="4">
        <v>540</v>
      </c>
      <c r="P63" s="4">
        <v>4361</v>
      </c>
      <c r="Q63" s="4">
        <v>2164</v>
      </c>
      <c r="R63" s="4">
        <v>913</v>
      </c>
      <c r="S63" s="4">
        <v>782</v>
      </c>
      <c r="T63" s="4">
        <v>20500</v>
      </c>
      <c r="U63" s="4">
        <v>203</v>
      </c>
      <c r="V63" s="4">
        <v>2539</v>
      </c>
      <c r="W63" s="4">
        <v>10930</v>
      </c>
      <c r="X63" s="4">
        <v>2679</v>
      </c>
      <c r="Y63" s="4">
        <v>25435</v>
      </c>
      <c r="Z63" s="4">
        <v>67</v>
      </c>
      <c r="AA63" s="4">
        <v>52070</v>
      </c>
      <c r="AB63" s="4">
        <v>102</v>
      </c>
      <c r="AC63" s="4">
        <v>354</v>
      </c>
      <c r="AD63" s="4">
        <v>175113</v>
      </c>
      <c r="AE63" s="4">
        <v>3274000</v>
      </c>
      <c r="AF63" s="7"/>
    </row>
    <row r="64" spans="1:33" x14ac:dyDescent="0.2">
      <c r="A64">
        <v>1997</v>
      </c>
      <c r="B64" s="4">
        <v>146</v>
      </c>
      <c r="C64" s="4">
        <v>21</v>
      </c>
      <c r="D64" s="4">
        <v>379</v>
      </c>
      <c r="E64" s="4">
        <v>1939</v>
      </c>
      <c r="F64" s="4">
        <v>5000</v>
      </c>
      <c r="G64" s="4">
        <v>4035</v>
      </c>
      <c r="H64" s="4">
        <v>19714</v>
      </c>
      <c r="I64" s="4">
        <v>1744</v>
      </c>
      <c r="J64" s="4">
        <v>18199</v>
      </c>
      <c r="K64" s="4">
        <v>204</v>
      </c>
      <c r="L64" s="4">
        <v>1001</v>
      </c>
      <c r="M64" s="4">
        <v>2826</v>
      </c>
      <c r="N64" s="4">
        <v>124</v>
      </c>
      <c r="O64" s="4">
        <v>491</v>
      </c>
      <c r="P64" s="4">
        <v>4460</v>
      </c>
      <c r="Q64" s="4">
        <v>2173</v>
      </c>
      <c r="R64" s="4">
        <v>999</v>
      </c>
      <c r="S64" s="4">
        <v>811</v>
      </c>
      <c r="T64" s="4">
        <v>20649</v>
      </c>
      <c r="U64" s="4">
        <v>51</v>
      </c>
      <c r="V64" s="4">
        <v>2457</v>
      </c>
      <c r="W64" s="4">
        <v>11368</v>
      </c>
      <c r="X64" s="4">
        <v>2219</v>
      </c>
      <c r="Y64" s="4">
        <v>26728</v>
      </c>
      <c r="Z64" s="4">
        <v>163</v>
      </c>
      <c r="AA64" s="4">
        <v>53063</v>
      </c>
      <c r="AB64" s="4">
        <v>115</v>
      </c>
      <c r="AC64" s="4">
        <v>876</v>
      </c>
      <c r="AD64" s="4">
        <v>181955</v>
      </c>
      <c r="AE64" s="4">
        <v>3270000</v>
      </c>
      <c r="AF64" s="7"/>
    </row>
    <row r="65" spans="1:32" x14ac:dyDescent="0.2">
      <c r="A65">
        <v>1996</v>
      </c>
      <c r="B65" s="4">
        <v>170</v>
      </c>
      <c r="C65" s="4">
        <v>18</v>
      </c>
      <c r="D65" s="4">
        <v>407</v>
      </c>
      <c r="E65" s="4">
        <v>2052</v>
      </c>
      <c r="F65" s="4">
        <v>5435</v>
      </c>
      <c r="G65" s="4">
        <v>4924</v>
      </c>
      <c r="H65" s="4">
        <v>20972</v>
      </c>
      <c r="I65" s="4">
        <v>1999</v>
      </c>
      <c r="J65" s="4">
        <v>18257</v>
      </c>
      <c r="K65" s="4">
        <v>239</v>
      </c>
      <c r="L65" s="4">
        <v>929</v>
      </c>
      <c r="M65" s="4">
        <v>3374</v>
      </c>
      <c r="N65" s="4">
        <v>117</v>
      </c>
      <c r="O65" s="4">
        <v>475</v>
      </c>
      <c r="P65" s="4">
        <v>4664</v>
      </c>
      <c r="Q65" s="4">
        <v>2225</v>
      </c>
      <c r="R65" s="4">
        <v>900</v>
      </c>
      <c r="S65" s="4">
        <v>804</v>
      </c>
      <c r="T65" s="4">
        <v>21070</v>
      </c>
      <c r="U65" s="4">
        <v>56</v>
      </c>
      <c r="V65" s="4">
        <v>2370</v>
      </c>
      <c r="W65" s="4">
        <v>10750</v>
      </c>
      <c r="X65" s="4">
        <v>1951</v>
      </c>
      <c r="Y65" s="4">
        <v>26654</v>
      </c>
      <c r="Z65" s="4">
        <v>70</v>
      </c>
      <c r="AA65" s="4">
        <v>51949</v>
      </c>
      <c r="AB65" s="4">
        <v>170</v>
      </c>
      <c r="AC65" s="4">
        <v>788</v>
      </c>
      <c r="AD65" s="4">
        <v>183789</v>
      </c>
      <c r="AE65" s="4">
        <v>3274000</v>
      </c>
      <c r="AF65" s="7"/>
    </row>
    <row r="66" spans="1:32" x14ac:dyDescent="0.2">
      <c r="A66">
        <v>1995</v>
      </c>
      <c r="B66" s="4">
        <v>171</v>
      </c>
      <c r="C66" s="4">
        <v>24</v>
      </c>
      <c r="D66" s="4">
        <v>417</v>
      </c>
      <c r="E66" s="4">
        <v>2135</v>
      </c>
      <c r="F66" s="4">
        <v>5785</v>
      </c>
      <c r="G66" s="4">
        <v>5320</v>
      </c>
      <c r="H66" s="4">
        <v>23494</v>
      </c>
      <c r="I66" s="4">
        <v>2342</v>
      </c>
      <c r="J66" s="4">
        <v>19224</v>
      </c>
      <c r="K66" s="4">
        <v>292</v>
      </c>
      <c r="L66" s="4">
        <v>1193</v>
      </c>
      <c r="M66" s="4">
        <v>3243</v>
      </c>
      <c r="N66" s="4">
        <v>102</v>
      </c>
      <c r="O66" s="4">
        <v>453</v>
      </c>
      <c r="P66" s="4">
        <v>5532</v>
      </c>
      <c r="Q66" s="4">
        <v>2539</v>
      </c>
      <c r="R66" s="4">
        <v>1024</v>
      </c>
      <c r="S66" s="4">
        <v>862</v>
      </c>
      <c r="T66" s="4">
        <v>21408</v>
      </c>
      <c r="U66" s="4">
        <v>107</v>
      </c>
      <c r="V66" s="4">
        <v>2043</v>
      </c>
      <c r="W66" s="4">
        <v>10118</v>
      </c>
      <c r="X66" s="4">
        <v>1630</v>
      </c>
      <c r="Y66" s="4">
        <v>26987</v>
      </c>
      <c r="Z66" s="4">
        <v>51</v>
      </c>
      <c r="AA66" s="4">
        <v>51980</v>
      </c>
      <c r="AB66" s="4">
        <v>201</v>
      </c>
      <c r="AC66" s="4">
        <v>832</v>
      </c>
      <c r="AD66" s="4">
        <v>189509</v>
      </c>
      <c r="AE66" s="4">
        <v>3275000</v>
      </c>
      <c r="AF66" s="7"/>
    </row>
    <row r="67" spans="1:32" x14ac:dyDescent="0.2">
      <c r="A67">
        <v>1994</v>
      </c>
      <c r="B67" s="4">
        <v>191</v>
      </c>
      <c r="C67" s="4">
        <v>24</v>
      </c>
      <c r="D67" s="4">
        <v>379</v>
      </c>
      <c r="E67" s="4">
        <v>2185</v>
      </c>
      <c r="F67" s="4">
        <v>5878</v>
      </c>
      <c r="G67" s="4">
        <v>5386</v>
      </c>
      <c r="H67" s="4">
        <v>22224</v>
      </c>
      <c r="I67" s="4">
        <v>2639</v>
      </c>
      <c r="J67" s="4">
        <v>18510</v>
      </c>
      <c r="K67" s="4">
        <v>285</v>
      </c>
      <c r="L67" s="4">
        <v>966</v>
      </c>
      <c r="M67" s="4">
        <v>2834</v>
      </c>
      <c r="N67" s="4">
        <v>95</v>
      </c>
      <c r="O67" s="4">
        <v>425</v>
      </c>
      <c r="P67" s="4">
        <v>5320</v>
      </c>
      <c r="Q67" s="4">
        <v>2996</v>
      </c>
      <c r="R67" s="4">
        <v>829</v>
      </c>
      <c r="S67" s="4">
        <v>854</v>
      </c>
      <c r="T67" s="4">
        <v>19982</v>
      </c>
      <c r="U67" s="4">
        <v>101</v>
      </c>
      <c r="V67" s="4">
        <v>2469</v>
      </c>
      <c r="W67" s="4">
        <v>10332</v>
      </c>
      <c r="X67" s="4">
        <v>1786</v>
      </c>
      <c r="Y67" s="4">
        <v>26435</v>
      </c>
      <c r="Z67" s="4">
        <v>99</v>
      </c>
      <c r="AA67" s="4">
        <v>50549</v>
      </c>
      <c r="AB67" s="4">
        <v>176</v>
      </c>
      <c r="AC67" s="4">
        <v>1032</v>
      </c>
      <c r="AD67" s="4">
        <v>184981</v>
      </c>
      <c r="AE67" s="4">
        <v>3275000</v>
      </c>
      <c r="AF67" s="7"/>
    </row>
    <row r="68" spans="1:32" x14ac:dyDescent="0.2">
      <c r="A68">
        <v>1993</v>
      </c>
      <c r="B68" s="4">
        <v>156</v>
      </c>
      <c r="C68" s="4">
        <v>21</v>
      </c>
      <c r="D68" s="4">
        <v>466</v>
      </c>
      <c r="E68" s="4">
        <v>2036</v>
      </c>
      <c r="F68" s="4">
        <v>6276</v>
      </c>
      <c r="G68" s="4">
        <v>5602</v>
      </c>
      <c r="H68" s="4">
        <v>22778</v>
      </c>
      <c r="I68" s="4">
        <v>2459</v>
      </c>
      <c r="J68" s="4">
        <v>18383</v>
      </c>
      <c r="K68" s="4">
        <v>275</v>
      </c>
      <c r="L68" s="4">
        <v>1027</v>
      </c>
      <c r="M68" s="4">
        <v>2785</v>
      </c>
      <c r="N68" s="4">
        <v>63</v>
      </c>
      <c r="O68" s="4">
        <v>430</v>
      </c>
      <c r="P68" s="4">
        <v>4873</v>
      </c>
      <c r="Q68" s="4">
        <v>3214</v>
      </c>
      <c r="R68" s="4">
        <v>896</v>
      </c>
      <c r="S68" s="4">
        <v>971</v>
      </c>
      <c r="T68" s="4">
        <v>18278</v>
      </c>
      <c r="U68" s="4">
        <v>125</v>
      </c>
      <c r="V68" s="4">
        <v>2122</v>
      </c>
      <c r="W68" s="4">
        <v>11425</v>
      </c>
      <c r="X68" s="4">
        <v>1719</v>
      </c>
      <c r="Y68" s="4">
        <v>27489</v>
      </c>
      <c r="Z68" s="4">
        <v>105</v>
      </c>
      <c r="AA68" s="4">
        <v>49937</v>
      </c>
      <c r="AB68" s="4">
        <v>138</v>
      </c>
      <c r="AC68" s="4">
        <v>922</v>
      </c>
      <c r="AD68" s="4">
        <v>184971</v>
      </c>
      <c r="AE68" s="4">
        <v>3277000</v>
      </c>
      <c r="AF68" s="7"/>
    </row>
    <row r="69" spans="1:32" x14ac:dyDescent="0.2">
      <c r="A69">
        <v>1992</v>
      </c>
      <c r="B69" s="4">
        <v>145</v>
      </c>
      <c r="C69" s="4">
        <v>33</v>
      </c>
      <c r="D69" s="4">
        <v>470</v>
      </c>
      <c r="E69" s="4">
        <v>2046</v>
      </c>
      <c r="F69" s="4">
        <v>7374</v>
      </c>
      <c r="G69" s="4">
        <v>6690</v>
      </c>
      <c r="H69" s="4">
        <v>25372</v>
      </c>
      <c r="I69" s="4">
        <v>2628</v>
      </c>
      <c r="J69" s="4">
        <v>17755</v>
      </c>
      <c r="K69" s="4">
        <v>269</v>
      </c>
      <c r="L69" s="4">
        <v>1031</v>
      </c>
      <c r="M69" s="4">
        <v>3060</v>
      </c>
      <c r="N69" s="4">
        <v>47</v>
      </c>
      <c r="O69" s="4">
        <v>468</v>
      </c>
      <c r="P69" s="4">
        <v>5020</v>
      </c>
      <c r="Q69" s="4">
        <v>3109</v>
      </c>
      <c r="R69" s="4">
        <v>1047</v>
      </c>
      <c r="S69" s="4">
        <v>986</v>
      </c>
      <c r="T69" s="4">
        <v>17005</v>
      </c>
      <c r="U69" s="4">
        <v>203</v>
      </c>
      <c r="V69" s="4">
        <v>1727</v>
      </c>
      <c r="W69" s="4">
        <v>12088</v>
      </c>
      <c r="X69" s="4">
        <v>2096</v>
      </c>
      <c r="Y69" s="4">
        <v>29593</v>
      </c>
      <c r="Z69" s="4">
        <v>83</v>
      </c>
      <c r="AA69" s="4">
        <v>43981</v>
      </c>
      <c r="AB69" s="4">
        <v>146</v>
      </c>
      <c r="AC69" s="4">
        <v>594</v>
      </c>
      <c r="AD69" s="4">
        <v>185066</v>
      </c>
      <c r="AE69" s="4">
        <v>3281000</v>
      </c>
      <c r="AF69" s="7"/>
    </row>
    <row r="70" spans="1:32" x14ac:dyDescent="0.2">
      <c r="A70">
        <v>1991</v>
      </c>
      <c r="B70" s="4">
        <v>214</v>
      </c>
      <c r="C70" s="4">
        <v>35</v>
      </c>
      <c r="D70" s="4">
        <v>555</v>
      </c>
      <c r="E70" s="4">
        <v>2352</v>
      </c>
      <c r="F70" s="4">
        <v>7414</v>
      </c>
      <c r="G70" s="4">
        <v>6565</v>
      </c>
      <c r="H70" s="4">
        <v>27588</v>
      </c>
      <c r="I70" s="4">
        <v>2664</v>
      </c>
      <c r="J70" s="4">
        <v>20496</v>
      </c>
      <c r="K70" s="4">
        <v>290</v>
      </c>
      <c r="L70" s="4">
        <v>959</v>
      </c>
      <c r="M70" s="4">
        <v>2971</v>
      </c>
      <c r="N70" s="4">
        <v>47</v>
      </c>
      <c r="O70" s="4">
        <v>487</v>
      </c>
      <c r="P70" s="4">
        <v>5334</v>
      </c>
      <c r="Q70" s="4">
        <v>3027</v>
      </c>
      <c r="R70" s="4">
        <v>1305</v>
      </c>
      <c r="S70" s="4">
        <v>981</v>
      </c>
      <c r="T70" s="4">
        <v>15804</v>
      </c>
      <c r="U70" s="4">
        <v>131</v>
      </c>
      <c r="V70" s="4">
        <v>1835</v>
      </c>
      <c r="W70" s="4">
        <v>14309</v>
      </c>
      <c r="X70" s="4">
        <v>2487</v>
      </c>
      <c r="Y70" s="4">
        <v>33795</v>
      </c>
      <c r="Z70" s="4">
        <v>96</v>
      </c>
      <c r="AA70" s="4">
        <v>43794</v>
      </c>
      <c r="AB70" s="4">
        <v>104</v>
      </c>
      <c r="AC70" s="4">
        <v>632</v>
      </c>
      <c r="AD70" s="4">
        <v>196271</v>
      </c>
      <c r="AE70" s="4">
        <v>3291000</v>
      </c>
      <c r="AF70" s="7"/>
    </row>
    <row r="71" spans="1:32" x14ac:dyDescent="0.2">
      <c r="A71">
        <v>1990</v>
      </c>
      <c r="B71" s="4">
        <v>176</v>
      </c>
      <c r="C71" s="4">
        <v>44</v>
      </c>
      <c r="D71" s="4">
        <v>526</v>
      </c>
      <c r="E71" s="4">
        <v>2442</v>
      </c>
      <c r="F71" s="4">
        <v>7994</v>
      </c>
      <c r="G71" s="4">
        <v>6875</v>
      </c>
      <c r="H71" s="4">
        <v>29561</v>
      </c>
      <c r="I71" s="4">
        <v>2736</v>
      </c>
      <c r="J71" s="4">
        <v>21972</v>
      </c>
      <c r="K71" s="4">
        <v>249</v>
      </c>
      <c r="L71" s="4">
        <v>951</v>
      </c>
      <c r="M71" s="4">
        <v>3199</v>
      </c>
      <c r="N71" s="4">
        <v>40</v>
      </c>
      <c r="O71" s="4">
        <v>536</v>
      </c>
      <c r="P71" s="4">
        <v>5643</v>
      </c>
      <c r="Q71" s="4">
        <v>3140</v>
      </c>
      <c r="R71" s="4">
        <v>1336</v>
      </c>
      <c r="S71" s="4">
        <v>872</v>
      </c>
      <c r="T71" s="4">
        <v>20050</v>
      </c>
      <c r="U71" s="4">
        <v>145</v>
      </c>
      <c r="V71" s="4">
        <v>1502</v>
      </c>
      <c r="W71" s="4">
        <v>16512</v>
      </c>
      <c r="X71" s="4">
        <v>3898</v>
      </c>
      <c r="Y71" s="4">
        <v>38050</v>
      </c>
      <c r="Z71" s="4">
        <v>57</v>
      </c>
      <c r="AA71" s="4">
        <v>48786</v>
      </c>
      <c r="AB71" s="4">
        <v>134</v>
      </c>
      <c r="AC71" s="4">
        <v>689</v>
      </c>
      <c r="AD71" s="4">
        <v>218115</v>
      </c>
      <c r="AE71" s="4">
        <v>3287116</v>
      </c>
      <c r="AF71" s="7"/>
    </row>
    <row r="72" spans="1:32" x14ac:dyDescent="0.2">
      <c r="A72">
        <v>1989</v>
      </c>
      <c r="B72" s="4">
        <v>190</v>
      </c>
      <c r="C72" s="4">
        <v>40</v>
      </c>
      <c r="D72" s="4">
        <v>479</v>
      </c>
      <c r="E72" s="4">
        <v>2086</v>
      </c>
      <c r="F72" s="4">
        <v>7266</v>
      </c>
      <c r="G72" s="4">
        <v>7294</v>
      </c>
      <c r="H72" s="4">
        <v>28783</v>
      </c>
      <c r="I72" s="4">
        <v>2640</v>
      </c>
      <c r="J72" s="4">
        <v>21406</v>
      </c>
      <c r="K72" s="4">
        <v>257</v>
      </c>
      <c r="L72" s="4">
        <v>991</v>
      </c>
      <c r="M72" s="4">
        <v>3567</v>
      </c>
      <c r="N72" s="4">
        <v>81</v>
      </c>
      <c r="O72" s="4">
        <v>527</v>
      </c>
      <c r="P72" s="4">
        <v>5688</v>
      </c>
      <c r="Q72" s="4">
        <v>3497</v>
      </c>
      <c r="R72" s="4">
        <v>915</v>
      </c>
      <c r="S72" s="4">
        <v>946</v>
      </c>
      <c r="T72" s="4">
        <v>21816</v>
      </c>
      <c r="U72" s="4">
        <v>173</v>
      </c>
      <c r="V72" s="4">
        <v>1361</v>
      </c>
      <c r="W72" s="4">
        <v>17538</v>
      </c>
      <c r="X72" s="4">
        <v>4354</v>
      </c>
      <c r="Y72" s="4">
        <v>38276</v>
      </c>
      <c r="Z72" s="4">
        <v>117</v>
      </c>
      <c r="AA72" s="4">
        <v>52840</v>
      </c>
      <c r="AB72" s="4">
        <v>190</v>
      </c>
      <c r="AC72" s="4">
        <v>687</v>
      </c>
      <c r="AD72" s="4">
        <v>224005</v>
      </c>
      <c r="AE72" s="4">
        <v>3239000</v>
      </c>
      <c r="AF72" s="7"/>
    </row>
    <row r="73" spans="1:32" x14ac:dyDescent="0.2">
      <c r="A73">
        <v>1988</v>
      </c>
      <c r="B73" s="4">
        <v>183</v>
      </c>
      <c r="C73" s="4">
        <v>33</v>
      </c>
      <c r="D73" s="4">
        <v>438</v>
      </c>
      <c r="E73" s="4">
        <v>1912</v>
      </c>
      <c r="F73" s="4">
        <v>6429</v>
      </c>
      <c r="G73" s="4">
        <v>6423</v>
      </c>
      <c r="H73" s="4">
        <v>26788</v>
      </c>
      <c r="I73" s="4">
        <v>2073</v>
      </c>
      <c r="J73" s="4">
        <v>21094</v>
      </c>
      <c r="K73" s="4">
        <v>293</v>
      </c>
      <c r="L73" s="4">
        <v>966</v>
      </c>
      <c r="M73" s="4">
        <v>3522</v>
      </c>
      <c r="N73" s="4">
        <v>70</v>
      </c>
      <c r="O73" s="4">
        <v>338</v>
      </c>
      <c r="P73" s="4">
        <v>5402</v>
      </c>
      <c r="Q73" s="4">
        <v>3334</v>
      </c>
      <c r="R73" s="4">
        <v>1010</v>
      </c>
      <c r="S73" s="4">
        <v>852</v>
      </c>
      <c r="T73" s="4">
        <v>19870</v>
      </c>
      <c r="U73" s="4">
        <v>165</v>
      </c>
      <c r="V73" s="4">
        <v>1218</v>
      </c>
      <c r="W73" s="4">
        <v>17070</v>
      </c>
      <c r="X73" s="4">
        <v>4372</v>
      </c>
      <c r="Y73" s="4">
        <v>36472</v>
      </c>
      <c r="Z73" s="4">
        <v>148</v>
      </c>
      <c r="AA73" s="4">
        <v>49228</v>
      </c>
      <c r="AB73" s="4">
        <v>234</v>
      </c>
      <c r="AC73" s="4">
        <v>635</v>
      </c>
      <c r="AD73" s="4">
        <v>210572</v>
      </c>
      <c r="AE73" s="4">
        <v>3241000</v>
      </c>
      <c r="AF73" s="7"/>
    </row>
    <row r="74" spans="1:32" x14ac:dyDescent="0.2">
      <c r="A74">
        <v>1987</v>
      </c>
      <c r="B74" s="4">
        <v>179</v>
      </c>
      <c r="C74" s="4">
        <v>40</v>
      </c>
      <c r="D74" s="4">
        <v>414</v>
      </c>
      <c r="E74" s="4">
        <v>1818</v>
      </c>
      <c r="F74" s="4">
        <v>5526</v>
      </c>
      <c r="G74" s="4">
        <v>6361</v>
      </c>
      <c r="H74" s="4">
        <v>27507</v>
      </c>
      <c r="I74" s="4">
        <v>1736</v>
      </c>
      <c r="J74" s="4">
        <v>19805</v>
      </c>
      <c r="K74" s="4">
        <v>235</v>
      </c>
      <c r="L74" s="4">
        <v>1099</v>
      </c>
      <c r="M74" s="4">
        <v>3900</v>
      </c>
      <c r="N74" s="4">
        <v>30</v>
      </c>
      <c r="O74" s="4">
        <v>206</v>
      </c>
      <c r="P74" s="4">
        <v>5873</v>
      </c>
      <c r="Q74" s="4">
        <v>3132</v>
      </c>
      <c r="R74" s="4">
        <v>882</v>
      </c>
      <c r="S74" s="4">
        <v>1061</v>
      </c>
      <c r="T74" s="4">
        <v>14874</v>
      </c>
      <c r="U74" s="4">
        <v>188</v>
      </c>
      <c r="V74" s="4">
        <v>1256</v>
      </c>
      <c r="W74" s="4">
        <v>17759</v>
      </c>
      <c r="X74" s="4">
        <v>5271</v>
      </c>
      <c r="Y74" s="4">
        <v>37021</v>
      </c>
      <c r="Z74" s="4">
        <v>77</v>
      </c>
      <c r="AA74" s="4">
        <v>40448</v>
      </c>
      <c r="AB74" s="4">
        <v>260</v>
      </c>
      <c r="AC74" s="4">
        <v>667</v>
      </c>
      <c r="AD74" s="4">
        <v>197625</v>
      </c>
      <c r="AE74" s="4">
        <v>3211000</v>
      </c>
      <c r="AF74" s="7"/>
    </row>
    <row r="75" spans="1:32" x14ac:dyDescent="0.2">
      <c r="A75">
        <v>1986</v>
      </c>
      <c r="B75" s="4">
        <v>132</v>
      </c>
      <c r="C75" s="4">
        <v>32</v>
      </c>
      <c r="D75" s="4">
        <v>423</v>
      </c>
      <c r="E75" s="4">
        <v>2048</v>
      </c>
      <c r="F75" s="4">
        <v>4618</v>
      </c>
      <c r="G75" s="4">
        <v>6049</v>
      </c>
      <c r="H75" s="4">
        <v>24364</v>
      </c>
      <c r="I75" s="4">
        <v>1363</v>
      </c>
      <c r="J75" s="4">
        <v>13930</v>
      </c>
      <c r="K75" s="4">
        <v>245</v>
      </c>
      <c r="L75" s="4">
        <v>810</v>
      </c>
      <c r="M75" s="4">
        <v>3802</v>
      </c>
      <c r="N75" s="4">
        <v>47</v>
      </c>
      <c r="O75" s="4">
        <v>175</v>
      </c>
      <c r="P75" s="4">
        <v>6060</v>
      </c>
      <c r="Q75" s="4">
        <v>3077</v>
      </c>
      <c r="R75" s="4">
        <v>718</v>
      </c>
      <c r="S75" s="4">
        <v>1171</v>
      </c>
      <c r="T75" s="4">
        <v>11154</v>
      </c>
      <c r="U75" s="4">
        <v>149</v>
      </c>
      <c r="V75" s="4">
        <v>850</v>
      </c>
      <c r="W75" s="4">
        <v>17273</v>
      </c>
      <c r="X75" s="4">
        <v>4139</v>
      </c>
      <c r="Y75" s="4">
        <v>31268</v>
      </c>
      <c r="Z75" s="4">
        <v>116</v>
      </c>
      <c r="AA75" s="4">
        <v>35488</v>
      </c>
      <c r="AB75" s="4">
        <v>276</v>
      </c>
      <c r="AC75" s="4">
        <v>829</v>
      </c>
      <c r="AD75" s="4">
        <v>170606</v>
      </c>
      <c r="AE75" s="4">
        <v>3189000</v>
      </c>
      <c r="AF75" s="7"/>
    </row>
    <row r="76" spans="1:32" x14ac:dyDescent="0.2">
      <c r="A76">
        <v>1985</v>
      </c>
      <c r="B76" s="4">
        <v>131</v>
      </c>
      <c r="C76" s="4">
        <v>37</v>
      </c>
      <c r="D76" s="4">
        <v>416</v>
      </c>
      <c r="E76" s="4">
        <v>1924</v>
      </c>
      <c r="F76" s="4">
        <v>3665</v>
      </c>
      <c r="G76" s="4">
        <v>6499</v>
      </c>
      <c r="H76" s="4">
        <v>22546</v>
      </c>
      <c r="I76" s="4">
        <v>1331</v>
      </c>
      <c r="J76" s="4">
        <v>10287</v>
      </c>
      <c r="K76" s="4">
        <v>272</v>
      </c>
      <c r="L76" s="4">
        <v>786</v>
      </c>
      <c r="M76" s="4">
        <v>3809</v>
      </c>
      <c r="N76" s="4">
        <v>28</v>
      </c>
      <c r="O76" s="4">
        <v>226</v>
      </c>
      <c r="P76" s="4">
        <v>5779</v>
      </c>
      <c r="Q76" s="4">
        <v>2796</v>
      </c>
      <c r="R76" s="4">
        <v>738</v>
      </c>
      <c r="S76" s="4">
        <v>1316</v>
      </c>
      <c r="T76" s="4">
        <v>11087</v>
      </c>
      <c r="U76" s="4">
        <v>387</v>
      </c>
      <c r="V76" s="4">
        <v>720</v>
      </c>
      <c r="W76" s="4">
        <v>19488</v>
      </c>
      <c r="X76" s="4">
        <v>3915</v>
      </c>
      <c r="Y76" s="4">
        <v>27983</v>
      </c>
      <c r="Z76" s="4">
        <v>41</v>
      </c>
      <c r="AA76" s="4">
        <v>30818</v>
      </c>
      <c r="AB76" s="4">
        <v>277</v>
      </c>
      <c r="AC76" s="4">
        <v>812</v>
      </c>
      <c r="AD76" s="4">
        <v>158114</v>
      </c>
      <c r="AE76" s="4">
        <v>3174020</v>
      </c>
      <c r="AF76" s="7"/>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restraining orders</vt:lpstr>
      <vt:lpstr>DV arrests</vt:lpstr>
      <vt:lpstr>DV factors</vt:lpstr>
      <vt:lpstr>DV deaths</vt:lpstr>
      <vt:lpstr>all arrests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2014-10-19T21:58:55Z</dcterms:created>
  <dcterms:modified xsi:type="dcterms:W3CDTF">2014-10-19T21:59:03Z</dcterms:modified>
</cp:coreProperties>
</file>