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605" yWindow="675" windowWidth="10890" windowHeight="6330" tabRatio="715" activeTab="1"/>
  </bookViews>
  <sheets>
    <sheet name="summary" sheetId="23" r:id="rId1"/>
    <sheet name="restraining orders" sheetId="19" r:id="rId2"/>
    <sheet name="DV victims (police)" sheetId="22" r:id="rId3"/>
    <sheet name="all arrests" sheetId="21" r:id="rId4"/>
    <sheet name="dual arrests &amp; sex" sheetId="25" r:id="rId5"/>
    <sheet name="police incidents" sheetId="24" r:id="rId6"/>
    <sheet name="FBI arrests 2008" sheetId="26" r:id="rId7"/>
  </sheets>
  <calcPr calcId="145621"/>
</workbook>
</file>

<file path=xl/calcChain.xml><?xml version="1.0" encoding="utf-8"?>
<calcChain xmlns="http://schemas.openxmlformats.org/spreadsheetml/2006/main">
  <c r="C144" i="19" l="1"/>
  <c r="D144" i="19"/>
  <c r="E144" i="19"/>
  <c r="F144" i="19"/>
  <c r="B144" i="19"/>
  <c r="B79" i="21" l="1"/>
  <c r="C79" i="21"/>
  <c r="B69" i="21"/>
  <c r="B8" i="26"/>
  <c r="B6" i="26"/>
  <c r="B5" i="26"/>
  <c r="D8" i="26"/>
  <c r="B67" i="21"/>
  <c r="C8" i="26"/>
  <c r="B66" i="21"/>
  <c r="D6" i="26"/>
  <c r="D5" i="26"/>
  <c r="C6" i="26"/>
  <c r="C5" i="26"/>
  <c r="B25" i="25"/>
  <c r="B10" i="19"/>
  <c r="B4" i="19"/>
  <c r="D27" i="19"/>
  <c r="F5" i="19"/>
  <c r="E31" i="19"/>
  <c r="G31" i="19" s="1"/>
  <c r="E32" i="19"/>
  <c r="G32" i="19" s="1"/>
  <c r="E33" i="19"/>
  <c r="G33" i="19" s="1"/>
  <c r="E34" i="19"/>
  <c r="G34" i="19" s="1"/>
  <c r="E35" i="19"/>
  <c r="G35" i="19" s="1"/>
  <c r="E30" i="19"/>
  <c r="G30" i="19" s="1"/>
  <c r="B11" i="19"/>
  <c r="B14" i="19"/>
  <c r="B18" i="19"/>
  <c r="F30" i="19"/>
  <c r="J17" i="25"/>
  <c r="C15" i="25"/>
  <c r="D15" i="25"/>
  <c r="E15" i="25"/>
  <c r="F15" i="25"/>
  <c r="G15" i="25"/>
  <c r="H15" i="25"/>
  <c r="I15" i="25"/>
  <c r="J15" i="25"/>
  <c r="B15" i="25"/>
  <c r="D44" i="22"/>
  <c r="D50" i="22"/>
  <c r="J10" i="25"/>
  <c r="C10" i="25"/>
  <c r="D10" i="25"/>
  <c r="E10" i="25"/>
  <c r="F10" i="25"/>
  <c r="G10" i="25"/>
  <c r="H10" i="25"/>
  <c r="I10" i="25"/>
  <c r="B10" i="25"/>
  <c r="C15" i="24"/>
  <c r="D15" i="24"/>
  <c r="B15" i="24"/>
  <c r="C14" i="24"/>
  <c r="D14" i="24"/>
  <c r="B14" i="24"/>
  <c r="D12" i="24"/>
  <c r="B12" i="24"/>
  <c r="D8" i="24"/>
  <c r="C7" i="24"/>
  <c r="C8" i="24"/>
  <c r="B7" i="24"/>
  <c r="B8" i="24"/>
  <c r="B25" i="19"/>
  <c r="D24" i="22"/>
  <c r="C128" i="19"/>
  <c r="C100" i="21"/>
  <c r="D74" i="21"/>
  <c r="C97" i="21"/>
  <c r="C74" i="21"/>
  <c r="C73" i="21"/>
  <c r="C75" i="21"/>
  <c r="B74" i="21"/>
  <c r="B73" i="21"/>
  <c r="D73" i="21"/>
  <c r="C86" i="21"/>
  <c r="B87" i="21"/>
  <c r="C87" i="21"/>
  <c r="B95" i="21"/>
  <c r="C89" i="21"/>
  <c r="G48" i="22"/>
  <c r="E16" i="22"/>
  <c r="E17" i="22"/>
  <c r="L9" i="21"/>
  <c r="L14" i="21"/>
  <c r="L15" i="21"/>
  <c r="L16" i="21"/>
  <c r="L17" i="21"/>
  <c r="L18" i="21"/>
  <c r="L12" i="21"/>
  <c r="L13" i="21"/>
  <c r="L10" i="21"/>
  <c r="L11" i="21"/>
  <c r="B96" i="19"/>
  <c r="B97" i="19"/>
  <c r="B99" i="19"/>
  <c r="B100" i="19"/>
  <c r="B102" i="19"/>
  <c r="B103" i="19"/>
  <c r="B105" i="19"/>
  <c r="B106" i="19"/>
  <c r="B21" i="19"/>
  <c r="G14" i="19" s="1"/>
  <c r="B115" i="19"/>
  <c r="E44" i="22"/>
  <c r="F44" i="22"/>
  <c r="G44" i="22"/>
  <c r="D45" i="22"/>
  <c r="E45" i="22"/>
  <c r="F45" i="22"/>
  <c r="G45" i="22"/>
  <c r="D46" i="22"/>
  <c r="E46" i="22"/>
  <c r="F46" i="22"/>
  <c r="G46" i="22"/>
  <c r="D47" i="22"/>
  <c r="E47" i="22"/>
  <c r="F47" i="22"/>
  <c r="G47" i="22"/>
  <c r="D48" i="22"/>
  <c r="E48" i="22"/>
  <c r="F48" i="22"/>
  <c r="C46" i="22"/>
  <c r="C47" i="22"/>
  <c r="C48" i="22"/>
  <c r="C45" i="22"/>
  <c r="C44" i="22"/>
  <c r="F32" i="19"/>
  <c r="F33" i="19"/>
  <c r="F34" i="19"/>
  <c r="B7" i="23" s="1"/>
  <c r="F35" i="19"/>
  <c r="F31" i="19"/>
  <c r="F11" i="19"/>
  <c r="F10" i="19"/>
  <c r="F14" i="19"/>
  <c r="B5" i="19"/>
  <c r="I52" i="19"/>
  <c r="H52" i="19"/>
  <c r="I57" i="19"/>
  <c r="H57" i="19"/>
  <c r="I62" i="19"/>
  <c r="H62" i="19"/>
  <c r="J62" i="19"/>
  <c r="I67" i="19"/>
  <c r="H67" i="19"/>
  <c r="J67" i="19"/>
  <c r="I72" i="19"/>
  <c r="H72" i="19"/>
  <c r="J72" i="19"/>
  <c r="E76" i="19"/>
  <c r="E75" i="19"/>
  <c r="E74" i="19"/>
  <c r="E73" i="19"/>
  <c r="E72" i="19"/>
  <c r="E71" i="19"/>
  <c r="E70" i="19"/>
  <c r="E69" i="19"/>
  <c r="E68" i="19"/>
  <c r="E67" i="19"/>
  <c r="E66" i="19"/>
  <c r="E65" i="19"/>
  <c r="E64" i="19"/>
  <c r="E63" i="19"/>
  <c r="E62" i="19"/>
  <c r="E61" i="19"/>
  <c r="E60" i="19"/>
  <c r="E59" i="19"/>
  <c r="E58" i="19"/>
  <c r="E57" i="19"/>
  <c r="E53" i="19"/>
  <c r="E54" i="19"/>
  <c r="E55" i="19"/>
  <c r="E56" i="19"/>
  <c r="E52" i="19"/>
  <c r="J57" i="19"/>
  <c r="B114" i="19"/>
  <c r="B113" i="19"/>
  <c r="E112" i="19"/>
  <c r="B112" i="19"/>
  <c r="D104" i="19"/>
  <c r="C104" i="19"/>
  <c r="H105" i="19"/>
  <c r="D105" i="19"/>
  <c r="K84" i="19"/>
  <c r="G105" i="19"/>
  <c r="C105" i="19"/>
  <c r="D101" i="19"/>
  <c r="C101" i="19"/>
  <c r="H102" i="19"/>
  <c r="D102" i="19"/>
  <c r="K85" i="19"/>
  <c r="G102" i="19"/>
  <c r="C102" i="19"/>
  <c r="J85" i="19"/>
  <c r="D98" i="19"/>
  <c r="C98" i="19"/>
  <c r="H99" i="19"/>
  <c r="D99" i="19"/>
  <c r="K86" i="19"/>
  <c r="G99" i="19"/>
  <c r="C99" i="19"/>
  <c r="D95" i="19"/>
  <c r="C95" i="19"/>
  <c r="H96" i="19"/>
  <c r="D96" i="19"/>
  <c r="K87" i="19"/>
  <c r="G96" i="19"/>
  <c r="C96" i="19"/>
  <c r="J87" i="19"/>
  <c r="H85" i="19"/>
  <c r="I85" i="19"/>
  <c r="H86" i="19"/>
  <c r="D43" i="19"/>
  <c r="H84" i="19"/>
  <c r="I84" i="19"/>
  <c r="G86" i="19"/>
  <c r="G85" i="19"/>
  <c r="G84" i="19"/>
  <c r="G87" i="19"/>
  <c r="D44" i="19"/>
  <c r="B12" i="23"/>
  <c r="B13" i="23"/>
  <c r="B16" i="23"/>
  <c r="B17" i="23" s="1"/>
  <c r="D41" i="19"/>
  <c r="B75" i="21"/>
  <c r="D75" i="21"/>
  <c r="C101" i="21"/>
  <c r="B93" i="21"/>
  <c r="C90" i="21"/>
  <c r="C88" i="21"/>
  <c r="C91" i="21"/>
  <c r="C94" i="21"/>
  <c r="C99" i="21"/>
  <c r="C102" i="21"/>
  <c r="C95" i="21"/>
  <c r="J86" i="19"/>
  <c r="F4" i="19"/>
  <c r="F13" i="19"/>
  <c r="B13" i="19"/>
  <c r="I86" i="19"/>
  <c r="J84" i="19"/>
  <c r="J52" i="19"/>
  <c r="D42" i="19"/>
  <c r="B17" i="19"/>
  <c r="C13" i="19"/>
  <c r="B5" i="23"/>
  <c r="B8" i="23"/>
  <c r="B19" i="19"/>
  <c r="B6" i="23"/>
  <c r="C12" i="24"/>
  <c r="B68" i="21"/>
  <c r="B76" i="21"/>
  <c r="C77" i="21"/>
  <c r="C80" i="21"/>
  <c r="B28" i="25"/>
  <c r="B29" i="25"/>
  <c r="B77" i="21"/>
  <c r="B70" i="21"/>
  <c r="D77" i="21"/>
  <c r="B19" i="23"/>
  <c r="B20" i="23"/>
  <c r="B80" i="21"/>
  <c r="C14" i="19"/>
  <c r="C17" i="19"/>
  <c r="C18" i="19"/>
  <c r="G13" i="19"/>
</calcChain>
</file>

<file path=xl/sharedStrings.xml><?xml version="1.0" encoding="utf-8"?>
<sst xmlns="http://schemas.openxmlformats.org/spreadsheetml/2006/main" count="1100" uniqueCount="516">
  <si>
    <t>total</t>
  </si>
  <si>
    <t>weeks</t>
  </si>
  <si>
    <t>years</t>
  </si>
  <si>
    <t>fall, 1997</t>
  </si>
  <si>
    <t>daily</t>
  </si>
  <si>
    <t>monthly</t>
  </si>
  <si>
    <t>Oct. '95 - Oct, 2002</t>
  </si>
  <si>
    <t>active</t>
  </si>
  <si>
    <t>inactive</t>
  </si>
  <si>
    <t>issue/year final</t>
  </si>
  <si>
    <t>final</t>
  </si>
  <si>
    <t>Adult pop</t>
  </si>
  <si>
    <t>number</t>
  </si>
  <si>
    <t>per 1000 adults</t>
  </si>
  <si>
    <t>Est. Orders Issued/Year</t>
  </si>
  <si>
    <t>Reference Date</t>
  </si>
  <si>
    <t>Time Period</t>
  </si>
  <si>
    <t>7 years</t>
  </si>
  <si>
    <t>Statistic</t>
  </si>
  <si>
    <t>Description</t>
  </si>
  <si>
    <t>AR 2004, p. 30</t>
  </si>
  <si>
    <t>year</t>
  </si>
  <si>
    <t>AR 2003, p. 34</t>
  </si>
  <si>
    <t>registry filing days/year</t>
  </si>
  <si>
    <t>"500-600 transmittals daily (orders/addendums)"</t>
  </si>
  <si>
    <t>"300-400 transmittals daily (orders/addendums)"</t>
  </si>
  <si>
    <t>"450-500 orders registered daily"</t>
  </si>
  <si>
    <t>registered/day</t>
  </si>
  <si>
    <t>count date</t>
  </si>
  <si>
    <t>literal description</t>
  </si>
  <si>
    <t>active orders</t>
  </si>
  <si>
    <t>inactive orders</t>
  </si>
  <si>
    <t>all orders</t>
  </si>
  <si>
    <t>orders/year (flow est)</t>
  </si>
  <si>
    <t>orders/year (stock est.)</t>
  </si>
  <si>
    <t>orders in registry (stock)</t>
  </si>
  <si>
    <t>orders added to registry</t>
  </si>
  <si>
    <t>court type</t>
  </si>
  <si>
    <t>New York City Courts</t>
  </si>
  <si>
    <t>family courts</t>
  </si>
  <si>
    <t>criminal courts</t>
  </si>
  <si>
    <t>Supreme civil/criminal</t>
  </si>
  <si>
    <t>non-New York City Courts</t>
  </si>
  <si>
    <t>town and village justices</t>
  </si>
  <si>
    <t>all courts</t>
  </si>
  <si>
    <t>summed from detail</t>
  </si>
  <si>
    <t>NYFP (1997) pp. 43-6 (given total evidently excludes town and village justices)</t>
  </si>
  <si>
    <t>NYFP (1998) pp. 50-3 (given total inconsistent with summed total)</t>
  </si>
  <si>
    <t>NYFP (2000) pp. 68-71</t>
  </si>
  <si>
    <t>NYFP (2001) pp. 66-69.</t>
  </si>
  <si>
    <t>sources include borrough/county/town figures</t>
  </si>
  <si>
    <t>ave. duration (est. years)</t>
  </si>
  <si>
    <t>Kaye &amp; Lippman (1998) p. 159</t>
  </si>
  <si>
    <t>Kaye &amp; Lippman (1998) p. 156</t>
  </si>
  <si>
    <t>"Each month, more than 9,000 orders of protection are sought from the courts throughout New York State."</t>
  </si>
  <si>
    <t>"Our registry now exceeds one million entries.  That is more than one million orders of protection reported to the Registry by the New York State courts in the past seven years."</t>
  </si>
  <si>
    <t>Kaye (2004) p. 140</t>
  </si>
  <si>
    <t>Kaye, Judith S. and Jonathan Lippman (1998). "New York State Unified Court System: Family Justice Program." Family and Conciliation Courts Review vol. 36: 144-178.</t>
  </si>
  <si>
    <t>Kaye, Judith S. (2004). "Delivering Justice Today: A Problem-Solving Approach." Yale Law and Policy Review vol. 22: 125-51.</t>
  </si>
  <si>
    <t>orders granted/orders sought</t>
  </si>
  <si>
    <t>estimate</t>
  </si>
  <si>
    <t>incoming domestic-relations protection order cases in New York State</t>
  </si>
  <si>
    <t>incoming cases</t>
  </si>
  <si>
    <t>National Center for State Courts, annual reports</t>
  </si>
  <si>
    <t>see workbook punishment-us-ro</t>
  </si>
  <si>
    <t>AR: State of New York Unified Court System Annual Reports of the Chief Administrator, available at http://www.nycourts.gov/reports/annual/index.shtml</t>
  </si>
  <si>
    <t>estimates; see below</t>
  </si>
  <si>
    <t>orders issued</t>
  </si>
  <si>
    <t>registered in Domestic Violence Registry</t>
  </si>
  <si>
    <t>family court</t>
  </si>
  <si>
    <t>statewide court type</t>
  </si>
  <si>
    <t>local criminal court</t>
  </si>
  <si>
    <t>couty/supreme criminal court</t>
  </si>
  <si>
    <t>supreme civil/supreme court</t>
  </si>
  <si>
    <t>town and village court</t>
  </si>
  <si>
    <t>temporary</t>
  </si>
  <si>
    <t>DVD, annual</t>
  </si>
  <si>
    <t>temporary orders include only initial temporary order arising out of an incident (multiple temporary orders against an individual may issue before final order)</t>
  </si>
  <si>
    <t>2005-2006</t>
  </si>
  <si>
    <t>DVD 2007</t>
  </si>
  <si>
    <t>14% of filings under new category "intimate relationship"</t>
  </si>
  <si>
    <t>DVD 2011</t>
  </si>
  <si>
    <t>all court types</t>
  </si>
  <si>
    <t>Orders of protection issued and registered in domestic violence registry</t>
  </si>
  <si>
    <t>Restraining orders issued</t>
  </si>
  <si>
    <t>NYVAWA (2007) pdf. 114</t>
  </si>
  <si>
    <t>arrests</t>
  </si>
  <si>
    <t>all arrests</t>
  </si>
  <si>
    <t xml:space="preserve"> % arrests involving "domestic-violence-like" offenses</t>
  </si>
  <si>
    <t>est DV arrests</t>
  </si>
  <si>
    <t>NYVAWA (2007) pdf. 115</t>
  </si>
  <si>
    <t>misdemeanor or felony level offenses/reported DV incidents</t>
  </si>
  <si>
    <t>arrest / felony-misdemeanor level DV incidents</t>
  </si>
  <si>
    <t>NYVAWA (2007) pdf. 116</t>
  </si>
  <si>
    <t>based on IBR counties, 2005</t>
  </si>
  <si>
    <t>DV incidents/all criminal incidents reported to IBR</t>
  </si>
  <si>
    <t>criminal incidents</t>
  </si>
  <si>
    <t>NYVAWA (2007) pdf. 116, 118</t>
  </si>
  <si>
    <t>NYVAWA (2007): NYS Division of Criminal Justice Services (2007). New York State's FFY 2007 Implementation Plan for the S.T.O.P Violence Against Women Act</t>
  </si>
  <si>
    <t>temporary restraining order (TRO)</t>
  </si>
  <si>
    <t>order after hearing (OAH)</t>
  </si>
  <si>
    <t>measure</t>
  </si>
  <si>
    <t>duration TRO</t>
  </si>
  <si>
    <t>duration OAH</t>
  </si>
  <si>
    <t>issue/year TRO</t>
  </si>
  <si>
    <t>issue/year OAH</t>
  </si>
  <si>
    <t>active total</t>
  </si>
  <si>
    <t>issued total</t>
  </si>
  <si>
    <t>orders from all courts</t>
  </si>
  <si>
    <t>duration temporary order</t>
  </si>
  <si>
    <t>duration final order</t>
  </si>
  <si>
    <t>issue/year temporary</t>
  </si>
  <si>
    <t>civil restraining orders in effect</t>
  </si>
  <si>
    <t>criminal restraining orders in effect</t>
  </si>
  <si>
    <t>for felony, OP duration up to 8  years; for Class A misdemeanor, OP duration up to 5 years; other offenses, up to 2 years (NY Crim. Proc. Law 530.12(5)</t>
  </si>
  <si>
    <t>ave. duration est.</t>
  </si>
  <si>
    <t>Restraining orders for domestic violence, estimate for 2008</t>
  </si>
  <si>
    <t>ADULT ARRESTS: 2002-2011</t>
  </si>
  <si>
    <t>New York State</t>
  </si>
  <si>
    <t>Arrest Year</t>
  </si>
  <si>
    <t>2002</t>
  </si>
  <si>
    <t>2003</t>
  </si>
  <si>
    <t>2004</t>
  </si>
  <si>
    <t>2005</t>
  </si>
  <si>
    <t>2006</t>
  </si>
  <si>
    <t>2007</t>
  </si>
  <si>
    <t>2008</t>
  </si>
  <si>
    <t>2009</t>
  </si>
  <si>
    <t>2010</t>
  </si>
  <si>
    <t>Total Arrests</t>
  </si>
  <si>
    <t>Felony Total</t>
  </si>
  <si>
    <t xml:space="preserve">       Drug</t>
  </si>
  <si>
    <t xml:space="preserve">      Violent</t>
  </si>
  <si>
    <t xml:space="preserve">       DWI</t>
  </si>
  <si>
    <t xml:space="preserve">       Other</t>
  </si>
  <si>
    <t>Misdemeanor Total</t>
  </si>
  <si>
    <t xml:space="preserve">       Property</t>
  </si>
  <si>
    <t>Source: DCJS, Computerized Criminal History system (as of 2/21/2012).</t>
  </si>
  <si>
    <t>New York City</t>
  </si>
  <si>
    <t>Non-New York City</t>
  </si>
  <si>
    <t>Borough</t>
  </si>
  <si>
    <t>Offense</t>
  </si>
  <si>
    <t>Intimate Partner</t>
  </si>
  <si>
    <t>Other Family Victim</t>
  </si>
  <si>
    <t>Grand Total</t>
  </si>
  <si>
    <t>Female Victim</t>
  </si>
  <si>
    <t>Male Victim</t>
  </si>
  <si>
    <t>Total</t>
  </si>
  <si>
    <t>BRONX</t>
  </si>
  <si>
    <t>Felony Assault</t>
  </si>
  <si>
    <t>Assault 3 &amp; Related Offenses</t>
  </si>
  <si>
    <t>Sex Offenses</t>
  </si>
  <si>
    <t>Violation of Protective Order</t>
  </si>
  <si>
    <t>TOTAL</t>
  </si>
  <si>
    <t>BROOKLYN</t>
  </si>
  <si>
    <t>MANHATTAN</t>
  </si>
  <si>
    <t>QUEENS</t>
  </si>
  <si>
    <t>STATEN ISLAND</t>
  </si>
  <si>
    <t>CITYWIDE</t>
  </si>
  <si>
    <t>Source: NYPD Cognos Datawarehouse (as of 04/2012)</t>
  </si>
  <si>
    <t>New York City 2011 data appears in a temporary format while the NYPD's Uniform Crime Reports are being developed. While the rest of the state used UCR crime categories of "aggravated assault" and "simple assault", NYC data instead shows the categories of "felonious assault" and "assault third degree &amp; related offenses". The statistical tabulations presented for New York City are derived from top charge of the reported complaint and the relationship/  intimate partner information collected by the NYPD crime reporting system.</t>
  </si>
  <si>
    <t xml:space="preserve">Note: On November 11, 2010 a new Strangulation and Related Offenses law was enacted which impacts the 2011 NYC Domestic Violence statistics.                                                               
                                                                                                                                                                                                                                   Strangulation 2nd degree, a new Felony offense, contains incidents that would have been previously classified as Assault 3rd degree a misdemeanor. There were 1,458 domestic violence related Strangulation 2nd degree Felonies recorded in 2011 that previously would have been recorded as Assault 3rd degree.  As a result, there were 5,925 domestic violence related Felony Assaults recorded in New York City in 2011.  Under the previous law 4,467 Domestic Violence Felony Assaults would have been recorded in New York City for 2011.
Prior to the New Strangulation laws, Criminal Obstruction of Breathing offenses which are now classified as Assault 3rd degree (a misdemeanor), would have been classified as Harassment a violation.  There were 1,650 domestic violence related Criminal Obstruction of Breathing offenses recorded in New York City in 2011.  As a result of the new law the Assault 3rd degree category lost 1,458 offences to the Felony Assault category while simultaneous gaining 1,650 offenses from the Harassment violation category.  Without these reclassifications 15,875 Assault 3rd degree offenses would have been recorded in New York City for 2011.   
</t>
  </si>
  <si>
    <t>NYS DIVISION OF CRIMINAL JUSTICE SERVICES</t>
  </si>
  <si>
    <t>DOMESTIC VIOLENCE VICTIMS REPORTED IN 2011</t>
  </si>
  <si>
    <t>NON-NEW YORK CITY COUNTIES</t>
  </si>
  <si>
    <t>INTIMATE PARTNER</t>
  </si>
  <si>
    <t>OTHER FAMILY VICTIM</t>
  </si>
  <si>
    <t>COUNTY</t>
  </si>
  <si>
    <t>OFFENSE</t>
  </si>
  <si>
    <t>FEMALE VICTIM</t>
  </si>
  <si>
    <t>MALE VICTIM</t>
  </si>
  <si>
    <t>Albany</t>
  </si>
  <si>
    <t>Agg Assault</t>
  </si>
  <si>
    <t>Simple Assault</t>
  </si>
  <si>
    <t>Sex Offense</t>
  </si>
  <si>
    <t>Violate Protection Order</t>
  </si>
  <si>
    <t>Allegany</t>
  </si>
  <si>
    <t>Broome</t>
  </si>
  <si>
    <t>Cattaraugus</t>
  </si>
  <si>
    <t>Cayuga</t>
  </si>
  <si>
    <t>Chautauqua</t>
  </si>
  <si>
    <t>Chemung</t>
  </si>
  <si>
    <t>Chenango</t>
  </si>
  <si>
    <t>Clinton</t>
  </si>
  <si>
    <t>Columbia</t>
  </si>
  <si>
    <t>Cortland</t>
  </si>
  <si>
    <t>Delaware</t>
  </si>
  <si>
    <t>Dutchess</t>
  </si>
  <si>
    <t>Erie</t>
  </si>
  <si>
    <t>Essex</t>
  </si>
  <si>
    <t>Franklin</t>
  </si>
  <si>
    <t>Fulton</t>
  </si>
  <si>
    <t>Genesee</t>
  </si>
  <si>
    <t>Greene</t>
  </si>
  <si>
    <t>Hamilton</t>
  </si>
  <si>
    <t>Herkimer</t>
  </si>
  <si>
    <t>Jefferson</t>
  </si>
  <si>
    <t>Lewis</t>
  </si>
  <si>
    <t>Livingston</t>
  </si>
  <si>
    <t>Madison</t>
  </si>
  <si>
    <t>Monroe</t>
  </si>
  <si>
    <t>Montgomery</t>
  </si>
  <si>
    <t>Nassau</t>
  </si>
  <si>
    <t>Niagara</t>
  </si>
  <si>
    <t>Oneida</t>
  </si>
  <si>
    <t>Onondaga</t>
  </si>
  <si>
    <t>Ontario</t>
  </si>
  <si>
    <t>Orange</t>
  </si>
  <si>
    <t>Orleans</t>
  </si>
  <si>
    <t>Oswego</t>
  </si>
  <si>
    <t>Otsego</t>
  </si>
  <si>
    <t>Putnam</t>
  </si>
  <si>
    <t>Rensselaer</t>
  </si>
  <si>
    <t>Rockland</t>
  </si>
  <si>
    <t>Saratoga</t>
  </si>
  <si>
    <t>Schenectady</t>
  </si>
  <si>
    <t>Schoharie</t>
  </si>
  <si>
    <t>Schuyler</t>
  </si>
  <si>
    <t>Seneca</t>
  </si>
  <si>
    <t>St lawrence</t>
  </si>
  <si>
    <t>Steuben</t>
  </si>
  <si>
    <t>Suffolk</t>
  </si>
  <si>
    <t>Sullivan</t>
  </si>
  <si>
    <t>Tioga</t>
  </si>
  <si>
    <t>Tompkins</t>
  </si>
  <si>
    <t>Ulster</t>
  </si>
  <si>
    <t>Warren</t>
  </si>
  <si>
    <t>Washington</t>
  </si>
  <si>
    <t>Wayne</t>
  </si>
  <si>
    <t>Westchester</t>
  </si>
  <si>
    <t>Wyoming</t>
  </si>
  <si>
    <t>Yates</t>
  </si>
  <si>
    <t>Source: DCJS, Uniform Crime Reporting system (as of 4-30-2012).</t>
  </si>
  <si>
    <t>DVD: New York State Office for the Prevention of Domestic Violence Domestic Violence Dashboard Project, annual data.</t>
  </si>
  <si>
    <t>NYFP: New York State Office for the Prevention of Domestic Violence. Family Protection and Domestic Violence Intervention Act of 1994: evaluation of the mandatory arrest provisions; 1st (1997), 2nd (1998), 3rd (2000) interim and final (2001) report to the Governor and the Legislature.</t>
  </si>
  <si>
    <t>domestic violence restraining orders in 2008</t>
  </si>
  <si>
    <t>in effect on ave. across year</t>
  </si>
  <si>
    <t>DV restraining orders as share of all restraining orders</t>
  </si>
  <si>
    <t>violent felonies</t>
  </si>
  <si>
    <t>DV arrest estimate for 2008</t>
  </si>
  <si>
    <t>Oct '95-Dec. '96</t>
  </si>
  <si>
    <t>"Since it began operation in October 1995, more than 164,000 orders of protection have been entered into the Domestic Violence Registry." Fig. 10, with order numbers, covers orders entered Oct. 1995-Dec. 1996</t>
  </si>
  <si>
    <t>"Approximately 600 to 650 orders, extensions, and other updates are transmitted daily to the registry from more than 1,400 court locations throughout the state."</t>
  </si>
  <si>
    <t>time parameter</t>
  </si>
  <si>
    <t>15 months</t>
  </si>
  <si>
    <t>Sex</t>
  </si>
  <si>
    <t>Female</t>
  </si>
  <si>
    <t>Male</t>
  </si>
  <si>
    <t>civilian population</t>
  </si>
  <si>
    <t>U.S. Census Bureau</t>
  </si>
  <si>
    <t>NY state 7/1/2008 population, ages 18 &amp; over</t>
  </si>
  <si>
    <t>felony arrests</t>
  </si>
  <si>
    <t>misdemeanor arrests</t>
  </si>
  <si>
    <t>total arrests</t>
  </si>
  <si>
    <t>non-violent felonies</t>
  </si>
  <si>
    <t xml:space="preserve">arrests for </t>
  </si>
  <si>
    <t>midemeanor drug</t>
  </si>
  <si>
    <t>misdemeanor DWI and liquor</t>
  </si>
  <si>
    <t>misdemeanor other</t>
  </si>
  <si>
    <t>misdemeanor property</t>
  </si>
  <si>
    <t>FBI, 2008 Crime in the United States, Table 38</t>
  </si>
  <si>
    <t>2008 shares</t>
  </si>
  <si>
    <t>of total arrests</t>
  </si>
  <si>
    <t>est DV incidents in 2008</t>
  </si>
  <si>
    <t>scaled by 2008/2011 DV restraining orders</t>
  </si>
  <si>
    <t>est. DV arrests in 2008</t>
  </si>
  <si>
    <t>est. felony and misdemeanor violence arrests</t>
  </si>
  <si>
    <t>DV share of adult arrests for violence</t>
  </si>
  <si>
    <t>issued per year</t>
  </si>
  <si>
    <t>IBR reporting agencies share of violent and property crime outside of NY city</t>
  </si>
  <si>
    <t>Domestic violence incidents among NY IBR reporting agencies in 2007 (outside of NY city)</t>
  </si>
  <si>
    <t>New York City share of domestic violence incidents</t>
  </si>
  <si>
    <t>est. 2007 DV incidents</t>
  </si>
  <si>
    <t>Domestic violence victims reported by police, NYC Counties 2011</t>
  </si>
  <si>
    <t>see source data below</t>
  </si>
  <si>
    <t>Fetzer, Matthew (2009). Domestic Violence Victimizations in IBR Jurisdictions of New York State, 2007. Criminal Justice Research Report. New York State Division of Criminal Justice Services.</t>
  </si>
  <si>
    <t>from website, New York State Division of Criminal Justice Services</t>
  </si>
  <si>
    <t>Fernandez-Lanier, Adriana, Deborah J. Chard-Wiers and Donna Hall (2002). Comparison of Domestic Violence Reporting and Arrest Rates in New York State: Analysis of 1997 and 2000 Domestic Incident Statistical Databases, New York State Division of Criminal Justice Services</t>
  </si>
  <si>
    <t>Fernandez-Lanier et al (2002) Table 1; excludes state police and New York City</t>
  </si>
  <si>
    <t>incidents</t>
  </si>
  <si>
    <t>criminal offense share (according to police)</t>
  </si>
  <si>
    <t>New York State, domestic victim data (from police), 2011, total</t>
  </si>
  <si>
    <t>Domestic violence incidents reported to NYS law enforcement, annually</t>
  </si>
  <si>
    <t>NYVAWA: NYS Division of Criminal Justice Services (2007). New York State's FFY 2007 Implementation Plan for the S.T.O.P Violence Against Women Act.</t>
  </si>
  <si>
    <t>DV victims reported by police, 2011</t>
  </si>
  <si>
    <t>other data indicates a higher number of arrests; see DV incidents sheet</t>
  </si>
  <si>
    <t>for adults (18 &amp; over)</t>
  </si>
  <si>
    <t>arrests for</t>
  </si>
  <si>
    <t>violent crime</t>
  </si>
  <si>
    <t>non-New York City</t>
  </si>
  <si>
    <t>2008 assault arrest estimate</t>
  </si>
  <si>
    <t>New York total</t>
  </si>
  <si>
    <t>FBI, 2008 Crime in the United States, Table 69</t>
  </si>
  <si>
    <t>(some states missing some data, e.g. New York City)</t>
  </si>
  <si>
    <t>Arrests in U.S., persons ages 18 &amp; over, 2008 (among reporting agencies)</t>
  </si>
  <si>
    <t>National distiribution</t>
  </si>
  <si>
    <t xml:space="preserve">misdemeanor other assaults </t>
  </si>
  <si>
    <t>felony violent</t>
  </si>
  <si>
    <t>other assaults (misdemeanor)</t>
  </si>
  <si>
    <t>UCR violent&amp;assault/violent&amp;other</t>
  </si>
  <si>
    <t>violent &amp; other assault share</t>
  </si>
  <si>
    <t>violent &amp; other assault total</t>
  </si>
  <si>
    <t>UCR violent &amp; other/all arrests</t>
  </si>
  <si>
    <t>NY violent &amp; other / all arrests</t>
  </si>
  <si>
    <t>est. NY voilent &amp; assault/ violent &amp; other</t>
  </si>
  <si>
    <t>est. by rescaling UCR national violent &amp; other to NY proportion</t>
  </si>
  <si>
    <t>see below for alternate share estimate</t>
  </si>
  <si>
    <t>see sheet:restraining orders</t>
  </si>
  <si>
    <t>see sheet:arrests (at bottom)</t>
  </si>
  <si>
    <t>est. as average of 2007, 2009</t>
  </si>
  <si>
    <t>county/supreme criminal court</t>
  </si>
  <si>
    <t>est. grant ratio</t>
  </si>
  <si>
    <t>est civil petitions</t>
  </si>
  <si>
    <t>domestic violence incidents</t>
  </si>
  <si>
    <t>all police</t>
  </si>
  <si>
    <t>excluding state police</t>
  </si>
  <si>
    <t>domestic violence partner incidents</t>
  </si>
  <si>
    <t xml:space="preserve">Given the tendentiousness of the report and its lack of concern for bias in domestic violence prosecution, </t>
  </si>
  <si>
    <t>the researchers ex-poste re-categorization of criminal incidents has major credibility problems.</t>
  </si>
  <si>
    <t>no criminal offense share</t>
  </si>
  <si>
    <t>Fernandez-Lanier et. al. (2002), p. 3, Table 1.</t>
  </si>
  <si>
    <t>"criminal conduct" incidents</t>
  </si>
  <si>
    <t>police find criminal offense</t>
  </si>
  <si>
    <t>weapon use in "criminal conduct" incidents</t>
  </si>
  <si>
    <t>researchers' additional criminalization under "criminal conduct"</t>
  </si>
  <si>
    <t>weapon-use share in "criminal conduct"</t>
  </si>
  <si>
    <t>weapon-use/all incidents</t>
  </si>
  <si>
    <t>The weapon-use/all incidents figure assumes that the researchers classified all incidents involving a weapon as "criminal conduct."</t>
  </si>
  <si>
    <t xml:space="preserve"> "ciminal conduct" incidents are based on the researchers' ex-post legal judgments reversing police judgments</t>
  </si>
  <si>
    <t>no. of criminal incidents</t>
  </si>
  <si>
    <t>no. of on-scene arrests</t>
  </si>
  <si>
    <t>no. of incidents involving dual arrest</t>
  </si>
  <si>
    <t>percent of arrests as dual</t>
  </si>
  <si>
    <t>calculated arrests in dual arrests/total arrests</t>
  </si>
  <si>
    <t>site number</t>
  </si>
  <si>
    <t>aggregate</t>
  </si>
  <si>
    <t>New York State Office for the Prevention of Domestic Violence (2001). Family Protection and Domestic Violence Intervention Act of 1994: evaluation of the mandatory arrest provisions; final report to the Governor and the Legislature.</t>
  </si>
  <si>
    <t>Table 15, p. 44</t>
  </si>
  <si>
    <t>source</t>
  </si>
  <si>
    <t xml:space="preserve">In 1998, NY enacted "primary physical aggressor" legistlation to address "what was preceive as a dual arrest problem in some jurisdictions." id. </t>
  </si>
  <si>
    <t>For site selection, see id. p. 22.</t>
  </si>
  <si>
    <t>Dual arrests for domestic violence in eight sites in New York State, 1996-1997</t>
  </si>
  <si>
    <t>The period of data collection differed across sites, but all were in 1996 to 1997.</t>
  </si>
  <si>
    <t>sex ratio (only intimate partner violence)</t>
  </si>
  <si>
    <t>suspects</t>
  </si>
  <si>
    <t>DIR database</t>
  </si>
  <si>
    <t>male suspects</t>
  </si>
  <si>
    <t>share of male suspects</t>
  </si>
  <si>
    <t>Id. p. 27, Table 3</t>
  </si>
  <si>
    <t>These data were collected before the primary physical aggressor legislation went into effect. Id. p. 44</t>
  </si>
  <si>
    <t>NYS Domestic Violence Dashboard, 2007 on, annual (DVD)</t>
  </si>
  <si>
    <t>2012 breakout not listed</t>
  </si>
  <si>
    <t>orders of protection against unrelated parties, e.g. neighbors not required to be registered</t>
  </si>
  <si>
    <t>From DVD 2007, p. 2:</t>
  </si>
  <si>
    <t>guardianship, and OP cases in family court, and domestic violence case from criminal court). Most of those protect an individual against their intimate partner,</t>
  </si>
  <si>
    <t>but some may protect a child against a parent or other guardian.  The Office of Court Administration calls orders that must be filled with registry "required".</t>
  </si>
  <si>
    <t>Other orders of proection issued against unrelated parties such as neighbors are "not required" to be filed with the registry."</t>
  </si>
  <si>
    <t>"Under Executive Law § 221, many orders of protectin (Ops) are required to be listed in the statewide order of protetion registry (support, paternity, custody and vistiation,</t>
  </si>
  <si>
    <t>In July 2008, New York State family law changed to allow people who are (or have been) in an</t>
  </si>
  <si>
    <t>“intimate relationship” to file for a civil order of protection in family court. Examples of an intimate</t>
  </si>
  <si>
    <t>relationship include people who are (or were) dating, living together, or in a same-sex relationship.</t>
  </si>
  <si>
    <t>DVD 2009, p. 3:</t>
  </si>
  <si>
    <t>related parties, before 2008 expansion: between spouses, former spouses, parent and child or members of the same family or household</t>
  </si>
  <si>
    <t>not registered</t>
  </si>
  <si>
    <t>non-reg share</t>
  </si>
  <si>
    <t>est. civil non-registered</t>
  </si>
  <si>
    <t>est. civil share</t>
  </si>
  <si>
    <t>sex ratio</t>
  </si>
  <si>
    <t>Dual arrests in Brooklyn, Nov. 27, 2007 to Dec. 31, 2009</t>
  </si>
  <si>
    <t>Peterson, Richard R. (2012). The Kings County District Attorney's Video Statement Program for Domestic Violence Cases, New York City Criminal Justice Agency, Inc.</t>
  </si>
  <si>
    <t>cases assigned to Domestic Violence Bureau</t>
  </si>
  <si>
    <t>all arrests (for any cause)</t>
  </si>
  <si>
    <t>cross-complaints among DV Bureau cases</t>
  </si>
  <si>
    <t>cross-complaints/DV Bureau total</t>
  </si>
  <si>
    <t>Tables 2-1, 3-1 and 3-2 in:</t>
  </si>
  <si>
    <t>Cases involving intimate partner violence or elder abuse assigned to DV Bureau; other domestic-violence cases assigned elsewhere. Id. p. 26.</t>
  </si>
  <si>
    <t>Arrests for domestic violence where not legally sufficient to go forward with prosecution are declined (evidently before case assignment). Id. p. 2.</t>
  </si>
  <si>
    <t>Table 69</t>
  </si>
  <si>
    <t xml:space="preserve">Arrests </t>
  </si>
  <si>
    <t>by State, 2008</t>
  </si>
  <si>
    <t xml:space="preserve"> </t>
  </si>
  <si>
    <t>State</t>
  </si>
  <si>
    <t>Total 
all 
classes1</t>
  </si>
  <si>
    <t>Violent crime2</t>
  </si>
  <si>
    <t>Property crime2</t>
  </si>
  <si>
    <t>Murder and nonnegligent manslaughter</t>
  </si>
  <si>
    <t>Forcible rape</t>
  </si>
  <si>
    <t>Robbery</t>
  </si>
  <si>
    <t>Aggravated assault</t>
  </si>
  <si>
    <t>Burglary</t>
  </si>
  <si>
    <t>Larceny-theft</t>
  </si>
  <si>
    <t>Motor vehicle theft</t>
  </si>
  <si>
    <t>Arson</t>
  </si>
  <si>
    <t>Other assaults</t>
  </si>
  <si>
    <t>Forgery and counterfeiting</t>
  </si>
  <si>
    <t>Fraud</t>
  </si>
  <si>
    <t>Embezzlement</t>
  </si>
  <si>
    <t>Stolen property; buying, receiving, possessing</t>
  </si>
  <si>
    <t>Vandalism</t>
  </si>
  <si>
    <t>Weapons; carrying, possessing, etc.</t>
  </si>
  <si>
    <t>Prostitution and commercialized vice</t>
  </si>
  <si>
    <t>Sex offenses (except forcible 
rape and prostitution)</t>
  </si>
  <si>
    <t>Drug 
abuse violations</t>
  </si>
  <si>
    <t>Gambling</t>
  </si>
  <si>
    <t>Offenses against 
the family and children</t>
  </si>
  <si>
    <t>Driving under the influence</t>
  </si>
  <si>
    <t>Liquor laws</t>
  </si>
  <si>
    <t>Drunkenness3</t>
  </si>
  <si>
    <t>Disorderly conduct</t>
  </si>
  <si>
    <t>Vagrancy</t>
  </si>
  <si>
    <t>All other offenses (except traffic)</t>
  </si>
  <si>
    <t>Suspicion</t>
  </si>
  <si>
    <t>Curfew and loitering law violations</t>
  </si>
  <si>
    <t>Runaways</t>
  </si>
  <si>
    <t>Number of agencies</t>
  </si>
  <si>
    <t>2008 
estimated 
population</t>
  </si>
  <si>
    <t xml:space="preserve">ALABAMA  </t>
  </si>
  <si>
    <t>Under 18</t>
  </si>
  <si>
    <t>Total all ages</t>
  </si>
  <si>
    <t>ALASKA</t>
  </si>
  <si>
    <t>ARIZONA</t>
  </si>
  <si>
    <t>ARKANSAS</t>
  </si>
  <si>
    <t xml:space="preserve">CALIFORNIA </t>
  </si>
  <si>
    <t>COLORADO4</t>
  </si>
  <si>
    <t>CONNECTICUT</t>
  </si>
  <si>
    <t>DELAWARE</t>
  </si>
  <si>
    <t>DISTRICT OF COLUMBIA4, 5</t>
  </si>
  <si>
    <t>FLORIDA4, 6</t>
  </si>
  <si>
    <t>GEORGIA</t>
  </si>
  <si>
    <t>HAWAII</t>
  </si>
  <si>
    <t>IDAHO</t>
  </si>
  <si>
    <t>ILLINOIS7</t>
  </si>
  <si>
    <t>INDIANA</t>
  </si>
  <si>
    <t>IOWA</t>
  </si>
  <si>
    <t>KANSAS</t>
  </si>
  <si>
    <t>KENTUCKY</t>
  </si>
  <si>
    <t>LOUISIANA</t>
  </si>
  <si>
    <t>MAINE</t>
  </si>
  <si>
    <t>MARYLAND</t>
  </si>
  <si>
    <t>MASSACHUSETTS</t>
  </si>
  <si>
    <t>MICHIGAN</t>
  </si>
  <si>
    <t>MINNESOTA7</t>
  </si>
  <si>
    <t>MISSISSIPPI</t>
  </si>
  <si>
    <t>MISSOURI</t>
  </si>
  <si>
    <t>MONTANA</t>
  </si>
  <si>
    <t>NEBRASKA</t>
  </si>
  <si>
    <t>NEVADA</t>
  </si>
  <si>
    <t>NEW HAMPSHIRE</t>
  </si>
  <si>
    <t>NEW JERSEY</t>
  </si>
  <si>
    <t>NEW MEXICO</t>
  </si>
  <si>
    <t>NEW YORK4</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</si>
  <si>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</si>
  <si>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</si>
  <si>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</si>
  <si>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</si>
  <si>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</si>
  <si>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</si>
  <si>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</si>
  <si>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</si>
  <si>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</si>
  <si>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</si>
  <si>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</si>
  <si>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</si>
  <si>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</si>
  <si>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</si>
  <si>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</si>
  <si>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</si>
  <si>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</si>
  <si>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</si>
  <si>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1 Does not include traffic arrests.</t>
  </si>
  <si>
    <t>2 Violent crimes are offenses of murder and nonnegligent manslaughter, forcible rape, robbery, and aggravated assault.  Property crimes are offenses of burglary, larceny-theft, motor vehicle theft, and arson.</t>
  </si>
  <si>
    <t xml:space="preserve">3 Drunkenness is not considered a crime in some states; therefore, the figures vary widely from state to state. </t>
  </si>
  <si>
    <t>4 See 2008 Arrest Data for details.</t>
  </si>
  <si>
    <t>5 Includes arrests reported by the Metro Transit Police.  This agency has no population associated with it.</t>
  </si>
  <si>
    <t xml:space="preserve">6 The arrest category All other offenses also includes the arrest counts for offenses against the family and children, drunkenness, disorderly conduct, vagrancy, suspicion, curfew and loitering law violations, and runaways. </t>
  </si>
  <si>
    <t>7 Forcible rape figures for Illinois include only those data provided by Rockford.  The forcible rape figures for Minnesota include only those provided by the cities of St. Paul and Minneapolis.  See 2008 Arrest Data for details.</t>
  </si>
  <si>
    <t>NOTE:  Because the number of agencies submitting arrest data varies from year to year, users are cautioned about making direct comparisons between 2008 arrest totals and those published in previous years' editions of Crime in the United States.  Further, arrest figures may vary widely from state to state because some Part II crimes are not considered crimes in some states.</t>
  </si>
  <si>
    <t>New York</t>
  </si>
  <si>
    <t>Violent crime</t>
  </si>
  <si>
    <t>18&amp;over</t>
  </si>
  <si>
    <t>(FBI data excludes New York City)</t>
  </si>
  <si>
    <t>total violent &amp; other assaults</t>
  </si>
  <si>
    <t>all arrests, excluding traffic arrests</t>
  </si>
  <si>
    <t>all arrests, ex. traffic arrests</t>
  </si>
  <si>
    <t>violent &amp; other assault/total arrests</t>
  </si>
  <si>
    <t>sum</t>
  </si>
  <si>
    <t>share in total arrests</t>
  </si>
  <si>
    <t>felony violence &amp; misdemeanor other assaults</t>
  </si>
  <si>
    <t>domestic violence share in arrests for violence</t>
  </si>
  <si>
    <t>FBI data on arrests by state and charge, 2008</t>
  </si>
  <si>
    <t>FBI, Crime in the United States, 2008; Table 69</t>
  </si>
  <si>
    <t>DV arrests/reported DV victims</t>
  </si>
  <si>
    <t>DV restraining orders / incoming domestic-relations protection order cases</t>
  </si>
  <si>
    <t>Criminal justice system activity concerning domestic violence in New York State, about 2008</t>
  </si>
  <si>
    <t>of felony arrests</t>
  </si>
  <si>
    <t>of misdemeanor arrests</t>
  </si>
  <si>
    <t>Repository:</t>
  </si>
  <si>
    <t>http://acrosswalls.org/datasets/</t>
  </si>
  <si>
    <t>Version: 1.0</t>
  </si>
  <si>
    <t>Attributes of domestic violence incidents reported to police in New York, 1997 and 2000</t>
  </si>
  <si>
    <t>Arrests of adults in New York State, 2002-2011, by offense type</t>
  </si>
  <si>
    <t>Worden, Alissa Pollitz (2001). Models of Community Coordination in Partner Violence Cases: A Multi-Side Comparative Analysis, Final Report. NIJ 95-WT-NX-0006, Report to the National Institute of Justice.</t>
  </si>
  <si>
    <t>Lakeport</t>
  </si>
  <si>
    <t>Stocktown</t>
  </si>
  <si>
    <t>Morton</t>
  </si>
  <si>
    <t>Helena</t>
  </si>
  <si>
    <t>Carthage</t>
  </si>
  <si>
    <t>on-scene arrest rate (arrests/written reports)</t>
  </si>
  <si>
    <t>off-scent arrest, warrant, summons rate</t>
  </si>
  <si>
    <t>"total police arrest, off-scene warrant, summons rate"</t>
  </si>
  <si>
    <t>arraignment rate ( "arraignment rate based on all incidents resulting in arrest, warrant, or summons)</t>
  </si>
  <si>
    <t>court order of protection issuance rate</t>
  </si>
  <si>
    <t>order of protects / arrest, warrant, or summons</t>
  </si>
  <si>
    <t>Table 4.3, p. 165</t>
  </si>
  <si>
    <t>pseudononymous cites: five upstate cities in New York State, populations ranging from about 20,000 to 150,000</t>
  </si>
  <si>
    <t>police reports per month for intimate partner violence incidents, limited to male perpetrator and female victim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</si>
</sst>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
    <numFmt numFmtId="166" formatCode="0.0"/>
    <numFmt numFmtId="167" formatCode="_(* #,##0_);_(* \(#,##0\);_(* &quot;-&quot;??_);_(@_)"/>
  </numFmts>
  <fonts count="4" x14ac:knownFonts="1">
    <font>
      <sz val="10"/>
      <name val="Arial"/>
    </font>
    <font>
      <sz val="10"/>
      <name val="Arial"/>
    </font>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3" fontId="0" fillId="0" borderId="0" xfId="0" applyNumberFormat="1"/>
    <xf numFmtId="164" fontId="0" fillId="0" borderId="0" xfId="0" applyNumberFormat="1"/>
    <xf numFmtId="165" fontId="0" fillId="0" borderId="0" xfId="0" applyNumberFormat="1"/>
    <xf numFmtId="14" fontId="0" fillId="0" borderId="0" xfId="0" applyNumberFormat="1"/>
    <xf numFmtId="0" fontId="0" fillId="0" borderId="0" xfId="0" quotePrefix="1"/>
    <xf numFmtId="0" fontId="3" fillId="0" borderId="0" xfId="0" applyFont="1"/>
    <xf numFmtId="2" fontId="0" fillId="0" borderId="0" xfId="0" applyNumberFormat="1"/>
    <xf numFmtId="3" fontId="3" fillId="0" borderId="0" xfId="0" applyNumberFormat="1" applyFont="1"/>
    <xf numFmtId="167" fontId="0" fillId="0" borderId="0" xfId="1" applyNumberFormat="1" applyFont="1"/>
    <xf numFmtId="9" fontId="0" fillId="0" borderId="0" xfId="2" applyFont="1"/>
    <xf numFmtId="167" fontId="0" fillId="0" borderId="0" xfId="0" applyNumberFormat="1"/>
    <xf numFmtId="0" fontId="2" fillId="0" borderId="0" xfId="0" applyFont="1"/>
    <xf numFmtId="164" fontId="0" fillId="0" borderId="0" xfId="2" applyNumberFormat="1" applyFont="1"/>
    <xf numFmtId="43" fontId="0" fillId="0" borderId="0" xfId="1" applyNumberFormat="1" applyFont="1"/>
    <xf numFmtId="166" fontId="0" fillId="0" borderId="0" xfId="0" applyNumberFormat="1"/>
    <xf numFmtId="0" fontId="0" fillId="0" borderId="0" xfId="0" applyAlignment="1">
      <alignment horizontal="center"/>
    </xf>
    <xf numFmtId="0" fontId="0" fillId="0" borderId="0" xfId="0" applyAlignment="1">
      <alignment wrapText="1"/>
    </xf>
    <xf numFmtId="0" fontId="3" fillId="0" borderId="0" xfId="0" applyFont="1" applyAlignment="1">
      <alignment horizontal="center" wrapText="1"/>
    </xf>
    <xf numFmtId="0" fontId="2" fillId="0" borderId="0" xfId="0" applyFont="1" applyAlignment="1">
      <alignment horizontal="center" wrapText="1"/>
    </xf>
    <xf numFmtId="3" fontId="3" fillId="0" borderId="0" xfId="1" applyNumberFormat="1" applyFont="1" applyAlignment="1">
      <alignment horizontal="center"/>
    </xf>
    <xf numFmtId="3" fontId="0" fillId="0" borderId="0" xfId="0" applyNumberFormat="1" applyAlignment="1">
      <alignment horizontal="center"/>
    </xf>
    <xf numFmtId="9" fontId="0" fillId="0" borderId="0" xfId="2" applyFont="1" applyAlignment="1">
      <alignment horizontal="center"/>
    </xf>
    <xf numFmtId="3" fontId="0" fillId="0" borderId="0" xfId="1" applyNumberFormat="1" applyFont="1" applyAlignment="1">
      <alignment horizontal="center"/>
    </xf>
    <xf numFmtId="0" fontId="2" fillId="0" borderId="0" xfId="0" applyFont="1" applyAlignment="1">
      <alignment wrapText="1"/>
    </xf>
    <xf numFmtId="0" fontId="2" fillId="0" borderId="0" xfId="0" applyFont="1" applyAlignment="1">
      <alignment horizontal="center"/>
    </xf>
    <xf numFmtId="9" fontId="0" fillId="0" borderId="0" xfId="0" applyNumberFormat="1"/>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xf>
    <xf numFmtId="0" fontId="0" fillId="0" borderId="0" xfId="0" applyAlignment="1">
      <alignment horizontal="right"/>
    </xf>
    <xf numFmtId="0" fontId="0" fillId="0" borderId="0" xfId="0" applyAlignment="1">
      <alignment horizontal="left" wrapText="1"/>
    </xf>
    <xf numFmtId="167" fontId="0" fillId="0" borderId="0" xfId="1" applyNumberFormat="1" applyFont="1" applyAlignment="1">
      <alignment horizontal="left" wrapText="1"/>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sqref="A1:B1"/>
    </sheetView>
  </sheetViews>
  <sheetFormatPr defaultRowHeight="12.75" x14ac:dyDescent="0.2"/>
  <cols>
    <col min="1" max="1" width="67" customWidth="1"/>
    <col min="2" max="2" width="12.85546875" bestFit="1" customWidth="1"/>
    <col min="3" max="3" width="2.7109375" customWidth="1"/>
    <col min="4" max="4" width="64.28515625" customWidth="1"/>
  </cols>
  <sheetData>
    <row r="1" spans="1:4" x14ac:dyDescent="0.2">
      <c r="A1" s="33" t="s">
        <v>493</v>
      </c>
      <c r="B1" s="33"/>
      <c r="D1" t="s">
        <v>496</v>
      </c>
    </row>
    <row r="2" spans="1:4" x14ac:dyDescent="0.2">
      <c r="D2" t="s">
        <v>497</v>
      </c>
    </row>
    <row r="3" spans="1:4" x14ac:dyDescent="0.2">
      <c r="D3" t="s">
        <v>498</v>
      </c>
    </row>
    <row r="4" spans="1:4" x14ac:dyDescent="0.2">
      <c r="A4" s="6" t="s">
        <v>235</v>
      </c>
    </row>
    <row r="5" spans="1:4" x14ac:dyDescent="0.2">
      <c r="A5" s="6" t="s">
        <v>268</v>
      </c>
      <c r="B5" s="1">
        <f>'restraining orders'!B18</f>
        <v>172290</v>
      </c>
      <c r="D5" t="s">
        <v>307</v>
      </c>
    </row>
    <row r="6" spans="1:4" x14ac:dyDescent="0.2">
      <c r="A6" s="6" t="s">
        <v>236</v>
      </c>
      <c r="B6" s="1">
        <f>'restraining orders'!B17</f>
        <v>105393.46153846153</v>
      </c>
    </row>
    <row r="7" spans="1:4" x14ac:dyDescent="0.2">
      <c r="A7" s="6" t="s">
        <v>237</v>
      </c>
      <c r="B7" s="10">
        <f>1-'restraining orders'!F34</f>
        <v>0.78058526905250569</v>
      </c>
    </row>
    <row r="8" spans="1:4" x14ac:dyDescent="0.2">
      <c r="A8" s="12" t="s">
        <v>492</v>
      </c>
      <c r="B8" s="10">
        <f>B5/'restraining orders'!B127</f>
        <v>2.7990421294100063</v>
      </c>
    </row>
    <row r="9" spans="1:4" x14ac:dyDescent="0.2">
      <c r="A9" s="6"/>
      <c r="B9" s="10"/>
    </row>
    <row r="10" spans="1:4" x14ac:dyDescent="0.2">
      <c r="A10" s="6"/>
      <c r="B10" s="10"/>
    </row>
    <row r="11" spans="1:4" x14ac:dyDescent="0.2">
      <c r="A11" s="6" t="s">
        <v>239</v>
      </c>
      <c r="B11" s="10"/>
    </row>
    <row r="12" spans="1:4" x14ac:dyDescent="0.2">
      <c r="A12" s="6" t="s">
        <v>284</v>
      </c>
      <c r="B12" s="9">
        <f>'DV victims (police)'!G48</f>
        <v>82045</v>
      </c>
    </row>
    <row r="13" spans="1:4" x14ac:dyDescent="0.2">
      <c r="A13" s="6" t="s">
        <v>263</v>
      </c>
      <c r="B13" s="9">
        <f>B12*'restraining orders'!D34/'restraining orders'!D31</f>
        <v>64583.560482839282</v>
      </c>
      <c r="D13" t="s">
        <v>264</v>
      </c>
    </row>
    <row r="14" spans="1:4" x14ac:dyDescent="0.2">
      <c r="A14" s="6" t="s">
        <v>91</v>
      </c>
      <c r="B14">
        <v>0.62</v>
      </c>
      <c r="D14" s="6" t="s">
        <v>97</v>
      </c>
    </row>
    <row r="15" spans="1:4" x14ac:dyDescent="0.2">
      <c r="A15" s="6" t="s">
        <v>92</v>
      </c>
      <c r="B15">
        <v>0.55000000000000004</v>
      </c>
      <c r="D15" s="6" t="s">
        <v>97</v>
      </c>
    </row>
    <row r="16" spans="1:4" x14ac:dyDescent="0.2">
      <c r="A16" s="6" t="s">
        <v>265</v>
      </c>
      <c r="B16" s="11">
        <f>B13*B14*B15</f>
        <v>22022.994124648194</v>
      </c>
      <c r="D16" s="6" t="s">
        <v>285</v>
      </c>
    </row>
    <row r="17" spans="1:4" x14ac:dyDescent="0.2">
      <c r="A17" s="12" t="s">
        <v>491</v>
      </c>
      <c r="B17" s="10">
        <f>B16/B13</f>
        <v>0.34099999999999997</v>
      </c>
    </row>
    <row r="19" spans="1:4" x14ac:dyDescent="0.2">
      <c r="A19" s="6" t="s">
        <v>266</v>
      </c>
      <c r="B19" s="9">
        <f>'all arrests'!D77</f>
        <v>79507.288791960862</v>
      </c>
      <c r="D19" t="s">
        <v>308</v>
      </c>
    </row>
    <row r="20" spans="1:4" x14ac:dyDescent="0.2">
      <c r="A20" s="6" t="s">
        <v>267</v>
      </c>
      <c r="B20" s="10">
        <f>B16/B19</f>
        <v>0.27699339845776483</v>
      </c>
    </row>
  </sheetData>
  <mergeCells count="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tabSelected="1" topLeftCell="A135" workbookViewId="0">
      <selection activeCell="I139" sqref="I139"/>
    </sheetView>
  </sheetViews>
  <sheetFormatPr defaultRowHeight="12.75" x14ac:dyDescent="0.2"/>
  <cols>
    <col min="1" max="1" width="24.7109375" customWidth="1"/>
    <col min="2" max="4" width="13.42578125" customWidth="1"/>
    <col min="5" max="5" width="18" customWidth="1"/>
    <col min="12" max="12" width="1.85546875" customWidth="1"/>
    <col min="13" max="13" width="129.28515625" customWidth="1"/>
  </cols>
  <sheetData>
    <row r="1" spans="1:13" x14ac:dyDescent="0.2">
      <c r="A1" s="33" t="s">
        <v>116</v>
      </c>
      <c r="B1" s="34"/>
      <c r="C1" s="34"/>
      <c r="D1" s="34"/>
      <c r="M1" t="s">
        <v>496</v>
      </c>
    </row>
    <row r="2" spans="1:13" x14ac:dyDescent="0.2">
      <c r="B2" s="2"/>
      <c r="M2" t="s">
        <v>497</v>
      </c>
    </row>
    <row r="3" spans="1:13" ht="25.5" x14ac:dyDescent="0.2">
      <c r="A3" s="28" t="s">
        <v>112</v>
      </c>
      <c r="B3" s="2" t="s">
        <v>12</v>
      </c>
      <c r="E3" s="28" t="s">
        <v>113</v>
      </c>
      <c r="F3" s="2" t="s">
        <v>12</v>
      </c>
      <c r="M3" t="s">
        <v>498</v>
      </c>
    </row>
    <row r="4" spans="1:13" x14ac:dyDescent="0.2">
      <c r="A4" t="s">
        <v>99</v>
      </c>
      <c r="B4" s="9">
        <f>B10*B7/52</f>
        <v>3037.0384615384614</v>
      </c>
      <c r="E4" s="6" t="s">
        <v>75</v>
      </c>
      <c r="F4" s="9">
        <f>F10*F7/52</f>
        <v>5114.4230769230771</v>
      </c>
    </row>
    <row r="5" spans="1:13" x14ac:dyDescent="0.2">
      <c r="A5" t="s">
        <v>100</v>
      </c>
      <c r="B5" s="9">
        <f>B11*B8</f>
        <v>26750</v>
      </c>
      <c r="E5" s="6" t="s">
        <v>10</v>
      </c>
      <c r="F5" s="9">
        <f>F11*F8</f>
        <v>70492</v>
      </c>
      <c r="G5" s="1"/>
    </row>
    <row r="6" spans="1:13" x14ac:dyDescent="0.2">
      <c r="B6" s="1"/>
      <c r="C6" t="s">
        <v>101</v>
      </c>
      <c r="G6" t="s">
        <v>101</v>
      </c>
    </row>
    <row r="7" spans="1:13" x14ac:dyDescent="0.2">
      <c r="A7" s="6" t="s">
        <v>102</v>
      </c>
      <c r="B7" s="1">
        <v>3</v>
      </c>
      <c r="C7" t="s">
        <v>1</v>
      </c>
      <c r="E7" s="6" t="s">
        <v>109</v>
      </c>
      <c r="F7" s="1">
        <v>3</v>
      </c>
      <c r="G7" t="s">
        <v>1</v>
      </c>
      <c r="M7" s="6" t="s">
        <v>114</v>
      </c>
    </row>
    <row r="8" spans="1:13" x14ac:dyDescent="0.2">
      <c r="A8" t="s">
        <v>103</v>
      </c>
      <c r="B8" s="1">
        <v>2</v>
      </c>
      <c r="C8" t="s">
        <v>2</v>
      </c>
      <c r="E8" s="6" t="s">
        <v>110</v>
      </c>
      <c r="F8" s="1">
        <v>4</v>
      </c>
      <c r="G8" t="s">
        <v>2</v>
      </c>
    </row>
    <row r="9" spans="1:13" x14ac:dyDescent="0.2">
      <c r="B9" s="3"/>
      <c r="F9" s="3"/>
    </row>
    <row r="10" spans="1:13" x14ac:dyDescent="0.2">
      <c r="A10" s="6" t="s">
        <v>104</v>
      </c>
      <c r="B10" s="1">
        <f>C57+C60</f>
        <v>52642</v>
      </c>
      <c r="E10" s="6" t="s">
        <v>111</v>
      </c>
      <c r="F10" s="1">
        <f>C58+C59+C61</f>
        <v>88650</v>
      </c>
    </row>
    <row r="11" spans="1:13" x14ac:dyDescent="0.2">
      <c r="A11" t="s">
        <v>105</v>
      </c>
      <c r="B11" s="1">
        <f>D57+D60</f>
        <v>13375</v>
      </c>
      <c r="E11" s="6" t="s">
        <v>9</v>
      </c>
      <c r="F11" s="1">
        <f>D58+D59+D61</f>
        <v>17623</v>
      </c>
    </row>
    <row r="12" spans="1:13" x14ac:dyDescent="0.2">
      <c r="B12" s="2"/>
      <c r="C12" t="s">
        <v>13</v>
      </c>
      <c r="G12" t="s">
        <v>13</v>
      </c>
    </row>
    <row r="13" spans="1:13" x14ac:dyDescent="0.2">
      <c r="A13" t="s">
        <v>106</v>
      </c>
      <c r="B13" s="1">
        <f>B4+B5</f>
        <v>29787.038461538461</v>
      </c>
      <c r="C13" s="3">
        <f>B13*1000/$B$21</f>
        <v>1.9838754275122785</v>
      </c>
      <c r="E13" t="s">
        <v>106</v>
      </c>
      <c r="F13" s="1">
        <f>F4+F5</f>
        <v>75606.423076923078</v>
      </c>
      <c r="G13" s="3">
        <f>F13*1000/$B$21</f>
        <v>5.0355366847925973</v>
      </c>
    </row>
    <row r="14" spans="1:13" x14ac:dyDescent="0.2">
      <c r="A14" t="s">
        <v>107</v>
      </c>
      <c r="B14" s="1">
        <f>B10+B11</f>
        <v>66017</v>
      </c>
      <c r="C14" s="3">
        <f>B14*1000/$B$21</f>
        <v>4.3968622213714932</v>
      </c>
      <c r="E14" t="s">
        <v>107</v>
      </c>
      <c r="F14" s="1">
        <f>F10+F11</f>
        <v>106273</v>
      </c>
      <c r="G14" s="3">
        <f>F14*1000/$B$21</f>
        <v>7.0779911061061949</v>
      </c>
    </row>
    <row r="15" spans="1:13" x14ac:dyDescent="0.2">
      <c r="B15" s="1"/>
      <c r="E15" s="1"/>
    </row>
    <row r="16" spans="1:13" x14ac:dyDescent="0.2">
      <c r="A16" s="6" t="s">
        <v>108</v>
      </c>
      <c r="B16" s="1"/>
      <c r="E16" s="1"/>
    </row>
    <row r="17" spans="1:13" x14ac:dyDescent="0.2">
      <c r="A17" t="s">
        <v>106</v>
      </c>
      <c r="B17" s="1">
        <f>B13+F13</f>
        <v>105393.46153846153</v>
      </c>
      <c r="C17" s="3">
        <f>B17*1000/$B$21</f>
        <v>7.0194121123048765</v>
      </c>
      <c r="E17" s="1"/>
    </row>
    <row r="18" spans="1:13" x14ac:dyDescent="0.2">
      <c r="A18" t="s">
        <v>107</v>
      </c>
      <c r="B18" s="1">
        <f>B14+F14</f>
        <v>172290</v>
      </c>
      <c r="C18" s="3">
        <f>B18*1000/$B$21</f>
        <v>11.474853327477689</v>
      </c>
      <c r="E18" s="1"/>
    </row>
    <row r="19" spans="1:13" x14ac:dyDescent="0.2">
      <c r="A19" s="6" t="s">
        <v>115</v>
      </c>
      <c r="B19" s="7">
        <f>B17/B18</f>
        <v>0.61172129281131538</v>
      </c>
      <c r="C19" s="6" t="s">
        <v>2</v>
      </c>
    </row>
    <row r="21" spans="1:13" x14ac:dyDescent="0.2">
      <c r="A21" t="s">
        <v>11</v>
      </c>
      <c r="B21" s="1">
        <f>'DV victims (police)'!B37</f>
        <v>15014571</v>
      </c>
    </row>
    <row r="24" spans="1:13" x14ac:dyDescent="0.2">
      <c r="A24" t="s">
        <v>311</v>
      </c>
      <c r="B24">
        <v>0.9</v>
      </c>
    </row>
    <row r="25" spans="1:13" x14ac:dyDescent="0.2">
      <c r="A25" t="s">
        <v>312</v>
      </c>
      <c r="B25">
        <f>B14/B24</f>
        <v>73352.222222222219</v>
      </c>
    </row>
    <row r="26" spans="1:13" x14ac:dyDescent="0.2">
      <c r="D26" s="25" t="s">
        <v>366</v>
      </c>
    </row>
    <row r="27" spans="1:13" x14ac:dyDescent="0.2">
      <c r="D27" s="22">
        <f>B14/(B14+F14)</f>
        <v>0.38317371873004819</v>
      </c>
    </row>
    <row r="28" spans="1:13" x14ac:dyDescent="0.2">
      <c r="A28" s="6" t="s">
        <v>84</v>
      </c>
    </row>
    <row r="29" spans="1:13" s="17" customFormat="1" ht="51" x14ac:dyDescent="0.2">
      <c r="B29" s="17" t="s">
        <v>21</v>
      </c>
      <c r="C29" s="18" t="s">
        <v>0</v>
      </c>
      <c r="D29" s="18" t="s">
        <v>68</v>
      </c>
      <c r="E29" s="19" t="s">
        <v>363</v>
      </c>
      <c r="F29" s="19" t="s">
        <v>364</v>
      </c>
      <c r="G29" s="24" t="s">
        <v>365</v>
      </c>
    </row>
    <row r="30" spans="1:13" x14ac:dyDescent="0.2">
      <c r="B30">
        <v>2012</v>
      </c>
      <c r="C30" s="20">
        <v>304239</v>
      </c>
      <c r="D30" s="20">
        <v>218570</v>
      </c>
      <c r="E30" s="21">
        <f t="shared" ref="E30:E35" si="0">C30-D30</f>
        <v>85669</v>
      </c>
      <c r="F30" s="22">
        <f t="shared" ref="F30:F35" si="1">1-D30/C30</f>
        <v>0.28158454373042241</v>
      </c>
      <c r="G30" s="1">
        <f t="shared" ref="G30:G35" si="2">E30*D$27</f>
        <v>32826.109309884501</v>
      </c>
    </row>
    <row r="31" spans="1:13" x14ac:dyDescent="0.2">
      <c r="B31">
        <v>2011</v>
      </c>
      <c r="C31" s="23">
        <v>301021</v>
      </c>
      <c r="D31" s="23">
        <v>218872</v>
      </c>
      <c r="E31" s="21">
        <f t="shared" si="0"/>
        <v>82149</v>
      </c>
      <c r="F31" s="22">
        <f t="shared" si="1"/>
        <v>0.2729012261603011</v>
      </c>
      <c r="G31" s="1">
        <f t="shared" si="2"/>
        <v>31477.33781995473</v>
      </c>
      <c r="M31" s="6" t="s">
        <v>76</v>
      </c>
    </row>
    <row r="32" spans="1:13" x14ac:dyDescent="0.2">
      <c r="B32">
        <v>2010</v>
      </c>
      <c r="C32" s="23">
        <v>301488</v>
      </c>
      <c r="D32" s="23">
        <v>219876</v>
      </c>
      <c r="E32" s="21">
        <f t="shared" si="0"/>
        <v>81612</v>
      </c>
      <c r="F32" s="22">
        <f t="shared" si="1"/>
        <v>0.27069734118770894</v>
      </c>
      <c r="G32" s="1">
        <f t="shared" si="2"/>
        <v>31271.573532996692</v>
      </c>
      <c r="M32" s="12" t="s">
        <v>352</v>
      </c>
    </row>
    <row r="33" spans="2:13" x14ac:dyDescent="0.2">
      <c r="B33">
        <v>2009</v>
      </c>
      <c r="C33" s="23">
        <v>262327</v>
      </c>
      <c r="D33" s="23">
        <v>207726</v>
      </c>
      <c r="E33" s="21">
        <f t="shared" si="0"/>
        <v>54601</v>
      </c>
      <c r="F33" s="22">
        <f t="shared" si="1"/>
        <v>0.20814098434396766</v>
      </c>
      <c r="G33" s="1">
        <f t="shared" si="2"/>
        <v>20921.668216379359</v>
      </c>
      <c r="M33" s="12" t="s">
        <v>362</v>
      </c>
    </row>
    <row r="34" spans="2:13" x14ac:dyDescent="0.2">
      <c r="B34">
        <v>2008</v>
      </c>
      <c r="C34" s="23">
        <v>220719</v>
      </c>
      <c r="D34" s="23">
        <v>172290</v>
      </c>
      <c r="E34" s="21">
        <f t="shared" si="0"/>
        <v>48429</v>
      </c>
      <c r="F34" s="22">
        <f t="shared" si="1"/>
        <v>0.21941473094749431</v>
      </c>
      <c r="G34" s="1">
        <f t="shared" si="2"/>
        <v>18556.720024377504</v>
      </c>
      <c r="M34" s="6" t="s">
        <v>80</v>
      </c>
    </row>
    <row r="35" spans="2:13" x14ac:dyDescent="0.2">
      <c r="B35">
        <v>2007</v>
      </c>
      <c r="C35" s="23">
        <v>205799</v>
      </c>
      <c r="D35" s="23">
        <v>164331</v>
      </c>
      <c r="E35" s="21">
        <f t="shared" si="0"/>
        <v>41468</v>
      </c>
      <c r="F35" s="22">
        <f t="shared" si="1"/>
        <v>0.20149757773361388</v>
      </c>
      <c r="G35" s="1">
        <f t="shared" si="2"/>
        <v>15889.447768297638</v>
      </c>
    </row>
    <row r="36" spans="2:13" x14ac:dyDescent="0.2">
      <c r="C36" s="23"/>
      <c r="D36" s="23"/>
      <c r="E36" s="16"/>
      <c r="F36" s="16"/>
    </row>
    <row r="37" spans="2:13" x14ac:dyDescent="0.2">
      <c r="B37">
        <v>2005</v>
      </c>
      <c r="C37" s="23"/>
      <c r="D37" s="23">
        <v>122548</v>
      </c>
      <c r="E37" s="16"/>
      <c r="F37" s="16"/>
      <c r="M37" s="6" t="s">
        <v>93</v>
      </c>
    </row>
    <row r="38" spans="2:13" x14ac:dyDescent="0.2">
      <c r="B38">
        <v>2004</v>
      </c>
      <c r="C38" s="23"/>
      <c r="D38" s="23">
        <v>179721</v>
      </c>
      <c r="E38" s="16"/>
      <c r="F38" s="16"/>
      <c r="M38" t="s">
        <v>20</v>
      </c>
    </row>
    <row r="39" spans="2:13" x14ac:dyDescent="0.2">
      <c r="B39">
        <v>2003</v>
      </c>
      <c r="C39" s="23"/>
      <c r="D39" s="23">
        <v>164780</v>
      </c>
      <c r="E39" s="16"/>
      <c r="F39" s="16"/>
      <c r="M39" t="s">
        <v>22</v>
      </c>
    </row>
    <row r="40" spans="2:13" x14ac:dyDescent="0.2">
      <c r="C40" s="23"/>
      <c r="D40" s="23"/>
      <c r="E40" s="16"/>
      <c r="F40" s="16"/>
    </row>
    <row r="41" spans="2:13" x14ac:dyDescent="0.2">
      <c r="B41">
        <v>2000</v>
      </c>
      <c r="C41" s="23"/>
      <c r="D41" s="23">
        <f>H84</f>
        <v>127393.72013651876</v>
      </c>
      <c r="E41" s="16"/>
      <c r="F41" s="16"/>
      <c r="M41" s="6" t="s">
        <v>66</v>
      </c>
    </row>
    <row r="42" spans="2:13" x14ac:dyDescent="0.2">
      <c r="B42">
        <v>1999</v>
      </c>
      <c r="C42" s="23"/>
      <c r="D42" s="23">
        <f>H85</f>
        <v>127645.34236804565</v>
      </c>
      <c r="E42" s="16"/>
      <c r="F42" s="16"/>
    </row>
    <row r="43" spans="2:13" x14ac:dyDescent="0.2">
      <c r="B43">
        <v>1997</v>
      </c>
      <c r="C43" s="23"/>
      <c r="D43" s="23">
        <f>H86</f>
        <v>125453.58056265984</v>
      </c>
      <c r="E43" s="16"/>
      <c r="F43" s="16"/>
    </row>
    <row r="44" spans="2:13" x14ac:dyDescent="0.2">
      <c r="B44">
        <v>1996</v>
      </c>
      <c r="C44" s="23"/>
      <c r="D44" s="23">
        <f>G87</f>
        <v>137500</v>
      </c>
      <c r="E44" s="16"/>
      <c r="F44" s="16"/>
      <c r="M44" s="6"/>
    </row>
    <row r="46" spans="2:13" x14ac:dyDescent="0.2">
      <c r="M46" s="6" t="s">
        <v>65</v>
      </c>
    </row>
    <row r="50" spans="1:13" x14ac:dyDescent="0.2">
      <c r="A50" s="34" t="s">
        <v>83</v>
      </c>
      <c r="B50" s="34"/>
      <c r="C50" s="34"/>
      <c r="D50" s="34"/>
    </row>
    <row r="51" spans="1:13" x14ac:dyDescent="0.2">
      <c r="A51" s="6" t="s">
        <v>70</v>
      </c>
      <c r="B51" s="6" t="s">
        <v>21</v>
      </c>
      <c r="C51" s="6" t="s">
        <v>75</v>
      </c>
      <c r="D51" s="6" t="s">
        <v>10</v>
      </c>
      <c r="E51" s="6" t="s">
        <v>0</v>
      </c>
      <c r="H51" s="6" t="s">
        <v>75</v>
      </c>
      <c r="I51" s="6" t="s">
        <v>10</v>
      </c>
      <c r="J51" s="6" t="s">
        <v>0</v>
      </c>
    </row>
    <row r="52" spans="1:13" x14ac:dyDescent="0.2">
      <c r="A52" s="6" t="s">
        <v>69</v>
      </c>
      <c r="B52">
        <v>2007</v>
      </c>
      <c r="C52">
        <v>46757</v>
      </c>
      <c r="D52">
        <v>11731</v>
      </c>
      <c r="E52">
        <f t="shared" ref="E52:E76" si="3">C52+D52</f>
        <v>58488</v>
      </c>
      <c r="F52" s="6" t="s">
        <v>82</v>
      </c>
      <c r="G52">
        <v>2007</v>
      </c>
      <c r="H52">
        <f>SUM(C52:C56)</f>
        <v>133381</v>
      </c>
      <c r="I52">
        <f>SUM(D52:D56)</f>
        <v>30950</v>
      </c>
      <c r="J52">
        <f>H52+I52</f>
        <v>164331</v>
      </c>
      <c r="M52" s="12" t="s">
        <v>350</v>
      </c>
    </row>
    <row r="53" spans="1:13" x14ac:dyDescent="0.2">
      <c r="A53" s="6" t="s">
        <v>71</v>
      </c>
      <c r="B53">
        <v>2007</v>
      </c>
      <c r="C53">
        <v>63166</v>
      </c>
      <c r="D53">
        <v>11773</v>
      </c>
      <c r="E53">
        <f t="shared" si="3"/>
        <v>74939</v>
      </c>
      <c r="M53" s="6" t="s">
        <v>77</v>
      </c>
    </row>
    <row r="54" spans="1:13" x14ac:dyDescent="0.2">
      <c r="A54" s="6" t="s">
        <v>72</v>
      </c>
      <c r="B54">
        <v>2007</v>
      </c>
      <c r="C54">
        <v>13188</v>
      </c>
      <c r="D54">
        <v>3768</v>
      </c>
      <c r="E54">
        <f t="shared" si="3"/>
        <v>16956</v>
      </c>
    </row>
    <row r="55" spans="1:13" x14ac:dyDescent="0.2">
      <c r="A55" s="6" t="s">
        <v>73</v>
      </c>
      <c r="B55">
        <v>2007</v>
      </c>
      <c r="C55">
        <v>3364</v>
      </c>
      <c r="D55">
        <v>1725</v>
      </c>
      <c r="E55">
        <f t="shared" si="3"/>
        <v>5089</v>
      </c>
    </row>
    <row r="56" spans="1:13" x14ac:dyDescent="0.2">
      <c r="A56" s="6" t="s">
        <v>74</v>
      </c>
      <c r="B56">
        <v>2007</v>
      </c>
      <c r="C56">
        <v>6906</v>
      </c>
      <c r="D56">
        <v>1953</v>
      </c>
      <c r="E56">
        <f t="shared" si="3"/>
        <v>8859</v>
      </c>
      <c r="M56" s="12" t="s">
        <v>353</v>
      </c>
    </row>
    <row r="57" spans="1:13" x14ac:dyDescent="0.2">
      <c r="A57" s="6" t="s">
        <v>69</v>
      </c>
      <c r="B57">
        <v>2008</v>
      </c>
      <c r="C57">
        <v>49446</v>
      </c>
      <c r="D57">
        <v>11708</v>
      </c>
      <c r="E57">
        <f t="shared" si="3"/>
        <v>61154</v>
      </c>
      <c r="F57" s="6" t="s">
        <v>82</v>
      </c>
      <c r="G57">
        <v>2008</v>
      </c>
      <c r="H57">
        <f>SUM(C57:C61)</f>
        <v>141292</v>
      </c>
      <c r="I57">
        <f>SUM(D57:D61)</f>
        <v>30998</v>
      </c>
      <c r="J57">
        <f>H57+I57</f>
        <v>172290</v>
      </c>
      <c r="M57" s="12" t="s">
        <v>357</v>
      </c>
    </row>
    <row r="58" spans="1:13" x14ac:dyDescent="0.2">
      <c r="A58" s="6" t="s">
        <v>71</v>
      </c>
      <c r="B58">
        <v>2008</v>
      </c>
      <c r="C58">
        <v>67518</v>
      </c>
      <c r="D58">
        <v>12041</v>
      </c>
      <c r="E58">
        <f t="shared" si="3"/>
        <v>79559</v>
      </c>
      <c r="M58" s="12" t="s">
        <v>354</v>
      </c>
    </row>
    <row r="59" spans="1:13" x14ac:dyDescent="0.2">
      <c r="A59" s="6" t="s">
        <v>72</v>
      </c>
      <c r="B59">
        <v>2008</v>
      </c>
      <c r="C59">
        <v>14526</v>
      </c>
      <c r="D59">
        <v>3625</v>
      </c>
      <c r="E59">
        <f t="shared" si="3"/>
        <v>18151</v>
      </c>
      <c r="M59" s="12" t="s">
        <v>355</v>
      </c>
    </row>
    <row r="60" spans="1:13" x14ac:dyDescent="0.2">
      <c r="A60" s="6" t="s">
        <v>73</v>
      </c>
      <c r="B60">
        <v>2008</v>
      </c>
      <c r="C60">
        <v>3196</v>
      </c>
      <c r="D60">
        <v>1667</v>
      </c>
      <c r="E60">
        <f t="shared" si="3"/>
        <v>4863</v>
      </c>
      <c r="M60" s="12" t="s">
        <v>356</v>
      </c>
    </row>
    <row r="61" spans="1:13" x14ac:dyDescent="0.2">
      <c r="A61" s="6" t="s">
        <v>74</v>
      </c>
      <c r="B61">
        <v>2008</v>
      </c>
      <c r="C61">
        <v>6606</v>
      </c>
      <c r="D61">
        <v>1957</v>
      </c>
      <c r="E61">
        <f t="shared" si="3"/>
        <v>8563</v>
      </c>
    </row>
    <row r="62" spans="1:13" x14ac:dyDescent="0.2">
      <c r="A62" s="6" t="s">
        <v>69</v>
      </c>
      <c r="B62">
        <v>2009</v>
      </c>
      <c r="C62">
        <v>56449</v>
      </c>
      <c r="D62">
        <v>13613</v>
      </c>
      <c r="E62">
        <f t="shared" si="3"/>
        <v>70062</v>
      </c>
      <c r="F62" s="6" t="s">
        <v>82</v>
      </c>
      <c r="G62">
        <v>2009</v>
      </c>
      <c r="H62">
        <f>SUM(C62:C66)</f>
        <v>169833</v>
      </c>
      <c r="I62">
        <f>SUM(D62:D66)</f>
        <v>37893</v>
      </c>
      <c r="J62">
        <f>H62+I62</f>
        <v>207726</v>
      </c>
      <c r="M62" s="12" t="s">
        <v>361</v>
      </c>
    </row>
    <row r="63" spans="1:13" x14ac:dyDescent="0.2">
      <c r="A63" s="6" t="s">
        <v>71</v>
      </c>
      <c r="B63">
        <v>2009</v>
      </c>
      <c r="C63">
        <v>82113</v>
      </c>
      <c r="D63">
        <v>15897</v>
      </c>
      <c r="E63">
        <f t="shared" si="3"/>
        <v>98010</v>
      </c>
      <c r="M63" t="s">
        <v>358</v>
      </c>
    </row>
    <row r="64" spans="1:13" x14ac:dyDescent="0.2">
      <c r="A64" s="6" t="s">
        <v>72</v>
      </c>
      <c r="B64">
        <v>2009</v>
      </c>
      <c r="C64">
        <v>18523</v>
      </c>
      <c r="D64">
        <v>3880</v>
      </c>
      <c r="E64">
        <f t="shared" si="3"/>
        <v>22403</v>
      </c>
      <c r="M64" t="s">
        <v>359</v>
      </c>
    </row>
    <row r="65" spans="1:13" x14ac:dyDescent="0.2">
      <c r="A65" s="6" t="s">
        <v>73</v>
      </c>
      <c r="B65">
        <v>2009</v>
      </c>
      <c r="C65">
        <v>4096</v>
      </c>
      <c r="D65">
        <v>1923</v>
      </c>
      <c r="E65">
        <f t="shared" si="3"/>
        <v>6019</v>
      </c>
      <c r="M65" s="12" t="s">
        <v>360</v>
      </c>
    </row>
    <row r="66" spans="1:13" x14ac:dyDescent="0.2">
      <c r="A66" s="6" t="s">
        <v>74</v>
      </c>
      <c r="B66">
        <v>2009</v>
      </c>
      <c r="C66">
        <v>8652</v>
      </c>
      <c r="D66">
        <v>2580</v>
      </c>
      <c r="E66">
        <f t="shared" si="3"/>
        <v>11232</v>
      </c>
    </row>
    <row r="67" spans="1:13" x14ac:dyDescent="0.2">
      <c r="A67" s="6" t="s">
        <v>69</v>
      </c>
      <c r="B67">
        <v>2010</v>
      </c>
      <c r="C67">
        <v>60121</v>
      </c>
      <c r="D67">
        <v>13989</v>
      </c>
      <c r="E67">
        <f t="shared" si="3"/>
        <v>74110</v>
      </c>
      <c r="G67">
        <v>2010</v>
      </c>
      <c r="H67">
        <f>SUM(C67:C71)</f>
        <v>180870</v>
      </c>
      <c r="I67">
        <f>SUM(D67:D71)</f>
        <v>39006</v>
      </c>
      <c r="J67">
        <f>H67+I67</f>
        <v>219876</v>
      </c>
    </row>
    <row r="68" spans="1:13" x14ac:dyDescent="0.2">
      <c r="A68" s="6" t="s">
        <v>71</v>
      </c>
      <c r="B68">
        <v>2010</v>
      </c>
      <c r="C68">
        <v>89886</v>
      </c>
      <c r="D68">
        <v>16939</v>
      </c>
      <c r="E68">
        <f t="shared" si="3"/>
        <v>106825</v>
      </c>
    </row>
    <row r="69" spans="1:13" x14ac:dyDescent="0.2">
      <c r="A69" s="6" t="s">
        <v>72</v>
      </c>
      <c r="B69">
        <v>2010</v>
      </c>
      <c r="C69">
        <v>16893</v>
      </c>
      <c r="D69">
        <v>3423</v>
      </c>
      <c r="E69">
        <f t="shared" si="3"/>
        <v>20316</v>
      </c>
    </row>
    <row r="70" spans="1:13" x14ac:dyDescent="0.2">
      <c r="A70" s="6" t="s">
        <v>73</v>
      </c>
      <c r="B70">
        <v>2010</v>
      </c>
      <c r="C70">
        <v>4207</v>
      </c>
      <c r="D70">
        <v>1998</v>
      </c>
      <c r="E70">
        <f t="shared" si="3"/>
        <v>6205</v>
      </c>
    </row>
    <row r="71" spans="1:13" x14ac:dyDescent="0.2">
      <c r="A71" s="6" t="s">
        <v>74</v>
      </c>
      <c r="B71">
        <v>2010</v>
      </c>
      <c r="C71">
        <v>9763</v>
      </c>
      <c r="D71">
        <v>2657</v>
      </c>
      <c r="E71">
        <f t="shared" si="3"/>
        <v>12420</v>
      </c>
    </row>
    <row r="72" spans="1:13" x14ac:dyDescent="0.2">
      <c r="A72" s="6" t="s">
        <v>69</v>
      </c>
      <c r="B72">
        <v>2011</v>
      </c>
      <c r="C72">
        <v>58272</v>
      </c>
      <c r="D72">
        <v>13581</v>
      </c>
      <c r="E72">
        <f t="shared" si="3"/>
        <v>71853</v>
      </c>
      <c r="F72" s="6" t="s">
        <v>82</v>
      </c>
      <c r="G72">
        <v>2011</v>
      </c>
      <c r="H72">
        <f>SUM(C72:C76)</f>
        <v>178911</v>
      </c>
      <c r="I72">
        <f>SUM(D72:D76)</f>
        <v>39961</v>
      </c>
      <c r="J72">
        <f>H72+I72</f>
        <v>218872</v>
      </c>
    </row>
    <row r="73" spans="1:13" x14ac:dyDescent="0.2">
      <c r="A73" s="6" t="s">
        <v>71</v>
      </c>
      <c r="B73">
        <v>2011</v>
      </c>
      <c r="C73">
        <v>83205</v>
      </c>
      <c r="D73">
        <v>17204</v>
      </c>
      <c r="E73">
        <f t="shared" si="3"/>
        <v>100409</v>
      </c>
    </row>
    <row r="74" spans="1:13" x14ac:dyDescent="0.2">
      <c r="A74" s="6" t="s">
        <v>310</v>
      </c>
      <c r="B74">
        <v>2011</v>
      </c>
      <c r="C74">
        <v>22318</v>
      </c>
      <c r="D74">
        <v>3868</v>
      </c>
      <c r="E74">
        <f t="shared" si="3"/>
        <v>26186</v>
      </c>
    </row>
    <row r="75" spans="1:13" x14ac:dyDescent="0.2">
      <c r="A75" s="6" t="s">
        <v>73</v>
      </c>
      <c r="B75">
        <v>2011</v>
      </c>
      <c r="C75">
        <v>3773</v>
      </c>
      <c r="D75">
        <v>2096</v>
      </c>
      <c r="E75">
        <f t="shared" si="3"/>
        <v>5869</v>
      </c>
    </row>
    <row r="76" spans="1:13" x14ac:dyDescent="0.2">
      <c r="A76" s="6" t="s">
        <v>74</v>
      </c>
      <c r="B76">
        <v>2011</v>
      </c>
      <c r="C76">
        <v>11343</v>
      </c>
      <c r="D76">
        <v>3212</v>
      </c>
      <c r="E76">
        <f t="shared" si="3"/>
        <v>14555</v>
      </c>
    </row>
    <row r="77" spans="1:13" x14ac:dyDescent="0.2">
      <c r="A77" s="6"/>
    </row>
    <row r="78" spans="1:13" x14ac:dyDescent="0.2">
      <c r="A78" s="12" t="s">
        <v>351</v>
      </c>
    </row>
    <row r="82" spans="1:13" x14ac:dyDescent="0.2">
      <c r="B82" t="s">
        <v>36</v>
      </c>
      <c r="D82" t="s">
        <v>35</v>
      </c>
      <c r="G82" s="6" t="s">
        <v>67</v>
      </c>
      <c r="J82" t="s">
        <v>45</v>
      </c>
    </row>
    <row r="83" spans="1:13" x14ac:dyDescent="0.2">
      <c r="A83" t="s">
        <v>28</v>
      </c>
      <c r="B83" t="s">
        <v>27</v>
      </c>
      <c r="C83" t="s">
        <v>29</v>
      </c>
      <c r="D83" t="s">
        <v>30</v>
      </c>
      <c r="E83" t="s">
        <v>31</v>
      </c>
      <c r="F83" t="s">
        <v>32</v>
      </c>
      <c r="G83" t="s">
        <v>33</v>
      </c>
      <c r="H83" t="s">
        <v>34</v>
      </c>
      <c r="I83" s="6" t="s">
        <v>51</v>
      </c>
      <c r="J83" t="s">
        <v>30</v>
      </c>
      <c r="K83" t="s">
        <v>31</v>
      </c>
    </row>
    <row r="84" spans="1:13" x14ac:dyDescent="0.2">
      <c r="A84" s="4">
        <v>36788</v>
      </c>
      <c r="B84" s="5">
        <v>475</v>
      </c>
      <c r="C84" t="s">
        <v>26</v>
      </c>
      <c r="D84" s="1">
        <v>68528</v>
      </c>
      <c r="E84" s="1">
        <v>536230</v>
      </c>
      <c r="F84" s="1">
        <v>604768</v>
      </c>
      <c r="G84" s="1">
        <f>B$89*B84</f>
        <v>118750</v>
      </c>
      <c r="H84" s="1">
        <f>(F84-F85)*365/(A84-A85)</f>
        <v>127393.72013651876</v>
      </c>
      <c r="I84" s="7">
        <f>D84/H84</f>
        <v>0.53792290488544825</v>
      </c>
      <c r="J84" s="1">
        <f>SUM(C104:C106)</f>
        <v>68991</v>
      </c>
      <c r="K84" s="1">
        <f>SUM(D104:D106)</f>
        <v>535470</v>
      </c>
      <c r="M84" t="s">
        <v>49</v>
      </c>
    </row>
    <row r="85" spans="1:13" x14ac:dyDescent="0.2">
      <c r="A85" s="4">
        <v>36495</v>
      </c>
      <c r="B85" s="5">
        <v>475</v>
      </c>
      <c r="C85" t="s">
        <v>26</v>
      </c>
      <c r="D85" s="1">
        <v>66536</v>
      </c>
      <c r="E85" s="1">
        <v>435968</v>
      </c>
      <c r="F85" s="1">
        <v>502504</v>
      </c>
      <c r="G85" s="1">
        <f>B$89*B85</f>
        <v>118750</v>
      </c>
      <c r="H85" s="1">
        <f>(F85-F86)*365/(A85-A86)</f>
        <v>127645.34236804565</v>
      </c>
      <c r="I85" s="7">
        <f>D85/H85</f>
        <v>0.52125677886588073</v>
      </c>
      <c r="J85" s="1">
        <f>SUM(C101:C103)</f>
        <v>66837</v>
      </c>
      <c r="K85" s="1">
        <f>SUM(D101:D103)</f>
        <v>435157</v>
      </c>
      <c r="M85" t="s">
        <v>48</v>
      </c>
    </row>
    <row r="86" spans="1:13" x14ac:dyDescent="0.2">
      <c r="A86" s="4">
        <v>35794</v>
      </c>
      <c r="B86" s="5">
        <v>350</v>
      </c>
      <c r="C86" t="s">
        <v>25</v>
      </c>
      <c r="D86" s="1">
        <v>58214</v>
      </c>
      <c r="E86" s="1">
        <v>199141</v>
      </c>
      <c r="F86" s="1">
        <v>257355</v>
      </c>
      <c r="G86" s="1">
        <f>B$89*B86</f>
        <v>87500</v>
      </c>
      <c r="H86" s="1">
        <f>(F86-F87)*365/(A86-A87)</f>
        <v>125453.58056265984</v>
      </c>
      <c r="I86" s="7">
        <f>D86/H86</f>
        <v>0.4640282065996838</v>
      </c>
      <c r="J86" s="1">
        <f>SUM(C98:C100)</f>
        <v>56340</v>
      </c>
      <c r="K86" s="1">
        <f>SUM(D98:D100)</f>
        <v>206475</v>
      </c>
      <c r="M86" t="s">
        <v>47</v>
      </c>
    </row>
    <row r="87" spans="1:13" x14ac:dyDescent="0.2">
      <c r="A87" s="4">
        <v>35403</v>
      </c>
      <c r="B87">
        <v>550</v>
      </c>
      <c r="C87" t="s">
        <v>24</v>
      </c>
      <c r="D87" s="1">
        <v>47874</v>
      </c>
      <c r="E87" s="1">
        <v>75097</v>
      </c>
      <c r="F87" s="1">
        <v>122965</v>
      </c>
      <c r="G87" s="1">
        <f>B$89*B87</f>
        <v>137500</v>
      </c>
      <c r="H87" s="1"/>
      <c r="J87" s="1">
        <f>SUM(C95:C97)</f>
        <v>51284</v>
      </c>
      <c r="K87" s="1">
        <f>SUM(D95:D97)</f>
        <v>79393</v>
      </c>
      <c r="M87" t="s">
        <v>46</v>
      </c>
    </row>
    <row r="88" spans="1:13" x14ac:dyDescent="0.2">
      <c r="B88" s="5"/>
      <c r="D88" s="1"/>
      <c r="E88" s="1"/>
      <c r="F88" s="1"/>
      <c r="G88" s="1"/>
      <c r="I88" s="1"/>
      <c r="J88" s="1"/>
    </row>
    <row r="89" spans="1:13" x14ac:dyDescent="0.2">
      <c r="A89" t="s">
        <v>23</v>
      </c>
      <c r="B89">
        <v>250</v>
      </c>
    </row>
    <row r="90" spans="1:13" x14ac:dyDescent="0.2">
      <c r="A90" s="6"/>
      <c r="B90" s="5"/>
      <c r="D90" s="1"/>
      <c r="E90" s="1"/>
      <c r="F90" s="1"/>
      <c r="G90" s="1"/>
      <c r="I90" s="1"/>
      <c r="J90" s="1"/>
    </row>
    <row r="91" spans="1:13" x14ac:dyDescent="0.2">
      <c r="B91" s="5"/>
      <c r="D91" s="1"/>
      <c r="E91" s="1"/>
      <c r="F91" s="1"/>
      <c r="G91" s="1"/>
      <c r="I91" s="1"/>
      <c r="J91" s="1"/>
    </row>
    <row r="93" spans="1:13" x14ac:dyDescent="0.2">
      <c r="C93" t="s">
        <v>44</v>
      </c>
      <c r="E93" t="s">
        <v>39</v>
      </c>
      <c r="G93" t="s">
        <v>40</v>
      </c>
      <c r="I93" t="s">
        <v>41</v>
      </c>
    </row>
    <row r="94" spans="1:13" x14ac:dyDescent="0.2">
      <c r="A94" t="s">
        <v>37</v>
      </c>
      <c r="B94" t="s">
        <v>28</v>
      </c>
      <c r="C94" t="s">
        <v>7</v>
      </c>
      <c r="D94" t="s">
        <v>8</v>
      </c>
      <c r="E94" t="s">
        <v>7</v>
      </c>
      <c r="F94" t="s">
        <v>8</v>
      </c>
      <c r="G94" t="s">
        <v>7</v>
      </c>
      <c r="H94" t="s">
        <v>8</v>
      </c>
      <c r="I94" t="s">
        <v>7</v>
      </c>
      <c r="J94" t="s">
        <v>8</v>
      </c>
    </row>
    <row r="95" spans="1:13" x14ac:dyDescent="0.2">
      <c r="A95" t="s">
        <v>38</v>
      </c>
      <c r="B95" s="4">
        <v>35403</v>
      </c>
      <c r="C95" s="1">
        <f>E95+G95+I95</f>
        <v>22272</v>
      </c>
      <c r="D95" s="1">
        <f>F95+H95+J95</f>
        <v>44842</v>
      </c>
      <c r="E95" s="1">
        <v>10166</v>
      </c>
      <c r="F95" s="1">
        <v>26405</v>
      </c>
      <c r="G95" s="1">
        <v>11590</v>
      </c>
      <c r="H95" s="1">
        <v>18004</v>
      </c>
      <c r="I95" s="1">
        <v>516</v>
      </c>
      <c r="J95" s="1">
        <v>433</v>
      </c>
      <c r="M95" t="s">
        <v>46</v>
      </c>
    </row>
    <row r="96" spans="1:13" x14ac:dyDescent="0.2">
      <c r="A96" t="s">
        <v>42</v>
      </c>
      <c r="B96" s="4">
        <f>B95</f>
        <v>35403</v>
      </c>
      <c r="C96" s="1">
        <f>E96+G96+I96</f>
        <v>25602</v>
      </c>
      <c r="D96" s="1">
        <f>F96+H96+J96</f>
        <v>30249</v>
      </c>
      <c r="E96" s="1">
        <v>15923</v>
      </c>
      <c r="F96" s="1">
        <v>24862</v>
      </c>
      <c r="G96" s="1">
        <f>8601+818</f>
        <v>9419</v>
      </c>
      <c r="H96" s="1">
        <f>4994+127</f>
        <v>5121</v>
      </c>
      <c r="I96" s="1">
        <v>260</v>
      </c>
      <c r="J96" s="1">
        <v>266</v>
      </c>
    </row>
    <row r="97" spans="1:13" x14ac:dyDescent="0.2">
      <c r="A97" t="s">
        <v>43</v>
      </c>
      <c r="B97" s="4">
        <f>B96</f>
        <v>35403</v>
      </c>
      <c r="C97" s="1">
        <v>3410</v>
      </c>
      <c r="D97" s="1">
        <v>4302</v>
      </c>
      <c r="E97" s="1"/>
      <c r="F97" s="1"/>
      <c r="G97" s="1"/>
      <c r="H97" s="1"/>
      <c r="I97" s="1"/>
      <c r="J97" s="1"/>
    </row>
    <row r="98" spans="1:13" x14ac:dyDescent="0.2">
      <c r="A98" t="s">
        <v>38</v>
      </c>
      <c r="B98" s="4">
        <v>35795</v>
      </c>
      <c r="C98" s="1">
        <f>E98+G98+I98</f>
        <v>27884</v>
      </c>
      <c r="D98" s="1">
        <f>F98+H98+J98</f>
        <v>107352</v>
      </c>
      <c r="E98" s="1">
        <v>10083</v>
      </c>
      <c r="F98" s="1">
        <v>58231</v>
      </c>
      <c r="G98" s="1">
        <v>16617</v>
      </c>
      <c r="H98" s="1">
        <v>47961</v>
      </c>
      <c r="I98" s="1">
        <v>1184</v>
      </c>
      <c r="J98" s="1">
        <v>1160</v>
      </c>
      <c r="M98" t="s">
        <v>47</v>
      </c>
    </row>
    <row r="99" spans="1:13" x14ac:dyDescent="0.2">
      <c r="A99" t="s">
        <v>42</v>
      </c>
      <c r="B99" s="4">
        <f>B98</f>
        <v>35795</v>
      </c>
      <c r="C99" s="1">
        <f>E99+G99+I99</f>
        <v>25073</v>
      </c>
      <c r="D99" s="1">
        <f>F99+H99+J99</f>
        <v>87572</v>
      </c>
      <c r="E99" s="1">
        <v>14588</v>
      </c>
      <c r="F99" s="1">
        <v>67473</v>
      </c>
      <c r="G99" s="1">
        <f>8934+1182</f>
        <v>10116</v>
      </c>
      <c r="H99" s="1">
        <f>18803+591</f>
        <v>19394</v>
      </c>
      <c r="I99" s="1">
        <v>369</v>
      </c>
      <c r="J99" s="1">
        <v>705</v>
      </c>
    </row>
    <row r="100" spans="1:13" x14ac:dyDescent="0.2">
      <c r="A100" t="s">
        <v>43</v>
      </c>
      <c r="B100" s="4">
        <f>B99</f>
        <v>35795</v>
      </c>
      <c r="C100" s="1">
        <v>3383</v>
      </c>
      <c r="D100" s="1">
        <v>11551</v>
      </c>
      <c r="E100" s="1"/>
      <c r="F100" s="1"/>
      <c r="G100" s="1"/>
      <c r="H100" s="1"/>
      <c r="I100" s="1"/>
      <c r="J100" s="1"/>
    </row>
    <row r="101" spans="1:13" x14ac:dyDescent="0.2">
      <c r="A101" t="s">
        <v>38</v>
      </c>
      <c r="B101" s="4">
        <v>36495</v>
      </c>
      <c r="C101" s="1">
        <f>E101+G101+I101</f>
        <v>31265</v>
      </c>
      <c r="D101" s="1">
        <f>F101+H101+J101</f>
        <v>224224</v>
      </c>
      <c r="E101" s="1">
        <v>11006</v>
      </c>
      <c r="F101" s="1">
        <v>114517</v>
      </c>
      <c r="G101" s="1">
        <v>18226</v>
      </c>
      <c r="H101" s="1">
        <v>106818</v>
      </c>
      <c r="I101" s="1">
        <v>2033</v>
      </c>
      <c r="J101" s="1">
        <v>2889</v>
      </c>
      <c r="M101" t="s">
        <v>48</v>
      </c>
    </row>
    <row r="102" spans="1:13" x14ac:dyDescent="0.2">
      <c r="A102" t="s">
        <v>42</v>
      </c>
      <c r="B102" s="4">
        <f>B101</f>
        <v>36495</v>
      </c>
      <c r="C102" s="1">
        <f>E102+G102+I102</f>
        <v>31410</v>
      </c>
      <c r="D102" s="1">
        <f>F102+H102+J102</f>
        <v>186984</v>
      </c>
      <c r="E102" s="1">
        <v>16307</v>
      </c>
      <c r="F102" s="1">
        <v>140017</v>
      </c>
      <c r="G102" s="1">
        <f>11988+2496</f>
        <v>14484</v>
      </c>
      <c r="H102" s="1">
        <f>43920+1532</f>
        <v>45452</v>
      </c>
      <c r="I102" s="1">
        <v>619</v>
      </c>
      <c r="J102" s="1">
        <v>1515</v>
      </c>
    </row>
    <row r="103" spans="1:13" x14ac:dyDescent="0.2">
      <c r="A103" t="s">
        <v>43</v>
      </c>
      <c r="B103" s="4">
        <f>B102</f>
        <v>36495</v>
      </c>
      <c r="C103" s="1">
        <v>4162</v>
      </c>
      <c r="D103" s="1">
        <v>23949</v>
      </c>
      <c r="E103" s="1"/>
      <c r="F103" s="1"/>
      <c r="G103" s="1"/>
      <c r="H103" s="1"/>
      <c r="I103" s="1"/>
      <c r="J103" s="1"/>
    </row>
    <row r="104" spans="1:13" x14ac:dyDescent="0.2">
      <c r="A104" t="s">
        <v>38</v>
      </c>
      <c r="B104" s="4">
        <v>36788</v>
      </c>
      <c r="C104" s="1">
        <f>E104+G104+I104</f>
        <v>30796</v>
      </c>
      <c r="D104" s="1">
        <f>F104+H104+J104</f>
        <v>273124</v>
      </c>
      <c r="E104" s="1">
        <v>10983</v>
      </c>
      <c r="F104" s="1">
        <v>137569</v>
      </c>
      <c r="G104" s="1">
        <v>17440</v>
      </c>
      <c r="H104" s="1">
        <v>131914</v>
      </c>
      <c r="I104" s="1">
        <v>2373</v>
      </c>
      <c r="J104" s="1">
        <v>3641</v>
      </c>
      <c r="M104" t="s">
        <v>49</v>
      </c>
    </row>
    <row r="105" spans="1:13" x14ac:dyDescent="0.2">
      <c r="A105" t="s">
        <v>42</v>
      </c>
      <c r="B105" s="4">
        <f>B104</f>
        <v>36788</v>
      </c>
      <c r="C105" s="1">
        <f>E105+G105+I105</f>
        <v>33749</v>
      </c>
      <c r="D105" s="1">
        <f>F105+H105+J105</f>
        <v>232617</v>
      </c>
      <c r="E105" s="1">
        <v>16278</v>
      </c>
      <c r="F105" s="1">
        <v>170404</v>
      </c>
      <c r="G105" s="1">
        <f>13545+3144</f>
        <v>16689</v>
      </c>
      <c r="H105" s="1">
        <f>58226+2088</f>
        <v>60314</v>
      </c>
      <c r="I105" s="1">
        <v>782</v>
      </c>
      <c r="J105" s="1">
        <v>1899</v>
      </c>
    </row>
    <row r="106" spans="1:13" x14ac:dyDescent="0.2">
      <c r="A106" t="s">
        <v>43</v>
      </c>
      <c r="B106" s="4">
        <f>B105</f>
        <v>36788</v>
      </c>
      <c r="C106" s="1">
        <v>4446</v>
      </c>
      <c r="D106" s="1">
        <v>29729</v>
      </c>
      <c r="E106" s="1"/>
      <c r="F106" s="1"/>
      <c r="G106" s="1"/>
      <c r="H106" s="1"/>
      <c r="I106" s="1"/>
      <c r="J106" s="1"/>
      <c r="M106" s="6" t="s">
        <v>50</v>
      </c>
    </row>
    <row r="111" spans="1:13" x14ac:dyDescent="0.2">
      <c r="A111" t="s">
        <v>15</v>
      </c>
      <c r="B111" t="s">
        <v>14</v>
      </c>
      <c r="C111" t="s">
        <v>18</v>
      </c>
      <c r="D111" t="s">
        <v>16</v>
      </c>
      <c r="E111" s="6" t="s">
        <v>243</v>
      </c>
      <c r="F111" t="s">
        <v>19</v>
      </c>
    </row>
    <row r="112" spans="1:13" x14ac:dyDescent="0.2">
      <c r="A112" t="s">
        <v>3</v>
      </c>
      <c r="B112" s="1">
        <f>C112*E112</f>
        <v>156250</v>
      </c>
      <c r="C112" s="1">
        <v>625</v>
      </c>
      <c r="D112" s="1" t="s">
        <v>4</v>
      </c>
      <c r="E112" s="1">
        <f>B89</f>
        <v>250</v>
      </c>
      <c r="F112" s="1" t="s">
        <v>242</v>
      </c>
      <c r="M112" s="6" t="s">
        <v>52</v>
      </c>
    </row>
    <row r="113" spans="1:13" x14ac:dyDescent="0.2">
      <c r="A113" t="s">
        <v>3</v>
      </c>
      <c r="B113" s="1">
        <f>C113*E113*B120</f>
        <v>97200</v>
      </c>
      <c r="C113" s="1">
        <v>9000</v>
      </c>
      <c r="D113" s="1" t="s">
        <v>5</v>
      </c>
      <c r="E113" s="1">
        <v>12</v>
      </c>
      <c r="F113" s="8" t="s">
        <v>54</v>
      </c>
      <c r="M113" s="6" t="s">
        <v>53</v>
      </c>
    </row>
    <row r="114" spans="1:13" x14ac:dyDescent="0.2">
      <c r="A114" t="s">
        <v>6</v>
      </c>
      <c r="B114" s="1">
        <f>C114/E114</f>
        <v>142857.14285714287</v>
      </c>
      <c r="C114" s="1">
        <v>1000000</v>
      </c>
      <c r="D114" s="1" t="s">
        <v>17</v>
      </c>
      <c r="E114" s="1">
        <v>7</v>
      </c>
      <c r="F114" s="8" t="s">
        <v>55</v>
      </c>
      <c r="M114" s="6" t="s">
        <v>56</v>
      </c>
    </row>
    <row r="115" spans="1:13" x14ac:dyDescent="0.2">
      <c r="A115" t="s">
        <v>240</v>
      </c>
      <c r="B115" s="1">
        <f>C115*12/E115</f>
        <v>131200</v>
      </c>
      <c r="C115" s="1">
        <v>164000</v>
      </c>
      <c r="D115" s="1" t="s">
        <v>244</v>
      </c>
      <c r="E115" s="1">
        <v>15</v>
      </c>
      <c r="F115" s="1" t="s">
        <v>241</v>
      </c>
      <c r="M115" s="6" t="s">
        <v>52</v>
      </c>
    </row>
    <row r="117" spans="1:13" x14ac:dyDescent="0.2">
      <c r="M117" t="s">
        <v>57</v>
      </c>
    </row>
    <row r="118" spans="1:13" x14ac:dyDescent="0.2">
      <c r="M118" t="s">
        <v>58</v>
      </c>
    </row>
    <row r="120" spans="1:13" x14ac:dyDescent="0.2">
      <c r="A120" s="6" t="s">
        <v>59</v>
      </c>
      <c r="B120">
        <v>0.9</v>
      </c>
      <c r="M120" s="6" t="s">
        <v>60</v>
      </c>
    </row>
    <row r="124" spans="1:13" x14ac:dyDescent="0.2">
      <c r="A124" s="33" t="s">
        <v>61</v>
      </c>
      <c r="B124" s="34"/>
      <c r="C124" s="34"/>
      <c r="D124" s="34"/>
    </row>
    <row r="125" spans="1:13" x14ac:dyDescent="0.2">
      <c r="A125" s="6" t="s">
        <v>21</v>
      </c>
      <c r="B125" s="6" t="s">
        <v>62</v>
      </c>
      <c r="M125" s="6" t="s">
        <v>63</v>
      </c>
    </row>
    <row r="126" spans="1:13" x14ac:dyDescent="0.2">
      <c r="A126">
        <v>2010</v>
      </c>
      <c r="B126" s="9">
        <v>65790.89</v>
      </c>
      <c r="M126" s="6" t="s">
        <v>64</v>
      </c>
    </row>
    <row r="127" spans="1:13" x14ac:dyDescent="0.2">
      <c r="A127">
        <v>2009</v>
      </c>
      <c r="B127" s="9">
        <v>61553.2</v>
      </c>
    </row>
    <row r="128" spans="1:13" x14ac:dyDescent="0.2">
      <c r="A128">
        <v>2008</v>
      </c>
      <c r="B128" s="9"/>
      <c r="C128">
        <f>(B127+B129)/2</f>
        <v>55768.6</v>
      </c>
      <c r="D128" t="s">
        <v>309</v>
      </c>
    </row>
    <row r="129" spans="1:13" x14ac:dyDescent="0.2">
      <c r="A129">
        <v>2007</v>
      </c>
      <c r="B129" s="9">
        <v>49984</v>
      </c>
    </row>
    <row r="130" spans="1:13" x14ac:dyDescent="0.2">
      <c r="A130">
        <v>2004</v>
      </c>
      <c r="B130" s="9">
        <v>57706.02</v>
      </c>
    </row>
    <row r="131" spans="1:13" x14ac:dyDescent="0.2">
      <c r="A131">
        <v>2003</v>
      </c>
      <c r="B131" s="9">
        <v>56653.919999999998</v>
      </c>
    </row>
    <row r="136" spans="1:13" x14ac:dyDescent="0.2">
      <c r="B136" t="s">
        <v>502</v>
      </c>
      <c r="C136" t="s">
        <v>503</v>
      </c>
      <c r="D136" t="s">
        <v>504</v>
      </c>
      <c r="E136" t="s">
        <v>505</v>
      </c>
      <c r="F136" t="s">
        <v>506</v>
      </c>
    </row>
    <row r="137" spans="1:13" x14ac:dyDescent="0.2">
      <c r="A137" t="s">
        <v>515</v>
      </c>
      <c r="B137">
        <v>28</v>
      </c>
      <c r="C137">
        <v>118</v>
      </c>
      <c r="D137">
        <v>306</v>
      </c>
      <c r="E137">
        <v>40</v>
      </c>
      <c r="F137">
        <v>68</v>
      </c>
    </row>
    <row r="138" spans="1:13" x14ac:dyDescent="0.2">
      <c r="A138" t="s">
        <v>507</v>
      </c>
      <c r="B138" s="10">
        <v>0.57999999999999996</v>
      </c>
      <c r="C138" s="10">
        <v>0.5</v>
      </c>
      <c r="D138" s="10">
        <v>0.22</v>
      </c>
      <c r="E138" s="10">
        <v>0.81</v>
      </c>
      <c r="F138" s="10">
        <v>0.4</v>
      </c>
      <c r="M138" t="s">
        <v>501</v>
      </c>
    </row>
    <row r="139" spans="1:13" x14ac:dyDescent="0.2">
      <c r="A139" t="s">
        <v>508</v>
      </c>
      <c r="B139" s="10">
        <v>0.39</v>
      </c>
      <c r="C139" s="10">
        <v>0.28999999999999998</v>
      </c>
      <c r="D139" s="10">
        <v>0.4</v>
      </c>
      <c r="E139" s="10">
        <v>7.0000000000000007E-2</v>
      </c>
      <c r="F139" s="10">
        <v>0.37</v>
      </c>
      <c r="M139" t="s">
        <v>513</v>
      </c>
    </row>
    <row r="140" spans="1:13" x14ac:dyDescent="0.2">
      <c r="A140" t="s">
        <v>509</v>
      </c>
      <c r="B140" s="10">
        <v>0.47</v>
      </c>
      <c r="C140" s="10">
        <v>0.36</v>
      </c>
      <c r="D140" s="10">
        <v>0.3</v>
      </c>
      <c r="E140" s="10">
        <v>0.34</v>
      </c>
      <c r="F140" s="10">
        <v>0.38</v>
      </c>
      <c r="M140" t="s">
        <v>514</v>
      </c>
    </row>
    <row r="141" spans="1:13" x14ac:dyDescent="0.2">
      <c r="A141" t="s">
        <v>510</v>
      </c>
      <c r="B141" s="10">
        <v>0.96</v>
      </c>
      <c r="C141" s="10">
        <v>0.78</v>
      </c>
      <c r="D141" s="10">
        <v>0.77</v>
      </c>
      <c r="E141" s="10">
        <v>0.87</v>
      </c>
      <c r="F141" s="10">
        <v>0.77</v>
      </c>
    </row>
    <row r="142" spans="1:13" x14ac:dyDescent="0.2">
      <c r="A142" t="s">
        <v>511</v>
      </c>
      <c r="B142" s="10">
        <v>0.77</v>
      </c>
      <c r="C142" s="10">
        <v>0.53</v>
      </c>
      <c r="D142" s="10">
        <v>0.67</v>
      </c>
      <c r="E142" s="10">
        <v>0.76</v>
      </c>
      <c r="F142" s="10">
        <v>7.0000000000000007E-2</v>
      </c>
    </row>
    <row r="144" spans="1:13" x14ac:dyDescent="0.2">
      <c r="A144" t="s">
        <v>512</v>
      </c>
      <c r="B144" s="26">
        <f>B141*B142</f>
        <v>0.73919999999999997</v>
      </c>
      <c r="C144" s="26">
        <f t="shared" ref="C144:F144" si="4">C141*C142</f>
        <v>0.41340000000000005</v>
      </c>
      <c r="D144" s="26">
        <f t="shared" si="4"/>
        <v>0.51590000000000003</v>
      </c>
      <c r="E144" s="26">
        <f t="shared" si="4"/>
        <v>0.66120000000000001</v>
      </c>
      <c r="F144" s="26">
        <f t="shared" si="4"/>
        <v>5.3900000000000003E-2</v>
      </c>
    </row>
  </sheetData>
  <mergeCells count="3">
    <mergeCell ref="A1:D1"/>
    <mergeCell ref="A50:D50"/>
    <mergeCell ref="A124:D1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3"/>
  <sheetViews>
    <sheetView topLeftCell="A75" workbookViewId="0">
      <selection sqref="A1:D1"/>
    </sheetView>
  </sheetViews>
  <sheetFormatPr defaultRowHeight="12.75" x14ac:dyDescent="0.2"/>
  <cols>
    <col min="1" max="1" width="21.5703125" customWidth="1"/>
    <col min="2" max="2" width="22.7109375" customWidth="1"/>
    <col min="3" max="3" width="10.28515625" bestFit="1" customWidth="1"/>
    <col min="4" max="4" width="9.28515625" bestFit="1" customWidth="1"/>
    <col min="5" max="5" width="11.28515625" bestFit="1" customWidth="1"/>
    <col min="6" max="7" width="10.28515625" bestFit="1" customWidth="1"/>
    <col min="8" max="8" width="2.85546875" customWidth="1"/>
    <col min="9" max="9" width="99.42578125" customWidth="1"/>
  </cols>
  <sheetData>
    <row r="1" spans="1:9" ht="13.5" customHeight="1" x14ac:dyDescent="0.2">
      <c r="A1" s="33" t="s">
        <v>282</v>
      </c>
      <c r="B1" s="34"/>
      <c r="C1" s="34"/>
      <c r="D1" s="34"/>
      <c r="I1" t="s">
        <v>496</v>
      </c>
    </row>
    <row r="2" spans="1:9" ht="13.5" customHeight="1" x14ac:dyDescent="0.2">
      <c r="A2" s="27"/>
      <c r="B2" s="27"/>
      <c r="C2" s="27"/>
      <c r="D2" s="27"/>
      <c r="I2" t="s">
        <v>497</v>
      </c>
    </row>
    <row r="3" spans="1:9" ht="13.5" customHeight="1" x14ac:dyDescent="0.2">
      <c r="A3" s="29" t="s">
        <v>21</v>
      </c>
      <c r="B3" s="16" t="s">
        <v>279</v>
      </c>
      <c r="I3" t="s">
        <v>498</v>
      </c>
    </row>
    <row r="4" spans="1:9" x14ac:dyDescent="0.2">
      <c r="A4" s="30">
        <v>2011</v>
      </c>
      <c r="B4" s="16">
        <v>201904</v>
      </c>
      <c r="I4" s="6" t="s">
        <v>81</v>
      </c>
    </row>
    <row r="5" spans="1:9" x14ac:dyDescent="0.2">
      <c r="A5" s="29" t="s">
        <v>78</v>
      </c>
      <c r="B5" s="16">
        <v>400000</v>
      </c>
      <c r="I5" s="6" t="s">
        <v>79</v>
      </c>
    </row>
    <row r="6" spans="1:9" x14ac:dyDescent="0.2">
      <c r="A6" s="30">
        <v>2001</v>
      </c>
      <c r="B6" s="16">
        <v>450000</v>
      </c>
      <c r="I6" s="6" t="s">
        <v>85</v>
      </c>
    </row>
    <row r="7" spans="1:9" x14ac:dyDescent="0.2">
      <c r="A7" s="30">
        <v>2000</v>
      </c>
      <c r="B7" s="16">
        <v>145932</v>
      </c>
      <c r="C7" s="10">
        <v>0.50700000000000001</v>
      </c>
      <c r="D7" s="35" t="s">
        <v>280</v>
      </c>
      <c r="E7" s="35"/>
      <c r="F7" s="35"/>
      <c r="G7" s="35"/>
      <c r="I7" s="6" t="s">
        <v>278</v>
      </c>
    </row>
    <row r="9" spans="1:9" x14ac:dyDescent="0.2">
      <c r="I9" t="s">
        <v>277</v>
      </c>
    </row>
    <row r="10" spans="1:9" x14ac:dyDescent="0.2">
      <c r="I10" t="s">
        <v>233</v>
      </c>
    </row>
    <row r="11" spans="1:9" x14ac:dyDescent="0.2">
      <c r="I11" t="s">
        <v>283</v>
      </c>
    </row>
    <row r="12" spans="1:9" x14ac:dyDescent="0.2">
      <c r="C12" s="9"/>
      <c r="D12" s="9"/>
      <c r="E12" s="9"/>
      <c r="F12" s="9"/>
      <c r="G12" s="9"/>
    </row>
    <row r="13" spans="1:9" x14ac:dyDescent="0.2">
      <c r="C13" s="9"/>
      <c r="D13" s="9"/>
      <c r="E13" s="9"/>
      <c r="F13" s="9"/>
      <c r="G13" s="9"/>
    </row>
    <row r="14" spans="1:9" x14ac:dyDescent="0.2">
      <c r="A14" s="35" t="s">
        <v>270</v>
      </c>
      <c r="B14" s="35"/>
      <c r="C14" s="35"/>
      <c r="D14" s="35"/>
      <c r="E14" s="9">
        <v>15560</v>
      </c>
      <c r="F14" s="9"/>
      <c r="G14" s="9"/>
      <c r="I14" t="s">
        <v>275</v>
      </c>
    </row>
    <row r="15" spans="1:9" x14ac:dyDescent="0.2">
      <c r="A15" s="36" t="s">
        <v>269</v>
      </c>
      <c r="B15" s="36"/>
      <c r="C15" s="36"/>
      <c r="D15" s="36"/>
      <c r="E15" s="10">
        <v>0.28000000000000003</v>
      </c>
      <c r="F15" s="9"/>
      <c r="G15" s="9"/>
    </row>
    <row r="16" spans="1:9" x14ac:dyDescent="0.2">
      <c r="A16" s="36" t="s">
        <v>271</v>
      </c>
      <c r="B16" s="36"/>
      <c r="C16" s="32"/>
      <c r="D16" s="32"/>
      <c r="E16" s="10">
        <f>G87/G48</f>
        <v>0.3523797915777927</v>
      </c>
      <c r="F16" s="9"/>
      <c r="G16" s="9"/>
    </row>
    <row r="17" spans="1:9" x14ac:dyDescent="0.2">
      <c r="A17" s="31" t="s">
        <v>272</v>
      </c>
      <c r="B17" s="31"/>
      <c r="C17" s="32"/>
      <c r="D17" s="32"/>
      <c r="E17" s="9">
        <f>E14/E15/E16</f>
        <v>157703.22220410418</v>
      </c>
      <c r="F17" s="9"/>
      <c r="G17" s="9"/>
    </row>
    <row r="18" spans="1:9" x14ac:dyDescent="0.2">
      <c r="C18" s="9"/>
      <c r="D18" s="9"/>
      <c r="E18" s="9"/>
      <c r="F18" s="9"/>
      <c r="G18" s="9"/>
    </row>
    <row r="19" spans="1:9" x14ac:dyDescent="0.2">
      <c r="C19" s="9"/>
      <c r="D19" s="9"/>
      <c r="E19" s="9"/>
      <c r="F19" s="9"/>
      <c r="G19" s="9"/>
    </row>
    <row r="20" spans="1:9" x14ac:dyDescent="0.2">
      <c r="C20" s="9"/>
      <c r="D20" s="9"/>
      <c r="E20" s="9"/>
      <c r="F20" s="9"/>
      <c r="G20" s="9"/>
    </row>
    <row r="21" spans="1:9" x14ac:dyDescent="0.2">
      <c r="C21" s="9"/>
      <c r="D21" s="9"/>
      <c r="E21" s="9"/>
      <c r="F21" s="9"/>
      <c r="G21" s="9"/>
    </row>
    <row r="22" spans="1:9" x14ac:dyDescent="0.2">
      <c r="C22" s="9"/>
      <c r="D22" s="9"/>
      <c r="E22" s="9"/>
      <c r="F22" s="9"/>
      <c r="G22" s="9"/>
    </row>
    <row r="23" spans="1:9" x14ac:dyDescent="0.2">
      <c r="A23" s="6" t="s">
        <v>86</v>
      </c>
      <c r="B23" s="6" t="s">
        <v>87</v>
      </c>
      <c r="C23" s="6" t="s">
        <v>88</v>
      </c>
      <c r="D23" s="6" t="s">
        <v>89</v>
      </c>
      <c r="I23" s="6" t="s">
        <v>90</v>
      </c>
    </row>
    <row r="24" spans="1:9" x14ac:dyDescent="0.2">
      <c r="A24">
        <v>2005</v>
      </c>
      <c r="B24">
        <v>538000</v>
      </c>
      <c r="C24">
        <v>0.21</v>
      </c>
      <c r="D24">
        <f>B24*C24</f>
        <v>112980</v>
      </c>
    </row>
    <row r="26" spans="1:9" x14ac:dyDescent="0.2">
      <c r="A26" s="6" t="s">
        <v>94</v>
      </c>
    </row>
    <row r="27" spans="1:9" x14ac:dyDescent="0.2">
      <c r="A27" s="6" t="s">
        <v>95</v>
      </c>
      <c r="B27">
        <v>0.1</v>
      </c>
      <c r="I27" s="6" t="s">
        <v>97</v>
      </c>
    </row>
    <row r="28" spans="1:9" x14ac:dyDescent="0.2">
      <c r="A28" s="6" t="s">
        <v>96</v>
      </c>
      <c r="B28">
        <v>170000</v>
      </c>
      <c r="I28" s="6" t="s">
        <v>98</v>
      </c>
    </row>
    <row r="29" spans="1:9" x14ac:dyDescent="0.2">
      <c r="A29" s="6" t="s">
        <v>91</v>
      </c>
      <c r="B29">
        <v>0.62</v>
      </c>
      <c r="I29" s="6" t="s">
        <v>233</v>
      </c>
    </row>
    <row r="30" spans="1:9" x14ac:dyDescent="0.2">
      <c r="A30" s="6" t="s">
        <v>92</v>
      </c>
      <c r="B30">
        <v>0.55000000000000004</v>
      </c>
      <c r="I30" s="6" t="s">
        <v>234</v>
      </c>
    </row>
    <row r="33" spans="1:9" x14ac:dyDescent="0.2">
      <c r="A33" t="s">
        <v>250</v>
      </c>
    </row>
    <row r="34" spans="1:9" x14ac:dyDescent="0.2">
      <c r="A34" t="s">
        <v>245</v>
      </c>
      <c r="B34" t="s">
        <v>248</v>
      </c>
    </row>
    <row r="35" spans="1:9" x14ac:dyDescent="0.2">
      <c r="A35" t="s">
        <v>246</v>
      </c>
      <c r="B35">
        <v>7835408</v>
      </c>
      <c r="I35" t="s">
        <v>249</v>
      </c>
    </row>
    <row r="36" spans="1:9" x14ac:dyDescent="0.2">
      <c r="A36" t="s">
        <v>247</v>
      </c>
      <c r="B36">
        <v>7179163</v>
      </c>
    </row>
    <row r="37" spans="1:9" x14ac:dyDescent="0.2">
      <c r="A37" t="s">
        <v>147</v>
      </c>
      <c r="B37">
        <v>15014571</v>
      </c>
    </row>
    <row r="38" spans="1:9" x14ac:dyDescent="0.2">
      <c r="C38" s="9"/>
      <c r="D38" s="9"/>
      <c r="E38" s="9"/>
      <c r="F38" s="9"/>
      <c r="G38" s="9"/>
    </row>
    <row r="39" spans="1:9" x14ac:dyDescent="0.2">
      <c r="C39" s="9"/>
      <c r="D39" s="9"/>
      <c r="E39" s="9"/>
      <c r="F39" s="9"/>
      <c r="G39" s="9"/>
    </row>
    <row r="40" spans="1:9" x14ac:dyDescent="0.2">
      <c r="A40" s="6" t="s">
        <v>281</v>
      </c>
    </row>
    <row r="41" spans="1:9" x14ac:dyDescent="0.2">
      <c r="A41" s="6"/>
    </row>
    <row r="42" spans="1:9" x14ac:dyDescent="0.2">
      <c r="A42" s="6"/>
      <c r="C42" t="s">
        <v>142</v>
      </c>
    </row>
    <row r="43" spans="1:9" x14ac:dyDescent="0.2">
      <c r="C43" t="s">
        <v>145</v>
      </c>
      <c r="D43" t="s">
        <v>146</v>
      </c>
      <c r="E43" t="s">
        <v>147</v>
      </c>
      <c r="F43" t="s">
        <v>143</v>
      </c>
      <c r="G43" t="s">
        <v>144</v>
      </c>
    </row>
    <row r="44" spans="1:9" x14ac:dyDescent="0.2">
      <c r="B44" t="s">
        <v>172</v>
      </c>
      <c r="C44" s="9">
        <f t="shared" ref="C44:G48" si="0">C83+C387</f>
        <v>4513</v>
      </c>
      <c r="D44" s="9">
        <f>D83+D387</f>
        <v>1556</v>
      </c>
      <c r="E44" s="9">
        <f t="shared" si="0"/>
        <v>6069</v>
      </c>
      <c r="F44" s="9">
        <f t="shared" si="0"/>
        <v>3628</v>
      </c>
      <c r="G44" s="9">
        <f t="shared" si="0"/>
        <v>9697</v>
      </c>
      <c r="I44" t="s">
        <v>274</v>
      </c>
    </row>
    <row r="45" spans="1:9" x14ac:dyDescent="0.2">
      <c r="B45" t="s">
        <v>173</v>
      </c>
      <c r="C45" s="9">
        <f t="shared" si="0"/>
        <v>32089</v>
      </c>
      <c r="D45" s="9">
        <f t="shared" si="0"/>
        <v>6801</v>
      </c>
      <c r="E45" s="9">
        <f t="shared" si="0"/>
        <v>38890</v>
      </c>
      <c r="F45" s="9">
        <f t="shared" si="0"/>
        <v>20043</v>
      </c>
      <c r="G45" s="9">
        <f t="shared" si="0"/>
        <v>58933</v>
      </c>
    </row>
    <row r="46" spans="1:9" x14ac:dyDescent="0.2">
      <c r="B46" t="s">
        <v>174</v>
      </c>
      <c r="C46" s="9">
        <f t="shared" si="0"/>
        <v>711</v>
      </c>
      <c r="D46" s="9">
        <f t="shared" si="0"/>
        <v>33</v>
      </c>
      <c r="E46" s="9">
        <f t="shared" si="0"/>
        <v>744</v>
      </c>
      <c r="F46" s="9">
        <f t="shared" si="0"/>
        <v>1532</v>
      </c>
      <c r="G46" s="9">
        <f t="shared" si="0"/>
        <v>2276</v>
      </c>
    </row>
    <row r="47" spans="1:9" x14ac:dyDescent="0.2">
      <c r="B47" t="s">
        <v>175</v>
      </c>
      <c r="C47" s="9">
        <f t="shared" si="0"/>
        <v>7545</v>
      </c>
      <c r="D47" s="9">
        <f t="shared" si="0"/>
        <v>947</v>
      </c>
      <c r="E47" s="9">
        <f t="shared" si="0"/>
        <v>8492</v>
      </c>
      <c r="F47" s="9">
        <f t="shared" si="0"/>
        <v>2647</v>
      </c>
      <c r="G47" s="9">
        <f t="shared" si="0"/>
        <v>11139</v>
      </c>
    </row>
    <row r="48" spans="1:9" x14ac:dyDescent="0.2">
      <c r="B48" t="s">
        <v>147</v>
      </c>
      <c r="C48" s="9">
        <f t="shared" si="0"/>
        <v>44858</v>
      </c>
      <c r="D48" s="9">
        <f t="shared" si="0"/>
        <v>9337</v>
      </c>
      <c r="E48" s="9">
        <f t="shared" si="0"/>
        <v>54195</v>
      </c>
      <c r="F48" s="9">
        <f t="shared" si="0"/>
        <v>27850</v>
      </c>
      <c r="G48" s="9">
        <f t="shared" si="0"/>
        <v>82045</v>
      </c>
    </row>
    <row r="49" spans="1:9" x14ac:dyDescent="0.2">
      <c r="C49" s="9"/>
      <c r="D49" s="9"/>
      <c r="E49" s="9"/>
      <c r="F49" s="9"/>
      <c r="G49" s="9"/>
    </row>
    <row r="50" spans="1:9" x14ac:dyDescent="0.2">
      <c r="B50" t="s">
        <v>343</v>
      </c>
      <c r="C50" s="9"/>
      <c r="D50" s="14">
        <f>SUM(D44:D46)/SUM(C44:C46)</f>
        <v>0.22485460831345644</v>
      </c>
      <c r="E50" s="9"/>
      <c r="F50" s="9"/>
      <c r="G50" s="9"/>
    </row>
    <row r="51" spans="1:9" x14ac:dyDescent="0.2">
      <c r="C51" s="9"/>
      <c r="D51" s="9"/>
      <c r="E51" s="9"/>
      <c r="F51" s="9"/>
      <c r="G51" s="9"/>
    </row>
    <row r="52" spans="1:9" x14ac:dyDescent="0.2">
      <c r="C52" s="9"/>
      <c r="D52" s="9"/>
      <c r="E52" s="9"/>
      <c r="F52" s="9"/>
      <c r="G52" s="9"/>
    </row>
    <row r="53" spans="1:9" x14ac:dyDescent="0.2">
      <c r="C53" s="9"/>
      <c r="D53" s="9"/>
      <c r="E53" s="9"/>
      <c r="F53" s="9"/>
      <c r="G53" s="9"/>
    </row>
    <row r="54" spans="1:9" x14ac:dyDescent="0.2">
      <c r="A54" t="s">
        <v>273</v>
      </c>
      <c r="C54" s="9"/>
      <c r="D54" s="9"/>
      <c r="E54" s="9"/>
      <c r="F54" s="9"/>
      <c r="G54" s="9"/>
    </row>
    <row r="55" spans="1:9" x14ac:dyDescent="0.2">
      <c r="C55" s="9"/>
      <c r="D55" s="9"/>
      <c r="E55" s="9"/>
      <c r="F55" s="9"/>
      <c r="G55" s="9"/>
    </row>
    <row r="56" spans="1:9" x14ac:dyDescent="0.2">
      <c r="A56" t="s">
        <v>140</v>
      </c>
      <c r="B56" t="s">
        <v>141</v>
      </c>
      <c r="C56" s="9" t="s">
        <v>142</v>
      </c>
      <c r="D56" s="9"/>
      <c r="E56" s="9"/>
      <c r="F56" s="9" t="s">
        <v>143</v>
      </c>
      <c r="G56" s="9" t="s">
        <v>144</v>
      </c>
    </row>
    <row r="57" spans="1:9" x14ac:dyDescent="0.2">
      <c r="C57" s="9" t="s">
        <v>145</v>
      </c>
      <c r="D57" s="9" t="s">
        <v>146</v>
      </c>
      <c r="E57" s="9" t="s">
        <v>147</v>
      </c>
      <c r="F57" s="9"/>
      <c r="G57" s="9"/>
    </row>
    <row r="58" spans="1:9" x14ac:dyDescent="0.2">
      <c r="A58" t="s">
        <v>148</v>
      </c>
      <c r="B58" t="s">
        <v>149</v>
      </c>
      <c r="C58" s="9">
        <v>704</v>
      </c>
      <c r="D58" s="9">
        <v>239</v>
      </c>
      <c r="E58" s="9">
        <v>943</v>
      </c>
      <c r="F58" s="9">
        <v>541</v>
      </c>
      <c r="G58" s="9">
        <v>1484</v>
      </c>
      <c r="I58" t="s">
        <v>276</v>
      </c>
    </row>
    <row r="59" spans="1:9" x14ac:dyDescent="0.2">
      <c r="B59" t="s">
        <v>150</v>
      </c>
      <c r="C59" s="9">
        <v>2676</v>
      </c>
      <c r="D59" s="9">
        <v>383</v>
      </c>
      <c r="E59" s="9">
        <v>3059</v>
      </c>
      <c r="F59" s="9">
        <v>1314</v>
      </c>
      <c r="G59" s="9">
        <v>4373</v>
      </c>
    </row>
    <row r="60" spans="1:9" x14ac:dyDescent="0.2">
      <c r="B60" t="s">
        <v>151</v>
      </c>
      <c r="C60" s="9">
        <v>71</v>
      </c>
      <c r="D60" s="9">
        <v>2</v>
      </c>
      <c r="E60" s="9">
        <v>73</v>
      </c>
      <c r="F60" s="9">
        <v>166</v>
      </c>
      <c r="G60" s="9">
        <v>239</v>
      </c>
    </row>
    <row r="61" spans="1:9" x14ac:dyDescent="0.2">
      <c r="B61" t="s">
        <v>152</v>
      </c>
      <c r="C61" s="9">
        <v>833</v>
      </c>
      <c r="D61" s="9">
        <v>106</v>
      </c>
      <c r="E61" s="9">
        <v>939</v>
      </c>
      <c r="F61" s="9">
        <v>285</v>
      </c>
      <c r="G61" s="9">
        <v>1224</v>
      </c>
    </row>
    <row r="62" spans="1:9" x14ac:dyDescent="0.2">
      <c r="B62" t="s">
        <v>153</v>
      </c>
      <c r="C62" s="9">
        <v>4284</v>
      </c>
      <c r="D62" s="9">
        <v>730</v>
      </c>
      <c r="E62" s="9">
        <v>5014</v>
      </c>
      <c r="F62" s="9">
        <v>2306</v>
      </c>
      <c r="G62" s="9">
        <v>7320</v>
      </c>
    </row>
    <row r="63" spans="1:9" x14ac:dyDescent="0.2">
      <c r="A63" t="s">
        <v>154</v>
      </c>
      <c r="B63" t="s">
        <v>149</v>
      </c>
      <c r="C63" s="9">
        <v>1034</v>
      </c>
      <c r="D63" s="9">
        <v>288</v>
      </c>
      <c r="E63" s="9">
        <v>1322</v>
      </c>
      <c r="F63" s="9">
        <v>776</v>
      </c>
      <c r="G63" s="9">
        <v>2098</v>
      </c>
    </row>
    <row r="64" spans="1:9" x14ac:dyDescent="0.2">
      <c r="B64" t="s">
        <v>150</v>
      </c>
      <c r="C64" s="9">
        <v>3029</v>
      </c>
      <c r="D64" s="9">
        <v>508</v>
      </c>
      <c r="E64" s="9">
        <v>3537</v>
      </c>
      <c r="F64" s="9">
        <v>1622</v>
      </c>
      <c r="G64" s="9">
        <v>5159</v>
      </c>
    </row>
    <row r="65" spans="1:7" x14ac:dyDescent="0.2">
      <c r="B65" t="s">
        <v>151</v>
      </c>
      <c r="C65" s="9">
        <v>99</v>
      </c>
      <c r="D65" s="9">
        <v>2</v>
      </c>
      <c r="E65" s="9">
        <v>101</v>
      </c>
      <c r="F65" s="9">
        <v>299</v>
      </c>
      <c r="G65" s="9">
        <v>400</v>
      </c>
    </row>
    <row r="66" spans="1:7" x14ac:dyDescent="0.2">
      <c r="B66" t="s">
        <v>152</v>
      </c>
      <c r="C66" s="9">
        <v>1260</v>
      </c>
      <c r="D66" s="9">
        <v>148</v>
      </c>
      <c r="E66" s="9">
        <v>1408</v>
      </c>
      <c r="F66" s="9">
        <v>421</v>
      </c>
      <c r="G66" s="9">
        <v>1829</v>
      </c>
    </row>
    <row r="67" spans="1:7" x14ac:dyDescent="0.2">
      <c r="B67" t="s">
        <v>153</v>
      </c>
      <c r="C67" s="9">
        <v>5422</v>
      </c>
      <c r="D67" s="9">
        <v>946</v>
      </c>
      <c r="E67" s="9">
        <v>6368</v>
      </c>
      <c r="F67" s="9">
        <v>3118</v>
      </c>
      <c r="G67" s="9">
        <v>9486</v>
      </c>
    </row>
    <row r="68" spans="1:7" x14ac:dyDescent="0.2">
      <c r="A68" t="s">
        <v>155</v>
      </c>
      <c r="B68" t="s">
        <v>149</v>
      </c>
      <c r="C68" s="9">
        <v>334</v>
      </c>
      <c r="D68" s="9">
        <v>118</v>
      </c>
      <c r="E68" s="9">
        <v>452</v>
      </c>
      <c r="F68" s="9">
        <v>273</v>
      </c>
      <c r="G68" s="9">
        <v>725</v>
      </c>
    </row>
    <row r="69" spans="1:7" x14ac:dyDescent="0.2">
      <c r="B69" t="s">
        <v>150</v>
      </c>
      <c r="C69" s="9">
        <v>1284</v>
      </c>
      <c r="D69" s="9">
        <v>275</v>
      </c>
      <c r="E69" s="9">
        <v>1559</v>
      </c>
      <c r="F69" s="9">
        <v>741</v>
      </c>
      <c r="G69" s="9">
        <v>2300</v>
      </c>
    </row>
    <row r="70" spans="1:7" x14ac:dyDescent="0.2">
      <c r="B70" t="s">
        <v>151</v>
      </c>
      <c r="C70" s="9">
        <v>56</v>
      </c>
      <c r="D70" s="9">
        <v>2</v>
      </c>
      <c r="E70" s="9">
        <v>58</v>
      </c>
      <c r="F70" s="9">
        <v>96</v>
      </c>
      <c r="G70" s="9">
        <v>154</v>
      </c>
    </row>
    <row r="71" spans="1:7" x14ac:dyDescent="0.2">
      <c r="B71" t="s">
        <v>152</v>
      </c>
      <c r="C71" s="9">
        <v>536</v>
      </c>
      <c r="D71" s="9">
        <v>83</v>
      </c>
      <c r="E71" s="9">
        <v>619</v>
      </c>
      <c r="F71" s="9">
        <v>196</v>
      </c>
      <c r="G71" s="9">
        <v>815</v>
      </c>
    </row>
    <row r="72" spans="1:7" x14ac:dyDescent="0.2">
      <c r="B72" t="s">
        <v>153</v>
      </c>
      <c r="C72" s="9">
        <v>2210</v>
      </c>
      <c r="D72" s="9">
        <v>478</v>
      </c>
      <c r="E72" s="9">
        <v>2688</v>
      </c>
      <c r="F72" s="9">
        <v>1306</v>
      </c>
      <c r="G72" s="9">
        <v>3994</v>
      </c>
    </row>
    <row r="73" spans="1:7" x14ac:dyDescent="0.2">
      <c r="A73" t="s">
        <v>156</v>
      </c>
      <c r="B73" t="s">
        <v>149</v>
      </c>
      <c r="C73" s="9">
        <v>1421</v>
      </c>
      <c r="D73" s="9">
        <v>235</v>
      </c>
      <c r="E73" s="9">
        <v>1656</v>
      </c>
      <c r="F73" s="9">
        <v>747</v>
      </c>
      <c r="G73" s="9">
        <v>2403</v>
      </c>
    </row>
    <row r="74" spans="1:7" x14ac:dyDescent="0.2">
      <c r="B74" t="s">
        <v>150</v>
      </c>
      <c r="C74" s="9">
        <v>1408</v>
      </c>
      <c r="D74" s="9">
        <v>291</v>
      </c>
      <c r="E74" s="9">
        <v>1699</v>
      </c>
      <c r="F74" s="9">
        <v>791</v>
      </c>
      <c r="G74" s="9">
        <v>2490</v>
      </c>
    </row>
    <row r="75" spans="1:7" x14ac:dyDescent="0.2">
      <c r="B75" t="s">
        <v>151</v>
      </c>
      <c r="C75" s="9">
        <v>96</v>
      </c>
      <c r="D75" s="9">
        <v>3</v>
      </c>
      <c r="E75" s="9">
        <v>99</v>
      </c>
      <c r="F75" s="9">
        <v>142</v>
      </c>
      <c r="G75" s="9">
        <v>241</v>
      </c>
    </row>
    <row r="76" spans="1:7" x14ac:dyDescent="0.2">
      <c r="B76" t="s">
        <v>152</v>
      </c>
      <c r="C76" s="9">
        <v>1043</v>
      </c>
      <c r="D76" s="9">
        <v>114</v>
      </c>
      <c r="E76" s="9">
        <v>1157</v>
      </c>
      <c r="F76" s="9">
        <v>346</v>
      </c>
      <c r="G76" s="9">
        <v>1503</v>
      </c>
    </row>
    <row r="77" spans="1:7" x14ac:dyDescent="0.2">
      <c r="B77" t="s">
        <v>153</v>
      </c>
      <c r="C77" s="9">
        <v>3968</v>
      </c>
      <c r="D77" s="9">
        <v>643</v>
      </c>
      <c r="E77" s="9">
        <v>4611</v>
      </c>
      <c r="F77" s="9">
        <v>2026</v>
      </c>
      <c r="G77" s="9">
        <v>6637</v>
      </c>
    </row>
    <row r="78" spans="1:7" x14ac:dyDescent="0.2">
      <c r="A78" t="s">
        <v>157</v>
      </c>
      <c r="B78" t="s">
        <v>149</v>
      </c>
      <c r="C78" s="9">
        <v>299</v>
      </c>
      <c r="D78" s="9">
        <v>62</v>
      </c>
      <c r="E78" s="9">
        <v>361</v>
      </c>
      <c r="F78" s="9">
        <v>151</v>
      </c>
      <c r="G78" s="9">
        <v>512</v>
      </c>
    </row>
    <row r="79" spans="1:7" x14ac:dyDescent="0.2">
      <c r="B79" t="s">
        <v>150</v>
      </c>
      <c r="C79" s="9">
        <v>239</v>
      </c>
      <c r="D79" s="9">
        <v>55</v>
      </c>
      <c r="E79" s="9">
        <v>294</v>
      </c>
      <c r="F79" s="9">
        <v>154</v>
      </c>
      <c r="G79" s="9">
        <v>448</v>
      </c>
    </row>
    <row r="80" spans="1:7" x14ac:dyDescent="0.2">
      <c r="B80" t="s">
        <v>151</v>
      </c>
      <c r="C80" s="9">
        <v>24</v>
      </c>
      <c r="D80" s="9">
        <v>1</v>
      </c>
      <c r="E80" s="9">
        <v>25</v>
      </c>
      <c r="F80" s="9">
        <v>29</v>
      </c>
      <c r="G80" s="9">
        <v>54</v>
      </c>
    </row>
    <row r="81" spans="1:7" x14ac:dyDescent="0.2">
      <c r="B81" t="s">
        <v>152</v>
      </c>
      <c r="C81" s="9">
        <v>290</v>
      </c>
      <c r="D81" s="9">
        <v>55</v>
      </c>
      <c r="E81" s="9">
        <v>345</v>
      </c>
      <c r="F81" s="9">
        <v>115</v>
      </c>
      <c r="G81" s="9">
        <v>460</v>
      </c>
    </row>
    <row r="82" spans="1:7" x14ac:dyDescent="0.2">
      <c r="B82" t="s">
        <v>153</v>
      </c>
      <c r="C82" s="9">
        <v>852</v>
      </c>
      <c r="D82" s="9">
        <v>173</v>
      </c>
      <c r="E82" s="9">
        <v>1025</v>
      </c>
      <c r="F82" s="9">
        <v>449</v>
      </c>
      <c r="G82" s="9">
        <v>1474</v>
      </c>
    </row>
    <row r="83" spans="1:7" x14ac:dyDescent="0.2">
      <c r="A83" t="s">
        <v>158</v>
      </c>
      <c r="B83" t="s">
        <v>149</v>
      </c>
      <c r="C83" s="9">
        <v>2832</v>
      </c>
      <c r="D83" s="9">
        <v>900</v>
      </c>
      <c r="E83" s="9">
        <v>3732</v>
      </c>
      <c r="F83" s="9">
        <v>2193</v>
      </c>
      <c r="G83" s="9">
        <v>5925</v>
      </c>
    </row>
    <row r="84" spans="1:7" x14ac:dyDescent="0.2">
      <c r="B84" t="s">
        <v>150</v>
      </c>
      <c r="C84" s="9">
        <v>9596</v>
      </c>
      <c r="D84" s="9">
        <v>1554</v>
      </c>
      <c r="E84" s="9">
        <v>11150</v>
      </c>
      <c r="F84" s="9">
        <v>4917</v>
      </c>
      <c r="G84" s="9">
        <v>16067</v>
      </c>
    </row>
    <row r="85" spans="1:7" x14ac:dyDescent="0.2">
      <c r="B85" t="s">
        <v>151</v>
      </c>
      <c r="C85" s="9">
        <v>346</v>
      </c>
      <c r="D85" s="9">
        <v>10</v>
      </c>
      <c r="E85" s="9">
        <v>356</v>
      </c>
      <c r="F85" s="9">
        <v>732</v>
      </c>
      <c r="G85" s="9">
        <v>1088</v>
      </c>
    </row>
    <row r="86" spans="1:7" x14ac:dyDescent="0.2">
      <c r="B86" t="s">
        <v>152</v>
      </c>
      <c r="C86" s="9">
        <v>3962</v>
      </c>
      <c r="D86" s="9">
        <v>506</v>
      </c>
      <c r="E86" s="9">
        <v>4468</v>
      </c>
      <c r="F86" s="9">
        <v>1363</v>
      </c>
      <c r="G86" s="9">
        <v>5831</v>
      </c>
    </row>
    <row r="87" spans="1:7" x14ac:dyDescent="0.2">
      <c r="B87" t="s">
        <v>153</v>
      </c>
      <c r="C87" s="9">
        <v>16736</v>
      </c>
      <c r="D87" s="9">
        <v>2970</v>
      </c>
      <c r="E87" s="9">
        <v>19706</v>
      </c>
      <c r="F87" s="9">
        <v>9205</v>
      </c>
      <c r="G87" s="9">
        <v>28911</v>
      </c>
    </row>
    <row r="88" spans="1:7" x14ac:dyDescent="0.2">
      <c r="C88" s="9"/>
      <c r="D88" s="9"/>
      <c r="E88" s="9"/>
      <c r="F88" s="9"/>
      <c r="G88" s="9"/>
    </row>
    <row r="89" spans="1:7" x14ac:dyDescent="0.2">
      <c r="A89" t="s">
        <v>159</v>
      </c>
      <c r="C89" s="9"/>
      <c r="D89" s="9"/>
      <c r="E89" s="9"/>
      <c r="F89" s="9"/>
      <c r="G89" s="9"/>
    </row>
    <row r="90" spans="1:7" x14ac:dyDescent="0.2">
      <c r="A90" s="6" t="s">
        <v>160</v>
      </c>
      <c r="C90" s="9"/>
      <c r="D90" s="9"/>
      <c r="E90" s="9"/>
      <c r="F90" s="9"/>
      <c r="G90" s="9"/>
    </row>
    <row r="91" spans="1:7" x14ac:dyDescent="0.2">
      <c r="A91" t="s">
        <v>161</v>
      </c>
      <c r="C91" s="9"/>
      <c r="D91" s="9"/>
      <c r="E91" s="9"/>
      <c r="F91" s="9"/>
      <c r="G91" s="9"/>
    </row>
    <row r="92" spans="1:7" x14ac:dyDescent="0.2">
      <c r="C92" s="9"/>
      <c r="D92" s="9"/>
      <c r="E92" s="9"/>
      <c r="F92" s="9"/>
      <c r="G92" s="9"/>
    </row>
    <row r="93" spans="1:7" x14ac:dyDescent="0.2">
      <c r="C93" s="9"/>
      <c r="D93" s="9"/>
      <c r="E93" s="9"/>
      <c r="F93" s="9"/>
      <c r="G93" s="9"/>
    </row>
    <row r="94" spans="1:7" x14ac:dyDescent="0.2">
      <c r="C94" s="9"/>
      <c r="D94" s="9"/>
      <c r="E94" s="9"/>
      <c r="F94" s="9"/>
      <c r="G94" s="9"/>
    </row>
    <row r="95" spans="1:7" x14ac:dyDescent="0.2">
      <c r="A95" t="s">
        <v>162</v>
      </c>
      <c r="C95" s="9"/>
      <c r="D95" s="9"/>
      <c r="E95" s="9"/>
      <c r="F95" s="9"/>
      <c r="G95" s="9"/>
    </row>
    <row r="96" spans="1:7" x14ac:dyDescent="0.2">
      <c r="C96" s="9"/>
      <c r="D96" s="9"/>
      <c r="E96" s="9"/>
      <c r="F96" s="9"/>
      <c r="G96" s="9"/>
    </row>
    <row r="97" spans="1:7" x14ac:dyDescent="0.2">
      <c r="A97" t="s">
        <v>163</v>
      </c>
      <c r="C97" s="9"/>
      <c r="D97" s="9"/>
      <c r="E97" s="9"/>
      <c r="F97" s="9"/>
      <c r="G97" s="9"/>
    </row>
    <row r="98" spans="1:7" x14ac:dyDescent="0.2">
      <c r="A98" t="s">
        <v>164</v>
      </c>
      <c r="C98" s="9"/>
      <c r="D98" s="9"/>
      <c r="E98" s="9"/>
      <c r="F98" s="9"/>
      <c r="G98" s="9"/>
    </row>
    <row r="99" spans="1:7" x14ac:dyDescent="0.2">
      <c r="C99" s="9"/>
      <c r="D99" s="9"/>
      <c r="E99" s="9"/>
      <c r="F99" s="9"/>
      <c r="G99" s="9"/>
    </row>
    <row r="100" spans="1:7" x14ac:dyDescent="0.2">
      <c r="C100" s="9" t="s">
        <v>165</v>
      </c>
      <c r="D100" s="9"/>
      <c r="E100" s="9"/>
      <c r="F100" s="9" t="s">
        <v>166</v>
      </c>
      <c r="G100" s="9" t="s">
        <v>153</v>
      </c>
    </row>
    <row r="101" spans="1:7" x14ac:dyDescent="0.2">
      <c r="A101" t="s">
        <v>167</v>
      </c>
      <c r="B101" t="s">
        <v>168</v>
      </c>
      <c r="C101" s="9" t="s">
        <v>169</v>
      </c>
      <c r="D101" s="9" t="s">
        <v>170</v>
      </c>
      <c r="E101" s="9" t="s">
        <v>153</v>
      </c>
      <c r="F101" s="9"/>
      <c r="G101" s="9"/>
    </row>
    <row r="102" spans="1:7" x14ac:dyDescent="0.2">
      <c r="A102" t="s">
        <v>171</v>
      </c>
      <c r="B102" t="s">
        <v>172</v>
      </c>
      <c r="C102" s="9">
        <v>94</v>
      </c>
      <c r="D102" s="9">
        <v>35</v>
      </c>
      <c r="E102" s="9">
        <v>129</v>
      </c>
      <c r="F102" s="9">
        <v>55</v>
      </c>
      <c r="G102" s="9">
        <v>184</v>
      </c>
    </row>
    <row r="103" spans="1:7" x14ac:dyDescent="0.2">
      <c r="B103" t="s">
        <v>173</v>
      </c>
      <c r="C103" s="9">
        <v>1180</v>
      </c>
      <c r="D103" s="9">
        <v>261</v>
      </c>
      <c r="E103" s="9">
        <v>1441</v>
      </c>
      <c r="F103" s="9">
        <v>457</v>
      </c>
      <c r="G103" s="9">
        <v>1898</v>
      </c>
    </row>
    <row r="104" spans="1:7" x14ac:dyDescent="0.2">
      <c r="B104" t="s">
        <v>174</v>
      </c>
      <c r="C104" s="9">
        <v>12</v>
      </c>
      <c r="D104" s="9">
        <v>0</v>
      </c>
      <c r="E104" s="9">
        <v>12</v>
      </c>
      <c r="F104" s="9">
        <v>8</v>
      </c>
      <c r="G104" s="9">
        <v>20</v>
      </c>
    </row>
    <row r="105" spans="1:7" x14ac:dyDescent="0.2">
      <c r="B105" t="s">
        <v>175</v>
      </c>
      <c r="C105" s="9">
        <v>126</v>
      </c>
      <c r="D105" s="9">
        <v>17</v>
      </c>
      <c r="E105" s="9">
        <v>143</v>
      </c>
      <c r="F105" s="9">
        <v>23</v>
      </c>
      <c r="G105" s="9">
        <v>166</v>
      </c>
    </row>
    <row r="106" spans="1:7" x14ac:dyDescent="0.2">
      <c r="B106" t="s">
        <v>147</v>
      </c>
      <c r="C106" s="9">
        <v>1412</v>
      </c>
      <c r="D106" s="9">
        <v>313</v>
      </c>
      <c r="E106" s="9">
        <v>1725</v>
      </c>
      <c r="F106" s="9">
        <v>543</v>
      </c>
      <c r="G106" s="9">
        <v>2268</v>
      </c>
    </row>
    <row r="107" spans="1:7" x14ac:dyDescent="0.2">
      <c r="A107" t="s">
        <v>176</v>
      </c>
      <c r="B107" t="s">
        <v>172</v>
      </c>
      <c r="C107" s="9">
        <v>1</v>
      </c>
      <c r="D107" s="9">
        <v>0</v>
      </c>
      <c r="E107" s="9">
        <v>1</v>
      </c>
      <c r="F107" s="9">
        <v>2</v>
      </c>
      <c r="G107" s="9">
        <v>3</v>
      </c>
    </row>
    <row r="108" spans="1:7" x14ac:dyDescent="0.2">
      <c r="B108" t="s">
        <v>173</v>
      </c>
      <c r="C108" s="9">
        <v>19</v>
      </c>
      <c r="D108" s="9">
        <v>6</v>
      </c>
      <c r="E108" s="9">
        <v>25</v>
      </c>
      <c r="F108" s="9">
        <v>13</v>
      </c>
      <c r="G108" s="9">
        <v>38</v>
      </c>
    </row>
    <row r="109" spans="1:7" x14ac:dyDescent="0.2">
      <c r="B109" t="s">
        <v>174</v>
      </c>
      <c r="C109" s="9">
        <v>1</v>
      </c>
      <c r="D109" s="9">
        <v>0</v>
      </c>
      <c r="E109" s="9">
        <v>1</v>
      </c>
      <c r="F109" s="9">
        <v>0</v>
      </c>
      <c r="G109" s="9">
        <v>1</v>
      </c>
    </row>
    <row r="110" spans="1:7" x14ac:dyDescent="0.2">
      <c r="B110" t="s">
        <v>175</v>
      </c>
      <c r="C110" s="9">
        <v>1</v>
      </c>
      <c r="D110" s="9">
        <v>0</v>
      </c>
      <c r="E110" s="9">
        <v>1</v>
      </c>
      <c r="F110" s="9">
        <v>0</v>
      </c>
      <c r="G110" s="9">
        <v>1</v>
      </c>
    </row>
    <row r="111" spans="1:7" x14ac:dyDescent="0.2">
      <c r="B111" t="s">
        <v>147</v>
      </c>
      <c r="C111" s="9">
        <v>22</v>
      </c>
      <c r="D111" s="9">
        <v>6</v>
      </c>
      <c r="E111" s="9">
        <v>28</v>
      </c>
      <c r="F111" s="9">
        <v>15</v>
      </c>
      <c r="G111" s="9">
        <v>43</v>
      </c>
    </row>
    <row r="112" spans="1:7" x14ac:dyDescent="0.2">
      <c r="A112" t="s">
        <v>177</v>
      </c>
      <c r="B112" t="s">
        <v>172</v>
      </c>
      <c r="C112" s="9">
        <v>47</v>
      </c>
      <c r="D112" s="9">
        <v>15</v>
      </c>
      <c r="E112" s="9">
        <v>62</v>
      </c>
      <c r="F112" s="9">
        <v>24</v>
      </c>
      <c r="G112" s="9">
        <v>86</v>
      </c>
    </row>
    <row r="113" spans="1:7" x14ac:dyDescent="0.2">
      <c r="B113" t="s">
        <v>173</v>
      </c>
      <c r="C113" s="9">
        <v>539</v>
      </c>
      <c r="D113" s="9">
        <v>152</v>
      </c>
      <c r="E113" s="9">
        <v>691</v>
      </c>
      <c r="F113" s="9">
        <v>312</v>
      </c>
      <c r="G113" s="9">
        <v>1003</v>
      </c>
    </row>
    <row r="114" spans="1:7" x14ac:dyDescent="0.2">
      <c r="B114" t="s">
        <v>174</v>
      </c>
      <c r="C114" s="9">
        <v>19</v>
      </c>
      <c r="D114" s="9">
        <v>0</v>
      </c>
      <c r="E114" s="9">
        <v>19</v>
      </c>
      <c r="F114" s="9">
        <v>38</v>
      </c>
      <c r="G114" s="9">
        <v>57</v>
      </c>
    </row>
    <row r="115" spans="1:7" x14ac:dyDescent="0.2">
      <c r="B115" t="s">
        <v>175</v>
      </c>
      <c r="C115" s="9">
        <v>28</v>
      </c>
      <c r="D115" s="9">
        <v>1</v>
      </c>
      <c r="E115" s="9">
        <v>29</v>
      </c>
      <c r="F115" s="9">
        <v>3</v>
      </c>
      <c r="G115" s="9">
        <v>32</v>
      </c>
    </row>
    <row r="116" spans="1:7" x14ac:dyDescent="0.2">
      <c r="B116" t="s">
        <v>147</v>
      </c>
      <c r="C116" s="9">
        <v>633</v>
      </c>
      <c r="D116" s="9">
        <v>168</v>
      </c>
      <c r="E116" s="9">
        <v>801</v>
      </c>
      <c r="F116" s="9">
        <v>377</v>
      </c>
      <c r="G116" s="9">
        <v>1178</v>
      </c>
    </row>
    <row r="117" spans="1:7" x14ac:dyDescent="0.2">
      <c r="A117" t="s">
        <v>178</v>
      </c>
      <c r="B117" t="s">
        <v>172</v>
      </c>
      <c r="C117" s="9">
        <v>4</v>
      </c>
      <c r="D117" s="9">
        <v>3</v>
      </c>
      <c r="E117" s="9">
        <v>7</v>
      </c>
      <c r="F117" s="9">
        <v>11</v>
      </c>
      <c r="G117" s="9">
        <v>18</v>
      </c>
    </row>
    <row r="118" spans="1:7" x14ac:dyDescent="0.2">
      <c r="B118" t="s">
        <v>173</v>
      </c>
      <c r="C118" s="9">
        <v>185</v>
      </c>
      <c r="D118" s="9">
        <v>51</v>
      </c>
      <c r="E118" s="9">
        <v>236</v>
      </c>
      <c r="F118" s="9">
        <v>119</v>
      </c>
      <c r="G118" s="9">
        <v>355</v>
      </c>
    </row>
    <row r="119" spans="1:7" x14ac:dyDescent="0.2">
      <c r="B119" t="s">
        <v>174</v>
      </c>
      <c r="C119" s="9">
        <v>2</v>
      </c>
      <c r="D119" s="9">
        <v>0</v>
      </c>
      <c r="E119" s="9">
        <v>2</v>
      </c>
      <c r="F119" s="9">
        <v>16</v>
      </c>
      <c r="G119" s="9">
        <v>18</v>
      </c>
    </row>
    <row r="120" spans="1:7" x14ac:dyDescent="0.2">
      <c r="B120" t="s">
        <v>175</v>
      </c>
      <c r="C120" s="9">
        <v>27</v>
      </c>
      <c r="D120" s="9">
        <v>4</v>
      </c>
      <c r="E120" s="9">
        <v>31</v>
      </c>
      <c r="F120" s="9">
        <v>2</v>
      </c>
      <c r="G120" s="9">
        <v>33</v>
      </c>
    </row>
    <row r="121" spans="1:7" x14ac:dyDescent="0.2">
      <c r="B121" t="s">
        <v>147</v>
      </c>
      <c r="C121" s="9">
        <v>218</v>
      </c>
      <c r="D121" s="9">
        <v>58</v>
      </c>
      <c r="E121" s="9">
        <v>276</v>
      </c>
      <c r="F121" s="9">
        <v>148</v>
      </c>
      <c r="G121" s="9">
        <v>424</v>
      </c>
    </row>
    <row r="122" spans="1:7" x14ac:dyDescent="0.2">
      <c r="A122" t="s">
        <v>179</v>
      </c>
      <c r="B122" t="s">
        <v>172</v>
      </c>
      <c r="C122" s="9">
        <v>11</v>
      </c>
      <c r="D122" s="9">
        <v>5</v>
      </c>
      <c r="E122" s="9">
        <v>16</v>
      </c>
      <c r="F122" s="9">
        <v>14</v>
      </c>
      <c r="G122" s="9">
        <v>30</v>
      </c>
    </row>
    <row r="123" spans="1:7" x14ac:dyDescent="0.2">
      <c r="B123" t="s">
        <v>173</v>
      </c>
      <c r="C123" s="9">
        <v>345</v>
      </c>
      <c r="D123" s="9">
        <v>104</v>
      </c>
      <c r="E123" s="9">
        <v>449</v>
      </c>
      <c r="F123" s="9">
        <v>216</v>
      </c>
      <c r="G123" s="9">
        <v>665</v>
      </c>
    </row>
    <row r="124" spans="1:7" x14ac:dyDescent="0.2">
      <c r="B124" t="s">
        <v>174</v>
      </c>
      <c r="C124" s="9">
        <v>5</v>
      </c>
      <c r="D124" s="9">
        <v>0</v>
      </c>
      <c r="E124" s="9">
        <v>5</v>
      </c>
      <c r="F124" s="9">
        <v>20</v>
      </c>
      <c r="G124" s="9">
        <v>25</v>
      </c>
    </row>
    <row r="125" spans="1:7" x14ac:dyDescent="0.2">
      <c r="B125" t="s">
        <v>175</v>
      </c>
      <c r="C125" s="9">
        <v>11</v>
      </c>
      <c r="D125" s="9">
        <v>2</v>
      </c>
      <c r="E125" s="9">
        <v>13</v>
      </c>
      <c r="F125" s="9">
        <v>6</v>
      </c>
      <c r="G125" s="9">
        <v>19</v>
      </c>
    </row>
    <row r="126" spans="1:7" x14ac:dyDescent="0.2">
      <c r="B126" t="s">
        <v>147</v>
      </c>
      <c r="C126" s="9">
        <v>372</v>
      </c>
      <c r="D126" s="9">
        <v>111</v>
      </c>
      <c r="E126" s="9">
        <v>483</v>
      </c>
      <c r="F126" s="9">
        <v>256</v>
      </c>
      <c r="G126" s="9">
        <v>739</v>
      </c>
    </row>
    <row r="127" spans="1:7" x14ac:dyDescent="0.2">
      <c r="A127" t="s">
        <v>180</v>
      </c>
      <c r="B127" t="s">
        <v>172</v>
      </c>
      <c r="C127" s="9">
        <v>37</v>
      </c>
      <c r="D127" s="9">
        <v>8</v>
      </c>
      <c r="E127" s="9">
        <v>45</v>
      </c>
      <c r="F127" s="9">
        <v>15</v>
      </c>
      <c r="G127" s="9">
        <v>60</v>
      </c>
    </row>
    <row r="128" spans="1:7" x14ac:dyDescent="0.2">
      <c r="B128" t="s">
        <v>173</v>
      </c>
      <c r="C128" s="9">
        <v>563</v>
      </c>
      <c r="D128" s="9">
        <v>159</v>
      </c>
      <c r="E128" s="9">
        <v>722</v>
      </c>
      <c r="F128" s="9">
        <v>275</v>
      </c>
      <c r="G128" s="9">
        <v>997</v>
      </c>
    </row>
    <row r="129" spans="1:7" x14ac:dyDescent="0.2">
      <c r="B129" t="s">
        <v>174</v>
      </c>
      <c r="C129" s="9">
        <v>17</v>
      </c>
      <c r="D129" s="9">
        <v>1</v>
      </c>
      <c r="E129" s="9">
        <v>18</v>
      </c>
      <c r="F129" s="9">
        <v>57</v>
      </c>
      <c r="G129" s="9">
        <v>75</v>
      </c>
    </row>
    <row r="130" spans="1:7" x14ac:dyDescent="0.2">
      <c r="B130" t="s">
        <v>175</v>
      </c>
      <c r="C130" s="9">
        <v>48</v>
      </c>
      <c r="D130" s="9">
        <v>4</v>
      </c>
      <c r="E130" s="9">
        <v>52</v>
      </c>
      <c r="F130" s="9">
        <v>9</v>
      </c>
      <c r="G130" s="9">
        <v>61</v>
      </c>
    </row>
    <row r="131" spans="1:7" x14ac:dyDescent="0.2">
      <c r="B131" t="s">
        <v>147</v>
      </c>
      <c r="C131" s="9">
        <v>665</v>
      </c>
      <c r="D131" s="9">
        <v>172</v>
      </c>
      <c r="E131" s="9">
        <v>837</v>
      </c>
      <c r="F131" s="9">
        <v>356</v>
      </c>
      <c r="G131" s="9">
        <v>1193</v>
      </c>
    </row>
    <row r="132" spans="1:7" x14ac:dyDescent="0.2">
      <c r="A132" t="s">
        <v>181</v>
      </c>
      <c r="B132" t="s">
        <v>172</v>
      </c>
      <c r="C132" s="9">
        <v>4</v>
      </c>
      <c r="D132" s="9">
        <v>4</v>
      </c>
      <c r="E132" s="9">
        <v>8</v>
      </c>
      <c r="F132" s="9">
        <v>7</v>
      </c>
      <c r="G132" s="9">
        <v>15</v>
      </c>
    </row>
    <row r="133" spans="1:7" x14ac:dyDescent="0.2">
      <c r="B133" t="s">
        <v>173</v>
      </c>
      <c r="C133" s="9">
        <v>179</v>
      </c>
      <c r="D133" s="9">
        <v>27</v>
      </c>
      <c r="E133" s="9">
        <v>206</v>
      </c>
      <c r="F133" s="9">
        <v>76</v>
      </c>
      <c r="G133" s="9">
        <v>282</v>
      </c>
    </row>
    <row r="134" spans="1:7" x14ac:dyDescent="0.2">
      <c r="B134" t="s">
        <v>174</v>
      </c>
      <c r="C134" s="9">
        <v>3</v>
      </c>
      <c r="D134" s="9">
        <v>0</v>
      </c>
      <c r="E134" s="9">
        <v>3</v>
      </c>
      <c r="F134" s="9">
        <v>7</v>
      </c>
      <c r="G134" s="9">
        <v>10</v>
      </c>
    </row>
    <row r="135" spans="1:7" x14ac:dyDescent="0.2">
      <c r="B135" t="s">
        <v>175</v>
      </c>
      <c r="C135" s="9">
        <v>59</v>
      </c>
      <c r="D135" s="9">
        <v>3</v>
      </c>
      <c r="E135" s="9">
        <v>62</v>
      </c>
      <c r="F135" s="9">
        <v>4</v>
      </c>
      <c r="G135" s="9">
        <v>66</v>
      </c>
    </row>
    <row r="136" spans="1:7" x14ac:dyDescent="0.2">
      <c r="B136" t="s">
        <v>147</v>
      </c>
      <c r="C136" s="9">
        <v>245</v>
      </c>
      <c r="D136" s="9">
        <v>34</v>
      </c>
      <c r="E136" s="9">
        <v>279</v>
      </c>
      <c r="F136" s="9">
        <v>94</v>
      </c>
      <c r="G136" s="9">
        <v>373</v>
      </c>
    </row>
    <row r="137" spans="1:7" x14ac:dyDescent="0.2">
      <c r="A137" t="s">
        <v>182</v>
      </c>
      <c r="B137" t="s">
        <v>172</v>
      </c>
      <c r="C137" s="9">
        <v>2</v>
      </c>
      <c r="D137" s="9">
        <v>1</v>
      </c>
      <c r="E137" s="9">
        <v>3</v>
      </c>
      <c r="F137" s="9">
        <v>1</v>
      </c>
      <c r="G137" s="9">
        <v>4</v>
      </c>
    </row>
    <row r="138" spans="1:7" x14ac:dyDescent="0.2">
      <c r="B138" t="s">
        <v>173</v>
      </c>
      <c r="C138" s="9">
        <v>133</v>
      </c>
      <c r="D138" s="9">
        <v>37</v>
      </c>
      <c r="E138" s="9">
        <v>170</v>
      </c>
      <c r="F138" s="9">
        <v>73</v>
      </c>
      <c r="G138" s="9">
        <v>243</v>
      </c>
    </row>
    <row r="139" spans="1:7" x14ac:dyDescent="0.2">
      <c r="B139" t="s">
        <v>174</v>
      </c>
      <c r="C139" s="9">
        <v>1</v>
      </c>
      <c r="D139" s="9">
        <v>0</v>
      </c>
      <c r="E139" s="9">
        <v>1</v>
      </c>
      <c r="F139" s="9">
        <v>14</v>
      </c>
      <c r="G139" s="9">
        <v>15</v>
      </c>
    </row>
    <row r="140" spans="1:7" x14ac:dyDescent="0.2">
      <c r="B140" t="s">
        <v>175</v>
      </c>
      <c r="C140" s="9">
        <v>9</v>
      </c>
      <c r="D140" s="9">
        <v>4</v>
      </c>
      <c r="E140" s="9">
        <v>13</v>
      </c>
      <c r="F140" s="9">
        <v>1</v>
      </c>
      <c r="G140" s="9">
        <v>14</v>
      </c>
    </row>
    <row r="141" spans="1:7" x14ac:dyDescent="0.2">
      <c r="B141" t="s">
        <v>147</v>
      </c>
      <c r="C141" s="9">
        <v>145</v>
      </c>
      <c r="D141" s="9">
        <v>42</v>
      </c>
      <c r="E141" s="9">
        <v>187</v>
      </c>
      <c r="F141" s="9">
        <v>89</v>
      </c>
      <c r="G141" s="9">
        <v>276</v>
      </c>
    </row>
    <row r="142" spans="1:7" x14ac:dyDescent="0.2">
      <c r="A142" t="s">
        <v>183</v>
      </c>
      <c r="B142" t="s">
        <v>172</v>
      </c>
      <c r="C142" s="9">
        <v>2</v>
      </c>
      <c r="D142" s="9">
        <v>2</v>
      </c>
      <c r="E142" s="9">
        <v>4</v>
      </c>
      <c r="F142" s="9">
        <v>4</v>
      </c>
      <c r="G142" s="9">
        <v>8</v>
      </c>
    </row>
    <row r="143" spans="1:7" x14ac:dyDescent="0.2">
      <c r="B143" t="s">
        <v>173</v>
      </c>
      <c r="C143" s="9">
        <v>64</v>
      </c>
      <c r="D143" s="9">
        <v>19</v>
      </c>
      <c r="E143" s="9">
        <v>83</v>
      </c>
      <c r="F143" s="9">
        <v>36</v>
      </c>
      <c r="G143" s="9">
        <v>119</v>
      </c>
    </row>
    <row r="144" spans="1:7" x14ac:dyDescent="0.2">
      <c r="B144" t="s">
        <v>174</v>
      </c>
      <c r="C144" s="9">
        <v>9</v>
      </c>
      <c r="D144" s="9">
        <v>1</v>
      </c>
      <c r="E144" s="9">
        <v>10</v>
      </c>
      <c r="F144" s="9">
        <v>5</v>
      </c>
      <c r="G144" s="9">
        <v>15</v>
      </c>
    </row>
    <row r="145" spans="1:7" x14ac:dyDescent="0.2">
      <c r="B145" t="s">
        <v>175</v>
      </c>
      <c r="C145" s="9">
        <v>24</v>
      </c>
      <c r="D145" s="9">
        <v>1</v>
      </c>
      <c r="E145" s="9">
        <v>25</v>
      </c>
      <c r="F145" s="9">
        <v>4</v>
      </c>
      <c r="G145" s="9">
        <v>29</v>
      </c>
    </row>
    <row r="146" spans="1:7" x14ac:dyDescent="0.2">
      <c r="B146" t="s">
        <v>147</v>
      </c>
      <c r="C146" s="9">
        <v>99</v>
      </c>
      <c r="D146" s="9">
        <v>23</v>
      </c>
      <c r="E146" s="9">
        <v>122</v>
      </c>
      <c r="F146" s="9">
        <v>49</v>
      </c>
      <c r="G146" s="9">
        <v>171</v>
      </c>
    </row>
    <row r="147" spans="1:7" x14ac:dyDescent="0.2">
      <c r="A147" t="s">
        <v>184</v>
      </c>
      <c r="B147" t="s">
        <v>172</v>
      </c>
      <c r="C147" s="9">
        <v>6</v>
      </c>
      <c r="D147" s="9">
        <v>3</v>
      </c>
      <c r="E147" s="9">
        <v>9</v>
      </c>
      <c r="F147" s="9">
        <v>6</v>
      </c>
      <c r="G147" s="9">
        <v>15</v>
      </c>
    </row>
    <row r="148" spans="1:7" x14ac:dyDescent="0.2">
      <c r="B148" t="s">
        <v>173</v>
      </c>
      <c r="C148" s="9">
        <v>86</v>
      </c>
      <c r="D148" s="9">
        <v>29</v>
      </c>
      <c r="E148" s="9">
        <v>115</v>
      </c>
      <c r="F148" s="9">
        <v>88</v>
      </c>
      <c r="G148" s="9">
        <v>203</v>
      </c>
    </row>
    <row r="149" spans="1:7" x14ac:dyDescent="0.2">
      <c r="B149" t="s">
        <v>174</v>
      </c>
      <c r="C149" s="9">
        <v>1</v>
      </c>
      <c r="D149" s="9">
        <v>0</v>
      </c>
      <c r="E149" s="9">
        <v>1</v>
      </c>
      <c r="F149" s="9">
        <v>3</v>
      </c>
      <c r="G149" s="9">
        <v>4</v>
      </c>
    </row>
    <row r="150" spans="1:7" x14ac:dyDescent="0.2">
      <c r="B150" t="s">
        <v>175</v>
      </c>
      <c r="C150" s="9">
        <v>13</v>
      </c>
      <c r="D150" s="9">
        <v>1</v>
      </c>
      <c r="E150" s="9">
        <v>14</v>
      </c>
      <c r="F150" s="9">
        <v>4</v>
      </c>
      <c r="G150" s="9">
        <v>18</v>
      </c>
    </row>
    <row r="151" spans="1:7" x14ac:dyDescent="0.2">
      <c r="B151" t="s">
        <v>147</v>
      </c>
      <c r="C151" s="9">
        <v>106</v>
      </c>
      <c r="D151" s="9">
        <v>33</v>
      </c>
      <c r="E151" s="9">
        <v>139</v>
      </c>
      <c r="F151" s="9">
        <v>101</v>
      </c>
      <c r="G151" s="9">
        <v>240</v>
      </c>
    </row>
    <row r="152" spans="1:7" x14ac:dyDescent="0.2">
      <c r="A152" t="s">
        <v>185</v>
      </c>
      <c r="B152" t="s">
        <v>172</v>
      </c>
      <c r="C152" s="9">
        <v>3</v>
      </c>
      <c r="D152" s="9">
        <v>0</v>
      </c>
      <c r="E152" s="9">
        <v>3</v>
      </c>
      <c r="F152" s="9">
        <v>2</v>
      </c>
      <c r="G152" s="9">
        <v>5</v>
      </c>
    </row>
    <row r="153" spans="1:7" x14ac:dyDescent="0.2">
      <c r="B153" t="s">
        <v>173</v>
      </c>
      <c r="C153" s="9">
        <v>179</v>
      </c>
      <c r="D153" s="9">
        <v>43</v>
      </c>
      <c r="E153" s="9">
        <v>222</v>
      </c>
      <c r="F153" s="9">
        <v>85</v>
      </c>
      <c r="G153" s="9">
        <v>307</v>
      </c>
    </row>
    <row r="154" spans="1:7" x14ac:dyDescent="0.2">
      <c r="B154" t="s">
        <v>174</v>
      </c>
      <c r="C154" s="9">
        <v>4</v>
      </c>
      <c r="D154" s="9">
        <v>0</v>
      </c>
      <c r="E154" s="9">
        <v>4</v>
      </c>
      <c r="F154" s="9">
        <v>14</v>
      </c>
      <c r="G154" s="9">
        <v>18</v>
      </c>
    </row>
    <row r="155" spans="1:7" x14ac:dyDescent="0.2">
      <c r="B155" t="s">
        <v>175</v>
      </c>
      <c r="C155" s="9">
        <v>36</v>
      </c>
      <c r="D155" s="9">
        <v>6</v>
      </c>
      <c r="E155" s="9">
        <v>42</v>
      </c>
      <c r="F155" s="9">
        <v>3</v>
      </c>
      <c r="G155" s="9">
        <v>45</v>
      </c>
    </row>
    <row r="156" spans="1:7" x14ac:dyDescent="0.2">
      <c r="B156" t="s">
        <v>147</v>
      </c>
      <c r="C156" s="9">
        <v>222</v>
      </c>
      <c r="D156" s="9">
        <v>49</v>
      </c>
      <c r="E156" s="9">
        <v>271</v>
      </c>
      <c r="F156" s="9">
        <v>104</v>
      </c>
      <c r="G156" s="9">
        <v>375</v>
      </c>
    </row>
    <row r="157" spans="1:7" x14ac:dyDescent="0.2">
      <c r="A157" t="s">
        <v>186</v>
      </c>
      <c r="B157" t="s">
        <v>172</v>
      </c>
      <c r="C157" s="9">
        <v>5</v>
      </c>
      <c r="D157" s="9">
        <v>1</v>
      </c>
      <c r="E157" s="9">
        <v>6</v>
      </c>
      <c r="F157" s="9">
        <v>4</v>
      </c>
      <c r="G157" s="9">
        <v>10</v>
      </c>
    </row>
    <row r="158" spans="1:7" x14ac:dyDescent="0.2">
      <c r="B158" t="s">
        <v>173</v>
      </c>
      <c r="C158" s="9">
        <v>54</v>
      </c>
      <c r="D158" s="9">
        <v>11</v>
      </c>
      <c r="E158" s="9">
        <v>65</v>
      </c>
      <c r="F158" s="9">
        <v>47</v>
      </c>
      <c r="G158" s="9">
        <v>112</v>
      </c>
    </row>
    <row r="159" spans="1:7" x14ac:dyDescent="0.2">
      <c r="B159" t="s">
        <v>174</v>
      </c>
      <c r="C159" s="9">
        <v>3</v>
      </c>
      <c r="D159" s="9">
        <v>0</v>
      </c>
      <c r="E159" s="9">
        <v>3</v>
      </c>
      <c r="F159" s="9">
        <v>19</v>
      </c>
      <c r="G159" s="9">
        <v>22</v>
      </c>
    </row>
    <row r="160" spans="1:7" x14ac:dyDescent="0.2">
      <c r="B160" t="s">
        <v>175</v>
      </c>
      <c r="C160" s="9">
        <v>3</v>
      </c>
      <c r="D160" s="9">
        <v>1</v>
      </c>
      <c r="E160" s="9">
        <v>4</v>
      </c>
      <c r="F160" s="9">
        <v>1</v>
      </c>
      <c r="G160" s="9">
        <v>5</v>
      </c>
    </row>
    <row r="161" spans="1:7" x14ac:dyDescent="0.2">
      <c r="B161" t="s">
        <v>147</v>
      </c>
      <c r="C161" s="9">
        <v>65</v>
      </c>
      <c r="D161" s="9">
        <v>13</v>
      </c>
      <c r="E161" s="9">
        <v>78</v>
      </c>
      <c r="F161" s="9">
        <v>71</v>
      </c>
      <c r="G161" s="9">
        <v>149</v>
      </c>
    </row>
    <row r="162" spans="1:7" x14ac:dyDescent="0.2">
      <c r="A162" t="s">
        <v>187</v>
      </c>
      <c r="B162" t="s">
        <v>172</v>
      </c>
      <c r="C162" s="9">
        <v>53</v>
      </c>
      <c r="D162" s="9">
        <v>17</v>
      </c>
      <c r="E162" s="9">
        <v>70</v>
      </c>
      <c r="F162" s="9">
        <v>29</v>
      </c>
      <c r="G162" s="9">
        <v>99</v>
      </c>
    </row>
    <row r="163" spans="1:7" x14ac:dyDescent="0.2">
      <c r="B163" t="s">
        <v>173</v>
      </c>
      <c r="C163" s="9">
        <v>550</v>
      </c>
      <c r="D163" s="9">
        <v>147</v>
      </c>
      <c r="E163" s="9">
        <v>697</v>
      </c>
      <c r="F163" s="9">
        <v>327</v>
      </c>
      <c r="G163" s="9">
        <v>1024</v>
      </c>
    </row>
    <row r="164" spans="1:7" x14ac:dyDescent="0.2">
      <c r="B164" t="s">
        <v>174</v>
      </c>
      <c r="C164" s="9">
        <v>13</v>
      </c>
      <c r="D164" s="9">
        <v>0</v>
      </c>
      <c r="E164" s="9">
        <v>13</v>
      </c>
      <c r="F164" s="9">
        <v>19</v>
      </c>
      <c r="G164" s="9">
        <v>32</v>
      </c>
    </row>
    <row r="165" spans="1:7" x14ac:dyDescent="0.2">
      <c r="B165" t="s">
        <v>175</v>
      </c>
      <c r="C165" s="9">
        <v>98</v>
      </c>
      <c r="D165" s="9">
        <v>10</v>
      </c>
      <c r="E165" s="9">
        <v>108</v>
      </c>
      <c r="F165" s="9">
        <v>12</v>
      </c>
      <c r="G165" s="9">
        <v>120</v>
      </c>
    </row>
    <row r="166" spans="1:7" x14ac:dyDescent="0.2">
      <c r="B166" t="s">
        <v>147</v>
      </c>
      <c r="C166" s="9">
        <v>714</v>
      </c>
      <c r="D166" s="9">
        <v>174</v>
      </c>
      <c r="E166" s="9">
        <v>888</v>
      </c>
      <c r="F166" s="9">
        <v>387</v>
      </c>
      <c r="G166" s="9">
        <v>1275</v>
      </c>
    </row>
    <row r="167" spans="1:7" x14ac:dyDescent="0.2">
      <c r="A167" t="s">
        <v>188</v>
      </c>
      <c r="B167" t="s">
        <v>172</v>
      </c>
      <c r="C167" s="9">
        <v>239</v>
      </c>
      <c r="D167" s="9">
        <v>99</v>
      </c>
      <c r="E167" s="9">
        <v>338</v>
      </c>
      <c r="F167" s="9">
        <v>152</v>
      </c>
      <c r="G167" s="9">
        <v>490</v>
      </c>
    </row>
    <row r="168" spans="1:7" x14ac:dyDescent="0.2">
      <c r="B168" t="s">
        <v>173</v>
      </c>
      <c r="C168" s="9">
        <v>2833</v>
      </c>
      <c r="D168" s="9">
        <v>418</v>
      </c>
      <c r="E168" s="9">
        <v>3251</v>
      </c>
      <c r="F168" s="9">
        <v>1144</v>
      </c>
      <c r="G168" s="9">
        <v>4395</v>
      </c>
    </row>
    <row r="169" spans="1:7" x14ac:dyDescent="0.2">
      <c r="B169" t="s">
        <v>174</v>
      </c>
      <c r="C169" s="9">
        <v>28</v>
      </c>
      <c r="D169" s="9">
        <v>1</v>
      </c>
      <c r="E169" s="9">
        <v>29</v>
      </c>
      <c r="F169" s="9">
        <v>21</v>
      </c>
      <c r="G169" s="9">
        <v>50</v>
      </c>
    </row>
    <row r="170" spans="1:7" x14ac:dyDescent="0.2">
      <c r="B170" t="s">
        <v>175</v>
      </c>
      <c r="C170" s="9">
        <v>376</v>
      </c>
      <c r="D170" s="9">
        <v>37</v>
      </c>
      <c r="E170" s="9">
        <v>413</v>
      </c>
      <c r="F170" s="9">
        <v>83</v>
      </c>
      <c r="G170" s="9">
        <v>496</v>
      </c>
    </row>
    <row r="171" spans="1:7" x14ac:dyDescent="0.2">
      <c r="B171" t="s">
        <v>147</v>
      </c>
      <c r="C171" s="9">
        <v>3476</v>
      </c>
      <c r="D171" s="9">
        <v>555</v>
      </c>
      <c r="E171" s="9">
        <v>4031</v>
      </c>
      <c r="F171" s="9">
        <v>1400</v>
      </c>
      <c r="G171" s="9">
        <v>5431</v>
      </c>
    </row>
    <row r="172" spans="1:7" x14ac:dyDescent="0.2">
      <c r="A172" t="s">
        <v>189</v>
      </c>
      <c r="B172" t="s">
        <v>172</v>
      </c>
      <c r="C172" s="9">
        <v>2</v>
      </c>
      <c r="D172" s="9">
        <v>1</v>
      </c>
      <c r="E172" s="9">
        <v>3</v>
      </c>
      <c r="F172" s="9">
        <v>2</v>
      </c>
      <c r="G172" s="9">
        <v>5</v>
      </c>
    </row>
    <row r="173" spans="1:7" x14ac:dyDescent="0.2">
      <c r="B173" t="s">
        <v>173</v>
      </c>
      <c r="C173" s="9">
        <v>24</v>
      </c>
      <c r="D173" s="9">
        <v>7</v>
      </c>
      <c r="E173" s="9">
        <v>31</v>
      </c>
      <c r="F173" s="9">
        <v>34</v>
      </c>
      <c r="G173" s="9">
        <v>65</v>
      </c>
    </row>
    <row r="174" spans="1:7" x14ac:dyDescent="0.2">
      <c r="B174" t="s">
        <v>174</v>
      </c>
      <c r="C174" s="9">
        <v>0</v>
      </c>
      <c r="D174" s="9">
        <v>0</v>
      </c>
      <c r="E174" s="9">
        <v>0</v>
      </c>
      <c r="F174" s="9">
        <v>7</v>
      </c>
      <c r="G174" s="9">
        <v>7</v>
      </c>
    </row>
    <row r="175" spans="1:7" x14ac:dyDescent="0.2">
      <c r="B175" t="s">
        <v>175</v>
      </c>
      <c r="C175" s="9">
        <v>4</v>
      </c>
      <c r="D175" s="9">
        <v>0</v>
      </c>
      <c r="E175" s="9">
        <v>4</v>
      </c>
      <c r="F175" s="9">
        <v>0</v>
      </c>
      <c r="G175" s="9">
        <v>4</v>
      </c>
    </row>
    <row r="176" spans="1:7" x14ac:dyDescent="0.2">
      <c r="B176" t="s">
        <v>147</v>
      </c>
      <c r="C176" s="9">
        <v>30</v>
      </c>
      <c r="D176" s="9">
        <v>8</v>
      </c>
      <c r="E176" s="9">
        <v>38</v>
      </c>
      <c r="F176" s="9">
        <v>43</v>
      </c>
      <c r="G176" s="9">
        <v>81</v>
      </c>
    </row>
    <row r="177" spans="1:7" x14ac:dyDescent="0.2">
      <c r="A177" t="s">
        <v>190</v>
      </c>
      <c r="B177" t="s">
        <v>172</v>
      </c>
      <c r="C177" s="9">
        <v>1</v>
      </c>
      <c r="D177" s="9">
        <v>0</v>
      </c>
      <c r="E177" s="9">
        <v>1</v>
      </c>
      <c r="F177" s="9">
        <v>4</v>
      </c>
      <c r="G177" s="9">
        <v>5</v>
      </c>
    </row>
    <row r="178" spans="1:7" x14ac:dyDescent="0.2">
      <c r="B178" t="s">
        <v>173</v>
      </c>
      <c r="C178" s="9">
        <v>34</v>
      </c>
      <c r="D178" s="9">
        <v>14</v>
      </c>
      <c r="E178" s="9">
        <v>48</v>
      </c>
      <c r="F178" s="9">
        <v>69</v>
      </c>
      <c r="G178" s="9">
        <v>117</v>
      </c>
    </row>
    <row r="179" spans="1:7" x14ac:dyDescent="0.2">
      <c r="B179" t="s">
        <v>174</v>
      </c>
      <c r="C179" s="9">
        <v>3</v>
      </c>
      <c r="D179" s="9">
        <v>0</v>
      </c>
      <c r="E179" s="9">
        <v>3</v>
      </c>
      <c r="F179" s="9">
        <v>4</v>
      </c>
      <c r="G179" s="9">
        <v>7</v>
      </c>
    </row>
    <row r="180" spans="1:7" x14ac:dyDescent="0.2">
      <c r="B180" t="s">
        <v>175</v>
      </c>
      <c r="C180" s="9">
        <v>8</v>
      </c>
      <c r="D180" s="9">
        <v>1</v>
      </c>
      <c r="E180" s="9">
        <v>9</v>
      </c>
      <c r="F180" s="9">
        <v>3</v>
      </c>
      <c r="G180" s="9">
        <v>12</v>
      </c>
    </row>
    <row r="181" spans="1:7" x14ac:dyDescent="0.2">
      <c r="B181" t="s">
        <v>147</v>
      </c>
      <c r="C181" s="9">
        <v>46</v>
      </c>
      <c r="D181" s="9">
        <v>15</v>
      </c>
      <c r="E181" s="9">
        <v>61</v>
      </c>
      <c r="F181" s="9">
        <v>80</v>
      </c>
      <c r="G181" s="9">
        <v>141</v>
      </c>
    </row>
    <row r="182" spans="1:7" x14ac:dyDescent="0.2">
      <c r="A182" t="s">
        <v>191</v>
      </c>
      <c r="B182" t="s">
        <v>172</v>
      </c>
      <c r="C182" s="9">
        <v>8</v>
      </c>
      <c r="D182" s="9">
        <v>3</v>
      </c>
      <c r="E182" s="9">
        <v>11</v>
      </c>
      <c r="F182" s="9">
        <v>2</v>
      </c>
      <c r="G182" s="9">
        <v>13</v>
      </c>
    </row>
    <row r="183" spans="1:7" x14ac:dyDescent="0.2">
      <c r="B183" t="s">
        <v>173</v>
      </c>
      <c r="C183" s="9">
        <v>286</v>
      </c>
      <c r="D183" s="9">
        <v>82</v>
      </c>
      <c r="E183" s="9">
        <v>368</v>
      </c>
      <c r="F183" s="9">
        <v>211</v>
      </c>
      <c r="G183" s="9">
        <v>579</v>
      </c>
    </row>
    <row r="184" spans="1:7" x14ac:dyDescent="0.2">
      <c r="B184" t="s">
        <v>174</v>
      </c>
      <c r="C184" s="9">
        <v>14</v>
      </c>
      <c r="D184" s="9">
        <v>4</v>
      </c>
      <c r="E184" s="9">
        <v>18</v>
      </c>
      <c r="F184" s="9">
        <v>7</v>
      </c>
      <c r="G184" s="9">
        <v>25</v>
      </c>
    </row>
    <row r="185" spans="1:7" x14ac:dyDescent="0.2">
      <c r="B185" t="s">
        <v>175</v>
      </c>
      <c r="C185" s="9">
        <v>54</v>
      </c>
      <c r="D185" s="9">
        <v>5</v>
      </c>
      <c r="E185" s="9">
        <v>59</v>
      </c>
      <c r="F185" s="9">
        <v>19</v>
      </c>
      <c r="G185" s="9">
        <v>78</v>
      </c>
    </row>
    <row r="186" spans="1:7" x14ac:dyDescent="0.2">
      <c r="B186" t="s">
        <v>147</v>
      </c>
      <c r="C186" s="9">
        <v>362</v>
      </c>
      <c r="D186" s="9">
        <v>94</v>
      </c>
      <c r="E186" s="9">
        <v>456</v>
      </c>
      <c r="F186" s="9">
        <v>239</v>
      </c>
      <c r="G186" s="9">
        <v>695</v>
      </c>
    </row>
    <row r="187" spans="1:7" x14ac:dyDescent="0.2">
      <c r="A187" t="s">
        <v>192</v>
      </c>
      <c r="B187" t="s">
        <v>172</v>
      </c>
      <c r="C187" s="9">
        <v>11</v>
      </c>
      <c r="D187" s="9">
        <v>2</v>
      </c>
      <c r="E187" s="9">
        <v>13</v>
      </c>
      <c r="F187" s="9">
        <v>9</v>
      </c>
      <c r="G187" s="9">
        <v>22</v>
      </c>
    </row>
    <row r="188" spans="1:7" x14ac:dyDescent="0.2">
      <c r="B188" t="s">
        <v>173</v>
      </c>
      <c r="C188" s="9">
        <v>135</v>
      </c>
      <c r="D188" s="9">
        <v>30</v>
      </c>
      <c r="E188" s="9">
        <v>165</v>
      </c>
      <c r="F188" s="9">
        <v>81</v>
      </c>
      <c r="G188" s="9">
        <v>246</v>
      </c>
    </row>
    <row r="189" spans="1:7" x14ac:dyDescent="0.2">
      <c r="B189" t="s">
        <v>174</v>
      </c>
      <c r="C189" s="9">
        <v>2</v>
      </c>
      <c r="D189" s="9">
        <v>0</v>
      </c>
      <c r="E189" s="9">
        <v>2</v>
      </c>
      <c r="F189" s="9">
        <v>10</v>
      </c>
      <c r="G189" s="9">
        <v>12</v>
      </c>
    </row>
    <row r="190" spans="1:7" x14ac:dyDescent="0.2">
      <c r="B190" t="s">
        <v>175</v>
      </c>
      <c r="C190" s="9">
        <v>19</v>
      </c>
      <c r="D190" s="9">
        <v>0</v>
      </c>
      <c r="E190" s="9">
        <v>19</v>
      </c>
      <c r="F190" s="9">
        <v>3</v>
      </c>
      <c r="G190" s="9">
        <v>22</v>
      </c>
    </row>
    <row r="191" spans="1:7" x14ac:dyDescent="0.2">
      <c r="B191" t="s">
        <v>147</v>
      </c>
      <c r="C191" s="9">
        <v>167</v>
      </c>
      <c r="D191" s="9">
        <v>32</v>
      </c>
      <c r="E191" s="9">
        <v>199</v>
      </c>
      <c r="F191" s="9">
        <v>103</v>
      </c>
      <c r="G191" s="9">
        <v>302</v>
      </c>
    </row>
    <row r="192" spans="1:7" x14ac:dyDescent="0.2">
      <c r="A192" t="s">
        <v>193</v>
      </c>
      <c r="B192" t="s">
        <v>172</v>
      </c>
      <c r="C192" s="9">
        <v>3</v>
      </c>
      <c r="D192" s="9">
        <v>2</v>
      </c>
      <c r="E192" s="9">
        <v>5</v>
      </c>
      <c r="F192" s="9">
        <v>2</v>
      </c>
      <c r="G192" s="9">
        <v>7</v>
      </c>
    </row>
    <row r="193" spans="1:7" x14ac:dyDescent="0.2">
      <c r="B193" t="s">
        <v>173</v>
      </c>
      <c r="C193" s="9">
        <v>51</v>
      </c>
      <c r="D193" s="9">
        <v>10</v>
      </c>
      <c r="E193" s="9">
        <v>61</v>
      </c>
      <c r="F193" s="9">
        <v>36</v>
      </c>
      <c r="G193" s="9">
        <v>97</v>
      </c>
    </row>
    <row r="194" spans="1:7" x14ac:dyDescent="0.2">
      <c r="B194" t="s">
        <v>174</v>
      </c>
      <c r="C194" s="9">
        <v>1</v>
      </c>
      <c r="D194" s="9">
        <v>0</v>
      </c>
      <c r="E194" s="9">
        <v>1</v>
      </c>
      <c r="F194" s="9">
        <v>4</v>
      </c>
      <c r="G194" s="9">
        <v>5</v>
      </c>
    </row>
    <row r="195" spans="1:7" x14ac:dyDescent="0.2">
      <c r="B195" t="s">
        <v>175</v>
      </c>
      <c r="C195" s="9">
        <v>1</v>
      </c>
      <c r="D195" s="9">
        <v>0</v>
      </c>
      <c r="E195" s="9">
        <v>1</v>
      </c>
      <c r="F195" s="9">
        <v>0</v>
      </c>
      <c r="G195" s="9">
        <v>1</v>
      </c>
    </row>
    <row r="196" spans="1:7" x14ac:dyDescent="0.2">
      <c r="B196" t="s">
        <v>147</v>
      </c>
      <c r="C196" s="9">
        <v>56</v>
      </c>
      <c r="D196" s="9">
        <v>12</v>
      </c>
      <c r="E196" s="9">
        <v>68</v>
      </c>
      <c r="F196" s="9">
        <v>42</v>
      </c>
      <c r="G196" s="9">
        <v>110</v>
      </c>
    </row>
    <row r="197" spans="1:7" x14ac:dyDescent="0.2">
      <c r="A197" t="s">
        <v>194</v>
      </c>
      <c r="B197" t="s">
        <v>172</v>
      </c>
      <c r="C197" s="9">
        <v>0</v>
      </c>
      <c r="D197" s="9">
        <v>0</v>
      </c>
      <c r="E197" s="9">
        <v>0</v>
      </c>
      <c r="F197" s="9">
        <v>0</v>
      </c>
      <c r="G197" s="9">
        <v>0</v>
      </c>
    </row>
    <row r="198" spans="1:7" x14ac:dyDescent="0.2">
      <c r="B198" t="s">
        <v>173</v>
      </c>
      <c r="C198" s="9">
        <v>1</v>
      </c>
      <c r="D198" s="9">
        <v>0</v>
      </c>
      <c r="E198" s="9">
        <v>1</v>
      </c>
      <c r="F198" s="9">
        <v>6</v>
      </c>
      <c r="G198" s="9">
        <v>7</v>
      </c>
    </row>
    <row r="199" spans="1:7" x14ac:dyDescent="0.2">
      <c r="B199" t="s">
        <v>174</v>
      </c>
      <c r="C199" s="9">
        <v>0</v>
      </c>
      <c r="D199" s="9">
        <v>0</v>
      </c>
      <c r="E199" s="9">
        <v>0</v>
      </c>
      <c r="F199" s="9">
        <v>0</v>
      </c>
      <c r="G199" s="9">
        <v>0</v>
      </c>
    </row>
    <row r="200" spans="1:7" x14ac:dyDescent="0.2">
      <c r="B200" t="s">
        <v>175</v>
      </c>
      <c r="C200" s="9">
        <v>0</v>
      </c>
      <c r="D200" s="9">
        <v>0</v>
      </c>
      <c r="E200" s="9">
        <v>0</v>
      </c>
      <c r="F200" s="9">
        <v>0</v>
      </c>
      <c r="G200" s="9">
        <v>0</v>
      </c>
    </row>
    <row r="201" spans="1:7" x14ac:dyDescent="0.2">
      <c r="B201" t="s">
        <v>147</v>
      </c>
      <c r="C201" s="9">
        <v>1</v>
      </c>
      <c r="D201" s="9">
        <v>0</v>
      </c>
      <c r="E201" s="9">
        <v>1</v>
      </c>
      <c r="F201" s="9">
        <v>6</v>
      </c>
      <c r="G201" s="9">
        <v>7</v>
      </c>
    </row>
    <row r="202" spans="1:7" x14ac:dyDescent="0.2">
      <c r="A202" t="s">
        <v>195</v>
      </c>
      <c r="B202" t="s">
        <v>172</v>
      </c>
      <c r="C202" s="9">
        <v>8</v>
      </c>
      <c r="D202" s="9">
        <v>1</v>
      </c>
      <c r="E202" s="9">
        <v>9</v>
      </c>
      <c r="F202" s="9">
        <v>9</v>
      </c>
      <c r="G202" s="9">
        <v>18</v>
      </c>
    </row>
    <row r="203" spans="1:7" x14ac:dyDescent="0.2">
      <c r="B203" t="s">
        <v>173</v>
      </c>
      <c r="C203" s="9">
        <v>83</v>
      </c>
      <c r="D203" s="9">
        <v>27</v>
      </c>
      <c r="E203" s="9">
        <v>110</v>
      </c>
      <c r="F203" s="9">
        <v>103</v>
      </c>
      <c r="G203" s="9">
        <v>213</v>
      </c>
    </row>
    <row r="204" spans="1:7" x14ac:dyDescent="0.2">
      <c r="B204" t="s">
        <v>174</v>
      </c>
      <c r="C204" s="9">
        <v>4</v>
      </c>
      <c r="D204" s="9">
        <v>0</v>
      </c>
      <c r="E204" s="9">
        <v>4</v>
      </c>
      <c r="F204" s="9">
        <v>6</v>
      </c>
      <c r="G204" s="9">
        <v>10</v>
      </c>
    </row>
    <row r="205" spans="1:7" x14ac:dyDescent="0.2">
      <c r="B205" t="s">
        <v>175</v>
      </c>
      <c r="C205" s="9">
        <v>12</v>
      </c>
      <c r="D205" s="9">
        <v>0</v>
      </c>
      <c r="E205" s="9">
        <v>12</v>
      </c>
      <c r="F205" s="9">
        <v>1</v>
      </c>
      <c r="G205" s="9">
        <v>13</v>
      </c>
    </row>
    <row r="206" spans="1:7" x14ac:dyDescent="0.2">
      <c r="B206" t="s">
        <v>147</v>
      </c>
      <c r="C206" s="9">
        <v>107</v>
      </c>
      <c r="D206" s="9">
        <v>28</v>
      </c>
      <c r="E206" s="9">
        <v>135</v>
      </c>
      <c r="F206" s="9">
        <v>119</v>
      </c>
      <c r="G206" s="9">
        <v>254</v>
      </c>
    </row>
    <row r="207" spans="1:7" x14ac:dyDescent="0.2">
      <c r="A207" t="s">
        <v>196</v>
      </c>
      <c r="B207" t="s">
        <v>172</v>
      </c>
      <c r="C207" s="9">
        <v>7</v>
      </c>
      <c r="D207" s="9">
        <v>6</v>
      </c>
      <c r="E207" s="9">
        <v>13</v>
      </c>
      <c r="F207" s="9">
        <v>22</v>
      </c>
      <c r="G207" s="9">
        <v>35</v>
      </c>
    </row>
    <row r="208" spans="1:7" x14ac:dyDescent="0.2">
      <c r="B208" t="s">
        <v>173</v>
      </c>
      <c r="C208" s="9">
        <v>208</v>
      </c>
      <c r="D208" s="9">
        <v>80</v>
      </c>
      <c r="E208" s="9">
        <v>288</v>
      </c>
      <c r="F208" s="9">
        <v>113</v>
      </c>
      <c r="G208" s="9">
        <v>401</v>
      </c>
    </row>
    <row r="209" spans="1:7" x14ac:dyDescent="0.2">
      <c r="B209" t="s">
        <v>174</v>
      </c>
      <c r="C209" s="9">
        <v>8</v>
      </c>
      <c r="D209" s="9">
        <v>0</v>
      </c>
      <c r="E209" s="9">
        <v>8</v>
      </c>
      <c r="F209" s="9">
        <v>20</v>
      </c>
      <c r="G209" s="9">
        <v>28</v>
      </c>
    </row>
    <row r="210" spans="1:7" x14ac:dyDescent="0.2">
      <c r="B210" t="s">
        <v>175</v>
      </c>
      <c r="C210" s="9">
        <v>31</v>
      </c>
      <c r="D210" s="9">
        <v>2</v>
      </c>
      <c r="E210" s="9">
        <v>33</v>
      </c>
      <c r="F210" s="9">
        <v>23</v>
      </c>
      <c r="G210" s="9">
        <v>56</v>
      </c>
    </row>
    <row r="211" spans="1:7" x14ac:dyDescent="0.2">
      <c r="B211" t="s">
        <v>147</v>
      </c>
      <c r="C211" s="9">
        <v>254</v>
      </c>
      <c r="D211" s="9">
        <v>88</v>
      </c>
      <c r="E211" s="9">
        <v>342</v>
      </c>
      <c r="F211" s="9">
        <v>178</v>
      </c>
      <c r="G211" s="9">
        <v>520</v>
      </c>
    </row>
    <row r="212" spans="1:7" x14ac:dyDescent="0.2">
      <c r="A212" t="s">
        <v>197</v>
      </c>
      <c r="B212" t="s">
        <v>172</v>
      </c>
      <c r="C212" s="9">
        <v>4</v>
      </c>
      <c r="D212" s="9">
        <v>0</v>
      </c>
      <c r="E212" s="9">
        <v>4</v>
      </c>
      <c r="F212" s="9">
        <v>7</v>
      </c>
      <c r="G212" s="9">
        <v>11</v>
      </c>
    </row>
    <row r="213" spans="1:7" x14ac:dyDescent="0.2">
      <c r="B213" t="s">
        <v>173</v>
      </c>
      <c r="C213" s="9">
        <v>49</v>
      </c>
      <c r="D213" s="9">
        <v>10</v>
      </c>
      <c r="E213" s="9">
        <v>59</v>
      </c>
      <c r="F213" s="9">
        <v>47</v>
      </c>
      <c r="G213" s="9">
        <v>106</v>
      </c>
    </row>
    <row r="214" spans="1:7" x14ac:dyDescent="0.2">
      <c r="B214" t="s">
        <v>174</v>
      </c>
      <c r="C214" s="9">
        <v>2</v>
      </c>
      <c r="D214" s="9">
        <v>0</v>
      </c>
      <c r="E214" s="9">
        <v>2</v>
      </c>
      <c r="F214" s="9">
        <v>11</v>
      </c>
      <c r="G214" s="9">
        <v>13</v>
      </c>
    </row>
    <row r="215" spans="1:7" x14ac:dyDescent="0.2">
      <c r="B215" t="s">
        <v>175</v>
      </c>
      <c r="C215" s="9">
        <v>1</v>
      </c>
      <c r="D215" s="9">
        <v>0</v>
      </c>
      <c r="E215" s="9">
        <v>1</v>
      </c>
      <c r="F215" s="9">
        <v>2</v>
      </c>
      <c r="G215" s="9">
        <v>3</v>
      </c>
    </row>
    <row r="216" spans="1:7" x14ac:dyDescent="0.2">
      <c r="B216" t="s">
        <v>147</v>
      </c>
      <c r="C216" s="9">
        <v>56</v>
      </c>
      <c r="D216" s="9">
        <v>10</v>
      </c>
      <c r="E216" s="9">
        <v>66</v>
      </c>
      <c r="F216" s="9">
        <v>67</v>
      </c>
      <c r="G216" s="9">
        <v>133</v>
      </c>
    </row>
    <row r="217" spans="1:7" x14ac:dyDescent="0.2">
      <c r="A217" t="s">
        <v>198</v>
      </c>
      <c r="B217" t="s">
        <v>172</v>
      </c>
      <c r="C217" s="9">
        <v>4</v>
      </c>
      <c r="D217" s="9">
        <v>0</v>
      </c>
      <c r="E217" s="9">
        <v>4</v>
      </c>
      <c r="F217" s="9">
        <v>2</v>
      </c>
      <c r="G217" s="9">
        <v>6</v>
      </c>
    </row>
    <row r="218" spans="1:7" x14ac:dyDescent="0.2">
      <c r="B218" t="s">
        <v>173</v>
      </c>
      <c r="C218" s="9">
        <v>83</v>
      </c>
      <c r="D218" s="9">
        <v>20</v>
      </c>
      <c r="E218" s="9">
        <v>103</v>
      </c>
      <c r="F218" s="9">
        <v>62</v>
      </c>
      <c r="G218" s="9">
        <v>165</v>
      </c>
    </row>
    <row r="219" spans="1:7" x14ac:dyDescent="0.2">
      <c r="B219" t="s">
        <v>174</v>
      </c>
      <c r="C219" s="9">
        <v>1</v>
      </c>
      <c r="D219" s="9">
        <v>2</v>
      </c>
      <c r="E219" s="9">
        <v>3</v>
      </c>
      <c r="F219" s="9">
        <v>6</v>
      </c>
      <c r="G219" s="9">
        <v>9</v>
      </c>
    </row>
    <row r="220" spans="1:7" x14ac:dyDescent="0.2">
      <c r="B220" t="s">
        <v>175</v>
      </c>
      <c r="C220" s="9">
        <v>1</v>
      </c>
      <c r="D220" s="9">
        <v>0</v>
      </c>
      <c r="E220" s="9">
        <v>1</v>
      </c>
      <c r="F220" s="9">
        <v>0</v>
      </c>
      <c r="G220" s="9">
        <v>1</v>
      </c>
    </row>
    <row r="221" spans="1:7" x14ac:dyDescent="0.2">
      <c r="B221" t="s">
        <v>147</v>
      </c>
      <c r="C221" s="9">
        <v>89</v>
      </c>
      <c r="D221" s="9">
        <v>22</v>
      </c>
      <c r="E221" s="9">
        <v>111</v>
      </c>
      <c r="F221" s="9">
        <v>70</v>
      </c>
      <c r="G221" s="9">
        <v>181</v>
      </c>
    </row>
    <row r="222" spans="1:7" x14ac:dyDescent="0.2">
      <c r="A222" t="s">
        <v>199</v>
      </c>
      <c r="B222" t="s">
        <v>172</v>
      </c>
      <c r="C222" s="9">
        <v>6</v>
      </c>
      <c r="D222" s="9">
        <v>1</v>
      </c>
      <c r="E222" s="9">
        <v>7</v>
      </c>
      <c r="F222" s="9">
        <v>2</v>
      </c>
      <c r="G222" s="9">
        <v>9</v>
      </c>
    </row>
    <row r="223" spans="1:7" x14ac:dyDescent="0.2">
      <c r="B223" t="s">
        <v>173</v>
      </c>
      <c r="C223" s="9">
        <v>131</v>
      </c>
      <c r="D223" s="9">
        <v>45</v>
      </c>
      <c r="E223" s="9">
        <v>176</v>
      </c>
      <c r="F223" s="9">
        <v>105</v>
      </c>
      <c r="G223" s="9">
        <v>281</v>
      </c>
    </row>
    <row r="224" spans="1:7" x14ac:dyDescent="0.2">
      <c r="B224" t="s">
        <v>174</v>
      </c>
      <c r="C224" s="9">
        <v>3</v>
      </c>
      <c r="D224" s="9">
        <v>0</v>
      </c>
      <c r="E224" s="9">
        <v>3</v>
      </c>
      <c r="F224" s="9">
        <v>4</v>
      </c>
      <c r="G224" s="9">
        <v>7</v>
      </c>
    </row>
    <row r="225" spans="1:7" x14ac:dyDescent="0.2">
      <c r="B225" t="s">
        <v>175</v>
      </c>
      <c r="C225" s="9">
        <v>1</v>
      </c>
      <c r="D225" s="9">
        <v>1</v>
      </c>
      <c r="E225" s="9">
        <v>2</v>
      </c>
      <c r="F225" s="9">
        <v>0</v>
      </c>
      <c r="G225" s="9">
        <v>2</v>
      </c>
    </row>
    <row r="226" spans="1:7" x14ac:dyDescent="0.2">
      <c r="B226" t="s">
        <v>147</v>
      </c>
      <c r="C226" s="9">
        <v>141</v>
      </c>
      <c r="D226" s="9">
        <v>47</v>
      </c>
      <c r="E226" s="9">
        <v>188</v>
      </c>
      <c r="F226" s="9">
        <v>111</v>
      </c>
      <c r="G226" s="9">
        <v>299</v>
      </c>
    </row>
    <row r="227" spans="1:7" x14ac:dyDescent="0.2">
      <c r="A227" t="s">
        <v>200</v>
      </c>
      <c r="B227" t="s">
        <v>172</v>
      </c>
      <c r="C227" s="9">
        <v>234</v>
      </c>
      <c r="D227" s="9">
        <v>130</v>
      </c>
      <c r="E227" s="9">
        <v>364</v>
      </c>
      <c r="F227" s="9">
        <v>159</v>
      </c>
      <c r="G227" s="9">
        <v>523</v>
      </c>
    </row>
    <row r="228" spans="1:7" x14ac:dyDescent="0.2">
      <c r="B228" t="s">
        <v>173</v>
      </c>
      <c r="C228" s="9">
        <v>3248</v>
      </c>
      <c r="D228" s="9">
        <v>657</v>
      </c>
      <c r="E228" s="9">
        <v>3905</v>
      </c>
      <c r="F228" s="9">
        <v>1350</v>
      </c>
      <c r="G228" s="9">
        <v>5255</v>
      </c>
    </row>
    <row r="229" spans="1:7" x14ac:dyDescent="0.2">
      <c r="B229" t="s">
        <v>174</v>
      </c>
      <c r="C229" s="9">
        <v>39</v>
      </c>
      <c r="D229" s="9">
        <v>1</v>
      </c>
      <c r="E229" s="9">
        <v>40</v>
      </c>
      <c r="F229" s="9">
        <v>74</v>
      </c>
      <c r="G229" s="9">
        <v>114</v>
      </c>
    </row>
    <row r="230" spans="1:7" x14ac:dyDescent="0.2">
      <c r="B230" t="s">
        <v>175</v>
      </c>
      <c r="C230" s="9">
        <v>293</v>
      </c>
      <c r="D230" s="9">
        <v>21</v>
      </c>
      <c r="E230" s="9">
        <v>314</v>
      </c>
      <c r="F230" s="9">
        <v>26</v>
      </c>
      <c r="G230" s="9">
        <v>340</v>
      </c>
    </row>
    <row r="231" spans="1:7" x14ac:dyDescent="0.2">
      <c r="B231" t="s">
        <v>147</v>
      </c>
      <c r="C231" s="9">
        <v>3814</v>
      </c>
      <c r="D231" s="9">
        <v>809</v>
      </c>
      <c r="E231" s="9">
        <v>4623</v>
      </c>
      <c r="F231" s="9">
        <v>1609</v>
      </c>
      <c r="G231" s="9">
        <v>6232</v>
      </c>
    </row>
    <row r="232" spans="1:7" x14ac:dyDescent="0.2">
      <c r="A232" t="s">
        <v>201</v>
      </c>
      <c r="B232" t="s">
        <v>172</v>
      </c>
      <c r="C232" s="9">
        <v>2</v>
      </c>
      <c r="D232" s="9">
        <v>0</v>
      </c>
      <c r="E232" s="9">
        <v>2</v>
      </c>
      <c r="F232" s="9">
        <v>0</v>
      </c>
      <c r="G232" s="9">
        <v>2</v>
      </c>
    </row>
    <row r="233" spans="1:7" x14ac:dyDescent="0.2">
      <c r="B233" t="s">
        <v>173</v>
      </c>
      <c r="C233" s="9">
        <v>63</v>
      </c>
      <c r="D233" s="9">
        <v>15</v>
      </c>
      <c r="E233" s="9">
        <v>78</v>
      </c>
      <c r="F233" s="9">
        <v>40</v>
      </c>
      <c r="G233" s="9">
        <v>118</v>
      </c>
    </row>
    <row r="234" spans="1:7" x14ac:dyDescent="0.2">
      <c r="B234" t="s">
        <v>174</v>
      </c>
      <c r="C234" s="9">
        <v>1</v>
      </c>
      <c r="D234" s="9">
        <v>0</v>
      </c>
      <c r="E234" s="9">
        <v>1</v>
      </c>
      <c r="F234" s="9">
        <v>1</v>
      </c>
      <c r="G234" s="9">
        <v>2</v>
      </c>
    </row>
    <row r="235" spans="1:7" x14ac:dyDescent="0.2">
      <c r="B235" t="s">
        <v>175</v>
      </c>
      <c r="C235" s="9">
        <v>10</v>
      </c>
      <c r="D235" s="9">
        <v>1</v>
      </c>
      <c r="E235" s="9">
        <v>11</v>
      </c>
      <c r="F235" s="9">
        <v>4</v>
      </c>
      <c r="G235" s="9">
        <v>15</v>
      </c>
    </row>
    <row r="236" spans="1:7" x14ac:dyDescent="0.2">
      <c r="B236" t="s">
        <v>147</v>
      </c>
      <c r="C236" s="9">
        <v>76</v>
      </c>
      <c r="D236" s="9">
        <v>16</v>
      </c>
      <c r="E236" s="9">
        <v>92</v>
      </c>
      <c r="F236" s="9">
        <v>45</v>
      </c>
      <c r="G236" s="9">
        <v>137</v>
      </c>
    </row>
    <row r="237" spans="1:7" x14ac:dyDescent="0.2">
      <c r="A237" t="s">
        <v>202</v>
      </c>
      <c r="B237" t="s">
        <v>172</v>
      </c>
      <c r="C237" s="9">
        <v>108</v>
      </c>
      <c r="D237" s="9">
        <v>53</v>
      </c>
      <c r="E237" s="9">
        <v>161</v>
      </c>
      <c r="F237" s="9">
        <v>74</v>
      </c>
      <c r="G237" s="9">
        <v>235</v>
      </c>
    </row>
    <row r="238" spans="1:7" x14ac:dyDescent="0.2">
      <c r="B238" t="s">
        <v>173</v>
      </c>
      <c r="C238" s="9">
        <v>456</v>
      </c>
      <c r="D238" s="9">
        <v>95</v>
      </c>
      <c r="E238" s="9">
        <v>551</v>
      </c>
      <c r="F238" s="9">
        <v>292</v>
      </c>
      <c r="G238" s="9">
        <v>843</v>
      </c>
    </row>
    <row r="239" spans="1:7" x14ac:dyDescent="0.2">
      <c r="B239" t="s">
        <v>174</v>
      </c>
      <c r="C239" s="9">
        <v>14</v>
      </c>
      <c r="D239" s="9">
        <v>1</v>
      </c>
      <c r="E239" s="9">
        <v>15</v>
      </c>
      <c r="F239" s="9">
        <v>15</v>
      </c>
      <c r="G239" s="9">
        <v>30</v>
      </c>
    </row>
    <row r="240" spans="1:7" x14ac:dyDescent="0.2">
      <c r="B240" t="s">
        <v>175</v>
      </c>
      <c r="C240" s="9">
        <v>455</v>
      </c>
      <c r="D240" s="9">
        <v>96</v>
      </c>
      <c r="E240" s="9">
        <v>551</v>
      </c>
      <c r="F240" s="9">
        <v>124</v>
      </c>
      <c r="G240" s="9">
        <v>675</v>
      </c>
    </row>
    <row r="241" spans="1:7" x14ac:dyDescent="0.2">
      <c r="B241" t="s">
        <v>147</v>
      </c>
      <c r="C241" s="9">
        <v>1033</v>
      </c>
      <c r="D241" s="9">
        <v>245</v>
      </c>
      <c r="E241" s="9">
        <v>1278</v>
      </c>
      <c r="F241" s="9">
        <v>505</v>
      </c>
      <c r="G241" s="9">
        <v>1783</v>
      </c>
    </row>
    <row r="242" spans="1:7" x14ac:dyDescent="0.2">
      <c r="A242" t="s">
        <v>203</v>
      </c>
      <c r="B242" t="s">
        <v>172</v>
      </c>
      <c r="C242" s="9">
        <v>75</v>
      </c>
      <c r="D242" s="9">
        <v>30</v>
      </c>
      <c r="E242" s="9">
        <v>105</v>
      </c>
      <c r="F242" s="9">
        <v>42</v>
      </c>
      <c r="G242" s="9">
        <v>147</v>
      </c>
    </row>
    <row r="243" spans="1:7" x14ac:dyDescent="0.2">
      <c r="B243" t="s">
        <v>173</v>
      </c>
      <c r="C243" s="9">
        <v>787</v>
      </c>
      <c r="D243" s="9">
        <v>175</v>
      </c>
      <c r="E243" s="9">
        <v>962</v>
      </c>
      <c r="F243" s="9">
        <v>337</v>
      </c>
      <c r="G243" s="9">
        <v>1299</v>
      </c>
    </row>
    <row r="244" spans="1:7" x14ac:dyDescent="0.2">
      <c r="B244" t="s">
        <v>174</v>
      </c>
      <c r="C244" s="9">
        <v>16</v>
      </c>
      <c r="D244" s="9">
        <v>1</v>
      </c>
      <c r="E244" s="9">
        <v>17</v>
      </c>
      <c r="F244" s="9">
        <v>42</v>
      </c>
      <c r="G244" s="9">
        <v>59</v>
      </c>
    </row>
    <row r="245" spans="1:7" x14ac:dyDescent="0.2">
      <c r="B245" t="s">
        <v>175</v>
      </c>
      <c r="C245" s="9">
        <v>39</v>
      </c>
      <c r="D245" s="9">
        <v>2</v>
      </c>
      <c r="E245" s="9">
        <v>41</v>
      </c>
      <c r="F245" s="9">
        <v>3</v>
      </c>
      <c r="G245" s="9">
        <v>44</v>
      </c>
    </row>
    <row r="246" spans="1:7" x14ac:dyDescent="0.2">
      <c r="B246" t="s">
        <v>147</v>
      </c>
      <c r="C246" s="9">
        <v>917</v>
      </c>
      <c r="D246" s="9">
        <v>208</v>
      </c>
      <c r="E246" s="9">
        <v>1125</v>
      </c>
      <c r="F246" s="9">
        <v>424</v>
      </c>
      <c r="G246" s="9">
        <v>1549</v>
      </c>
    </row>
    <row r="247" spans="1:7" x14ac:dyDescent="0.2">
      <c r="A247" t="s">
        <v>204</v>
      </c>
      <c r="B247" t="s">
        <v>172</v>
      </c>
      <c r="C247" s="9">
        <v>38</v>
      </c>
      <c r="D247" s="9">
        <v>20</v>
      </c>
      <c r="E247" s="9">
        <v>58</v>
      </c>
      <c r="F247" s="9">
        <v>30</v>
      </c>
      <c r="G247" s="9">
        <v>88</v>
      </c>
    </row>
    <row r="248" spans="1:7" x14ac:dyDescent="0.2">
      <c r="B248" t="s">
        <v>173</v>
      </c>
      <c r="C248" s="9">
        <v>864</v>
      </c>
      <c r="D248" s="9">
        <v>255</v>
      </c>
      <c r="E248" s="9">
        <v>1119</v>
      </c>
      <c r="F248" s="9">
        <v>534</v>
      </c>
      <c r="G248" s="9">
        <v>1653</v>
      </c>
    </row>
    <row r="249" spans="1:7" x14ac:dyDescent="0.2">
      <c r="B249" t="s">
        <v>174</v>
      </c>
      <c r="C249" s="9">
        <v>3</v>
      </c>
      <c r="D249" s="9">
        <v>0</v>
      </c>
      <c r="E249" s="9">
        <v>3</v>
      </c>
      <c r="F249" s="9">
        <v>14</v>
      </c>
      <c r="G249" s="9">
        <v>17</v>
      </c>
    </row>
    <row r="250" spans="1:7" x14ac:dyDescent="0.2">
      <c r="B250" t="s">
        <v>175</v>
      </c>
      <c r="C250" s="9">
        <v>88</v>
      </c>
      <c r="D250" s="9">
        <v>6</v>
      </c>
      <c r="E250" s="9">
        <v>94</v>
      </c>
      <c r="F250" s="9">
        <v>16</v>
      </c>
      <c r="G250" s="9">
        <v>110</v>
      </c>
    </row>
    <row r="251" spans="1:7" x14ac:dyDescent="0.2">
      <c r="B251" t="s">
        <v>147</v>
      </c>
      <c r="C251" s="9">
        <v>993</v>
      </c>
      <c r="D251" s="9">
        <v>281</v>
      </c>
      <c r="E251" s="9">
        <v>1274</v>
      </c>
      <c r="F251" s="9">
        <v>594</v>
      </c>
      <c r="G251" s="9">
        <v>1868</v>
      </c>
    </row>
    <row r="252" spans="1:7" x14ac:dyDescent="0.2">
      <c r="A252" t="s">
        <v>205</v>
      </c>
      <c r="B252" t="s">
        <v>172</v>
      </c>
      <c r="C252" s="9">
        <v>33</v>
      </c>
      <c r="D252" s="9">
        <v>24</v>
      </c>
      <c r="E252" s="9">
        <v>57</v>
      </c>
      <c r="F252" s="9">
        <v>208</v>
      </c>
      <c r="G252" s="9">
        <v>265</v>
      </c>
    </row>
    <row r="253" spans="1:7" x14ac:dyDescent="0.2">
      <c r="B253" t="s">
        <v>173</v>
      </c>
      <c r="C253" s="9">
        <v>830</v>
      </c>
      <c r="D253" s="9">
        <v>274</v>
      </c>
      <c r="E253" s="9">
        <v>1104</v>
      </c>
      <c r="F253" s="9">
        <v>2446</v>
      </c>
      <c r="G253" s="9">
        <v>3550</v>
      </c>
    </row>
    <row r="254" spans="1:7" x14ac:dyDescent="0.2">
      <c r="B254" t="s">
        <v>174</v>
      </c>
      <c r="C254" s="9">
        <v>5</v>
      </c>
      <c r="D254" s="9">
        <v>0</v>
      </c>
      <c r="E254" s="9">
        <v>5</v>
      </c>
      <c r="F254" s="9">
        <v>42</v>
      </c>
      <c r="G254" s="9">
        <v>47</v>
      </c>
    </row>
    <row r="255" spans="1:7" x14ac:dyDescent="0.2">
      <c r="B255" t="s">
        <v>175</v>
      </c>
      <c r="C255" s="9">
        <v>10</v>
      </c>
      <c r="D255" s="9">
        <v>5</v>
      </c>
      <c r="E255" s="9">
        <v>15</v>
      </c>
      <c r="F255" s="9">
        <v>10</v>
      </c>
      <c r="G255" s="9">
        <v>25</v>
      </c>
    </row>
    <row r="256" spans="1:7" x14ac:dyDescent="0.2">
      <c r="B256" t="s">
        <v>147</v>
      </c>
      <c r="C256" s="9">
        <v>878</v>
      </c>
      <c r="D256" s="9">
        <v>303</v>
      </c>
      <c r="E256" s="9">
        <v>1181</v>
      </c>
      <c r="F256" s="9">
        <v>2706</v>
      </c>
      <c r="G256" s="9">
        <v>3887</v>
      </c>
    </row>
    <row r="257" spans="1:7" x14ac:dyDescent="0.2">
      <c r="A257" t="s">
        <v>206</v>
      </c>
      <c r="B257" t="s">
        <v>172</v>
      </c>
      <c r="C257" s="9">
        <v>4</v>
      </c>
      <c r="D257" s="9">
        <v>0</v>
      </c>
      <c r="E257" s="9">
        <v>4</v>
      </c>
      <c r="F257" s="9">
        <v>10</v>
      </c>
      <c r="G257" s="9">
        <v>14</v>
      </c>
    </row>
    <row r="258" spans="1:7" x14ac:dyDescent="0.2">
      <c r="B258" t="s">
        <v>173</v>
      </c>
      <c r="C258" s="9">
        <v>94</v>
      </c>
      <c r="D258" s="9">
        <v>39</v>
      </c>
      <c r="E258" s="9">
        <v>133</v>
      </c>
      <c r="F258" s="9">
        <v>74</v>
      </c>
      <c r="G258" s="9">
        <v>207</v>
      </c>
    </row>
    <row r="259" spans="1:7" x14ac:dyDescent="0.2">
      <c r="B259" t="s">
        <v>174</v>
      </c>
      <c r="C259" s="9">
        <v>0</v>
      </c>
      <c r="D259" s="9">
        <v>0</v>
      </c>
      <c r="E259" s="9">
        <v>0</v>
      </c>
      <c r="F259" s="9">
        <v>4</v>
      </c>
      <c r="G259" s="9">
        <v>4</v>
      </c>
    </row>
    <row r="260" spans="1:7" x14ac:dyDescent="0.2">
      <c r="B260" t="s">
        <v>175</v>
      </c>
      <c r="C260" s="9">
        <v>4</v>
      </c>
      <c r="D260" s="9">
        <v>0</v>
      </c>
      <c r="E260" s="9">
        <v>4</v>
      </c>
      <c r="F260" s="9">
        <v>1</v>
      </c>
      <c r="G260" s="9">
        <v>5</v>
      </c>
    </row>
    <row r="261" spans="1:7" x14ac:dyDescent="0.2">
      <c r="B261" t="s">
        <v>147</v>
      </c>
      <c r="C261" s="9">
        <v>102</v>
      </c>
      <c r="D261" s="9">
        <v>39</v>
      </c>
      <c r="E261" s="9">
        <v>141</v>
      </c>
      <c r="F261" s="9">
        <v>89</v>
      </c>
      <c r="G261" s="9">
        <v>230</v>
      </c>
    </row>
    <row r="262" spans="1:7" x14ac:dyDescent="0.2">
      <c r="A262" t="s">
        <v>207</v>
      </c>
      <c r="B262" t="s">
        <v>172</v>
      </c>
      <c r="C262" s="9">
        <v>78</v>
      </c>
      <c r="D262" s="9">
        <v>11</v>
      </c>
      <c r="E262" s="9">
        <v>89</v>
      </c>
      <c r="F262" s="9">
        <v>49</v>
      </c>
      <c r="G262" s="9">
        <v>138</v>
      </c>
    </row>
    <row r="263" spans="1:7" x14ac:dyDescent="0.2">
      <c r="B263" t="s">
        <v>173</v>
      </c>
      <c r="C263" s="9">
        <v>824</v>
      </c>
      <c r="D263" s="9">
        <v>218</v>
      </c>
      <c r="E263" s="9">
        <v>1042</v>
      </c>
      <c r="F263" s="9">
        <v>510</v>
      </c>
      <c r="G263" s="9">
        <v>1552</v>
      </c>
    </row>
    <row r="264" spans="1:7" x14ac:dyDescent="0.2">
      <c r="B264" t="s">
        <v>174</v>
      </c>
      <c r="C264" s="9">
        <v>16</v>
      </c>
      <c r="D264" s="9">
        <v>3</v>
      </c>
      <c r="E264" s="9">
        <v>19</v>
      </c>
      <c r="F264" s="9">
        <v>34</v>
      </c>
      <c r="G264" s="9">
        <v>53</v>
      </c>
    </row>
    <row r="265" spans="1:7" x14ac:dyDescent="0.2">
      <c r="B265" t="s">
        <v>175</v>
      </c>
      <c r="C265" s="9">
        <v>123</v>
      </c>
      <c r="D265" s="9">
        <v>23</v>
      </c>
      <c r="E265" s="9">
        <v>146</v>
      </c>
      <c r="F265" s="9">
        <v>18</v>
      </c>
      <c r="G265" s="9">
        <v>164</v>
      </c>
    </row>
    <row r="266" spans="1:7" x14ac:dyDescent="0.2">
      <c r="B266" t="s">
        <v>147</v>
      </c>
      <c r="C266" s="9">
        <v>1041</v>
      </c>
      <c r="D266" s="9">
        <v>255</v>
      </c>
      <c r="E266" s="9">
        <v>1296</v>
      </c>
      <c r="F266" s="9">
        <v>611</v>
      </c>
      <c r="G266" s="9">
        <v>1907</v>
      </c>
    </row>
    <row r="267" spans="1:7" x14ac:dyDescent="0.2">
      <c r="A267" t="s">
        <v>208</v>
      </c>
      <c r="B267" t="s">
        <v>172</v>
      </c>
      <c r="C267" s="9">
        <v>4</v>
      </c>
      <c r="D267" s="9">
        <v>4</v>
      </c>
      <c r="E267" s="9">
        <v>8</v>
      </c>
      <c r="F267" s="9">
        <v>7</v>
      </c>
      <c r="G267" s="9">
        <v>15</v>
      </c>
    </row>
    <row r="268" spans="1:7" x14ac:dyDescent="0.2">
      <c r="B268" t="s">
        <v>173</v>
      </c>
      <c r="C268" s="9">
        <v>85</v>
      </c>
      <c r="D268" s="9">
        <v>20</v>
      </c>
      <c r="E268" s="9">
        <v>105</v>
      </c>
      <c r="F268" s="9">
        <v>38</v>
      </c>
      <c r="G268" s="9">
        <v>143</v>
      </c>
    </row>
    <row r="269" spans="1:7" x14ac:dyDescent="0.2">
      <c r="B269" t="s">
        <v>174</v>
      </c>
      <c r="C269" s="9">
        <v>3</v>
      </c>
      <c r="D269" s="9">
        <v>0</v>
      </c>
      <c r="E269" s="9">
        <v>3</v>
      </c>
      <c r="F269" s="9">
        <v>6</v>
      </c>
      <c r="G269" s="9">
        <v>9</v>
      </c>
    </row>
    <row r="270" spans="1:7" x14ac:dyDescent="0.2">
      <c r="B270" t="s">
        <v>175</v>
      </c>
      <c r="C270" s="9">
        <v>1</v>
      </c>
      <c r="D270" s="9">
        <v>0</v>
      </c>
      <c r="E270" s="9">
        <v>1</v>
      </c>
      <c r="F270" s="9">
        <v>0</v>
      </c>
      <c r="G270" s="9">
        <v>1</v>
      </c>
    </row>
    <row r="271" spans="1:7" x14ac:dyDescent="0.2">
      <c r="B271" t="s">
        <v>147</v>
      </c>
      <c r="C271" s="9">
        <v>93</v>
      </c>
      <c r="D271" s="9">
        <v>24</v>
      </c>
      <c r="E271" s="9">
        <v>117</v>
      </c>
      <c r="F271" s="9">
        <v>51</v>
      </c>
      <c r="G271" s="9">
        <v>168</v>
      </c>
    </row>
    <row r="272" spans="1:7" x14ac:dyDescent="0.2">
      <c r="A272" t="s">
        <v>209</v>
      </c>
      <c r="B272" t="s">
        <v>172</v>
      </c>
      <c r="C272" s="9">
        <v>20</v>
      </c>
      <c r="D272" s="9">
        <v>4</v>
      </c>
      <c r="E272" s="9">
        <v>24</v>
      </c>
      <c r="F272" s="9">
        <v>13</v>
      </c>
      <c r="G272" s="9">
        <v>37</v>
      </c>
    </row>
    <row r="273" spans="1:7" x14ac:dyDescent="0.2">
      <c r="B273" t="s">
        <v>173</v>
      </c>
      <c r="C273" s="9">
        <v>256</v>
      </c>
      <c r="D273" s="9">
        <v>72</v>
      </c>
      <c r="E273" s="9">
        <v>328</v>
      </c>
      <c r="F273" s="9">
        <v>184</v>
      </c>
      <c r="G273" s="9">
        <v>512</v>
      </c>
    </row>
    <row r="274" spans="1:7" x14ac:dyDescent="0.2">
      <c r="B274" t="s">
        <v>174</v>
      </c>
      <c r="C274" s="9">
        <v>6</v>
      </c>
      <c r="D274" s="9">
        <v>0</v>
      </c>
      <c r="E274" s="9">
        <v>6</v>
      </c>
      <c r="F274" s="9">
        <v>29</v>
      </c>
      <c r="G274" s="9">
        <v>35</v>
      </c>
    </row>
    <row r="275" spans="1:7" x14ac:dyDescent="0.2">
      <c r="B275" t="s">
        <v>175</v>
      </c>
      <c r="C275" s="9">
        <v>17</v>
      </c>
      <c r="D275" s="9">
        <v>3</v>
      </c>
      <c r="E275" s="9">
        <v>20</v>
      </c>
      <c r="F275" s="9">
        <v>10</v>
      </c>
      <c r="G275" s="9">
        <v>30</v>
      </c>
    </row>
    <row r="276" spans="1:7" x14ac:dyDescent="0.2">
      <c r="B276" t="s">
        <v>147</v>
      </c>
      <c r="C276" s="9">
        <v>299</v>
      </c>
      <c r="D276" s="9">
        <v>79</v>
      </c>
      <c r="E276" s="9">
        <v>378</v>
      </c>
      <c r="F276" s="9">
        <v>236</v>
      </c>
      <c r="G276" s="9">
        <v>614</v>
      </c>
    </row>
    <row r="277" spans="1:7" x14ac:dyDescent="0.2">
      <c r="A277" t="s">
        <v>210</v>
      </c>
      <c r="B277" t="s">
        <v>172</v>
      </c>
      <c r="C277" s="9">
        <v>1</v>
      </c>
      <c r="D277" s="9">
        <v>1</v>
      </c>
      <c r="E277" s="9">
        <v>2</v>
      </c>
      <c r="F277" s="9">
        <v>5</v>
      </c>
      <c r="G277" s="9">
        <v>7</v>
      </c>
    </row>
    <row r="278" spans="1:7" x14ac:dyDescent="0.2">
      <c r="B278" t="s">
        <v>173</v>
      </c>
      <c r="C278" s="9">
        <v>34</v>
      </c>
      <c r="D278" s="9">
        <v>7</v>
      </c>
      <c r="E278" s="9">
        <v>41</v>
      </c>
      <c r="F278" s="9">
        <v>35</v>
      </c>
      <c r="G278" s="9">
        <v>76</v>
      </c>
    </row>
    <row r="279" spans="1:7" x14ac:dyDescent="0.2">
      <c r="B279" t="s">
        <v>174</v>
      </c>
      <c r="C279" s="9">
        <v>1</v>
      </c>
      <c r="D279" s="9">
        <v>0</v>
      </c>
      <c r="E279" s="9">
        <v>1</v>
      </c>
      <c r="F279" s="9">
        <v>9</v>
      </c>
      <c r="G279" s="9">
        <v>10</v>
      </c>
    </row>
    <row r="280" spans="1:7" x14ac:dyDescent="0.2">
      <c r="B280" t="s">
        <v>175</v>
      </c>
      <c r="C280" s="9">
        <v>0</v>
      </c>
      <c r="D280" s="9">
        <v>0</v>
      </c>
      <c r="E280" s="9">
        <v>0</v>
      </c>
      <c r="F280" s="9">
        <v>1</v>
      </c>
      <c r="G280" s="9">
        <v>1</v>
      </c>
    </row>
    <row r="281" spans="1:7" x14ac:dyDescent="0.2">
      <c r="B281" t="s">
        <v>147</v>
      </c>
      <c r="C281" s="9">
        <v>36</v>
      </c>
      <c r="D281" s="9">
        <v>8</v>
      </c>
      <c r="E281" s="9">
        <v>44</v>
      </c>
      <c r="F281" s="9">
        <v>50</v>
      </c>
      <c r="G281" s="9">
        <v>94</v>
      </c>
    </row>
    <row r="282" spans="1:7" x14ac:dyDescent="0.2">
      <c r="A282" t="s">
        <v>211</v>
      </c>
      <c r="B282" t="s">
        <v>172</v>
      </c>
      <c r="C282" s="9">
        <v>2</v>
      </c>
      <c r="D282" s="9">
        <v>1</v>
      </c>
      <c r="E282" s="9">
        <v>3</v>
      </c>
      <c r="F282" s="9">
        <v>0</v>
      </c>
      <c r="G282" s="9">
        <v>3</v>
      </c>
    </row>
    <row r="283" spans="1:7" x14ac:dyDescent="0.2">
      <c r="B283" t="s">
        <v>173</v>
      </c>
      <c r="C283" s="9">
        <v>37</v>
      </c>
      <c r="D283" s="9">
        <v>6</v>
      </c>
      <c r="E283" s="9">
        <v>43</v>
      </c>
      <c r="F283" s="9">
        <v>31</v>
      </c>
      <c r="G283" s="9">
        <v>74</v>
      </c>
    </row>
    <row r="284" spans="1:7" x14ac:dyDescent="0.2">
      <c r="B284" t="s">
        <v>174</v>
      </c>
      <c r="C284" s="9">
        <v>0</v>
      </c>
      <c r="D284" s="9">
        <v>1</v>
      </c>
      <c r="E284" s="9">
        <v>1</v>
      </c>
      <c r="F284" s="9">
        <v>1</v>
      </c>
      <c r="G284" s="9">
        <v>2</v>
      </c>
    </row>
    <row r="285" spans="1:7" x14ac:dyDescent="0.2">
      <c r="B285" t="s">
        <v>175</v>
      </c>
      <c r="C285" s="9">
        <v>40</v>
      </c>
      <c r="D285" s="9">
        <v>6</v>
      </c>
      <c r="E285" s="9">
        <v>46</v>
      </c>
      <c r="F285" s="9">
        <v>28</v>
      </c>
      <c r="G285" s="9">
        <v>74</v>
      </c>
    </row>
    <row r="286" spans="1:7" x14ac:dyDescent="0.2">
      <c r="B286" t="s">
        <v>147</v>
      </c>
      <c r="C286" s="9">
        <v>79</v>
      </c>
      <c r="D286" s="9">
        <v>14</v>
      </c>
      <c r="E286" s="9">
        <v>93</v>
      </c>
      <c r="F286" s="9">
        <v>60</v>
      </c>
      <c r="G286" s="9">
        <v>153</v>
      </c>
    </row>
    <row r="287" spans="1:7" x14ac:dyDescent="0.2">
      <c r="A287" t="s">
        <v>212</v>
      </c>
      <c r="B287" t="s">
        <v>172</v>
      </c>
      <c r="C287" s="9">
        <v>11</v>
      </c>
      <c r="D287" s="9">
        <v>3</v>
      </c>
      <c r="E287" s="9">
        <v>14</v>
      </c>
      <c r="F287" s="9">
        <v>19</v>
      </c>
      <c r="G287" s="9">
        <v>33</v>
      </c>
    </row>
    <row r="288" spans="1:7" x14ac:dyDescent="0.2">
      <c r="B288" t="s">
        <v>173</v>
      </c>
      <c r="C288" s="9">
        <v>116</v>
      </c>
      <c r="D288" s="9">
        <v>41</v>
      </c>
      <c r="E288" s="9">
        <v>157</v>
      </c>
      <c r="F288" s="9">
        <v>164</v>
      </c>
      <c r="G288" s="9">
        <v>321</v>
      </c>
    </row>
    <row r="289" spans="1:7" x14ac:dyDescent="0.2">
      <c r="B289" t="s">
        <v>174</v>
      </c>
      <c r="C289" s="9">
        <v>1</v>
      </c>
      <c r="D289" s="9">
        <v>0</v>
      </c>
      <c r="E289" s="9">
        <v>1</v>
      </c>
      <c r="F289" s="9">
        <v>6</v>
      </c>
      <c r="G289" s="9">
        <v>7</v>
      </c>
    </row>
    <row r="290" spans="1:7" x14ac:dyDescent="0.2">
      <c r="B290" t="s">
        <v>175</v>
      </c>
      <c r="C290" s="9">
        <v>38</v>
      </c>
      <c r="D290" s="9">
        <v>0</v>
      </c>
      <c r="E290" s="9">
        <v>38</v>
      </c>
      <c r="F290" s="9">
        <v>4</v>
      </c>
      <c r="G290" s="9">
        <v>42</v>
      </c>
    </row>
    <row r="291" spans="1:7" x14ac:dyDescent="0.2">
      <c r="B291" t="s">
        <v>147</v>
      </c>
      <c r="C291" s="9">
        <v>166</v>
      </c>
      <c r="D291" s="9">
        <v>44</v>
      </c>
      <c r="E291" s="9">
        <v>210</v>
      </c>
      <c r="F291" s="9">
        <v>193</v>
      </c>
      <c r="G291" s="9">
        <v>403</v>
      </c>
    </row>
    <row r="292" spans="1:7" x14ac:dyDescent="0.2">
      <c r="A292" t="s">
        <v>213</v>
      </c>
      <c r="B292" t="s">
        <v>172</v>
      </c>
      <c r="C292" s="9">
        <v>49</v>
      </c>
      <c r="D292" s="9">
        <v>24</v>
      </c>
      <c r="E292" s="9">
        <v>73</v>
      </c>
      <c r="F292" s="9">
        <v>58</v>
      </c>
      <c r="G292" s="9">
        <v>131</v>
      </c>
    </row>
    <row r="293" spans="1:7" x14ac:dyDescent="0.2">
      <c r="B293" t="s">
        <v>173</v>
      </c>
      <c r="C293" s="9">
        <v>397</v>
      </c>
      <c r="D293" s="9">
        <v>101</v>
      </c>
      <c r="E293" s="9">
        <v>498</v>
      </c>
      <c r="F293" s="9">
        <v>311</v>
      </c>
      <c r="G293" s="9">
        <v>809</v>
      </c>
    </row>
    <row r="294" spans="1:7" x14ac:dyDescent="0.2">
      <c r="B294" t="s">
        <v>174</v>
      </c>
      <c r="C294" s="9">
        <v>8</v>
      </c>
      <c r="D294" s="9">
        <v>0</v>
      </c>
      <c r="E294" s="9">
        <v>8</v>
      </c>
      <c r="F294" s="9">
        <v>10</v>
      </c>
      <c r="G294" s="9">
        <v>18</v>
      </c>
    </row>
    <row r="295" spans="1:7" x14ac:dyDescent="0.2">
      <c r="B295" t="s">
        <v>175</v>
      </c>
      <c r="C295" s="9">
        <v>46</v>
      </c>
      <c r="D295" s="9">
        <v>4</v>
      </c>
      <c r="E295" s="9">
        <v>50</v>
      </c>
      <c r="F295" s="9">
        <v>10</v>
      </c>
      <c r="G295" s="9">
        <v>60</v>
      </c>
    </row>
    <row r="296" spans="1:7" x14ac:dyDescent="0.2">
      <c r="B296" t="s">
        <v>147</v>
      </c>
      <c r="C296" s="9">
        <v>500</v>
      </c>
      <c r="D296" s="9">
        <v>129</v>
      </c>
      <c r="E296" s="9">
        <v>629</v>
      </c>
      <c r="F296" s="9">
        <v>389</v>
      </c>
      <c r="G296" s="9">
        <v>1018</v>
      </c>
    </row>
    <row r="297" spans="1:7" x14ac:dyDescent="0.2">
      <c r="A297" t="s">
        <v>214</v>
      </c>
      <c r="B297" t="s">
        <v>172</v>
      </c>
      <c r="C297" s="9">
        <v>21</v>
      </c>
      <c r="D297" s="9">
        <v>3</v>
      </c>
      <c r="E297" s="9">
        <v>24</v>
      </c>
      <c r="F297" s="9">
        <v>10</v>
      </c>
      <c r="G297" s="9">
        <v>34</v>
      </c>
    </row>
    <row r="298" spans="1:7" x14ac:dyDescent="0.2">
      <c r="B298" t="s">
        <v>173</v>
      </c>
      <c r="C298" s="9">
        <v>202</v>
      </c>
      <c r="D298" s="9">
        <v>68</v>
      </c>
      <c r="E298" s="9">
        <v>270</v>
      </c>
      <c r="F298" s="9">
        <v>177</v>
      </c>
      <c r="G298" s="9">
        <v>447</v>
      </c>
    </row>
    <row r="299" spans="1:7" x14ac:dyDescent="0.2">
      <c r="B299" t="s">
        <v>174</v>
      </c>
      <c r="C299" s="9">
        <v>7</v>
      </c>
      <c r="D299" s="9">
        <v>0</v>
      </c>
      <c r="E299" s="9">
        <v>7</v>
      </c>
      <c r="F299" s="9">
        <v>5</v>
      </c>
      <c r="G299" s="9">
        <v>12</v>
      </c>
    </row>
    <row r="300" spans="1:7" x14ac:dyDescent="0.2">
      <c r="B300" t="s">
        <v>175</v>
      </c>
      <c r="C300" s="9">
        <v>70</v>
      </c>
      <c r="D300" s="9">
        <v>6</v>
      </c>
      <c r="E300" s="9">
        <v>76</v>
      </c>
      <c r="F300" s="9">
        <v>18</v>
      </c>
      <c r="G300" s="9">
        <v>94</v>
      </c>
    </row>
    <row r="301" spans="1:7" x14ac:dyDescent="0.2">
      <c r="B301" t="s">
        <v>147</v>
      </c>
      <c r="C301" s="9">
        <v>300</v>
      </c>
      <c r="D301" s="9">
        <v>77</v>
      </c>
      <c r="E301" s="9">
        <v>377</v>
      </c>
      <c r="F301" s="9">
        <v>210</v>
      </c>
      <c r="G301" s="9">
        <v>587</v>
      </c>
    </row>
    <row r="302" spans="1:7" x14ac:dyDescent="0.2">
      <c r="A302" t="s">
        <v>215</v>
      </c>
      <c r="B302" t="s">
        <v>172</v>
      </c>
      <c r="C302" s="9">
        <v>58</v>
      </c>
      <c r="D302" s="9">
        <v>17</v>
      </c>
      <c r="E302" s="9">
        <v>75</v>
      </c>
      <c r="F302" s="9">
        <v>38</v>
      </c>
      <c r="G302" s="9">
        <v>113</v>
      </c>
    </row>
    <row r="303" spans="1:7" x14ac:dyDescent="0.2">
      <c r="B303" t="s">
        <v>173</v>
      </c>
      <c r="C303" s="9">
        <v>817</v>
      </c>
      <c r="D303" s="9">
        <v>182</v>
      </c>
      <c r="E303" s="9">
        <v>999</v>
      </c>
      <c r="F303" s="9">
        <v>529</v>
      </c>
      <c r="G303" s="9">
        <v>1528</v>
      </c>
    </row>
    <row r="304" spans="1:7" x14ac:dyDescent="0.2">
      <c r="B304" t="s">
        <v>174</v>
      </c>
      <c r="C304" s="9">
        <v>18</v>
      </c>
      <c r="D304" s="9">
        <v>1</v>
      </c>
      <c r="E304" s="9">
        <v>19</v>
      </c>
      <c r="F304" s="9">
        <v>33</v>
      </c>
      <c r="G304" s="9">
        <v>52</v>
      </c>
    </row>
    <row r="305" spans="1:7" x14ac:dyDescent="0.2">
      <c r="B305" t="s">
        <v>175</v>
      </c>
      <c r="C305" s="9">
        <v>120</v>
      </c>
      <c r="D305" s="9">
        <v>10</v>
      </c>
      <c r="E305" s="9">
        <v>130</v>
      </c>
      <c r="F305" s="9">
        <v>20</v>
      </c>
      <c r="G305" s="9">
        <v>150</v>
      </c>
    </row>
    <row r="306" spans="1:7" x14ac:dyDescent="0.2">
      <c r="B306" t="s">
        <v>147</v>
      </c>
      <c r="C306" s="9">
        <v>1013</v>
      </c>
      <c r="D306" s="9">
        <v>210</v>
      </c>
      <c r="E306" s="9">
        <v>1223</v>
      </c>
      <c r="F306" s="9">
        <v>620</v>
      </c>
      <c r="G306" s="9">
        <v>1843</v>
      </c>
    </row>
    <row r="307" spans="1:7" x14ac:dyDescent="0.2">
      <c r="A307" t="s">
        <v>216</v>
      </c>
      <c r="B307" t="s">
        <v>172</v>
      </c>
      <c r="C307" s="9">
        <v>0</v>
      </c>
      <c r="D307" s="9">
        <v>0</v>
      </c>
      <c r="E307" s="9">
        <v>0</v>
      </c>
      <c r="F307" s="9">
        <v>1</v>
      </c>
      <c r="G307" s="9">
        <v>1</v>
      </c>
    </row>
    <row r="308" spans="1:7" x14ac:dyDescent="0.2">
      <c r="B308" t="s">
        <v>173</v>
      </c>
      <c r="C308" s="9">
        <v>13</v>
      </c>
      <c r="D308" s="9">
        <v>2</v>
      </c>
      <c r="E308" s="9">
        <v>15</v>
      </c>
      <c r="F308" s="9">
        <v>10</v>
      </c>
      <c r="G308" s="9">
        <v>25</v>
      </c>
    </row>
    <row r="309" spans="1:7" x14ac:dyDescent="0.2">
      <c r="B309" t="s">
        <v>174</v>
      </c>
      <c r="C309" s="9">
        <v>1</v>
      </c>
      <c r="D309" s="9">
        <v>0</v>
      </c>
      <c r="E309" s="9">
        <v>1</v>
      </c>
      <c r="F309" s="9">
        <v>0</v>
      </c>
      <c r="G309" s="9">
        <v>1</v>
      </c>
    </row>
    <row r="310" spans="1:7" x14ac:dyDescent="0.2">
      <c r="B310" t="s">
        <v>175</v>
      </c>
      <c r="C310" s="9">
        <v>2</v>
      </c>
      <c r="D310" s="9">
        <v>0</v>
      </c>
      <c r="E310" s="9">
        <v>2</v>
      </c>
      <c r="F310" s="9">
        <v>3</v>
      </c>
      <c r="G310" s="9">
        <v>5</v>
      </c>
    </row>
    <row r="311" spans="1:7" x14ac:dyDescent="0.2">
      <c r="B311" t="s">
        <v>147</v>
      </c>
      <c r="C311" s="9">
        <v>16</v>
      </c>
      <c r="D311" s="9">
        <v>2</v>
      </c>
      <c r="E311" s="9">
        <v>18</v>
      </c>
      <c r="F311" s="9">
        <v>14</v>
      </c>
      <c r="G311" s="9">
        <v>32</v>
      </c>
    </row>
    <row r="312" spans="1:7" x14ac:dyDescent="0.2">
      <c r="A312" t="s">
        <v>217</v>
      </c>
      <c r="B312" t="s">
        <v>172</v>
      </c>
      <c r="C312" s="9">
        <v>1</v>
      </c>
      <c r="D312" s="9">
        <v>0</v>
      </c>
      <c r="E312" s="9">
        <v>1</v>
      </c>
      <c r="F312" s="9">
        <v>4</v>
      </c>
      <c r="G312" s="9">
        <v>5</v>
      </c>
    </row>
    <row r="313" spans="1:7" x14ac:dyDescent="0.2">
      <c r="B313" t="s">
        <v>173</v>
      </c>
      <c r="C313" s="9">
        <v>25</v>
      </c>
      <c r="D313" s="9">
        <v>2</v>
      </c>
      <c r="E313" s="9">
        <v>27</v>
      </c>
      <c r="F313" s="9">
        <v>12</v>
      </c>
      <c r="G313" s="9">
        <v>39</v>
      </c>
    </row>
    <row r="314" spans="1:7" x14ac:dyDescent="0.2">
      <c r="B314" t="s">
        <v>174</v>
      </c>
      <c r="C314" s="9">
        <v>0</v>
      </c>
      <c r="D314" s="9">
        <v>0</v>
      </c>
      <c r="E314" s="9">
        <v>0</v>
      </c>
      <c r="F314" s="9">
        <v>3</v>
      </c>
      <c r="G314" s="9">
        <v>3</v>
      </c>
    </row>
    <row r="315" spans="1:7" x14ac:dyDescent="0.2">
      <c r="B315" t="s">
        <v>175</v>
      </c>
      <c r="C315" s="9">
        <v>1</v>
      </c>
      <c r="D315" s="9">
        <v>0</v>
      </c>
      <c r="E315" s="9">
        <v>1</v>
      </c>
      <c r="F315" s="9">
        <v>0</v>
      </c>
      <c r="G315" s="9">
        <v>1</v>
      </c>
    </row>
    <row r="316" spans="1:7" x14ac:dyDescent="0.2">
      <c r="B316" t="s">
        <v>147</v>
      </c>
      <c r="C316" s="9">
        <v>27</v>
      </c>
      <c r="D316" s="9">
        <v>2</v>
      </c>
      <c r="E316" s="9">
        <v>29</v>
      </c>
      <c r="F316" s="9">
        <v>19</v>
      </c>
      <c r="G316" s="9">
        <v>48</v>
      </c>
    </row>
    <row r="317" spans="1:7" x14ac:dyDescent="0.2">
      <c r="A317" t="s">
        <v>218</v>
      </c>
      <c r="B317" t="s">
        <v>172</v>
      </c>
      <c r="C317" s="9">
        <v>5</v>
      </c>
      <c r="D317" s="9">
        <v>1</v>
      </c>
      <c r="E317" s="9">
        <v>6</v>
      </c>
      <c r="F317" s="9">
        <v>7</v>
      </c>
      <c r="G317" s="9">
        <v>13</v>
      </c>
    </row>
    <row r="318" spans="1:7" x14ac:dyDescent="0.2">
      <c r="B318" t="s">
        <v>173</v>
      </c>
      <c r="C318" s="9">
        <v>53</v>
      </c>
      <c r="D318" s="9">
        <v>15</v>
      </c>
      <c r="E318" s="9">
        <v>68</v>
      </c>
      <c r="F318" s="9">
        <v>42</v>
      </c>
      <c r="G318" s="9">
        <v>110</v>
      </c>
    </row>
    <row r="319" spans="1:7" x14ac:dyDescent="0.2">
      <c r="B319" t="s">
        <v>174</v>
      </c>
      <c r="C319" s="9">
        <v>1</v>
      </c>
      <c r="D319" s="9">
        <v>0</v>
      </c>
      <c r="E319" s="9">
        <v>1</v>
      </c>
      <c r="F319" s="9">
        <v>2</v>
      </c>
      <c r="G319" s="9">
        <v>3</v>
      </c>
    </row>
    <row r="320" spans="1:7" x14ac:dyDescent="0.2">
      <c r="B320" t="s">
        <v>175</v>
      </c>
      <c r="C320" s="9">
        <v>7</v>
      </c>
      <c r="D320" s="9">
        <v>5</v>
      </c>
      <c r="E320" s="9">
        <v>12</v>
      </c>
      <c r="F320" s="9">
        <v>5</v>
      </c>
      <c r="G320" s="9">
        <v>17</v>
      </c>
    </row>
    <row r="321" spans="1:7" x14ac:dyDescent="0.2">
      <c r="B321" t="s">
        <v>147</v>
      </c>
      <c r="C321" s="9">
        <v>66</v>
      </c>
      <c r="D321" s="9">
        <v>21</v>
      </c>
      <c r="E321" s="9">
        <v>87</v>
      </c>
      <c r="F321" s="9">
        <v>56</v>
      </c>
      <c r="G321" s="9">
        <v>143</v>
      </c>
    </row>
    <row r="322" spans="1:7" x14ac:dyDescent="0.2">
      <c r="A322" t="s">
        <v>219</v>
      </c>
      <c r="B322" t="s">
        <v>172</v>
      </c>
      <c r="C322" s="9">
        <v>12</v>
      </c>
      <c r="D322" s="9">
        <v>0</v>
      </c>
      <c r="E322" s="9">
        <v>12</v>
      </c>
      <c r="F322" s="9">
        <v>13</v>
      </c>
      <c r="G322" s="9">
        <v>25</v>
      </c>
    </row>
    <row r="323" spans="1:7" x14ac:dyDescent="0.2">
      <c r="B323" t="s">
        <v>173</v>
      </c>
      <c r="C323" s="9">
        <v>225</v>
      </c>
      <c r="D323" s="9">
        <v>70</v>
      </c>
      <c r="E323" s="9">
        <v>295</v>
      </c>
      <c r="F323" s="9">
        <v>128</v>
      </c>
      <c r="G323" s="9">
        <v>423</v>
      </c>
    </row>
    <row r="324" spans="1:7" x14ac:dyDescent="0.2">
      <c r="B324" t="s">
        <v>174</v>
      </c>
      <c r="C324" s="9">
        <v>6</v>
      </c>
      <c r="D324" s="9">
        <v>1</v>
      </c>
      <c r="E324" s="9">
        <v>7</v>
      </c>
      <c r="F324" s="9">
        <v>7</v>
      </c>
      <c r="G324" s="9">
        <v>14</v>
      </c>
    </row>
    <row r="325" spans="1:7" x14ac:dyDescent="0.2">
      <c r="B325" t="s">
        <v>175</v>
      </c>
      <c r="C325" s="9">
        <v>31</v>
      </c>
      <c r="D325" s="9">
        <v>6</v>
      </c>
      <c r="E325" s="9">
        <v>37</v>
      </c>
      <c r="F325" s="9">
        <v>5</v>
      </c>
      <c r="G325" s="9">
        <v>42</v>
      </c>
    </row>
    <row r="326" spans="1:7" x14ac:dyDescent="0.2">
      <c r="B326" t="s">
        <v>147</v>
      </c>
      <c r="C326" s="9">
        <v>274</v>
      </c>
      <c r="D326" s="9">
        <v>77</v>
      </c>
      <c r="E326" s="9">
        <v>351</v>
      </c>
      <c r="F326" s="9">
        <v>153</v>
      </c>
      <c r="G326" s="9">
        <v>504</v>
      </c>
    </row>
    <row r="327" spans="1:7" x14ac:dyDescent="0.2">
      <c r="A327" t="s">
        <v>220</v>
      </c>
      <c r="B327" t="s">
        <v>172</v>
      </c>
      <c r="C327" s="9">
        <v>15</v>
      </c>
      <c r="D327" s="9">
        <v>3</v>
      </c>
      <c r="E327" s="9">
        <v>18</v>
      </c>
      <c r="F327" s="9">
        <v>3</v>
      </c>
      <c r="G327" s="9">
        <v>21</v>
      </c>
    </row>
    <row r="328" spans="1:7" x14ac:dyDescent="0.2">
      <c r="B328" t="s">
        <v>173</v>
      </c>
      <c r="C328" s="9">
        <v>134</v>
      </c>
      <c r="D328" s="9">
        <v>41</v>
      </c>
      <c r="E328" s="9">
        <v>175</v>
      </c>
      <c r="F328" s="9">
        <v>77</v>
      </c>
      <c r="G328" s="9">
        <v>252</v>
      </c>
    </row>
    <row r="329" spans="1:7" x14ac:dyDescent="0.2">
      <c r="B329" t="s">
        <v>174</v>
      </c>
      <c r="C329" s="9">
        <v>2</v>
      </c>
      <c r="D329" s="9">
        <v>0</v>
      </c>
      <c r="E329" s="9">
        <v>2</v>
      </c>
      <c r="F329" s="9">
        <v>6</v>
      </c>
      <c r="G329" s="9">
        <v>8</v>
      </c>
    </row>
    <row r="330" spans="1:7" x14ac:dyDescent="0.2">
      <c r="B330" t="s">
        <v>175</v>
      </c>
      <c r="C330" s="9">
        <v>50</v>
      </c>
      <c r="D330" s="9">
        <v>3</v>
      </c>
      <c r="E330" s="9">
        <v>53</v>
      </c>
      <c r="F330" s="9">
        <v>7</v>
      </c>
      <c r="G330" s="9">
        <v>60</v>
      </c>
    </row>
    <row r="331" spans="1:7" x14ac:dyDescent="0.2">
      <c r="B331" t="s">
        <v>147</v>
      </c>
      <c r="C331" s="9">
        <v>201</v>
      </c>
      <c r="D331" s="9">
        <v>47</v>
      </c>
      <c r="E331" s="9">
        <v>248</v>
      </c>
      <c r="F331" s="9">
        <v>93</v>
      </c>
      <c r="G331" s="9">
        <v>341</v>
      </c>
    </row>
    <row r="332" spans="1:7" x14ac:dyDescent="0.2">
      <c r="A332" t="s">
        <v>221</v>
      </c>
      <c r="B332" t="s">
        <v>172</v>
      </c>
      <c r="C332" s="9">
        <v>110</v>
      </c>
      <c r="D332" s="9">
        <v>36</v>
      </c>
      <c r="E332" s="9">
        <v>146</v>
      </c>
      <c r="F332" s="9">
        <v>130</v>
      </c>
      <c r="G332" s="9">
        <v>276</v>
      </c>
    </row>
    <row r="333" spans="1:7" x14ac:dyDescent="0.2">
      <c r="B333" t="s">
        <v>173</v>
      </c>
      <c r="C333" s="9">
        <v>2680</v>
      </c>
      <c r="D333" s="9">
        <v>627</v>
      </c>
      <c r="E333" s="9">
        <v>3307</v>
      </c>
      <c r="F333" s="9">
        <v>2399</v>
      </c>
      <c r="G333" s="9">
        <v>5706</v>
      </c>
    </row>
    <row r="334" spans="1:7" x14ac:dyDescent="0.2">
      <c r="B334" t="s">
        <v>174</v>
      </c>
      <c r="C334" s="9">
        <v>12</v>
      </c>
      <c r="D334" s="9">
        <v>2</v>
      </c>
      <c r="E334" s="9">
        <v>14</v>
      </c>
      <c r="F334" s="9">
        <v>22</v>
      </c>
      <c r="G334" s="9">
        <v>36</v>
      </c>
    </row>
    <row r="335" spans="1:7" x14ac:dyDescent="0.2">
      <c r="B335" t="s">
        <v>175</v>
      </c>
      <c r="C335" s="9">
        <v>780</v>
      </c>
      <c r="D335" s="9">
        <v>102</v>
      </c>
      <c r="E335" s="9">
        <v>882</v>
      </c>
      <c r="F335" s="9">
        <v>669</v>
      </c>
      <c r="G335" s="9">
        <v>1551</v>
      </c>
    </row>
    <row r="336" spans="1:7" x14ac:dyDescent="0.2">
      <c r="B336" t="s">
        <v>147</v>
      </c>
      <c r="C336" s="9">
        <v>3582</v>
      </c>
      <c r="D336" s="9">
        <v>767</v>
      </c>
      <c r="E336" s="9">
        <v>4349</v>
      </c>
      <c r="F336" s="9">
        <v>3220</v>
      </c>
      <c r="G336" s="9">
        <v>7569</v>
      </c>
    </row>
    <row r="337" spans="1:7" x14ac:dyDescent="0.2">
      <c r="A337" t="s">
        <v>222</v>
      </c>
      <c r="B337" t="s">
        <v>172</v>
      </c>
      <c r="C337" s="9">
        <v>16</v>
      </c>
      <c r="D337" s="9">
        <v>2</v>
      </c>
      <c r="E337" s="9">
        <v>18</v>
      </c>
      <c r="F337" s="9">
        <v>10</v>
      </c>
      <c r="G337" s="9">
        <v>28</v>
      </c>
    </row>
    <row r="338" spans="1:7" x14ac:dyDescent="0.2">
      <c r="B338" t="s">
        <v>173</v>
      </c>
      <c r="C338" s="9">
        <v>153</v>
      </c>
      <c r="D338" s="9">
        <v>24</v>
      </c>
      <c r="E338" s="9">
        <v>177</v>
      </c>
      <c r="F338" s="9">
        <v>65</v>
      </c>
      <c r="G338" s="9">
        <v>242</v>
      </c>
    </row>
    <row r="339" spans="1:7" x14ac:dyDescent="0.2">
      <c r="B339" t="s">
        <v>174</v>
      </c>
      <c r="C339" s="9">
        <v>4</v>
      </c>
      <c r="D339" s="9">
        <v>0</v>
      </c>
      <c r="E339" s="9">
        <v>4</v>
      </c>
      <c r="F339" s="9">
        <v>13</v>
      </c>
      <c r="G339" s="9">
        <v>17</v>
      </c>
    </row>
    <row r="340" spans="1:7" x14ac:dyDescent="0.2">
      <c r="B340" t="s">
        <v>175</v>
      </c>
      <c r="C340" s="9">
        <v>11</v>
      </c>
      <c r="D340" s="9">
        <v>1</v>
      </c>
      <c r="E340" s="9">
        <v>12</v>
      </c>
      <c r="F340" s="9">
        <v>1</v>
      </c>
      <c r="G340" s="9">
        <v>13</v>
      </c>
    </row>
    <row r="341" spans="1:7" x14ac:dyDescent="0.2">
      <c r="B341" t="s">
        <v>147</v>
      </c>
      <c r="C341" s="9">
        <v>184</v>
      </c>
      <c r="D341" s="9">
        <v>27</v>
      </c>
      <c r="E341" s="9">
        <v>211</v>
      </c>
      <c r="F341" s="9">
        <v>89</v>
      </c>
      <c r="G341" s="9">
        <v>300</v>
      </c>
    </row>
    <row r="342" spans="1:7" x14ac:dyDescent="0.2">
      <c r="A342" t="s">
        <v>223</v>
      </c>
      <c r="B342" t="s">
        <v>172</v>
      </c>
      <c r="C342" s="9">
        <v>2</v>
      </c>
      <c r="D342" s="9">
        <v>0</v>
      </c>
      <c r="E342" s="9">
        <v>2</v>
      </c>
      <c r="F342" s="9">
        <v>3</v>
      </c>
      <c r="G342" s="9">
        <v>5</v>
      </c>
    </row>
    <row r="343" spans="1:7" x14ac:dyDescent="0.2">
      <c r="B343" t="s">
        <v>173</v>
      </c>
      <c r="C343" s="9">
        <v>41</v>
      </c>
      <c r="D343" s="9">
        <v>9</v>
      </c>
      <c r="E343" s="9">
        <v>50</v>
      </c>
      <c r="F343" s="9">
        <v>36</v>
      </c>
      <c r="G343" s="9">
        <v>86</v>
      </c>
    </row>
    <row r="344" spans="1:7" x14ac:dyDescent="0.2">
      <c r="B344" t="s">
        <v>174</v>
      </c>
      <c r="C344" s="9">
        <v>2</v>
      </c>
      <c r="D344" s="9">
        <v>1</v>
      </c>
      <c r="E344" s="9">
        <v>3</v>
      </c>
      <c r="F344" s="9">
        <v>13</v>
      </c>
      <c r="G344" s="9">
        <v>16</v>
      </c>
    </row>
    <row r="345" spans="1:7" x14ac:dyDescent="0.2">
      <c r="B345" t="s">
        <v>175</v>
      </c>
      <c r="C345" s="9">
        <v>9</v>
      </c>
      <c r="D345" s="9">
        <v>0</v>
      </c>
      <c r="E345" s="9">
        <v>9</v>
      </c>
      <c r="F345" s="9">
        <v>0</v>
      </c>
      <c r="G345" s="9">
        <v>9</v>
      </c>
    </row>
    <row r="346" spans="1:7" x14ac:dyDescent="0.2">
      <c r="B346" t="s">
        <v>147</v>
      </c>
      <c r="C346" s="9">
        <v>54</v>
      </c>
      <c r="D346" s="9">
        <v>10</v>
      </c>
      <c r="E346" s="9">
        <v>64</v>
      </c>
      <c r="F346" s="9">
        <v>52</v>
      </c>
      <c r="G346" s="9">
        <v>116</v>
      </c>
    </row>
    <row r="347" spans="1:7" x14ac:dyDescent="0.2">
      <c r="A347" t="s">
        <v>224</v>
      </c>
      <c r="B347" t="s">
        <v>172</v>
      </c>
      <c r="C347" s="9">
        <v>10</v>
      </c>
      <c r="D347" s="9">
        <v>0</v>
      </c>
      <c r="E347" s="9">
        <v>10</v>
      </c>
      <c r="F347" s="9">
        <v>1</v>
      </c>
      <c r="G347" s="9">
        <v>11</v>
      </c>
    </row>
    <row r="348" spans="1:7" x14ac:dyDescent="0.2">
      <c r="B348" t="s">
        <v>173</v>
      </c>
      <c r="C348" s="9">
        <v>67</v>
      </c>
      <c r="D348" s="9">
        <v>17</v>
      </c>
      <c r="E348" s="9">
        <v>84</v>
      </c>
      <c r="F348" s="9">
        <v>23</v>
      </c>
      <c r="G348" s="9">
        <v>107</v>
      </c>
    </row>
    <row r="349" spans="1:7" x14ac:dyDescent="0.2">
      <c r="B349" t="s">
        <v>174</v>
      </c>
      <c r="C349" s="9">
        <v>3</v>
      </c>
      <c r="D349" s="9">
        <v>0</v>
      </c>
      <c r="E349" s="9">
        <v>3</v>
      </c>
      <c r="F349" s="9">
        <v>0</v>
      </c>
      <c r="G349" s="9">
        <v>3</v>
      </c>
    </row>
    <row r="350" spans="1:7" x14ac:dyDescent="0.2">
      <c r="B350" t="s">
        <v>175</v>
      </c>
      <c r="C350" s="9">
        <v>7</v>
      </c>
      <c r="D350" s="9">
        <v>1</v>
      </c>
      <c r="E350" s="9">
        <v>8</v>
      </c>
      <c r="F350" s="9">
        <v>3</v>
      </c>
      <c r="G350" s="9">
        <v>11</v>
      </c>
    </row>
    <row r="351" spans="1:7" x14ac:dyDescent="0.2">
      <c r="B351" t="s">
        <v>147</v>
      </c>
      <c r="C351" s="9">
        <v>87</v>
      </c>
      <c r="D351" s="9">
        <v>18</v>
      </c>
      <c r="E351" s="9">
        <v>105</v>
      </c>
      <c r="F351" s="9">
        <v>27</v>
      </c>
      <c r="G351" s="9">
        <v>132</v>
      </c>
    </row>
    <row r="352" spans="1:7" x14ac:dyDescent="0.2">
      <c r="A352" t="s">
        <v>225</v>
      </c>
      <c r="B352" t="s">
        <v>172</v>
      </c>
      <c r="C352" s="9">
        <v>33</v>
      </c>
      <c r="D352" s="9">
        <v>6</v>
      </c>
      <c r="E352" s="9">
        <v>39</v>
      </c>
      <c r="F352" s="9">
        <v>19</v>
      </c>
      <c r="G352" s="9">
        <v>58</v>
      </c>
    </row>
    <row r="353" spans="1:7" x14ac:dyDescent="0.2">
      <c r="B353" t="s">
        <v>173</v>
      </c>
      <c r="C353" s="9">
        <v>312</v>
      </c>
      <c r="D353" s="9">
        <v>83</v>
      </c>
      <c r="E353" s="9">
        <v>395</v>
      </c>
      <c r="F353" s="9">
        <v>197</v>
      </c>
      <c r="G353" s="9">
        <v>592</v>
      </c>
    </row>
    <row r="354" spans="1:7" x14ac:dyDescent="0.2">
      <c r="B354" t="s">
        <v>174</v>
      </c>
      <c r="C354" s="9">
        <v>4</v>
      </c>
      <c r="D354" s="9">
        <v>1</v>
      </c>
      <c r="E354" s="9">
        <v>5</v>
      </c>
      <c r="F354" s="9">
        <v>25</v>
      </c>
      <c r="G354" s="9">
        <v>30</v>
      </c>
    </row>
    <row r="355" spans="1:7" x14ac:dyDescent="0.2">
      <c r="B355" t="s">
        <v>175</v>
      </c>
      <c r="C355" s="9">
        <v>80</v>
      </c>
      <c r="D355" s="9">
        <v>11</v>
      </c>
      <c r="E355" s="9">
        <v>91</v>
      </c>
      <c r="F355" s="9">
        <v>8</v>
      </c>
      <c r="G355" s="9">
        <v>99</v>
      </c>
    </row>
    <row r="356" spans="1:7" x14ac:dyDescent="0.2">
      <c r="B356" t="s">
        <v>147</v>
      </c>
      <c r="C356" s="9">
        <v>429</v>
      </c>
      <c r="D356" s="9">
        <v>101</v>
      </c>
      <c r="E356" s="9">
        <v>530</v>
      </c>
      <c r="F356" s="9">
        <v>249</v>
      </c>
      <c r="G356" s="9">
        <v>779</v>
      </c>
    </row>
    <row r="357" spans="1:7" x14ac:dyDescent="0.2">
      <c r="A357" t="s">
        <v>226</v>
      </c>
      <c r="B357" t="s">
        <v>172</v>
      </c>
      <c r="C357" s="9">
        <v>5</v>
      </c>
      <c r="D357" s="9">
        <v>4</v>
      </c>
      <c r="E357" s="9">
        <v>9</v>
      </c>
      <c r="F357" s="9">
        <v>5</v>
      </c>
      <c r="G357" s="9">
        <v>14</v>
      </c>
    </row>
    <row r="358" spans="1:7" x14ac:dyDescent="0.2">
      <c r="B358" t="s">
        <v>173</v>
      </c>
      <c r="C358" s="9">
        <v>107</v>
      </c>
      <c r="D358" s="9">
        <v>15</v>
      </c>
      <c r="E358" s="9">
        <v>122</v>
      </c>
      <c r="F358" s="9">
        <v>81</v>
      </c>
      <c r="G358" s="9">
        <v>203</v>
      </c>
    </row>
    <row r="359" spans="1:7" x14ac:dyDescent="0.2">
      <c r="B359" t="s">
        <v>174</v>
      </c>
      <c r="C359" s="9">
        <v>7</v>
      </c>
      <c r="D359" s="9">
        <v>0</v>
      </c>
      <c r="E359" s="9">
        <v>7</v>
      </c>
      <c r="F359" s="9">
        <v>9</v>
      </c>
      <c r="G359" s="9">
        <v>16</v>
      </c>
    </row>
    <row r="360" spans="1:7" x14ac:dyDescent="0.2">
      <c r="B360" t="s">
        <v>175</v>
      </c>
      <c r="C360" s="9">
        <v>13</v>
      </c>
      <c r="D360" s="9">
        <v>0</v>
      </c>
      <c r="E360" s="9">
        <v>13</v>
      </c>
      <c r="F360" s="9">
        <v>3</v>
      </c>
      <c r="G360" s="9">
        <v>16</v>
      </c>
    </row>
    <row r="361" spans="1:7" x14ac:dyDescent="0.2">
      <c r="B361" t="s">
        <v>147</v>
      </c>
      <c r="C361" s="9">
        <v>132</v>
      </c>
      <c r="D361" s="9">
        <v>19</v>
      </c>
      <c r="E361" s="9">
        <v>151</v>
      </c>
      <c r="F361" s="9">
        <v>98</v>
      </c>
      <c r="G361" s="9">
        <v>249</v>
      </c>
    </row>
    <row r="362" spans="1:7" x14ac:dyDescent="0.2">
      <c r="A362" t="s">
        <v>227</v>
      </c>
      <c r="B362" t="s">
        <v>172</v>
      </c>
      <c r="C362" s="9">
        <v>7</v>
      </c>
      <c r="D362" s="9">
        <v>1</v>
      </c>
      <c r="E362" s="9">
        <v>8</v>
      </c>
      <c r="F362" s="9">
        <v>7</v>
      </c>
      <c r="G362" s="9">
        <v>15</v>
      </c>
    </row>
    <row r="363" spans="1:7" x14ac:dyDescent="0.2">
      <c r="B363" t="s">
        <v>173</v>
      </c>
      <c r="C363" s="9">
        <v>134</v>
      </c>
      <c r="D363" s="9">
        <v>43</v>
      </c>
      <c r="E363" s="9">
        <v>177</v>
      </c>
      <c r="F363" s="9">
        <v>88</v>
      </c>
      <c r="G363" s="9">
        <v>265</v>
      </c>
    </row>
    <row r="364" spans="1:7" x14ac:dyDescent="0.2">
      <c r="B364" t="s">
        <v>174</v>
      </c>
      <c r="C364" s="9">
        <v>4</v>
      </c>
      <c r="D364" s="9">
        <v>0</v>
      </c>
      <c r="E364" s="9">
        <v>4</v>
      </c>
      <c r="F364" s="9">
        <v>7</v>
      </c>
      <c r="G364" s="9">
        <v>11</v>
      </c>
    </row>
    <row r="365" spans="1:7" x14ac:dyDescent="0.2">
      <c r="B365" t="s">
        <v>175</v>
      </c>
      <c r="C365" s="9">
        <v>10</v>
      </c>
      <c r="D365" s="9">
        <v>2</v>
      </c>
      <c r="E365" s="9">
        <v>12</v>
      </c>
      <c r="F365" s="9">
        <v>4</v>
      </c>
      <c r="G365" s="9">
        <v>16</v>
      </c>
    </row>
    <row r="366" spans="1:7" x14ac:dyDescent="0.2">
      <c r="B366" t="s">
        <v>147</v>
      </c>
      <c r="C366" s="9">
        <v>155</v>
      </c>
      <c r="D366" s="9">
        <v>46</v>
      </c>
      <c r="E366" s="9">
        <v>201</v>
      </c>
      <c r="F366" s="9">
        <v>106</v>
      </c>
      <c r="G366" s="9">
        <v>307</v>
      </c>
    </row>
    <row r="367" spans="1:7" x14ac:dyDescent="0.2">
      <c r="A367" t="s">
        <v>228</v>
      </c>
      <c r="B367" t="s">
        <v>172</v>
      </c>
      <c r="C367" s="9">
        <v>7</v>
      </c>
      <c r="D367" s="9">
        <v>6</v>
      </c>
      <c r="E367" s="9">
        <v>13</v>
      </c>
      <c r="F367" s="9">
        <v>5</v>
      </c>
      <c r="G367" s="9">
        <v>18</v>
      </c>
    </row>
    <row r="368" spans="1:7" x14ac:dyDescent="0.2">
      <c r="B368" t="s">
        <v>173</v>
      </c>
      <c r="C368" s="9">
        <v>217</v>
      </c>
      <c r="D368" s="9">
        <v>77</v>
      </c>
      <c r="E368" s="9">
        <v>294</v>
      </c>
      <c r="F368" s="9">
        <v>159</v>
      </c>
      <c r="G368" s="9">
        <v>453</v>
      </c>
    </row>
    <row r="369" spans="1:7" x14ac:dyDescent="0.2">
      <c r="B369" t="s">
        <v>174</v>
      </c>
      <c r="C369" s="9">
        <v>3</v>
      </c>
      <c r="D369" s="9">
        <v>0</v>
      </c>
      <c r="E369" s="9">
        <v>3</v>
      </c>
      <c r="F369" s="9">
        <v>13</v>
      </c>
      <c r="G369" s="9">
        <v>16</v>
      </c>
    </row>
    <row r="370" spans="1:7" x14ac:dyDescent="0.2">
      <c r="B370" t="s">
        <v>175</v>
      </c>
      <c r="C370" s="9">
        <v>10</v>
      </c>
      <c r="D370" s="9">
        <v>0</v>
      </c>
      <c r="E370" s="9">
        <v>10</v>
      </c>
      <c r="F370" s="9">
        <v>3</v>
      </c>
      <c r="G370" s="9">
        <v>13</v>
      </c>
    </row>
    <row r="371" spans="1:7" x14ac:dyDescent="0.2">
      <c r="B371" t="s">
        <v>147</v>
      </c>
      <c r="C371" s="9">
        <v>237</v>
      </c>
      <c r="D371" s="9">
        <v>83</v>
      </c>
      <c r="E371" s="9">
        <v>320</v>
      </c>
      <c r="F371" s="9">
        <v>180</v>
      </c>
      <c r="G371" s="9">
        <v>500</v>
      </c>
    </row>
    <row r="372" spans="1:7" x14ac:dyDescent="0.2">
      <c r="A372" t="s">
        <v>229</v>
      </c>
      <c r="B372" t="s">
        <v>172</v>
      </c>
      <c r="C372" s="9">
        <v>157</v>
      </c>
      <c r="D372" s="9">
        <v>61</v>
      </c>
      <c r="E372" s="9">
        <v>218</v>
      </c>
      <c r="F372" s="9">
        <v>113</v>
      </c>
      <c r="G372" s="9">
        <v>331</v>
      </c>
    </row>
    <row r="373" spans="1:7" x14ac:dyDescent="0.2">
      <c r="B373" t="s">
        <v>173</v>
      </c>
      <c r="C373" s="9">
        <v>1151</v>
      </c>
      <c r="D373" s="9">
        <v>179</v>
      </c>
      <c r="E373" s="9">
        <v>1330</v>
      </c>
      <c r="F373" s="9">
        <v>550</v>
      </c>
      <c r="G373" s="9">
        <v>1880</v>
      </c>
    </row>
    <row r="374" spans="1:7" x14ac:dyDescent="0.2">
      <c r="B374" t="s">
        <v>174</v>
      </c>
      <c r="C374" s="9">
        <v>21</v>
      </c>
      <c r="D374" s="9">
        <v>0</v>
      </c>
      <c r="E374" s="9">
        <v>21</v>
      </c>
      <c r="F374" s="9">
        <v>28</v>
      </c>
      <c r="G374" s="9">
        <v>49</v>
      </c>
    </row>
    <row r="375" spans="1:7" x14ac:dyDescent="0.2">
      <c r="B375" t="s">
        <v>175</v>
      </c>
      <c r="C375" s="9">
        <v>214</v>
      </c>
      <c r="D375" s="9">
        <v>26</v>
      </c>
      <c r="E375" s="9">
        <v>240</v>
      </c>
      <c r="F375" s="9">
        <v>68</v>
      </c>
      <c r="G375" s="9">
        <v>308</v>
      </c>
    </row>
    <row r="376" spans="1:7" x14ac:dyDescent="0.2">
      <c r="B376" t="s">
        <v>147</v>
      </c>
      <c r="C376" s="9">
        <v>1543</v>
      </c>
      <c r="D376" s="9">
        <v>266</v>
      </c>
      <c r="E376" s="9">
        <v>1809</v>
      </c>
      <c r="F376" s="9">
        <v>759</v>
      </c>
      <c r="G376" s="9">
        <v>2568</v>
      </c>
    </row>
    <row r="377" spans="1:7" x14ac:dyDescent="0.2">
      <c r="A377" t="s">
        <v>230</v>
      </c>
      <c r="B377" t="s">
        <v>172</v>
      </c>
      <c r="C377" s="9">
        <v>1</v>
      </c>
      <c r="D377" s="9">
        <v>2</v>
      </c>
      <c r="E377" s="9">
        <v>3</v>
      </c>
      <c r="F377" s="9">
        <v>3</v>
      </c>
      <c r="G377" s="9">
        <v>6</v>
      </c>
    </row>
    <row r="378" spans="1:7" x14ac:dyDescent="0.2">
      <c r="B378" t="s">
        <v>173</v>
      </c>
      <c r="C378" s="9">
        <v>43</v>
      </c>
      <c r="D378" s="9">
        <v>11</v>
      </c>
      <c r="E378" s="9">
        <v>54</v>
      </c>
      <c r="F378" s="9">
        <v>21</v>
      </c>
      <c r="G378" s="9">
        <v>75</v>
      </c>
    </row>
    <row r="379" spans="1:7" x14ac:dyDescent="0.2">
      <c r="B379" t="s">
        <v>174</v>
      </c>
      <c r="C379" s="9">
        <v>1</v>
      </c>
      <c r="D379" s="9">
        <v>1</v>
      </c>
      <c r="E379" s="9">
        <v>2</v>
      </c>
      <c r="F379" s="9">
        <v>6</v>
      </c>
      <c r="G379" s="9">
        <v>8</v>
      </c>
    </row>
    <row r="380" spans="1:7" x14ac:dyDescent="0.2">
      <c r="B380" t="s">
        <v>175</v>
      </c>
      <c r="C380" s="9">
        <v>5</v>
      </c>
      <c r="D380" s="9">
        <v>1</v>
      </c>
      <c r="E380" s="9">
        <v>6</v>
      </c>
      <c r="F380" s="9">
        <v>0</v>
      </c>
      <c r="G380" s="9">
        <v>6</v>
      </c>
    </row>
    <row r="381" spans="1:7" x14ac:dyDescent="0.2">
      <c r="B381" t="s">
        <v>147</v>
      </c>
      <c r="C381" s="9">
        <v>50</v>
      </c>
      <c r="D381" s="9">
        <v>15</v>
      </c>
      <c r="E381" s="9">
        <v>65</v>
      </c>
      <c r="F381" s="9">
        <v>30</v>
      </c>
      <c r="G381" s="9">
        <v>95</v>
      </c>
    </row>
    <row r="382" spans="1:7" x14ac:dyDescent="0.2">
      <c r="A382" t="s">
        <v>231</v>
      </c>
      <c r="B382" t="s">
        <v>172</v>
      </c>
      <c r="C382" s="9">
        <v>0</v>
      </c>
      <c r="D382" s="9">
        <v>0</v>
      </c>
      <c r="E382" s="9">
        <v>0</v>
      </c>
      <c r="F382" s="9">
        <v>2</v>
      </c>
      <c r="G382" s="9">
        <v>2</v>
      </c>
    </row>
    <row r="383" spans="1:7" x14ac:dyDescent="0.2">
      <c r="B383" t="s">
        <v>173</v>
      </c>
      <c r="C383" s="9">
        <v>34</v>
      </c>
      <c r="D383" s="9">
        <v>18</v>
      </c>
      <c r="E383" s="9">
        <v>52</v>
      </c>
      <c r="F383" s="9">
        <v>51</v>
      </c>
      <c r="G383" s="9">
        <v>103</v>
      </c>
    </row>
    <row r="384" spans="1:7" x14ac:dyDescent="0.2">
      <c r="B384" t="s">
        <v>174</v>
      </c>
      <c r="C384" s="9">
        <v>0</v>
      </c>
      <c r="D384" s="9">
        <v>0</v>
      </c>
      <c r="E384" s="9">
        <v>0</v>
      </c>
      <c r="F384" s="9">
        <v>1</v>
      </c>
      <c r="G384" s="9">
        <v>1</v>
      </c>
    </row>
    <row r="385" spans="1:7" x14ac:dyDescent="0.2">
      <c r="B385" t="s">
        <v>175</v>
      </c>
      <c r="C385" s="9">
        <v>8</v>
      </c>
      <c r="D385" s="9">
        <v>0</v>
      </c>
      <c r="E385" s="9">
        <v>8</v>
      </c>
      <c r="F385" s="9">
        <v>6</v>
      </c>
      <c r="G385" s="9">
        <v>14</v>
      </c>
    </row>
    <row r="386" spans="1:7" x14ac:dyDescent="0.2">
      <c r="B386" t="s">
        <v>147</v>
      </c>
      <c r="C386" s="9">
        <v>42</v>
      </c>
      <c r="D386" s="9">
        <v>18</v>
      </c>
      <c r="E386" s="9">
        <v>8</v>
      </c>
      <c r="F386" s="9">
        <v>60</v>
      </c>
      <c r="G386" s="9">
        <v>120</v>
      </c>
    </row>
    <row r="387" spans="1:7" x14ac:dyDescent="0.2">
      <c r="A387" t="s">
        <v>139</v>
      </c>
      <c r="B387" t="s">
        <v>172</v>
      </c>
      <c r="C387" s="9">
        <v>1681</v>
      </c>
      <c r="D387" s="9">
        <v>656</v>
      </c>
      <c r="E387" s="9">
        <v>2337</v>
      </c>
      <c r="F387" s="9">
        <v>1435</v>
      </c>
      <c r="G387" s="9">
        <v>3772</v>
      </c>
    </row>
    <row r="388" spans="1:7" x14ac:dyDescent="0.2">
      <c r="A388" t="s">
        <v>147</v>
      </c>
      <c r="B388" t="s">
        <v>173</v>
      </c>
      <c r="C388" s="9">
        <v>22493</v>
      </c>
      <c r="D388" s="9">
        <v>5247</v>
      </c>
      <c r="E388" s="9">
        <v>27740</v>
      </c>
      <c r="F388" s="9">
        <v>15126</v>
      </c>
      <c r="G388" s="9">
        <v>42866</v>
      </c>
    </row>
    <row r="389" spans="1:7" x14ac:dyDescent="0.2">
      <c r="B389" t="s">
        <v>174</v>
      </c>
      <c r="C389" s="9">
        <v>365</v>
      </c>
      <c r="D389" s="9">
        <v>23</v>
      </c>
      <c r="E389" s="9">
        <v>388</v>
      </c>
      <c r="F389" s="9">
        <v>800</v>
      </c>
      <c r="G389" s="9">
        <v>1188</v>
      </c>
    </row>
    <row r="390" spans="1:7" x14ac:dyDescent="0.2">
      <c r="B390" t="s">
        <v>175</v>
      </c>
      <c r="C390" s="9">
        <v>3583</v>
      </c>
      <c r="D390" s="9">
        <v>441</v>
      </c>
      <c r="E390" s="9">
        <v>4024</v>
      </c>
      <c r="F390" s="9">
        <v>1284</v>
      </c>
      <c r="G390" s="9">
        <v>5308</v>
      </c>
    </row>
    <row r="391" spans="1:7" x14ac:dyDescent="0.2">
      <c r="B391" t="s">
        <v>147</v>
      </c>
      <c r="C391" s="9">
        <v>28122</v>
      </c>
      <c r="D391" s="9">
        <v>6367</v>
      </c>
      <c r="E391" s="9">
        <v>34489</v>
      </c>
      <c r="F391" s="9">
        <v>18645</v>
      </c>
      <c r="G391" s="9">
        <v>53134</v>
      </c>
    </row>
    <row r="393" spans="1:7" x14ac:dyDescent="0.2">
      <c r="A393" t="s">
        <v>232</v>
      </c>
    </row>
  </sheetData>
  <mergeCells count="5">
    <mergeCell ref="A1:D1"/>
    <mergeCell ref="D7:G7"/>
    <mergeCell ref="A14:D14"/>
    <mergeCell ref="A15:D15"/>
    <mergeCell ref="A16:B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workbookViewId="0">
      <selection sqref="A1:D1"/>
    </sheetView>
  </sheetViews>
  <sheetFormatPr defaultRowHeight="12.75" x14ac:dyDescent="0.2"/>
  <cols>
    <col min="1" max="1" width="21.42578125" customWidth="1"/>
    <col min="2" max="11" width="11.28515625" bestFit="1" customWidth="1"/>
    <col min="14" max="14" width="3.28515625" customWidth="1"/>
    <col min="15" max="15" width="49.85546875" customWidth="1"/>
  </cols>
  <sheetData>
    <row r="1" spans="1:15" x14ac:dyDescent="0.2">
      <c r="A1" s="33" t="s">
        <v>500</v>
      </c>
      <c r="B1" s="35"/>
      <c r="C1" s="35"/>
      <c r="D1" s="35"/>
      <c r="O1" t="s">
        <v>496</v>
      </c>
    </row>
    <row r="2" spans="1:15" x14ac:dyDescent="0.2">
      <c r="O2" t="s">
        <v>497</v>
      </c>
    </row>
    <row r="3" spans="1:15" x14ac:dyDescent="0.2">
      <c r="O3" t="s">
        <v>498</v>
      </c>
    </row>
    <row r="4" spans="1:15" x14ac:dyDescent="0.2">
      <c r="A4" t="s">
        <v>117</v>
      </c>
    </row>
    <row r="5" spans="1:15" x14ac:dyDescent="0.2">
      <c r="A5" t="s">
        <v>118</v>
      </c>
    </row>
    <row r="6" spans="1:15" x14ac:dyDescent="0.2">
      <c r="B6" t="s">
        <v>119</v>
      </c>
    </row>
    <row r="7" spans="1:15" x14ac:dyDescent="0.2">
      <c r="B7" t="s">
        <v>120</v>
      </c>
      <c r="C7" t="s">
        <v>121</v>
      </c>
      <c r="D7" t="s">
        <v>122</v>
      </c>
      <c r="E7" t="s">
        <v>123</v>
      </c>
      <c r="F7" t="s">
        <v>124</v>
      </c>
      <c r="G7" t="s">
        <v>125</v>
      </c>
      <c r="H7" t="s">
        <v>126</v>
      </c>
      <c r="I7" t="s">
        <v>127</v>
      </c>
      <c r="J7" t="s">
        <v>128</v>
      </c>
      <c r="K7">
        <v>2011</v>
      </c>
      <c r="L7" s="37" t="s">
        <v>261</v>
      </c>
      <c r="M7" s="37"/>
    </row>
    <row r="8" spans="1:15" x14ac:dyDescent="0.2">
      <c r="A8" t="s">
        <v>129</v>
      </c>
      <c r="B8" s="9">
        <v>527834</v>
      </c>
      <c r="C8" s="9">
        <v>517190</v>
      </c>
      <c r="D8" s="9">
        <v>520082</v>
      </c>
      <c r="E8" s="9">
        <v>530702</v>
      </c>
      <c r="F8" s="9">
        <v>549523</v>
      </c>
      <c r="G8" s="9">
        <v>576164</v>
      </c>
      <c r="H8" s="9">
        <v>578466</v>
      </c>
      <c r="I8" s="9">
        <v>588131</v>
      </c>
      <c r="J8" s="9">
        <v>587990</v>
      </c>
      <c r="K8" s="9">
        <v>576319</v>
      </c>
    </row>
    <row r="9" spans="1:15" x14ac:dyDescent="0.2">
      <c r="A9" t="s">
        <v>130</v>
      </c>
      <c r="B9" s="9">
        <v>167304</v>
      </c>
      <c r="C9" s="9">
        <v>155965</v>
      </c>
      <c r="D9" s="9">
        <v>159417</v>
      </c>
      <c r="E9" s="9">
        <v>163431</v>
      </c>
      <c r="F9" s="9">
        <v>169357</v>
      </c>
      <c r="G9" s="9">
        <v>172974</v>
      </c>
      <c r="H9" s="9">
        <v>170302</v>
      </c>
      <c r="I9" s="9">
        <v>164607</v>
      </c>
      <c r="J9" s="9">
        <v>161162</v>
      </c>
      <c r="K9" s="9">
        <v>156392</v>
      </c>
      <c r="L9" s="10">
        <f>H9/H8</f>
        <v>0.29440278253173047</v>
      </c>
      <c r="M9" t="s">
        <v>262</v>
      </c>
    </row>
    <row r="10" spans="1:15" x14ac:dyDescent="0.2">
      <c r="A10" t="s">
        <v>131</v>
      </c>
      <c r="B10" s="9">
        <v>40078</v>
      </c>
      <c r="C10" s="9">
        <v>34359</v>
      </c>
      <c r="D10" s="9">
        <v>36948</v>
      </c>
      <c r="E10" s="9">
        <v>39097</v>
      </c>
      <c r="F10" s="9">
        <v>42271</v>
      </c>
      <c r="G10" s="9">
        <v>43967</v>
      </c>
      <c r="H10" s="9">
        <v>40184</v>
      </c>
      <c r="I10" s="9">
        <v>36788</v>
      </c>
      <c r="J10" s="9">
        <v>33513</v>
      </c>
      <c r="K10" s="9">
        <v>31178</v>
      </c>
      <c r="L10" s="10">
        <f>H10/H$9</f>
        <v>0.23595729938579699</v>
      </c>
      <c r="M10" s="12" t="s">
        <v>494</v>
      </c>
    </row>
    <row r="11" spans="1:15" x14ac:dyDescent="0.2">
      <c r="A11" t="s">
        <v>132</v>
      </c>
      <c r="B11" s="9">
        <v>48917</v>
      </c>
      <c r="C11" s="9">
        <v>46106</v>
      </c>
      <c r="D11" s="9">
        <v>44698</v>
      </c>
      <c r="E11" s="9">
        <v>44980</v>
      </c>
      <c r="F11" s="9">
        <v>45544</v>
      </c>
      <c r="G11" s="9">
        <v>44638</v>
      </c>
      <c r="H11" s="9">
        <v>45647</v>
      </c>
      <c r="I11" s="9">
        <v>44818</v>
      </c>
      <c r="J11" s="9">
        <v>44146</v>
      </c>
      <c r="K11" s="9">
        <v>44392</v>
      </c>
      <c r="L11" s="10">
        <f>H11/H$9</f>
        <v>0.26803560733285575</v>
      </c>
      <c r="M11" t="s">
        <v>494</v>
      </c>
    </row>
    <row r="12" spans="1:15" x14ac:dyDescent="0.2">
      <c r="A12" t="s">
        <v>133</v>
      </c>
      <c r="B12" s="9">
        <v>5423</v>
      </c>
      <c r="C12" s="9">
        <v>5102</v>
      </c>
      <c r="D12" s="9">
        <v>5580</v>
      </c>
      <c r="E12" s="9">
        <v>5959</v>
      </c>
      <c r="F12" s="9">
        <v>6271</v>
      </c>
      <c r="G12" s="9">
        <v>6565</v>
      </c>
      <c r="H12" s="9">
        <v>6506</v>
      </c>
      <c r="I12" s="9">
        <v>6285</v>
      </c>
      <c r="J12" s="9">
        <v>6835</v>
      </c>
      <c r="K12" s="9">
        <v>6124</v>
      </c>
      <c r="L12" s="10">
        <f>H12/H$9</f>
        <v>3.8202722222874658E-2</v>
      </c>
      <c r="M12" t="s">
        <v>494</v>
      </c>
    </row>
    <row r="13" spans="1:15" x14ac:dyDescent="0.2">
      <c r="A13" t="s">
        <v>134</v>
      </c>
      <c r="B13" s="9">
        <v>72886</v>
      </c>
      <c r="C13" s="9">
        <v>70398</v>
      </c>
      <c r="D13" s="9">
        <v>72191</v>
      </c>
      <c r="E13" s="9">
        <v>73395</v>
      </c>
      <c r="F13" s="9">
        <v>75271</v>
      </c>
      <c r="G13" s="9">
        <v>77804</v>
      </c>
      <c r="H13" s="9">
        <v>77965</v>
      </c>
      <c r="I13" s="9">
        <v>76716</v>
      </c>
      <c r="J13" s="9">
        <v>76668</v>
      </c>
      <c r="K13" s="9">
        <v>74698</v>
      </c>
      <c r="L13" s="10">
        <f>H13/H$9</f>
        <v>0.4578043710584726</v>
      </c>
      <c r="M13" t="s">
        <v>494</v>
      </c>
    </row>
    <row r="14" spans="1:15" x14ac:dyDescent="0.2">
      <c r="A14" t="s">
        <v>135</v>
      </c>
      <c r="B14" s="9">
        <v>360530</v>
      </c>
      <c r="C14" s="9">
        <v>361225</v>
      </c>
      <c r="D14" s="9">
        <v>360665</v>
      </c>
      <c r="E14" s="9">
        <v>367271</v>
      </c>
      <c r="F14" s="9">
        <v>380166</v>
      </c>
      <c r="G14" s="9">
        <v>403190</v>
      </c>
      <c r="H14" s="9">
        <v>408164</v>
      </c>
      <c r="I14" s="9">
        <v>423524</v>
      </c>
      <c r="J14" s="9">
        <v>426828</v>
      </c>
      <c r="K14" s="9">
        <v>419927</v>
      </c>
      <c r="L14" s="10">
        <f>H14/H8</f>
        <v>0.70559721746826953</v>
      </c>
      <c r="M14" t="s">
        <v>262</v>
      </c>
    </row>
    <row r="15" spans="1:15" x14ac:dyDescent="0.2">
      <c r="A15" t="s">
        <v>131</v>
      </c>
      <c r="B15" s="9">
        <v>95731</v>
      </c>
      <c r="C15" s="9">
        <v>89343</v>
      </c>
      <c r="D15" s="9">
        <v>79443</v>
      </c>
      <c r="E15" s="9">
        <v>82232</v>
      </c>
      <c r="F15" s="9">
        <v>90484</v>
      </c>
      <c r="G15" s="9">
        <v>101962</v>
      </c>
      <c r="H15" s="9">
        <v>100771</v>
      </c>
      <c r="I15" s="9">
        <v>103169</v>
      </c>
      <c r="J15" s="9">
        <v>104945</v>
      </c>
      <c r="K15" s="9">
        <v>105430</v>
      </c>
      <c r="L15" s="10">
        <f>H15/H$14</f>
        <v>0.24688850560068992</v>
      </c>
      <c r="M15" t="s">
        <v>495</v>
      </c>
    </row>
    <row r="16" spans="1:15" x14ac:dyDescent="0.2">
      <c r="A16" t="s">
        <v>133</v>
      </c>
      <c r="B16" s="9">
        <v>39305</v>
      </c>
      <c r="C16" s="9">
        <v>41189</v>
      </c>
      <c r="D16" s="9">
        <v>44047</v>
      </c>
      <c r="E16" s="9">
        <v>45120</v>
      </c>
      <c r="F16" s="9">
        <v>46238</v>
      </c>
      <c r="G16" s="9">
        <v>46832</v>
      </c>
      <c r="H16" s="9">
        <v>46467</v>
      </c>
      <c r="I16" s="9">
        <v>45815</v>
      </c>
      <c r="J16" s="9">
        <v>42869</v>
      </c>
      <c r="K16" s="9">
        <v>39065</v>
      </c>
      <c r="L16" s="10">
        <f>H16/H$14</f>
        <v>0.11384394508089886</v>
      </c>
      <c r="M16" t="s">
        <v>495</v>
      </c>
    </row>
    <row r="17" spans="1:13" x14ac:dyDescent="0.2">
      <c r="A17" t="s">
        <v>136</v>
      </c>
      <c r="B17" s="9">
        <v>95019</v>
      </c>
      <c r="C17" s="9">
        <v>101746</v>
      </c>
      <c r="D17" s="9">
        <v>102967</v>
      </c>
      <c r="E17" s="9">
        <v>103047</v>
      </c>
      <c r="F17" s="9">
        <v>104800</v>
      </c>
      <c r="G17" s="9">
        <v>112835</v>
      </c>
      <c r="H17" s="9">
        <v>121872</v>
      </c>
      <c r="I17" s="9">
        <v>131991</v>
      </c>
      <c r="J17" s="9">
        <v>136701</v>
      </c>
      <c r="K17" s="9">
        <v>135551</v>
      </c>
      <c r="L17" s="10">
        <f>H17/H$14</f>
        <v>0.29858586254544744</v>
      </c>
      <c r="M17" t="s">
        <v>495</v>
      </c>
    </row>
    <row r="18" spans="1:13" x14ac:dyDescent="0.2">
      <c r="A18" t="s">
        <v>134</v>
      </c>
      <c r="B18" s="9">
        <v>130475</v>
      </c>
      <c r="C18" s="9">
        <v>128947</v>
      </c>
      <c r="D18" s="9">
        <v>134208</v>
      </c>
      <c r="E18" s="9">
        <v>136872</v>
      </c>
      <c r="F18" s="9">
        <v>138644</v>
      </c>
      <c r="G18" s="9">
        <v>141561</v>
      </c>
      <c r="H18" s="9">
        <v>139054</v>
      </c>
      <c r="I18" s="9">
        <v>142549</v>
      </c>
      <c r="J18" s="9">
        <v>142313</v>
      </c>
      <c r="K18" s="9">
        <v>139881</v>
      </c>
      <c r="L18" s="10">
        <f>H18/H$14</f>
        <v>0.34068168677296379</v>
      </c>
      <c r="M18" t="s">
        <v>495</v>
      </c>
    </row>
    <row r="20" spans="1:13" x14ac:dyDescent="0.2">
      <c r="A20" t="s">
        <v>137</v>
      </c>
    </row>
    <row r="24" spans="1:13" x14ac:dyDescent="0.2">
      <c r="A24" t="s">
        <v>117</v>
      </c>
    </row>
    <row r="25" spans="1:13" x14ac:dyDescent="0.2">
      <c r="A25" t="s">
        <v>138</v>
      </c>
    </row>
    <row r="26" spans="1:13" x14ac:dyDescent="0.2">
      <c r="B26" t="s">
        <v>119</v>
      </c>
    </row>
    <row r="27" spans="1:13" x14ac:dyDescent="0.2">
      <c r="B27" t="s">
        <v>120</v>
      </c>
      <c r="C27" t="s">
        <v>121</v>
      </c>
      <c r="D27" t="s">
        <v>122</v>
      </c>
      <c r="E27" t="s">
        <v>123</v>
      </c>
      <c r="F27" t="s">
        <v>124</v>
      </c>
      <c r="G27" t="s">
        <v>125</v>
      </c>
      <c r="H27" t="s">
        <v>126</v>
      </c>
      <c r="I27" t="s">
        <v>127</v>
      </c>
      <c r="J27" t="s">
        <v>128</v>
      </c>
      <c r="K27">
        <v>2011</v>
      </c>
    </row>
    <row r="28" spans="1:13" x14ac:dyDescent="0.2">
      <c r="A28" t="s">
        <v>129</v>
      </c>
      <c r="B28" s="9">
        <v>289395</v>
      </c>
      <c r="C28" s="9">
        <v>279011</v>
      </c>
      <c r="D28" s="9">
        <v>283022</v>
      </c>
      <c r="E28" s="9">
        <v>291253</v>
      </c>
      <c r="F28" s="9">
        <v>303518</v>
      </c>
      <c r="G28" s="9">
        <v>334219</v>
      </c>
      <c r="H28" s="9">
        <v>333434</v>
      </c>
      <c r="I28" s="9">
        <v>340991</v>
      </c>
      <c r="J28" s="9">
        <v>343294</v>
      </c>
      <c r="K28" s="9">
        <v>338314</v>
      </c>
    </row>
    <row r="29" spans="1:13" x14ac:dyDescent="0.2">
      <c r="A29" t="s">
        <v>130</v>
      </c>
      <c r="B29" s="9">
        <v>99677</v>
      </c>
      <c r="C29" s="9">
        <v>89382</v>
      </c>
      <c r="D29" s="9">
        <v>92676</v>
      </c>
      <c r="E29" s="9">
        <v>95087</v>
      </c>
      <c r="F29" s="9">
        <v>97211</v>
      </c>
      <c r="G29" s="9">
        <v>103026</v>
      </c>
      <c r="H29" s="9">
        <v>99952</v>
      </c>
      <c r="I29" s="9">
        <v>95592</v>
      </c>
      <c r="J29" s="9">
        <v>92013</v>
      </c>
      <c r="K29" s="9">
        <v>89103</v>
      </c>
    </row>
    <row r="30" spans="1:13" x14ac:dyDescent="0.2">
      <c r="A30" t="s">
        <v>131</v>
      </c>
      <c r="B30" s="9">
        <v>29169</v>
      </c>
      <c r="C30" s="9">
        <v>23717</v>
      </c>
      <c r="D30" s="9">
        <v>25506</v>
      </c>
      <c r="E30" s="9">
        <v>27231</v>
      </c>
      <c r="F30" s="9">
        <v>29058</v>
      </c>
      <c r="G30" s="9">
        <v>31173</v>
      </c>
      <c r="H30" s="9">
        <v>28763</v>
      </c>
      <c r="I30" s="9">
        <v>25956</v>
      </c>
      <c r="J30" s="9">
        <v>22789</v>
      </c>
      <c r="K30" s="9">
        <v>21149</v>
      </c>
    </row>
    <row r="31" spans="1:13" x14ac:dyDescent="0.2">
      <c r="A31" t="s">
        <v>132</v>
      </c>
      <c r="B31" s="9">
        <v>31581</v>
      </c>
      <c r="C31" s="9">
        <v>29179</v>
      </c>
      <c r="D31" s="9">
        <v>28044</v>
      </c>
      <c r="E31" s="9">
        <v>27706</v>
      </c>
      <c r="F31" s="9">
        <v>27546</v>
      </c>
      <c r="G31" s="9">
        <v>28130</v>
      </c>
      <c r="H31" s="9">
        <v>28320</v>
      </c>
      <c r="I31" s="9">
        <v>27269</v>
      </c>
      <c r="J31" s="9">
        <v>27121</v>
      </c>
      <c r="K31" s="9">
        <v>27723</v>
      </c>
    </row>
    <row r="32" spans="1:13" x14ac:dyDescent="0.2">
      <c r="A32" t="s">
        <v>133</v>
      </c>
      <c r="B32" s="9">
        <v>570</v>
      </c>
      <c r="C32" s="9">
        <v>445</v>
      </c>
      <c r="D32" s="9">
        <v>662</v>
      </c>
      <c r="E32" s="9">
        <v>697</v>
      </c>
      <c r="F32" s="9">
        <v>843</v>
      </c>
      <c r="G32" s="9">
        <v>957</v>
      </c>
      <c r="H32" s="9">
        <v>778</v>
      </c>
      <c r="I32" s="9">
        <v>724</v>
      </c>
      <c r="J32" s="9">
        <v>628</v>
      </c>
      <c r="K32" s="9">
        <v>549</v>
      </c>
    </row>
    <row r="33" spans="1:11" x14ac:dyDescent="0.2">
      <c r="A33" t="s">
        <v>134</v>
      </c>
      <c r="B33" s="9">
        <v>38357</v>
      </c>
      <c r="C33" s="9">
        <v>36041</v>
      </c>
      <c r="D33" s="9">
        <v>38464</v>
      </c>
      <c r="E33" s="9">
        <v>39453</v>
      </c>
      <c r="F33" s="9">
        <v>39764</v>
      </c>
      <c r="G33" s="9">
        <v>42766</v>
      </c>
      <c r="H33" s="9">
        <v>42091</v>
      </c>
      <c r="I33" s="9">
        <v>41643</v>
      </c>
      <c r="J33" s="9">
        <v>41475</v>
      </c>
      <c r="K33" s="9">
        <v>39682</v>
      </c>
    </row>
    <row r="34" spans="1:11" x14ac:dyDescent="0.2">
      <c r="A34" t="s">
        <v>135</v>
      </c>
      <c r="B34" s="9">
        <v>189718</v>
      </c>
      <c r="C34" s="9">
        <v>189629</v>
      </c>
      <c r="D34" s="9">
        <v>190346</v>
      </c>
      <c r="E34" s="9">
        <v>196166</v>
      </c>
      <c r="F34" s="9">
        <v>206307</v>
      </c>
      <c r="G34" s="9">
        <v>231193</v>
      </c>
      <c r="H34" s="9">
        <v>233482</v>
      </c>
      <c r="I34" s="9">
        <v>245399</v>
      </c>
      <c r="J34" s="9">
        <v>251281</v>
      </c>
      <c r="K34" s="9">
        <v>249211</v>
      </c>
    </row>
    <row r="35" spans="1:11" x14ac:dyDescent="0.2">
      <c r="A35" t="s">
        <v>131</v>
      </c>
      <c r="B35" s="9">
        <v>80338</v>
      </c>
      <c r="C35" s="9">
        <v>72709</v>
      </c>
      <c r="D35" s="9">
        <v>62114</v>
      </c>
      <c r="E35" s="9">
        <v>64084</v>
      </c>
      <c r="F35" s="9">
        <v>68873</v>
      </c>
      <c r="G35" s="9">
        <v>81029</v>
      </c>
      <c r="H35" s="9">
        <v>79980</v>
      </c>
      <c r="I35" s="9">
        <v>82733</v>
      </c>
      <c r="J35" s="9">
        <v>83296</v>
      </c>
      <c r="K35" s="9">
        <v>83748</v>
      </c>
    </row>
    <row r="36" spans="1:11" x14ac:dyDescent="0.2">
      <c r="A36" t="s">
        <v>133</v>
      </c>
      <c r="B36" s="9">
        <v>3770</v>
      </c>
      <c r="C36" s="9">
        <v>4453</v>
      </c>
      <c r="D36" s="9">
        <v>6431</v>
      </c>
      <c r="E36" s="9">
        <v>7108</v>
      </c>
      <c r="F36" s="9">
        <v>7929</v>
      </c>
      <c r="G36" s="9">
        <v>9065</v>
      </c>
      <c r="H36" s="9">
        <v>8922</v>
      </c>
      <c r="I36" s="9">
        <v>8802</v>
      </c>
      <c r="J36" s="9">
        <v>8219</v>
      </c>
      <c r="K36" s="9">
        <v>7313</v>
      </c>
    </row>
    <row r="37" spans="1:11" x14ac:dyDescent="0.2">
      <c r="A37" t="s">
        <v>136</v>
      </c>
      <c r="B37" s="9">
        <v>47167</v>
      </c>
      <c r="C37" s="9">
        <v>53533</v>
      </c>
      <c r="D37" s="9">
        <v>55615</v>
      </c>
      <c r="E37" s="9">
        <v>55768</v>
      </c>
      <c r="F37" s="9">
        <v>59210</v>
      </c>
      <c r="G37" s="9">
        <v>66323</v>
      </c>
      <c r="H37" s="9">
        <v>71193</v>
      </c>
      <c r="I37" s="9">
        <v>77515</v>
      </c>
      <c r="J37" s="9">
        <v>81827</v>
      </c>
      <c r="K37" s="9">
        <v>80885</v>
      </c>
    </row>
    <row r="38" spans="1:11" x14ac:dyDescent="0.2">
      <c r="A38" t="s">
        <v>134</v>
      </c>
      <c r="B38" s="9">
        <v>58443</v>
      </c>
      <c r="C38" s="9">
        <v>58934</v>
      </c>
      <c r="D38" s="9">
        <v>66186</v>
      </c>
      <c r="E38" s="9">
        <v>69206</v>
      </c>
      <c r="F38" s="9">
        <v>70295</v>
      </c>
      <c r="G38" s="9">
        <v>74776</v>
      </c>
      <c r="H38" s="9">
        <v>73387</v>
      </c>
      <c r="I38" s="9">
        <v>76349</v>
      </c>
      <c r="J38" s="9">
        <v>77939</v>
      </c>
      <c r="K38" s="9">
        <v>77265</v>
      </c>
    </row>
    <row r="40" spans="1:11" x14ac:dyDescent="0.2">
      <c r="A40" t="s">
        <v>137</v>
      </c>
    </row>
    <row r="43" spans="1:11" x14ac:dyDescent="0.2">
      <c r="A43" t="s">
        <v>117</v>
      </c>
    </row>
    <row r="44" spans="1:11" x14ac:dyDescent="0.2">
      <c r="A44" t="s">
        <v>139</v>
      </c>
    </row>
    <row r="45" spans="1:11" x14ac:dyDescent="0.2">
      <c r="B45" t="s">
        <v>119</v>
      </c>
    </row>
    <row r="46" spans="1:11" x14ac:dyDescent="0.2">
      <c r="B46" t="s">
        <v>120</v>
      </c>
      <c r="C46" t="s">
        <v>121</v>
      </c>
      <c r="D46" t="s">
        <v>122</v>
      </c>
      <c r="E46" t="s">
        <v>123</v>
      </c>
      <c r="F46" t="s">
        <v>124</v>
      </c>
      <c r="G46" t="s">
        <v>125</v>
      </c>
      <c r="H46" t="s">
        <v>126</v>
      </c>
      <c r="I46" t="s">
        <v>127</v>
      </c>
      <c r="J46" t="s">
        <v>128</v>
      </c>
      <c r="K46">
        <v>2011</v>
      </c>
    </row>
    <row r="47" spans="1:11" x14ac:dyDescent="0.2">
      <c r="A47" t="s">
        <v>129</v>
      </c>
      <c r="B47" s="9">
        <v>238439</v>
      </c>
      <c r="C47" s="9">
        <v>238179</v>
      </c>
      <c r="D47" s="9">
        <v>237060</v>
      </c>
      <c r="E47" s="9">
        <v>239449</v>
      </c>
      <c r="F47" s="9">
        <v>246005</v>
      </c>
      <c r="G47" s="9">
        <v>241945</v>
      </c>
      <c r="H47" s="9">
        <v>245032</v>
      </c>
      <c r="I47" s="9">
        <v>247140</v>
      </c>
      <c r="J47" s="9">
        <v>244696</v>
      </c>
      <c r="K47" s="9">
        <v>238005</v>
      </c>
    </row>
    <row r="48" spans="1:11" x14ac:dyDescent="0.2">
      <c r="A48" t="s">
        <v>130</v>
      </c>
      <c r="B48" s="9">
        <v>67627</v>
      </c>
      <c r="C48" s="9">
        <v>66583</v>
      </c>
      <c r="D48" s="9">
        <v>66741</v>
      </c>
      <c r="E48" s="9">
        <v>68344</v>
      </c>
      <c r="F48" s="9">
        <v>72146</v>
      </c>
      <c r="G48" s="9">
        <v>69948</v>
      </c>
      <c r="H48" s="9">
        <v>70350</v>
      </c>
      <c r="I48" s="9">
        <v>69015</v>
      </c>
      <c r="J48" s="9">
        <v>69149</v>
      </c>
      <c r="K48" s="9">
        <v>67289</v>
      </c>
    </row>
    <row r="49" spans="1:11" x14ac:dyDescent="0.2">
      <c r="A49" t="s">
        <v>131</v>
      </c>
      <c r="B49" s="9">
        <v>10909</v>
      </c>
      <c r="C49" s="9">
        <v>10642</v>
      </c>
      <c r="D49" s="9">
        <v>11442</v>
      </c>
      <c r="E49" s="9">
        <v>11866</v>
      </c>
      <c r="F49" s="9">
        <v>13213</v>
      </c>
      <c r="G49" s="9">
        <v>12794</v>
      </c>
      <c r="H49" s="9">
        <v>11421</v>
      </c>
      <c r="I49" s="9">
        <v>10832</v>
      </c>
      <c r="J49" s="9">
        <v>10724</v>
      </c>
      <c r="K49" s="9">
        <v>10029</v>
      </c>
    </row>
    <row r="50" spans="1:11" x14ac:dyDescent="0.2">
      <c r="A50" t="s">
        <v>132</v>
      </c>
      <c r="B50" s="9">
        <v>17336</v>
      </c>
      <c r="C50" s="9">
        <v>16927</v>
      </c>
      <c r="D50" s="9">
        <v>16654</v>
      </c>
      <c r="E50" s="9">
        <v>17274</v>
      </c>
      <c r="F50" s="9">
        <v>17998</v>
      </c>
      <c r="G50" s="9">
        <v>16508</v>
      </c>
      <c r="H50" s="9">
        <v>17327</v>
      </c>
      <c r="I50" s="9">
        <v>17549</v>
      </c>
      <c r="J50" s="9">
        <v>17025</v>
      </c>
      <c r="K50" s="9">
        <v>16669</v>
      </c>
    </row>
    <row r="51" spans="1:11" x14ac:dyDescent="0.2">
      <c r="A51" t="s">
        <v>133</v>
      </c>
      <c r="B51" s="9">
        <v>4853</v>
      </c>
      <c r="C51" s="9">
        <v>4657</v>
      </c>
      <c r="D51" s="9">
        <v>4918</v>
      </c>
      <c r="E51" s="9">
        <v>5262</v>
      </c>
      <c r="F51" s="9">
        <v>5428</v>
      </c>
      <c r="G51" s="9">
        <v>5608</v>
      </c>
      <c r="H51" s="9">
        <v>5728</v>
      </c>
      <c r="I51" s="9">
        <v>5561</v>
      </c>
      <c r="J51" s="9">
        <v>6207</v>
      </c>
      <c r="K51" s="9">
        <v>5575</v>
      </c>
    </row>
    <row r="52" spans="1:11" x14ac:dyDescent="0.2">
      <c r="A52" t="s">
        <v>134</v>
      </c>
      <c r="B52" s="9">
        <v>34529</v>
      </c>
      <c r="C52" s="9">
        <v>34357</v>
      </c>
      <c r="D52" s="9">
        <v>33727</v>
      </c>
      <c r="E52" s="9">
        <v>33942</v>
      </c>
      <c r="F52" s="9">
        <v>35507</v>
      </c>
      <c r="G52" s="9">
        <v>35038</v>
      </c>
      <c r="H52" s="9">
        <v>35874</v>
      </c>
      <c r="I52" s="9">
        <v>35073</v>
      </c>
      <c r="J52" s="9">
        <v>35193</v>
      </c>
      <c r="K52" s="9">
        <v>35016</v>
      </c>
    </row>
    <row r="53" spans="1:11" x14ac:dyDescent="0.2">
      <c r="A53" t="s">
        <v>135</v>
      </c>
      <c r="B53" s="9">
        <v>170812</v>
      </c>
      <c r="C53" s="9">
        <v>171596</v>
      </c>
      <c r="D53" s="9">
        <v>170319</v>
      </c>
      <c r="E53" s="9">
        <v>171105</v>
      </c>
      <c r="F53" s="9">
        <v>173859</v>
      </c>
      <c r="G53" s="9">
        <v>171997</v>
      </c>
      <c r="H53" s="9">
        <v>174682</v>
      </c>
      <c r="I53" s="9">
        <v>178125</v>
      </c>
      <c r="J53" s="9">
        <v>175547</v>
      </c>
      <c r="K53" s="9">
        <v>170716</v>
      </c>
    </row>
    <row r="54" spans="1:11" x14ac:dyDescent="0.2">
      <c r="A54" t="s">
        <v>131</v>
      </c>
      <c r="B54" s="9">
        <v>15393</v>
      </c>
      <c r="C54" s="9">
        <v>16634</v>
      </c>
      <c r="D54" s="9">
        <v>17329</v>
      </c>
      <c r="E54" s="9">
        <v>18148</v>
      </c>
      <c r="F54" s="9">
        <v>21611</v>
      </c>
      <c r="G54" s="9">
        <v>20933</v>
      </c>
      <c r="H54" s="9">
        <v>20791</v>
      </c>
      <c r="I54" s="9">
        <v>20436</v>
      </c>
      <c r="J54" s="9">
        <v>21649</v>
      </c>
      <c r="K54" s="9">
        <v>21682</v>
      </c>
    </row>
    <row r="55" spans="1:11" x14ac:dyDescent="0.2">
      <c r="A55" t="s">
        <v>133</v>
      </c>
      <c r="B55" s="9">
        <v>35535</v>
      </c>
      <c r="C55" s="9">
        <v>36736</v>
      </c>
      <c r="D55" s="9">
        <v>37616</v>
      </c>
      <c r="E55" s="9">
        <v>38012</v>
      </c>
      <c r="F55" s="9">
        <v>38309</v>
      </c>
      <c r="G55" s="9">
        <v>37767</v>
      </c>
      <c r="H55" s="9">
        <v>37545</v>
      </c>
      <c r="I55" s="9">
        <v>37013</v>
      </c>
      <c r="J55" s="9">
        <v>34650</v>
      </c>
      <c r="K55" s="9">
        <v>31752</v>
      </c>
    </row>
    <row r="56" spans="1:11" x14ac:dyDescent="0.2">
      <c r="A56" t="s">
        <v>136</v>
      </c>
      <c r="B56" s="9">
        <v>47852</v>
      </c>
      <c r="C56" s="9">
        <v>48213</v>
      </c>
      <c r="D56" s="9">
        <v>47352</v>
      </c>
      <c r="E56" s="9">
        <v>47279</v>
      </c>
      <c r="F56" s="9">
        <v>45590</v>
      </c>
      <c r="G56" s="9">
        <v>46512</v>
      </c>
      <c r="H56" s="9">
        <v>50679</v>
      </c>
      <c r="I56" s="9">
        <v>54476</v>
      </c>
      <c r="J56" s="9">
        <v>54874</v>
      </c>
      <c r="K56" s="9">
        <v>54666</v>
      </c>
    </row>
    <row r="57" spans="1:11" x14ac:dyDescent="0.2">
      <c r="A57" t="s">
        <v>134</v>
      </c>
      <c r="B57" s="9">
        <v>72032</v>
      </c>
      <c r="C57" s="9">
        <v>70013</v>
      </c>
      <c r="D57" s="9">
        <v>68022</v>
      </c>
      <c r="E57" s="9">
        <v>67666</v>
      </c>
      <c r="F57" s="9">
        <v>68349</v>
      </c>
      <c r="G57" s="9">
        <v>66785</v>
      </c>
      <c r="H57" s="9">
        <v>65667</v>
      </c>
      <c r="I57" s="9">
        <v>66200</v>
      </c>
      <c r="J57" s="9">
        <v>64374</v>
      </c>
      <c r="K57" s="9">
        <v>62616</v>
      </c>
    </row>
    <row r="59" spans="1:11" x14ac:dyDescent="0.2">
      <c r="A59" t="s">
        <v>137</v>
      </c>
    </row>
    <row r="62" spans="1:11" x14ac:dyDescent="0.2">
      <c r="A62" t="s">
        <v>290</v>
      </c>
    </row>
    <row r="64" spans="1:11" x14ac:dyDescent="0.2">
      <c r="A64" t="s">
        <v>286</v>
      </c>
    </row>
    <row r="65" spans="1:15" x14ac:dyDescent="0.2">
      <c r="A65" t="s">
        <v>287</v>
      </c>
      <c r="B65" t="s">
        <v>289</v>
      </c>
      <c r="C65" s="12"/>
    </row>
    <row r="66" spans="1:15" x14ac:dyDescent="0.2">
      <c r="A66" t="s">
        <v>288</v>
      </c>
      <c r="B66" s="1">
        <f>'FBI arrests 2008'!C8</f>
        <v>10823</v>
      </c>
      <c r="O66" t="s">
        <v>292</v>
      </c>
    </row>
    <row r="67" spans="1:15" x14ac:dyDescent="0.2">
      <c r="A67" t="s">
        <v>298</v>
      </c>
      <c r="B67" s="1">
        <f>'FBI arrests 2008'!D8</f>
        <v>24903</v>
      </c>
      <c r="O67" s="12" t="s">
        <v>480</v>
      </c>
    </row>
    <row r="68" spans="1:15" x14ac:dyDescent="0.2">
      <c r="A68" s="12" t="s">
        <v>481</v>
      </c>
      <c r="B68" s="1">
        <f>B66+B67</f>
        <v>35726</v>
      </c>
    </row>
    <row r="69" spans="1:15" x14ac:dyDescent="0.2">
      <c r="A69" s="12" t="s">
        <v>483</v>
      </c>
      <c r="B69" s="1">
        <f>'FBI arrests 2008'!B8</f>
        <v>260541</v>
      </c>
      <c r="C69" s="11"/>
    </row>
    <row r="70" spans="1:15" x14ac:dyDescent="0.2">
      <c r="A70" s="12" t="s">
        <v>484</v>
      </c>
      <c r="B70" s="10">
        <f>B68/B69</f>
        <v>0.13712237229457169</v>
      </c>
    </row>
    <row r="72" spans="1:15" x14ac:dyDescent="0.2">
      <c r="B72" t="s">
        <v>289</v>
      </c>
      <c r="C72" t="s">
        <v>138</v>
      </c>
      <c r="D72" t="s">
        <v>291</v>
      </c>
    </row>
    <row r="73" spans="1:15" x14ac:dyDescent="0.2">
      <c r="A73" t="s">
        <v>297</v>
      </c>
      <c r="B73" s="11">
        <f>H50</f>
        <v>17327</v>
      </c>
      <c r="C73" s="11">
        <f>H31</f>
        <v>28320</v>
      </c>
      <c r="D73" s="9">
        <f>B73+C73</f>
        <v>45647</v>
      </c>
    </row>
    <row r="74" spans="1:15" x14ac:dyDescent="0.2">
      <c r="A74" t="s">
        <v>258</v>
      </c>
      <c r="B74" s="11">
        <f>H57</f>
        <v>65667</v>
      </c>
      <c r="C74" s="11">
        <f>H38</f>
        <v>73387</v>
      </c>
      <c r="D74" s="9">
        <f>B74+C74</f>
        <v>139054</v>
      </c>
    </row>
    <row r="75" spans="1:15" x14ac:dyDescent="0.2">
      <c r="A75" s="12" t="s">
        <v>485</v>
      </c>
      <c r="B75" s="11">
        <f>B73+B74</f>
        <v>82994</v>
      </c>
      <c r="C75" s="11">
        <f>C73+C74</f>
        <v>101707</v>
      </c>
      <c r="D75" s="9">
        <f>B75+C75</f>
        <v>184701</v>
      </c>
    </row>
    <row r="76" spans="1:15" x14ac:dyDescent="0.2">
      <c r="A76" t="s">
        <v>300</v>
      </c>
      <c r="B76" s="10">
        <f>B68/B75</f>
        <v>0.43046485288093117</v>
      </c>
      <c r="O76" t="s">
        <v>306</v>
      </c>
    </row>
    <row r="77" spans="1:15" x14ac:dyDescent="0.2">
      <c r="A77" t="s">
        <v>301</v>
      </c>
      <c r="B77" s="9">
        <f>B68</f>
        <v>35726</v>
      </c>
      <c r="C77" s="9">
        <f>(C73+C74)*B76</f>
        <v>43781.288791960869</v>
      </c>
      <c r="D77" s="9">
        <f>B77+C77</f>
        <v>79507.288791960862</v>
      </c>
    </row>
    <row r="78" spans="1:15" x14ac:dyDescent="0.2">
      <c r="B78" s="9"/>
      <c r="C78" s="9"/>
      <c r="D78" s="9"/>
    </row>
    <row r="79" spans="1:15" x14ac:dyDescent="0.2">
      <c r="A79" s="12" t="s">
        <v>253</v>
      </c>
      <c r="B79" s="11">
        <f>H47</f>
        <v>245032</v>
      </c>
      <c r="C79" s="11">
        <f>H28</f>
        <v>333434</v>
      </c>
    </row>
    <row r="80" spans="1:15" x14ac:dyDescent="0.2">
      <c r="A80" s="12" t="s">
        <v>300</v>
      </c>
      <c r="B80" s="10">
        <f>B77/B79</f>
        <v>0.14580136471971009</v>
      </c>
      <c r="C80" s="10">
        <f>C77/C79</f>
        <v>0.1313042125037065</v>
      </c>
    </row>
    <row r="82" spans="1:15" x14ac:dyDescent="0.2">
      <c r="A82" t="s">
        <v>295</v>
      </c>
    </row>
    <row r="84" spans="1:15" x14ac:dyDescent="0.2">
      <c r="A84" t="s">
        <v>294</v>
      </c>
    </row>
    <row r="85" spans="1:15" x14ac:dyDescent="0.2">
      <c r="A85" t="s">
        <v>255</v>
      </c>
      <c r="B85" t="s">
        <v>86</v>
      </c>
    </row>
    <row r="86" spans="1:15" x14ac:dyDescent="0.2">
      <c r="A86" t="s">
        <v>238</v>
      </c>
      <c r="B86" s="9">
        <v>383485</v>
      </c>
      <c r="C86" s="10">
        <f>B86/B$94</f>
        <v>0.28435152710528461</v>
      </c>
      <c r="O86" t="s">
        <v>260</v>
      </c>
    </row>
    <row r="87" spans="1:15" x14ac:dyDescent="0.2">
      <c r="A87" t="s">
        <v>254</v>
      </c>
      <c r="B87" s="11">
        <f>B94-B86</f>
        <v>965145</v>
      </c>
      <c r="C87" s="10">
        <f>B87/B$94</f>
        <v>0.71564847289471534</v>
      </c>
      <c r="O87" t="s">
        <v>293</v>
      </c>
    </row>
    <row r="88" spans="1:15" x14ac:dyDescent="0.2">
      <c r="A88" t="s">
        <v>256</v>
      </c>
      <c r="B88" s="9">
        <v>1166140</v>
      </c>
      <c r="C88" s="10">
        <f>B88/B$95</f>
        <v>0.15070987979809886</v>
      </c>
    </row>
    <row r="89" spans="1:15" x14ac:dyDescent="0.2">
      <c r="A89" t="s">
        <v>257</v>
      </c>
      <c r="B89" s="9">
        <v>1938482</v>
      </c>
      <c r="C89" s="10">
        <f>B89/B$95</f>
        <v>0.25052599963192951</v>
      </c>
    </row>
    <row r="90" spans="1:15" x14ac:dyDescent="0.2">
      <c r="A90" t="s">
        <v>258</v>
      </c>
      <c r="B90" s="9">
        <v>4548037</v>
      </c>
      <c r="C90" s="10">
        <f>B90/B$95</f>
        <v>0.58778029189231662</v>
      </c>
    </row>
    <row r="91" spans="1:15" x14ac:dyDescent="0.2">
      <c r="A91" t="s">
        <v>259</v>
      </c>
      <c r="B91" s="9">
        <v>84989</v>
      </c>
      <c r="C91" s="10">
        <f>B91/B$95</f>
        <v>1.0983828677655018E-2</v>
      </c>
    </row>
    <row r="93" spans="1:15" x14ac:dyDescent="0.2">
      <c r="A93" t="s">
        <v>253</v>
      </c>
      <c r="B93" s="11">
        <f>SUM(B86:B91)</f>
        <v>9086278</v>
      </c>
    </row>
    <row r="94" spans="1:15" x14ac:dyDescent="0.2">
      <c r="A94" t="s">
        <v>251</v>
      </c>
      <c r="B94" s="9">
        <v>1348630</v>
      </c>
      <c r="C94" s="10">
        <f>B94/B93</f>
        <v>0.148424910617967</v>
      </c>
    </row>
    <row r="95" spans="1:15" x14ac:dyDescent="0.2">
      <c r="A95" t="s">
        <v>252</v>
      </c>
      <c r="B95" s="9">
        <f>SUM(B88:B91)</f>
        <v>7737648</v>
      </c>
      <c r="C95" s="10">
        <f>B95/B93</f>
        <v>0.85157508938203297</v>
      </c>
    </row>
    <row r="96" spans="1:15" x14ac:dyDescent="0.2">
      <c r="B96" s="9"/>
      <c r="C96" s="10"/>
    </row>
    <row r="97" spans="1:15" x14ac:dyDescent="0.2">
      <c r="A97" t="s">
        <v>296</v>
      </c>
      <c r="B97" s="9">
        <v>817285</v>
      </c>
      <c r="C97" s="10">
        <f>B97/B90</f>
        <v>0.17970060489833306</v>
      </c>
    </row>
    <row r="99" spans="1:15" x14ac:dyDescent="0.2">
      <c r="A99" t="s">
        <v>302</v>
      </c>
      <c r="C99" s="10">
        <f>(B86+B90)/B93</f>
        <v>0.54274390459988131</v>
      </c>
    </row>
    <row r="100" spans="1:15" x14ac:dyDescent="0.2">
      <c r="A100" t="s">
        <v>299</v>
      </c>
      <c r="C100" s="10">
        <f>(B86+B97)/(B86+B90)</f>
        <v>0.24348872417075296</v>
      </c>
    </row>
    <row r="101" spans="1:15" x14ac:dyDescent="0.2">
      <c r="A101" t="s">
        <v>303</v>
      </c>
      <c r="C101" s="10">
        <f>D75/H8</f>
        <v>0.31929447884577489</v>
      </c>
    </row>
    <row r="102" spans="1:15" x14ac:dyDescent="0.2">
      <c r="A102" t="s">
        <v>304</v>
      </c>
      <c r="C102" s="10">
        <f>C100*C99/C101</f>
        <v>0.41388758540453757</v>
      </c>
      <c r="O102" t="s">
        <v>305</v>
      </c>
    </row>
  </sheetData>
  <mergeCells count="2">
    <mergeCell ref="A1:D1"/>
    <mergeCell ref="L7:M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A20" sqref="A20"/>
    </sheetView>
  </sheetViews>
  <sheetFormatPr defaultRowHeight="12.75" x14ac:dyDescent="0.2"/>
  <cols>
    <col min="1" max="1" width="37.5703125" customWidth="1"/>
    <col min="11" max="11" width="2.42578125" customWidth="1"/>
    <col min="12" max="12" width="122.42578125" customWidth="1"/>
  </cols>
  <sheetData>
    <row r="1" spans="1:12" x14ac:dyDescent="0.2">
      <c r="A1" s="33" t="s">
        <v>341</v>
      </c>
      <c r="B1" s="33"/>
      <c r="C1" s="33"/>
      <c r="D1" s="33"/>
      <c r="E1" s="33"/>
      <c r="L1" t="s">
        <v>496</v>
      </c>
    </row>
    <row r="2" spans="1:12" x14ac:dyDescent="0.2">
      <c r="L2" t="s">
        <v>497</v>
      </c>
    </row>
    <row r="3" spans="1:12" x14ac:dyDescent="0.2">
      <c r="B3" s="38" t="s">
        <v>334</v>
      </c>
      <c r="C3" s="38"/>
      <c r="D3" s="38"/>
      <c r="E3" s="38"/>
      <c r="F3" s="38"/>
      <c r="G3" s="38"/>
      <c r="H3" s="38"/>
      <c r="I3" s="38"/>
      <c r="L3" t="s">
        <v>498</v>
      </c>
    </row>
    <row r="4" spans="1:12" x14ac:dyDescent="0.2">
      <c r="B4">
        <v>1</v>
      </c>
      <c r="C4">
        <v>2</v>
      </c>
      <c r="D4">
        <v>3</v>
      </c>
      <c r="E4">
        <v>4</v>
      </c>
      <c r="F4">
        <v>5</v>
      </c>
      <c r="G4">
        <v>6</v>
      </c>
      <c r="H4">
        <v>7</v>
      </c>
      <c r="I4">
        <v>8</v>
      </c>
      <c r="L4" s="12" t="s">
        <v>338</v>
      </c>
    </row>
    <row r="5" spans="1:12" x14ac:dyDescent="0.2">
      <c r="A5" s="12" t="s">
        <v>329</v>
      </c>
      <c r="B5">
        <v>1131</v>
      </c>
      <c r="C5">
        <v>1014</v>
      </c>
      <c r="D5">
        <v>1624</v>
      </c>
      <c r="E5">
        <v>1295</v>
      </c>
      <c r="F5">
        <v>1250</v>
      </c>
      <c r="G5">
        <v>671</v>
      </c>
      <c r="H5">
        <v>843</v>
      </c>
      <c r="I5">
        <v>891</v>
      </c>
      <c r="L5" t="s">
        <v>336</v>
      </c>
    </row>
    <row r="6" spans="1:12" x14ac:dyDescent="0.2">
      <c r="A6" s="12" t="s">
        <v>330</v>
      </c>
      <c r="B6">
        <v>221</v>
      </c>
      <c r="C6">
        <v>191</v>
      </c>
      <c r="D6">
        <v>290</v>
      </c>
      <c r="E6">
        <v>492</v>
      </c>
      <c r="F6">
        <v>211</v>
      </c>
      <c r="G6">
        <v>139</v>
      </c>
      <c r="H6">
        <v>228</v>
      </c>
      <c r="I6">
        <v>154</v>
      </c>
      <c r="L6" s="12" t="s">
        <v>337</v>
      </c>
    </row>
    <row r="7" spans="1:12" x14ac:dyDescent="0.2">
      <c r="A7" s="12" t="s">
        <v>331</v>
      </c>
      <c r="B7">
        <v>0</v>
      </c>
      <c r="C7">
        <v>8</v>
      </c>
      <c r="D7">
        <v>4</v>
      </c>
      <c r="E7">
        <v>40</v>
      </c>
      <c r="F7">
        <v>2</v>
      </c>
      <c r="G7">
        <v>8</v>
      </c>
      <c r="H7">
        <v>12</v>
      </c>
      <c r="I7">
        <v>12</v>
      </c>
    </row>
    <row r="8" spans="1:12" x14ac:dyDescent="0.2">
      <c r="A8" s="12" t="s">
        <v>332</v>
      </c>
      <c r="B8" s="10">
        <v>0</v>
      </c>
      <c r="C8" s="10">
        <v>0.04</v>
      </c>
      <c r="D8" s="10">
        <v>0.01</v>
      </c>
      <c r="E8" s="10">
        <v>0.08</v>
      </c>
      <c r="F8" s="10">
        <v>0.01</v>
      </c>
      <c r="G8" s="10">
        <v>0.06</v>
      </c>
      <c r="H8" s="10">
        <v>0.05</v>
      </c>
      <c r="I8" s="10">
        <v>0.08</v>
      </c>
      <c r="L8" s="12" t="s">
        <v>340</v>
      </c>
    </row>
    <row r="9" spans="1:12" x14ac:dyDescent="0.2">
      <c r="J9" s="12" t="s">
        <v>335</v>
      </c>
      <c r="L9" s="12" t="s">
        <v>342</v>
      </c>
    </row>
    <row r="10" spans="1:12" x14ac:dyDescent="0.2">
      <c r="A10" s="12" t="s">
        <v>333</v>
      </c>
      <c r="B10" s="10">
        <f>2*B7/B6</f>
        <v>0</v>
      </c>
      <c r="C10" s="10">
        <f t="shared" ref="C10:I10" si="0">2*C7/C6</f>
        <v>8.3769633507853408E-2</v>
      </c>
      <c r="D10" s="10">
        <f t="shared" si="0"/>
        <v>2.7586206896551724E-2</v>
      </c>
      <c r="E10" s="10">
        <f t="shared" si="0"/>
        <v>0.16260162601626016</v>
      </c>
      <c r="F10" s="10">
        <f t="shared" si="0"/>
        <v>1.8957345971563982E-2</v>
      </c>
      <c r="G10" s="10">
        <f t="shared" si="0"/>
        <v>0.11510791366906475</v>
      </c>
      <c r="H10" s="10">
        <f t="shared" si="0"/>
        <v>0.10526315789473684</v>
      </c>
      <c r="I10" s="10">
        <f t="shared" si="0"/>
        <v>0.15584415584415584</v>
      </c>
      <c r="J10" s="13">
        <f>2*SUM(B7:I7)/SUM(B6:I6)</f>
        <v>8.9304257528556599E-2</v>
      </c>
      <c r="L10" s="12" t="s">
        <v>339</v>
      </c>
    </row>
    <row r="11" spans="1:12" x14ac:dyDescent="0.2">
      <c r="L11" s="12" t="s">
        <v>349</v>
      </c>
    </row>
    <row r="12" spans="1:12" x14ac:dyDescent="0.2">
      <c r="J12" t="s">
        <v>345</v>
      </c>
    </row>
    <row r="13" spans="1:12" x14ac:dyDescent="0.2">
      <c r="A13" t="s">
        <v>344</v>
      </c>
      <c r="B13">
        <v>930</v>
      </c>
      <c r="C13">
        <v>737</v>
      </c>
      <c r="D13">
        <v>1202</v>
      </c>
      <c r="E13">
        <v>918</v>
      </c>
      <c r="F13">
        <v>947</v>
      </c>
      <c r="G13">
        <v>563</v>
      </c>
      <c r="H13">
        <v>747</v>
      </c>
      <c r="I13">
        <v>769</v>
      </c>
      <c r="J13">
        <v>85637</v>
      </c>
      <c r="L13" t="s">
        <v>348</v>
      </c>
    </row>
    <row r="14" spans="1:12" x14ac:dyDescent="0.2">
      <c r="A14" t="s">
        <v>346</v>
      </c>
      <c r="B14">
        <v>752</v>
      </c>
      <c r="C14">
        <v>581</v>
      </c>
      <c r="D14">
        <v>947</v>
      </c>
      <c r="E14">
        <v>785</v>
      </c>
      <c r="F14">
        <v>740</v>
      </c>
      <c r="G14">
        <v>453</v>
      </c>
      <c r="H14">
        <v>613</v>
      </c>
      <c r="I14">
        <v>592</v>
      </c>
      <c r="J14">
        <v>64543</v>
      </c>
    </row>
    <row r="15" spans="1:12" x14ac:dyDescent="0.2">
      <c r="A15" t="s">
        <v>347</v>
      </c>
      <c r="B15" s="10">
        <f>B14/B13</f>
        <v>0.8086021505376344</v>
      </c>
      <c r="C15" s="10">
        <f t="shared" ref="C15:J15" si="1">C14/C13</f>
        <v>0.78833107191316143</v>
      </c>
      <c r="D15" s="10">
        <f t="shared" si="1"/>
        <v>0.78785357737104822</v>
      </c>
      <c r="E15" s="10">
        <f t="shared" si="1"/>
        <v>0.855119825708061</v>
      </c>
      <c r="F15" s="10">
        <f t="shared" si="1"/>
        <v>0.78141499472016895</v>
      </c>
      <c r="G15" s="10">
        <f t="shared" si="1"/>
        <v>0.80461811722912968</v>
      </c>
      <c r="H15" s="10">
        <f t="shared" si="1"/>
        <v>0.82061579651941097</v>
      </c>
      <c r="I15" s="10">
        <f t="shared" si="1"/>
        <v>0.76983094928478546</v>
      </c>
      <c r="J15" s="10">
        <f t="shared" si="1"/>
        <v>0.75368123591438285</v>
      </c>
    </row>
    <row r="17" spans="1:12" x14ac:dyDescent="0.2">
      <c r="I17" t="s">
        <v>367</v>
      </c>
      <c r="J17" s="15">
        <f>J14/(J13-J14)</f>
        <v>3.0597800322366551</v>
      </c>
    </row>
    <row r="20" spans="1:12" x14ac:dyDescent="0.2">
      <c r="A20" s="12" t="s">
        <v>368</v>
      </c>
    </row>
    <row r="21" spans="1:12" x14ac:dyDescent="0.2">
      <c r="L21" s="12" t="s">
        <v>374</v>
      </c>
    </row>
    <row r="22" spans="1:12" x14ac:dyDescent="0.2">
      <c r="A22" t="s">
        <v>371</v>
      </c>
      <c r="B22" s="1">
        <v>243084</v>
      </c>
      <c r="L22" t="s">
        <v>369</v>
      </c>
    </row>
    <row r="23" spans="1:12" x14ac:dyDescent="0.2">
      <c r="A23" t="s">
        <v>370</v>
      </c>
      <c r="B23" s="1">
        <v>20671</v>
      </c>
      <c r="L23" s="12" t="s">
        <v>375</v>
      </c>
    </row>
    <row r="24" spans="1:12" x14ac:dyDescent="0.2">
      <c r="A24" t="s">
        <v>372</v>
      </c>
      <c r="B24" s="1">
        <v>1672</v>
      </c>
      <c r="L24" s="12" t="s">
        <v>376</v>
      </c>
    </row>
    <row r="25" spans="1:12" x14ac:dyDescent="0.2">
      <c r="A25" t="s">
        <v>373</v>
      </c>
      <c r="B25" s="13">
        <f>B24/B23</f>
        <v>8.0886265782980984E-2</v>
      </c>
      <c r="L25" s="12"/>
    </row>
    <row r="27" spans="1:12" x14ac:dyDescent="0.2">
      <c r="A27" s="12" t="s">
        <v>487</v>
      </c>
    </row>
    <row r="28" spans="1:12" x14ac:dyDescent="0.2">
      <c r="A28" s="12" t="s">
        <v>486</v>
      </c>
      <c r="B28" s="26">
        <f>'all arrests'!C80</f>
        <v>0.1313042125037065</v>
      </c>
    </row>
    <row r="29" spans="1:12" x14ac:dyDescent="0.2">
      <c r="A29" s="12" t="s">
        <v>488</v>
      </c>
      <c r="B29" s="10">
        <f>B23/(B28*B22)</f>
        <v>0.64762924726070736</v>
      </c>
    </row>
  </sheetData>
  <mergeCells count="2">
    <mergeCell ref="A1:E1"/>
    <mergeCell ref="B3:I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sqref="A1:D1"/>
    </sheetView>
  </sheetViews>
  <sheetFormatPr defaultRowHeight="12.75" x14ac:dyDescent="0.2"/>
  <cols>
    <col min="1" max="1" width="31.5703125" customWidth="1"/>
    <col min="2" max="4" width="14" customWidth="1"/>
    <col min="5" max="5" width="2.140625" customWidth="1"/>
    <col min="6" max="6" width="110.7109375" customWidth="1"/>
  </cols>
  <sheetData>
    <row r="1" spans="1:6" x14ac:dyDescent="0.2">
      <c r="A1" s="33" t="s">
        <v>499</v>
      </c>
      <c r="B1" s="35"/>
      <c r="C1" s="35"/>
      <c r="D1" s="35"/>
      <c r="F1" t="s">
        <v>496</v>
      </c>
    </row>
    <row r="2" spans="1:6" x14ac:dyDescent="0.2">
      <c r="F2" t="s">
        <v>497</v>
      </c>
    </row>
    <row r="3" spans="1:6" x14ac:dyDescent="0.2">
      <c r="B3" s="16" t="s">
        <v>314</v>
      </c>
      <c r="C3" s="37" t="s">
        <v>315</v>
      </c>
      <c r="D3" s="37"/>
      <c r="F3" t="s">
        <v>498</v>
      </c>
    </row>
    <row r="4" spans="1:6" x14ac:dyDescent="0.2">
      <c r="B4" s="16">
        <v>1997</v>
      </c>
      <c r="C4" s="16">
        <v>1997</v>
      </c>
      <c r="D4" s="16">
        <v>2000</v>
      </c>
    </row>
    <row r="5" spans="1:6" x14ac:dyDescent="0.2">
      <c r="A5" t="s">
        <v>313</v>
      </c>
      <c r="B5" s="16">
        <v>127296</v>
      </c>
      <c r="C5" s="16">
        <v>117833</v>
      </c>
      <c r="D5" s="16">
        <v>145932</v>
      </c>
      <c r="F5" t="s">
        <v>320</v>
      </c>
    </row>
    <row r="6" spans="1:6" x14ac:dyDescent="0.2">
      <c r="A6" t="s">
        <v>316</v>
      </c>
      <c r="B6" s="16">
        <v>89974</v>
      </c>
      <c r="C6" s="16">
        <v>83347</v>
      </c>
      <c r="D6" s="16">
        <v>100531</v>
      </c>
    </row>
    <row r="7" spans="1:6" x14ac:dyDescent="0.2">
      <c r="A7" t="s">
        <v>322</v>
      </c>
      <c r="B7" s="16">
        <f>71828</f>
        <v>71828</v>
      </c>
      <c r="C7" s="16">
        <f>65583</f>
        <v>65583</v>
      </c>
      <c r="D7" s="16">
        <v>74050</v>
      </c>
    </row>
    <row r="8" spans="1:6" x14ac:dyDescent="0.2">
      <c r="A8" t="s">
        <v>319</v>
      </c>
      <c r="B8" s="22">
        <f>1-B7/B5</f>
        <v>0.43574032176973354</v>
      </c>
      <c r="C8" s="22">
        <f>1-C7/C5</f>
        <v>0.44342416810231433</v>
      </c>
      <c r="D8" s="22">
        <f>1-D7/D5</f>
        <v>0.4925718827947263</v>
      </c>
    </row>
    <row r="9" spans="1:6" x14ac:dyDescent="0.2">
      <c r="B9" s="22"/>
      <c r="C9" s="22"/>
      <c r="D9" s="22"/>
    </row>
    <row r="10" spans="1:6" x14ac:dyDescent="0.2">
      <c r="B10" s="16"/>
      <c r="C10" s="16"/>
      <c r="D10" s="16"/>
    </row>
    <row r="11" spans="1:6" x14ac:dyDescent="0.2">
      <c r="A11" t="s">
        <v>321</v>
      </c>
      <c r="B11" s="16">
        <v>81432</v>
      </c>
      <c r="C11" s="16">
        <v>74155</v>
      </c>
      <c r="D11" s="16">
        <v>85229</v>
      </c>
      <c r="F11" t="s">
        <v>328</v>
      </c>
    </row>
    <row r="12" spans="1:6" x14ac:dyDescent="0.2">
      <c r="A12" t="s">
        <v>324</v>
      </c>
      <c r="B12" s="22">
        <f>(B11-B7)/B7</f>
        <v>0.13370830316868074</v>
      </c>
      <c r="C12" s="22">
        <f>(C11-C7)/C7</f>
        <v>0.13070460332708173</v>
      </c>
      <c r="D12" s="22">
        <f>(D11-D7)/D7</f>
        <v>0.15096556380823767</v>
      </c>
      <c r="F12" t="s">
        <v>317</v>
      </c>
    </row>
    <row r="13" spans="1:6" x14ac:dyDescent="0.2">
      <c r="A13" t="s">
        <v>323</v>
      </c>
      <c r="B13" s="16">
        <v>6560</v>
      </c>
      <c r="C13" s="16">
        <v>6026</v>
      </c>
      <c r="D13" s="16">
        <v>7809</v>
      </c>
      <c r="F13" t="s">
        <v>318</v>
      </c>
    </row>
    <row r="14" spans="1:6" x14ac:dyDescent="0.2">
      <c r="A14" t="s">
        <v>325</v>
      </c>
      <c r="B14" s="22">
        <f>B13/B11</f>
        <v>8.0558011592494358E-2</v>
      </c>
      <c r="C14" s="22">
        <f>C13/C11</f>
        <v>8.1262221023531797E-2</v>
      </c>
      <c r="D14" s="22">
        <f>D13/D11</f>
        <v>9.1623743092139998E-2</v>
      </c>
    </row>
    <row r="15" spans="1:6" x14ac:dyDescent="0.2">
      <c r="A15" t="s">
        <v>326</v>
      </c>
      <c r="B15" s="22">
        <f>B13/B5</f>
        <v>5.153343388637506E-2</v>
      </c>
      <c r="C15" s="22">
        <f>C13/C5</f>
        <v>5.1140172956642027E-2</v>
      </c>
      <c r="D15" s="22">
        <f>D13/D5</f>
        <v>5.3511224405887674E-2</v>
      </c>
      <c r="F15" t="s">
        <v>327</v>
      </c>
    </row>
    <row r="17" spans="6:6" x14ac:dyDescent="0.2">
      <c r="F17" t="s">
        <v>277</v>
      </c>
    </row>
  </sheetData>
  <mergeCells count="2">
    <mergeCell ref="C3:D3"/>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23"/>
  <sheetViews>
    <sheetView workbookViewId="0">
      <selection sqref="A1:D1"/>
    </sheetView>
  </sheetViews>
  <sheetFormatPr defaultRowHeight="12.75" x14ac:dyDescent="0.2"/>
  <cols>
    <col min="1" max="1" width="16.140625" customWidth="1"/>
    <col min="2" max="2" width="13.7109375" customWidth="1"/>
    <col min="37" max="37" width="3.7109375" customWidth="1"/>
    <col min="38" max="38" width="41.42578125" customWidth="1"/>
  </cols>
  <sheetData>
    <row r="1" spans="1:38" x14ac:dyDescent="0.2">
      <c r="A1" s="33" t="s">
        <v>489</v>
      </c>
      <c r="B1" s="33"/>
      <c r="C1" s="33"/>
      <c r="D1" s="33"/>
      <c r="AL1" t="s">
        <v>496</v>
      </c>
    </row>
    <row r="2" spans="1:38" x14ac:dyDescent="0.2">
      <c r="AL2" t="s">
        <v>497</v>
      </c>
    </row>
    <row r="3" spans="1:38" x14ac:dyDescent="0.2">
      <c r="A3" s="12" t="s">
        <v>477</v>
      </c>
      <c r="AL3" t="s">
        <v>498</v>
      </c>
    </row>
    <row r="4" spans="1:38" x14ac:dyDescent="0.2">
      <c r="B4" s="12" t="s">
        <v>482</v>
      </c>
      <c r="C4" s="12" t="s">
        <v>478</v>
      </c>
      <c r="D4" t="s">
        <v>393</v>
      </c>
    </row>
    <row r="5" spans="1:38" x14ac:dyDescent="0.2">
      <c r="A5" t="s">
        <v>417</v>
      </c>
      <c r="B5">
        <f>C78</f>
        <v>40142</v>
      </c>
      <c r="C5">
        <f>D78</f>
        <v>2497</v>
      </c>
      <c r="D5">
        <f>N78</f>
        <v>4022</v>
      </c>
    </row>
    <row r="6" spans="1:38" x14ac:dyDescent="0.2">
      <c r="A6" t="s">
        <v>418</v>
      </c>
      <c r="B6">
        <f>C79</f>
        <v>300683</v>
      </c>
      <c r="C6">
        <f>D79</f>
        <v>13320</v>
      </c>
      <c r="D6">
        <f>N79</f>
        <v>28925</v>
      </c>
    </row>
    <row r="8" spans="1:38" x14ac:dyDescent="0.2">
      <c r="A8" s="12" t="s">
        <v>479</v>
      </c>
      <c r="B8">
        <f>B6-B5</f>
        <v>260541</v>
      </c>
      <c r="C8">
        <f>C6-C5</f>
        <v>10823</v>
      </c>
      <c r="D8">
        <f>D6-D5</f>
        <v>24903</v>
      </c>
    </row>
    <row r="10" spans="1:38" x14ac:dyDescent="0.2">
      <c r="A10" t="s">
        <v>377</v>
      </c>
    </row>
    <row r="11" spans="1:38" x14ac:dyDescent="0.2">
      <c r="A11" t="s">
        <v>378</v>
      </c>
    </row>
    <row r="12" spans="1:38" x14ac:dyDescent="0.2">
      <c r="A12" t="s">
        <v>379</v>
      </c>
      <c r="B12" t="s">
        <v>380</v>
      </c>
      <c r="C12" t="s">
        <v>380</v>
      </c>
    </row>
    <row r="13" spans="1:38" x14ac:dyDescent="0.2">
      <c r="A13" t="s">
        <v>381</v>
      </c>
      <c r="C13" t="s">
        <v>382</v>
      </c>
      <c r="D13" t="s">
        <v>383</v>
      </c>
      <c r="E13" t="s">
        <v>384</v>
      </c>
      <c r="F13" t="s">
        <v>385</v>
      </c>
      <c r="G13" t="s">
        <v>386</v>
      </c>
      <c r="H13" t="s">
        <v>387</v>
      </c>
      <c r="I13" t="s">
        <v>388</v>
      </c>
      <c r="J13" t="s">
        <v>389</v>
      </c>
      <c r="K13" t="s">
        <v>390</v>
      </c>
      <c r="L13" t="s">
        <v>391</v>
      </c>
      <c r="M13" t="s">
        <v>392</v>
      </c>
      <c r="N13" t="s">
        <v>393</v>
      </c>
      <c r="O13" t="s">
        <v>394</v>
      </c>
      <c r="P13" t="s">
        <v>395</v>
      </c>
      <c r="Q13" t="s">
        <v>396</v>
      </c>
      <c r="R13" t="s">
        <v>397</v>
      </c>
      <c r="S13" t="s">
        <v>398</v>
      </c>
      <c r="T13" t="s">
        <v>399</v>
      </c>
      <c r="U13" t="s">
        <v>400</v>
      </c>
      <c r="V13" t="s">
        <v>401</v>
      </c>
      <c r="W13" t="s">
        <v>402</v>
      </c>
      <c r="X13" t="s">
        <v>403</v>
      </c>
      <c r="Y13" t="s">
        <v>404</v>
      </c>
      <c r="Z13" t="s">
        <v>405</v>
      </c>
      <c r="AA13" t="s">
        <v>406</v>
      </c>
      <c r="AB13" t="s">
        <v>407</v>
      </c>
      <c r="AC13" t="s">
        <v>408</v>
      </c>
      <c r="AD13" t="s">
        <v>409</v>
      </c>
      <c r="AE13" t="s">
        <v>410</v>
      </c>
      <c r="AF13" t="s">
        <v>411</v>
      </c>
      <c r="AG13" t="s">
        <v>412</v>
      </c>
      <c r="AH13" t="s">
        <v>413</v>
      </c>
      <c r="AI13" t="s">
        <v>414</v>
      </c>
      <c r="AJ13" t="s">
        <v>415</v>
      </c>
    </row>
    <row r="14" spans="1:38" x14ac:dyDescent="0.2">
      <c r="A14" t="s">
        <v>416</v>
      </c>
      <c r="B14" t="s">
        <v>417</v>
      </c>
      <c r="C14">
        <v>12832</v>
      </c>
      <c r="D14">
        <v>719</v>
      </c>
      <c r="E14">
        <v>3773</v>
      </c>
      <c r="F14">
        <v>21</v>
      </c>
      <c r="G14">
        <v>26</v>
      </c>
      <c r="H14">
        <v>351</v>
      </c>
      <c r="I14">
        <v>321</v>
      </c>
      <c r="J14">
        <v>760</v>
      </c>
      <c r="K14">
        <v>2844</v>
      </c>
      <c r="L14">
        <v>137</v>
      </c>
      <c r="M14">
        <v>32</v>
      </c>
      <c r="N14">
        <v>1957</v>
      </c>
      <c r="O14">
        <v>23</v>
      </c>
      <c r="P14">
        <v>60</v>
      </c>
      <c r="Q14">
        <v>3</v>
      </c>
      <c r="R14">
        <v>240</v>
      </c>
      <c r="S14">
        <v>322</v>
      </c>
      <c r="T14">
        <v>190</v>
      </c>
      <c r="U14">
        <v>0</v>
      </c>
      <c r="V14">
        <v>26</v>
      </c>
      <c r="W14">
        <v>987</v>
      </c>
      <c r="X14">
        <v>8</v>
      </c>
      <c r="Y14">
        <v>15</v>
      </c>
      <c r="Z14">
        <v>93</v>
      </c>
      <c r="AA14">
        <v>703</v>
      </c>
      <c r="AB14">
        <v>78</v>
      </c>
      <c r="AC14">
        <v>1539</v>
      </c>
      <c r="AD14">
        <v>10</v>
      </c>
      <c r="AE14">
        <v>1695</v>
      </c>
      <c r="AF14">
        <v>0</v>
      </c>
      <c r="AG14">
        <v>32</v>
      </c>
      <c r="AH14">
        <v>359</v>
      </c>
      <c r="AI14">
        <v>291</v>
      </c>
      <c r="AJ14">
        <v>3772968</v>
      </c>
      <c r="AL14" s="12" t="s">
        <v>490</v>
      </c>
    </row>
    <row r="15" spans="1:38" x14ac:dyDescent="0.2">
      <c r="B15" t="s">
        <v>418</v>
      </c>
      <c r="C15">
        <v>212192</v>
      </c>
      <c r="D15">
        <v>6541</v>
      </c>
      <c r="E15">
        <v>24496</v>
      </c>
      <c r="F15">
        <v>315</v>
      </c>
      <c r="G15">
        <v>356</v>
      </c>
      <c r="H15">
        <v>2047</v>
      </c>
      <c r="I15">
        <v>3823</v>
      </c>
      <c r="J15">
        <v>4110</v>
      </c>
      <c r="K15">
        <v>19192</v>
      </c>
      <c r="L15">
        <v>1067</v>
      </c>
      <c r="M15">
        <v>127</v>
      </c>
      <c r="N15">
        <v>26590</v>
      </c>
      <c r="O15">
        <v>1818</v>
      </c>
      <c r="P15">
        <v>8381</v>
      </c>
      <c r="Q15">
        <v>153</v>
      </c>
      <c r="R15">
        <v>2295</v>
      </c>
      <c r="S15">
        <v>2277</v>
      </c>
      <c r="T15">
        <v>1546</v>
      </c>
      <c r="U15">
        <v>260</v>
      </c>
      <c r="V15">
        <v>582</v>
      </c>
      <c r="W15">
        <v>16488</v>
      </c>
      <c r="X15">
        <v>58</v>
      </c>
      <c r="Y15">
        <v>1055</v>
      </c>
      <c r="Z15">
        <v>14991</v>
      </c>
      <c r="AA15">
        <v>6077</v>
      </c>
      <c r="AB15">
        <v>11087</v>
      </c>
      <c r="AC15">
        <v>4862</v>
      </c>
      <c r="AD15">
        <v>300</v>
      </c>
      <c r="AE15">
        <v>81944</v>
      </c>
      <c r="AF15">
        <v>0</v>
      </c>
      <c r="AG15">
        <v>32</v>
      </c>
      <c r="AH15">
        <v>359</v>
      </c>
    </row>
    <row r="16" spans="1:38" x14ac:dyDescent="0.2">
      <c r="A16" t="s">
        <v>419</v>
      </c>
      <c r="B16" t="s">
        <v>417</v>
      </c>
      <c r="C16">
        <v>3951</v>
      </c>
      <c r="D16">
        <v>212</v>
      </c>
      <c r="E16">
        <v>1288</v>
      </c>
      <c r="F16">
        <v>0</v>
      </c>
      <c r="G16">
        <v>2</v>
      </c>
      <c r="H16">
        <v>44</v>
      </c>
      <c r="I16">
        <v>166</v>
      </c>
      <c r="J16">
        <v>145</v>
      </c>
      <c r="K16">
        <v>1055</v>
      </c>
      <c r="L16">
        <v>63</v>
      </c>
      <c r="M16">
        <v>25</v>
      </c>
      <c r="N16">
        <v>368</v>
      </c>
      <c r="O16">
        <v>5</v>
      </c>
      <c r="P16">
        <v>24</v>
      </c>
      <c r="Q16">
        <v>8</v>
      </c>
      <c r="R16">
        <v>4</v>
      </c>
      <c r="S16">
        <v>210</v>
      </c>
      <c r="T16">
        <v>33</v>
      </c>
      <c r="U16">
        <v>2</v>
      </c>
      <c r="V16">
        <v>42</v>
      </c>
      <c r="W16">
        <v>265</v>
      </c>
      <c r="X16">
        <v>0</v>
      </c>
      <c r="Y16">
        <v>2</v>
      </c>
      <c r="Z16">
        <v>89</v>
      </c>
      <c r="AA16">
        <v>281</v>
      </c>
      <c r="AB16">
        <v>10</v>
      </c>
      <c r="AC16">
        <v>52</v>
      </c>
      <c r="AD16">
        <v>0</v>
      </c>
      <c r="AE16">
        <v>718</v>
      </c>
      <c r="AF16">
        <v>0</v>
      </c>
      <c r="AG16">
        <v>1</v>
      </c>
      <c r="AH16">
        <v>337</v>
      </c>
      <c r="AI16">
        <v>32</v>
      </c>
      <c r="AJ16">
        <v>666481</v>
      </c>
    </row>
    <row r="17" spans="1:36" x14ac:dyDescent="0.2">
      <c r="B17" t="s">
        <v>418</v>
      </c>
      <c r="C17">
        <v>38294</v>
      </c>
      <c r="D17">
        <v>2121</v>
      </c>
      <c r="E17">
        <v>4108</v>
      </c>
      <c r="F17">
        <v>22</v>
      </c>
      <c r="G17">
        <v>54</v>
      </c>
      <c r="H17">
        <v>275</v>
      </c>
      <c r="I17">
        <v>1770</v>
      </c>
      <c r="J17">
        <v>457</v>
      </c>
      <c r="K17">
        <v>3337</v>
      </c>
      <c r="L17">
        <v>268</v>
      </c>
      <c r="M17">
        <v>46</v>
      </c>
      <c r="N17">
        <v>4076</v>
      </c>
      <c r="O17">
        <v>87</v>
      </c>
      <c r="P17">
        <v>275</v>
      </c>
      <c r="Q17">
        <v>106</v>
      </c>
      <c r="R17">
        <v>38</v>
      </c>
      <c r="S17">
        <v>879</v>
      </c>
      <c r="T17">
        <v>345</v>
      </c>
      <c r="U17">
        <v>159</v>
      </c>
      <c r="V17">
        <v>166</v>
      </c>
      <c r="W17">
        <v>1716</v>
      </c>
      <c r="X17">
        <v>0</v>
      </c>
      <c r="Y17">
        <v>320</v>
      </c>
      <c r="Z17">
        <v>5538</v>
      </c>
      <c r="AA17">
        <v>1692</v>
      </c>
      <c r="AB17">
        <v>108</v>
      </c>
      <c r="AC17">
        <v>836</v>
      </c>
      <c r="AD17">
        <v>3</v>
      </c>
      <c r="AE17">
        <v>15379</v>
      </c>
      <c r="AF17">
        <v>4</v>
      </c>
      <c r="AG17">
        <v>1</v>
      </c>
      <c r="AH17">
        <v>337</v>
      </c>
    </row>
    <row r="18" spans="1:36" x14ac:dyDescent="0.2">
      <c r="A18" t="s">
        <v>420</v>
      </c>
      <c r="B18" t="s">
        <v>417</v>
      </c>
      <c r="C18">
        <v>53826</v>
      </c>
      <c r="D18">
        <v>1619</v>
      </c>
      <c r="E18">
        <v>11065</v>
      </c>
      <c r="F18">
        <v>29</v>
      </c>
      <c r="G18">
        <v>28</v>
      </c>
      <c r="H18">
        <v>457</v>
      </c>
      <c r="I18">
        <v>1105</v>
      </c>
      <c r="J18">
        <v>1523</v>
      </c>
      <c r="K18">
        <v>8769</v>
      </c>
      <c r="L18">
        <v>613</v>
      </c>
      <c r="M18">
        <v>160</v>
      </c>
      <c r="N18">
        <v>4853</v>
      </c>
      <c r="O18">
        <v>51</v>
      </c>
      <c r="P18">
        <v>97</v>
      </c>
      <c r="Q18">
        <v>26</v>
      </c>
      <c r="R18">
        <v>160</v>
      </c>
      <c r="S18">
        <v>3711</v>
      </c>
      <c r="T18">
        <v>538</v>
      </c>
      <c r="U18">
        <v>27</v>
      </c>
      <c r="V18">
        <v>307</v>
      </c>
      <c r="W18">
        <v>5413</v>
      </c>
      <c r="X18">
        <v>1</v>
      </c>
      <c r="Y18">
        <v>284</v>
      </c>
      <c r="Z18">
        <v>561</v>
      </c>
      <c r="AA18">
        <v>5789</v>
      </c>
      <c r="AB18">
        <v>4</v>
      </c>
      <c r="AC18">
        <v>3388</v>
      </c>
      <c r="AD18">
        <v>15</v>
      </c>
      <c r="AE18">
        <v>5628</v>
      </c>
      <c r="AF18">
        <v>0</v>
      </c>
      <c r="AG18">
        <v>5066</v>
      </c>
      <c r="AH18">
        <v>5223</v>
      </c>
      <c r="AI18">
        <v>85</v>
      </c>
      <c r="AJ18">
        <v>6414715</v>
      </c>
    </row>
    <row r="19" spans="1:36" x14ac:dyDescent="0.2">
      <c r="B19" t="s">
        <v>418</v>
      </c>
      <c r="C19">
        <v>334238</v>
      </c>
      <c r="D19">
        <v>9226</v>
      </c>
      <c r="E19">
        <v>41904</v>
      </c>
      <c r="F19">
        <v>310</v>
      </c>
      <c r="G19">
        <v>185</v>
      </c>
      <c r="H19">
        <v>2044</v>
      </c>
      <c r="I19">
        <v>6687</v>
      </c>
      <c r="J19">
        <v>5086</v>
      </c>
      <c r="K19">
        <v>33963</v>
      </c>
      <c r="L19">
        <v>2593</v>
      </c>
      <c r="M19">
        <v>262</v>
      </c>
      <c r="N19">
        <v>25778</v>
      </c>
      <c r="O19">
        <v>3207</v>
      </c>
      <c r="P19">
        <v>2352</v>
      </c>
      <c r="Q19">
        <v>322</v>
      </c>
      <c r="R19">
        <v>1285</v>
      </c>
      <c r="S19">
        <v>11680</v>
      </c>
      <c r="T19">
        <v>3681</v>
      </c>
      <c r="U19">
        <v>1602</v>
      </c>
      <c r="V19">
        <v>1773</v>
      </c>
      <c r="W19">
        <v>34242</v>
      </c>
      <c r="X19">
        <v>7</v>
      </c>
      <c r="Y19">
        <v>3026</v>
      </c>
      <c r="Z19">
        <v>39746</v>
      </c>
      <c r="AA19">
        <v>29984</v>
      </c>
      <c r="AB19">
        <v>12</v>
      </c>
      <c r="AC19">
        <v>18150</v>
      </c>
      <c r="AD19">
        <v>1535</v>
      </c>
      <c r="AE19">
        <v>94437</v>
      </c>
      <c r="AF19">
        <v>0</v>
      </c>
      <c r="AG19">
        <v>5066</v>
      </c>
      <c r="AH19">
        <v>5223</v>
      </c>
    </row>
    <row r="20" spans="1:36" x14ac:dyDescent="0.2">
      <c r="A20" t="s">
        <v>421</v>
      </c>
      <c r="B20" t="s">
        <v>417</v>
      </c>
      <c r="C20">
        <v>13209</v>
      </c>
      <c r="D20">
        <v>468</v>
      </c>
      <c r="E20">
        <v>3796</v>
      </c>
      <c r="F20">
        <v>2</v>
      </c>
      <c r="G20">
        <v>16</v>
      </c>
      <c r="H20">
        <v>96</v>
      </c>
      <c r="I20">
        <v>354</v>
      </c>
      <c r="J20">
        <v>856</v>
      </c>
      <c r="K20">
        <v>2843</v>
      </c>
      <c r="L20">
        <v>77</v>
      </c>
      <c r="M20">
        <v>20</v>
      </c>
      <c r="N20">
        <v>1380</v>
      </c>
      <c r="O20">
        <v>18</v>
      </c>
      <c r="P20">
        <v>25</v>
      </c>
      <c r="Q20">
        <v>7</v>
      </c>
      <c r="R20">
        <v>144</v>
      </c>
      <c r="S20">
        <v>613</v>
      </c>
      <c r="T20">
        <v>162</v>
      </c>
      <c r="U20">
        <v>2</v>
      </c>
      <c r="V20">
        <v>38</v>
      </c>
      <c r="W20">
        <v>948</v>
      </c>
      <c r="X20">
        <v>1</v>
      </c>
      <c r="Y20">
        <v>2</v>
      </c>
      <c r="Z20">
        <v>147</v>
      </c>
      <c r="AA20">
        <v>267</v>
      </c>
      <c r="AB20">
        <v>265</v>
      </c>
      <c r="AC20">
        <v>1064</v>
      </c>
      <c r="AD20">
        <v>29</v>
      </c>
      <c r="AE20">
        <v>2535</v>
      </c>
      <c r="AF20">
        <v>3</v>
      </c>
      <c r="AG20">
        <v>772</v>
      </c>
      <c r="AH20">
        <v>523</v>
      </c>
      <c r="AI20">
        <v>201</v>
      </c>
      <c r="AJ20">
        <v>2403738</v>
      </c>
    </row>
    <row r="21" spans="1:36" x14ac:dyDescent="0.2">
      <c r="B21" t="s">
        <v>418</v>
      </c>
      <c r="C21">
        <v>138372</v>
      </c>
      <c r="D21">
        <v>4749</v>
      </c>
      <c r="E21">
        <v>15437</v>
      </c>
      <c r="F21">
        <v>118</v>
      </c>
      <c r="G21">
        <v>194</v>
      </c>
      <c r="H21">
        <v>623</v>
      </c>
      <c r="I21">
        <v>3814</v>
      </c>
      <c r="J21">
        <v>2992</v>
      </c>
      <c r="K21">
        <v>11967</v>
      </c>
      <c r="L21">
        <v>417</v>
      </c>
      <c r="M21">
        <v>61</v>
      </c>
      <c r="N21">
        <v>9701</v>
      </c>
      <c r="O21">
        <v>937</v>
      </c>
      <c r="P21">
        <v>3351</v>
      </c>
      <c r="Q21">
        <v>54</v>
      </c>
      <c r="R21">
        <v>1224</v>
      </c>
      <c r="S21">
        <v>1848</v>
      </c>
      <c r="T21">
        <v>1330</v>
      </c>
      <c r="U21">
        <v>316</v>
      </c>
      <c r="V21">
        <v>194</v>
      </c>
      <c r="W21">
        <v>11513</v>
      </c>
      <c r="X21">
        <v>24</v>
      </c>
      <c r="Y21">
        <v>117</v>
      </c>
      <c r="Z21">
        <v>11707</v>
      </c>
      <c r="AA21">
        <v>2224</v>
      </c>
      <c r="AB21">
        <v>10454</v>
      </c>
      <c r="AC21">
        <v>3664</v>
      </c>
      <c r="AD21">
        <v>1200</v>
      </c>
      <c r="AE21">
        <v>56920</v>
      </c>
      <c r="AF21">
        <v>113</v>
      </c>
      <c r="AG21">
        <v>772</v>
      </c>
      <c r="AH21">
        <v>523</v>
      </c>
    </row>
    <row r="22" spans="1:36" x14ac:dyDescent="0.2">
      <c r="A22" t="s">
        <v>422</v>
      </c>
      <c r="B22" t="s">
        <v>417</v>
      </c>
      <c r="C22">
        <v>227754</v>
      </c>
      <c r="D22">
        <v>17172</v>
      </c>
      <c r="E22">
        <v>47793</v>
      </c>
      <c r="F22">
        <v>224</v>
      </c>
      <c r="G22">
        <v>235</v>
      </c>
      <c r="H22">
        <v>6879</v>
      </c>
      <c r="I22">
        <v>9834</v>
      </c>
      <c r="J22">
        <v>15658</v>
      </c>
      <c r="K22">
        <v>27836</v>
      </c>
      <c r="L22">
        <v>3477</v>
      </c>
      <c r="M22">
        <v>822</v>
      </c>
      <c r="N22">
        <v>21371</v>
      </c>
      <c r="O22">
        <v>293</v>
      </c>
      <c r="P22">
        <v>590</v>
      </c>
      <c r="Q22">
        <v>85</v>
      </c>
      <c r="R22">
        <v>3089</v>
      </c>
      <c r="S22">
        <v>16286</v>
      </c>
      <c r="T22">
        <v>8131</v>
      </c>
      <c r="U22">
        <v>487</v>
      </c>
      <c r="V22">
        <v>2184</v>
      </c>
      <c r="W22">
        <v>21661</v>
      </c>
      <c r="X22">
        <v>33</v>
      </c>
      <c r="Y22">
        <v>10</v>
      </c>
      <c r="Z22">
        <v>1468</v>
      </c>
      <c r="AA22">
        <v>5181</v>
      </c>
      <c r="AB22">
        <v>4245</v>
      </c>
      <c r="AC22">
        <v>10974</v>
      </c>
      <c r="AD22">
        <v>383</v>
      </c>
      <c r="AE22">
        <v>44395</v>
      </c>
      <c r="AF22">
        <v>0</v>
      </c>
      <c r="AG22">
        <v>17697</v>
      </c>
      <c r="AH22">
        <v>4226</v>
      </c>
      <c r="AI22">
        <v>637</v>
      </c>
      <c r="AJ22">
        <v>36555329</v>
      </c>
    </row>
    <row r="23" spans="1:36" x14ac:dyDescent="0.2">
      <c r="B23" t="s">
        <v>418</v>
      </c>
      <c r="C23">
        <v>1547811</v>
      </c>
      <c r="D23">
        <v>125235</v>
      </c>
      <c r="E23">
        <v>170546</v>
      </c>
      <c r="F23">
        <v>1850</v>
      </c>
      <c r="G23">
        <v>2088</v>
      </c>
      <c r="H23">
        <v>22391</v>
      </c>
      <c r="I23">
        <v>98906</v>
      </c>
      <c r="J23">
        <v>56409</v>
      </c>
      <c r="K23">
        <v>95447</v>
      </c>
      <c r="L23">
        <v>17203</v>
      </c>
      <c r="M23">
        <v>1487</v>
      </c>
      <c r="N23">
        <v>93284</v>
      </c>
      <c r="O23">
        <v>9078</v>
      </c>
      <c r="P23">
        <v>10294</v>
      </c>
      <c r="Q23">
        <v>2159</v>
      </c>
      <c r="R23">
        <v>18831</v>
      </c>
      <c r="S23">
        <v>33056</v>
      </c>
      <c r="T23">
        <v>31800</v>
      </c>
      <c r="U23">
        <v>13385</v>
      </c>
      <c r="V23">
        <v>14502</v>
      </c>
      <c r="W23">
        <v>268763</v>
      </c>
      <c r="X23">
        <v>615</v>
      </c>
      <c r="Y23">
        <v>380</v>
      </c>
      <c r="Z23">
        <v>214828</v>
      </c>
      <c r="AA23">
        <v>19649</v>
      </c>
      <c r="AB23">
        <v>121180</v>
      </c>
      <c r="AC23">
        <v>15362</v>
      </c>
      <c r="AD23">
        <v>4364</v>
      </c>
      <c r="AE23">
        <v>358577</v>
      </c>
      <c r="AF23">
        <v>0</v>
      </c>
      <c r="AG23">
        <v>17697</v>
      </c>
      <c r="AH23">
        <v>4226</v>
      </c>
    </row>
    <row r="24" spans="1:36" x14ac:dyDescent="0.2">
      <c r="A24" t="s">
        <v>423</v>
      </c>
      <c r="B24" t="s">
        <v>417</v>
      </c>
      <c r="C24">
        <v>43398</v>
      </c>
      <c r="D24">
        <v>902</v>
      </c>
      <c r="E24">
        <v>8397</v>
      </c>
      <c r="F24">
        <v>5</v>
      </c>
      <c r="G24">
        <v>58</v>
      </c>
      <c r="H24">
        <v>232</v>
      </c>
      <c r="I24">
        <v>607</v>
      </c>
      <c r="J24">
        <v>1002</v>
      </c>
      <c r="K24">
        <v>6866</v>
      </c>
      <c r="L24">
        <v>398</v>
      </c>
      <c r="M24">
        <v>131</v>
      </c>
      <c r="N24">
        <v>2268</v>
      </c>
      <c r="O24">
        <v>47</v>
      </c>
      <c r="P24">
        <v>168</v>
      </c>
      <c r="Q24">
        <v>16</v>
      </c>
      <c r="R24">
        <v>155</v>
      </c>
      <c r="S24">
        <v>2061</v>
      </c>
      <c r="T24">
        <v>556</v>
      </c>
      <c r="U24">
        <v>24</v>
      </c>
      <c r="V24">
        <v>225</v>
      </c>
      <c r="W24">
        <v>3456</v>
      </c>
      <c r="X24">
        <v>1</v>
      </c>
      <c r="Y24">
        <v>77</v>
      </c>
      <c r="Z24">
        <v>435</v>
      </c>
      <c r="AA24">
        <v>4437</v>
      </c>
      <c r="AB24">
        <v>8</v>
      </c>
      <c r="AC24">
        <v>3719</v>
      </c>
      <c r="AD24">
        <v>0</v>
      </c>
      <c r="AE24">
        <v>9544</v>
      </c>
      <c r="AF24">
        <v>2</v>
      </c>
      <c r="AG24">
        <v>1844</v>
      </c>
      <c r="AH24">
        <v>5056</v>
      </c>
      <c r="AI24">
        <v>192</v>
      </c>
      <c r="AJ24">
        <v>4359586</v>
      </c>
    </row>
    <row r="25" spans="1:36" x14ac:dyDescent="0.2">
      <c r="B25" t="s">
        <v>418</v>
      </c>
      <c r="C25">
        <v>221175</v>
      </c>
      <c r="D25">
        <v>6208</v>
      </c>
      <c r="E25">
        <v>25453</v>
      </c>
      <c r="F25">
        <v>155</v>
      </c>
      <c r="G25">
        <v>453</v>
      </c>
      <c r="H25">
        <v>926</v>
      </c>
      <c r="I25">
        <v>4674</v>
      </c>
      <c r="J25">
        <v>2993</v>
      </c>
      <c r="K25">
        <v>20936</v>
      </c>
      <c r="L25">
        <v>1298</v>
      </c>
      <c r="M25">
        <v>226</v>
      </c>
      <c r="N25">
        <v>14746</v>
      </c>
      <c r="O25">
        <v>1025</v>
      </c>
      <c r="P25">
        <v>2433</v>
      </c>
      <c r="Q25">
        <v>250</v>
      </c>
      <c r="R25">
        <v>760</v>
      </c>
      <c r="S25">
        <v>6072</v>
      </c>
      <c r="T25">
        <v>2054</v>
      </c>
      <c r="U25">
        <v>618</v>
      </c>
      <c r="V25">
        <v>903</v>
      </c>
      <c r="W25">
        <v>17851</v>
      </c>
      <c r="X25">
        <v>7</v>
      </c>
      <c r="Y25">
        <v>2991</v>
      </c>
      <c r="Z25">
        <v>28198</v>
      </c>
      <c r="AA25">
        <v>15108</v>
      </c>
      <c r="AB25">
        <v>204</v>
      </c>
      <c r="AC25">
        <v>11573</v>
      </c>
      <c r="AD25">
        <v>211</v>
      </c>
      <c r="AE25">
        <v>77600</v>
      </c>
      <c r="AF25">
        <v>10</v>
      </c>
      <c r="AG25">
        <v>1844</v>
      </c>
      <c r="AH25">
        <v>5056</v>
      </c>
    </row>
    <row r="26" spans="1:36" x14ac:dyDescent="0.2">
      <c r="A26" t="s">
        <v>424</v>
      </c>
      <c r="B26" t="s">
        <v>417</v>
      </c>
      <c r="C26">
        <v>19458</v>
      </c>
      <c r="D26">
        <v>1186</v>
      </c>
      <c r="E26">
        <v>4093</v>
      </c>
      <c r="F26">
        <v>12</v>
      </c>
      <c r="G26">
        <v>48</v>
      </c>
      <c r="H26">
        <v>299</v>
      </c>
      <c r="I26">
        <v>827</v>
      </c>
      <c r="J26">
        <v>666</v>
      </c>
      <c r="K26">
        <v>3179</v>
      </c>
      <c r="L26">
        <v>199</v>
      </c>
      <c r="M26">
        <v>49</v>
      </c>
      <c r="N26">
        <v>3780</v>
      </c>
      <c r="O26">
        <v>13</v>
      </c>
      <c r="P26">
        <v>76</v>
      </c>
      <c r="Q26">
        <v>2</v>
      </c>
      <c r="R26">
        <v>57</v>
      </c>
      <c r="S26">
        <v>1155</v>
      </c>
      <c r="T26">
        <v>316</v>
      </c>
      <c r="U26">
        <v>4</v>
      </c>
      <c r="V26">
        <v>140</v>
      </c>
      <c r="W26">
        <v>1604</v>
      </c>
      <c r="X26">
        <v>2</v>
      </c>
      <c r="Y26">
        <v>87</v>
      </c>
      <c r="Z26">
        <v>86</v>
      </c>
      <c r="AA26">
        <v>400</v>
      </c>
      <c r="AB26">
        <v>0</v>
      </c>
      <c r="AC26">
        <v>3558</v>
      </c>
      <c r="AD26">
        <v>0</v>
      </c>
      <c r="AE26">
        <v>2836</v>
      </c>
      <c r="AF26">
        <v>0</v>
      </c>
      <c r="AG26">
        <v>48</v>
      </c>
      <c r="AH26">
        <v>15</v>
      </c>
      <c r="AI26">
        <v>96</v>
      </c>
      <c r="AJ26">
        <v>3226747</v>
      </c>
    </row>
    <row r="27" spans="1:36" x14ac:dyDescent="0.2">
      <c r="B27" t="s">
        <v>418</v>
      </c>
      <c r="C27">
        <v>123405</v>
      </c>
      <c r="D27">
        <v>5934</v>
      </c>
      <c r="E27">
        <v>17141</v>
      </c>
      <c r="F27">
        <v>110</v>
      </c>
      <c r="G27">
        <v>244</v>
      </c>
      <c r="H27">
        <v>1245</v>
      </c>
      <c r="I27">
        <v>4335</v>
      </c>
      <c r="J27">
        <v>2846</v>
      </c>
      <c r="K27">
        <v>13466</v>
      </c>
      <c r="L27">
        <v>711</v>
      </c>
      <c r="M27">
        <v>118</v>
      </c>
      <c r="N27">
        <v>20336</v>
      </c>
      <c r="O27">
        <v>789</v>
      </c>
      <c r="P27">
        <v>1471</v>
      </c>
      <c r="Q27">
        <v>181</v>
      </c>
      <c r="R27">
        <v>433</v>
      </c>
      <c r="S27">
        <v>3001</v>
      </c>
      <c r="T27">
        <v>1399</v>
      </c>
      <c r="U27">
        <v>523</v>
      </c>
      <c r="V27">
        <v>579</v>
      </c>
      <c r="W27">
        <v>16132</v>
      </c>
      <c r="X27">
        <v>37</v>
      </c>
      <c r="Y27">
        <v>1154</v>
      </c>
      <c r="Z27">
        <v>8235</v>
      </c>
      <c r="AA27">
        <v>1443</v>
      </c>
      <c r="AB27">
        <v>0</v>
      </c>
      <c r="AC27">
        <v>15758</v>
      </c>
      <c r="AD27">
        <v>44</v>
      </c>
      <c r="AE27">
        <v>28752</v>
      </c>
      <c r="AF27">
        <v>0</v>
      </c>
      <c r="AG27">
        <v>48</v>
      </c>
      <c r="AH27">
        <v>15</v>
      </c>
    </row>
    <row r="28" spans="1:36" x14ac:dyDescent="0.2">
      <c r="A28" t="s">
        <v>425</v>
      </c>
      <c r="B28" t="s">
        <v>417</v>
      </c>
      <c r="C28">
        <v>7199</v>
      </c>
      <c r="D28">
        <v>574</v>
      </c>
      <c r="E28">
        <v>1620</v>
      </c>
      <c r="F28">
        <v>4</v>
      </c>
      <c r="G28">
        <v>26</v>
      </c>
      <c r="H28">
        <v>194</v>
      </c>
      <c r="I28">
        <v>350</v>
      </c>
      <c r="J28">
        <v>300</v>
      </c>
      <c r="K28">
        <v>1246</v>
      </c>
      <c r="L28">
        <v>37</v>
      </c>
      <c r="M28">
        <v>37</v>
      </c>
      <c r="N28">
        <v>1597</v>
      </c>
      <c r="O28">
        <v>8</v>
      </c>
      <c r="P28">
        <v>133</v>
      </c>
      <c r="Q28">
        <v>13</v>
      </c>
      <c r="R28">
        <v>150</v>
      </c>
      <c r="S28">
        <v>326</v>
      </c>
      <c r="T28">
        <v>154</v>
      </c>
      <c r="U28">
        <v>1</v>
      </c>
      <c r="V28">
        <v>45</v>
      </c>
      <c r="W28">
        <v>705</v>
      </c>
      <c r="X28">
        <v>1</v>
      </c>
      <c r="Y28">
        <v>3</v>
      </c>
      <c r="Z28">
        <v>0</v>
      </c>
      <c r="AA28">
        <v>458</v>
      </c>
      <c r="AB28">
        <v>29</v>
      </c>
      <c r="AC28">
        <v>638</v>
      </c>
      <c r="AD28">
        <v>0</v>
      </c>
      <c r="AE28">
        <v>644</v>
      </c>
      <c r="AF28">
        <v>0</v>
      </c>
      <c r="AG28">
        <v>100</v>
      </c>
      <c r="AH28">
        <v>0</v>
      </c>
      <c r="AI28">
        <v>54</v>
      </c>
      <c r="AJ28">
        <v>873092</v>
      </c>
    </row>
    <row r="29" spans="1:36" x14ac:dyDescent="0.2">
      <c r="B29" t="s">
        <v>418</v>
      </c>
      <c r="C29">
        <v>42641</v>
      </c>
      <c r="D29">
        <v>2942</v>
      </c>
      <c r="E29">
        <v>6746</v>
      </c>
      <c r="F29">
        <v>32</v>
      </c>
      <c r="G29">
        <v>138</v>
      </c>
      <c r="H29">
        <v>713</v>
      </c>
      <c r="I29">
        <v>2059</v>
      </c>
      <c r="J29">
        <v>1102</v>
      </c>
      <c r="K29">
        <v>5403</v>
      </c>
      <c r="L29">
        <v>171</v>
      </c>
      <c r="M29">
        <v>70</v>
      </c>
      <c r="N29">
        <v>8584</v>
      </c>
      <c r="O29">
        <v>607</v>
      </c>
      <c r="P29">
        <v>2077</v>
      </c>
      <c r="Q29">
        <v>277</v>
      </c>
      <c r="R29">
        <v>525</v>
      </c>
      <c r="S29">
        <v>1184</v>
      </c>
      <c r="T29">
        <v>477</v>
      </c>
      <c r="U29">
        <v>132</v>
      </c>
      <c r="V29">
        <v>202</v>
      </c>
      <c r="W29">
        <v>5895</v>
      </c>
      <c r="X29">
        <v>6</v>
      </c>
      <c r="Y29">
        <v>239</v>
      </c>
      <c r="Z29">
        <v>215</v>
      </c>
      <c r="AA29">
        <v>2451</v>
      </c>
      <c r="AB29">
        <v>769</v>
      </c>
      <c r="AC29">
        <v>2229</v>
      </c>
      <c r="AD29">
        <v>916</v>
      </c>
      <c r="AE29">
        <v>6068</v>
      </c>
      <c r="AF29">
        <v>0</v>
      </c>
      <c r="AG29">
        <v>100</v>
      </c>
      <c r="AH29">
        <v>0</v>
      </c>
    </row>
    <row r="30" spans="1:36" x14ac:dyDescent="0.2">
      <c r="A30" t="s">
        <v>426</v>
      </c>
      <c r="B30" t="s">
        <v>417</v>
      </c>
      <c r="C30">
        <v>524</v>
      </c>
      <c r="D30">
        <v>30</v>
      </c>
      <c r="E30">
        <v>50</v>
      </c>
      <c r="F30">
        <v>0</v>
      </c>
      <c r="G30">
        <v>0</v>
      </c>
      <c r="H30">
        <v>19</v>
      </c>
      <c r="I30">
        <v>11</v>
      </c>
      <c r="J30">
        <v>0</v>
      </c>
      <c r="K30">
        <v>31</v>
      </c>
      <c r="L30">
        <v>19</v>
      </c>
      <c r="M30">
        <v>0</v>
      </c>
      <c r="N30">
        <v>56</v>
      </c>
      <c r="O30">
        <v>0</v>
      </c>
      <c r="P30">
        <v>0</v>
      </c>
      <c r="Q30">
        <v>0</v>
      </c>
      <c r="R30">
        <v>3</v>
      </c>
      <c r="S30">
        <v>12</v>
      </c>
      <c r="T30">
        <v>11</v>
      </c>
      <c r="U30">
        <v>0</v>
      </c>
      <c r="V30">
        <v>0</v>
      </c>
      <c r="W30">
        <v>19</v>
      </c>
      <c r="X30">
        <v>0</v>
      </c>
      <c r="Y30">
        <v>0</v>
      </c>
      <c r="Z30">
        <v>0</v>
      </c>
      <c r="AA30">
        <v>3</v>
      </c>
      <c r="AB30">
        <v>0</v>
      </c>
      <c r="AC30">
        <v>88</v>
      </c>
      <c r="AD30">
        <v>0</v>
      </c>
      <c r="AE30">
        <v>251</v>
      </c>
      <c r="AF30">
        <v>0</v>
      </c>
      <c r="AG30">
        <v>1</v>
      </c>
      <c r="AH30">
        <v>0</v>
      </c>
      <c r="AI30">
        <v>2</v>
      </c>
    </row>
    <row r="31" spans="1:36" x14ac:dyDescent="0.2">
      <c r="B31" t="s">
        <v>418</v>
      </c>
      <c r="C31">
        <v>7297</v>
      </c>
      <c r="D31">
        <v>74</v>
      </c>
      <c r="E31">
        <v>104</v>
      </c>
      <c r="F31">
        <v>0</v>
      </c>
      <c r="G31">
        <v>0</v>
      </c>
      <c r="H31">
        <v>39</v>
      </c>
      <c r="I31">
        <v>35</v>
      </c>
      <c r="J31">
        <v>0</v>
      </c>
      <c r="K31">
        <v>73</v>
      </c>
      <c r="L31">
        <v>31</v>
      </c>
      <c r="M31">
        <v>0</v>
      </c>
      <c r="N31">
        <v>200</v>
      </c>
      <c r="O31">
        <v>3</v>
      </c>
      <c r="P31">
        <v>4</v>
      </c>
      <c r="Q31">
        <v>0</v>
      </c>
      <c r="R31">
        <v>19</v>
      </c>
      <c r="S31">
        <v>21</v>
      </c>
      <c r="T31">
        <v>33</v>
      </c>
      <c r="U31">
        <v>1</v>
      </c>
      <c r="V31">
        <v>0</v>
      </c>
      <c r="W31">
        <v>79</v>
      </c>
      <c r="X31">
        <v>1</v>
      </c>
      <c r="Y31">
        <v>0</v>
      </c>
      <c r="Z31">
        <v>32</v>
      </c>
      <c r="AA31">
        <v>2083</v>
      </c>
      <c r="AB31">
        <v>54</v>
      </c>
      <c r="AC31">
        <v>240</v>
      </c>
      <c r="AD31">
        <v>147</v>
      </c>
      <c r="AE31">
        <v>4201</v>
      </c>
      <c r="AF31">
        <v>0</v>
      </c>
      <c r="AG31">
        <v>1</v>
      </c>
      <c r="AH31">
        <v>0</v>
      </c>
    </row>
    <row r="32" spans="1:36" x14ac:dyDescent="0.2">
      <c r="A32" t="s">
        <v>427</v>
      </c>
      <c r="B32" t="s">
        <v>417</v>
      </c>
      <c r="C32">
        <v>118296</v>
      </c>
      <c r="D32">
        <v>8373</v>
      </c>
      <c r="E32">
        <v>36701</v>
      </c>
      <c r="F32">
        <v>81</v>
      </c>
      <c r="G32">
        <v>242</v>
      </c>
      <c r="H32">
        <v>2960</v>
      </c>
      <c r="I32">
        <v>5090</v>
      </c>
      <c r="J32">
        <v>9753</v>
      </c>
      <c r="K32">
        <v>24657</v>
      </c>
      <c r="L32">
        <v>2147</v>
      </c>
      <c r="M32">
        <v>144</v>
      </c>
      <c r="N32">
        <v>15368</v>
      </c>
      <c r="O32">
        <v>170</v>
      </c>
      <c r="P32">
        <v>723</v>
      </c>
      <c r="Q32">
        <v>44</v>
      </c>
      <c r="R32">
        <v>315</v>
      </c>
      <c r="S32">
        <v>2698</v>
      </c>
      <c r="T32">
        <v>1852</v>
      </c>
      <c r="U32">
        <v>53</v>
      </c>
      <c r="V32">
        <v>310</v>
      </c>
      <c r="W32">
        <v>13011</v>
      </c>
      <c r="X32">
        <v>69</v>
      </c>
      <c r="Z32">
        <v>498</v>
      </c>
      <c r="AA32">
        <v>1227</v>
      </c>
      <c r="AE32">
        <v>36884</v>
      </c>
      <c r="AI32">
        <v>591</v>
      </c>
      <c r="AJ32">
        <v>18294452</v>
      </c>
    </row>
    <row r="33" spans="1:36" x14ac:dyDescent="0.2">
      <c r="B33" t="s">
        <v>418</v>
      </c>
      <c r="C33">
        <v>1149818</v>
      </c>
      <c r="D33">
        <v>52740</v>
      </c>
      <c r="E33">
        <v>149942</v>
      </c>
      <c r="F33">
        <v>882</v>
      </c>
      <c r="G33">
        <v>1770</v>
      </c>
      <c r="H33">
        <v>11870</v>
      </c>
      <c r="I33">
        <v>38218</v>
      </c>
      <c r="J33">
        <v>31468</v>
      </c>
      <c r="K33">
        <v>109021</v>
      </c>
      <c r="L33">
        <v>9073</v>
      </c>
      <c r="M33">
        <v>380</v>
      </c>
      <c r="N33">
        <v>90504</v>
      </c>
      <c r="O33">
        <v>5157</v>
      </c>
      <c r="P33">
        <v>17336</v>
      </c>
      <c r="Q33">
        <v>1160</v>
      </c>
      <c r="R33">
        <v>3446</v>
      </c>
      <c r="S33">
        <v>8966</v>
      </c>
      <c r="T33">
        <v>8092</v>
      </c>
      <c r="U33">
        <v>6059</v>
      </c>
      <c r="V33">
        <v>3452</v>
      </c>
      <c r="W33">
        <v>159916</v>
      </c>
      <c r="X33">
        <v>464</v>
      </c>
      <c r="Z33">
        <v>61852</v>
      </c>
      <c r="AA33">
        <v>33084</v>
      </c>
      <c r="AE33">
        <v>547648</v>
      </c>
    </row>
    <row r="34" spans="1:36" x14ac:dyDescent="0.2">
      <c r="A34" t="s">
        <v>428</v>
      </c>
      <c r="B34" t="s">
        <v>417</v>
      </c>
      <c r="C34">
        <v>38807</v>
      </c>
      <c r="D34">
        <v>1890</v>
      </c>
      <c r="E34">
        <v>9116</v>
      </c>
      <c r="F34">
        <v>37</v>
      </c>
      <c r="G34">
        <v>63</v>
      </c>
      <c r="H34">
        <v>724</v>
      </c>
      <c r="I34">
        <v>1066</v>
      </c>
      <c r="J34">
        <v>2188</v>
      </c>
      <c r="K34">
        <v>6246</v>
      </c>
      <c r="L34">
        <v>624</v>
      </c>
      <c r="M34">
        <v>58</v>
      </c>
      <c r="N34">
        <v>5252</v>
      </c>
      <c r="O34">
        <v>101</v>
      </c>
      <c r="P34">
        <v>252</v>
      </c>
      <c r="Q34">
        <v>25</v>
      </c>
      <c r="R34">
        <v>507</v>
      </c>
      <c r="S34">
        <v>1007</v>
      </c>
      <c r="T34">
        <v>1344</v>
      </c>
      <c r="U34">
        <v>31</v>
      </c>
      <c r="V34">
        <v>545</v>
      </c>
      <c r="W34">
        <v>3157</v>
      </c>
      <c r="X34">
        <v>28</v>
      </c>
      <c r="Y34">
        <v>184</v>
      </c>
      <c r="Z34">
        <v>205</v>
      </c>
      <c r="AA34">
        <v>846</v>
      </c>
      <c r="AB34">
        <v>50</v>
      </c>
      <c r="AC34">
        <v>4683</v>
      </c>
      <c r="AD34">
        <v>45</v>
      </c>
      <c r="AE34">
        <v>6709</v>
      </c>
      <c r="AF34">
        <v>51</v>
      </c>
      <c r="AG34">
        <v>867</v>
      </c>
      <c r="AH34">
        <v>1912</v>
      </c>
      <c r="AI34">
        <v>262</v>
      </c>
      <c r="AJ34">
        <v>5995191</v>
      </c>
    </row>
    <row r="35" spans="1:36" x14ac:dyDescent="0.2">
      <c r="B35" t="s">
        <v>418</v>
      </c>
      <c r="C35">
        <v>268869</v>
      </c>
      <c r="D35">
        <v>11489</v>
      </c>
      <c r="E35">
        <v>37402</v>
      </c>
      <c r="F35">
        <v>320</v>
      </c>
      <c r="G35">
        <v>313</v>
      </c>
      <c r="H35">
        <v>2958</v>
      </c>
      <c r="I35">
        <v>7898</v>
      </c>
      <c r="J35">
        <v>6654</v>
      </c>
      <c r="K35">
        <v>28467</v>
      </c>
      <c r="L35">
        <v>2091</v>
      </c>
      <c r="M35">
        <v>190</v>
      </c>
      <c r="N35">
        <v>23411</v>
      </c>
      <c r="O35">
        <v>3852</v>
      </c>
      <c r="P35">
        <v>6738</v>
      </c>
      <c r="Q35">
        <v>363</v>
      </c>
      <c r="R35">
        <v>3287</v>
      </c>
      <c r="S35">
        <v>3397</v>
      </c>
      <c r="T35">
        <v>4935</v>
      </c>
      <c r="U35">
        <v>1848</v>
      </c>
      <c r="V35">
        <v>3402</v>
      </c>
      <c r="W35">
        <v>34697</v>
      </c>
      <c r="X35">
        <v>319</v>
      </c>
      <c r="Y35">
        <v>2638</v>
      </c>
      <c r="Z35">
        <v>25421</v>
      </c>
      <c r="AA35">
        <v>9391</v>
      </c>
      <c r="AB35">
        <v>2540</v>
      </c>
      <c r="AC35">
        <v>22373</v>
      </c>
      <c r="AD35">
        <v>763</v>
      </c>
      <c r="AE35">
        <v>67641</v>
      </c>
      <c r="AF35">
        <v>183</v>
      </c>
      <c r="AG35">
        <v>867</v>
      </c>
      <c r="AH35">
        <v>1912</v>
      </c>
    </row>
    <row r="36" spans="1:36" x14ac:dyDescent="0.2">
      <c r="A36" t="s">
        <v>429</v>
      </c>
      <c r="B36" t="s">
        <v>417</v>
      </c>
      <c r="C36">
        <v>12029</v>
      </c>
      <c r="D36">
        <v>288</v>
      </c>
      <c r="E36">
        <v>1531</v>
      </c>
      <c r="F36">
        <v>0</v>
      </c>
      <c r="G36">
        <v>8</v>
      </c>
      <c r="H36">
        <v>157</v>
      </c>
      <c r="I36">
        <v>123</v>
      </c>
      <c r="J36">
        <v>185</v>
      </c>
      <c r="K36">
        <v>1225</v>
      </c>
      <c r="L36">
        <v>109</v>
      </c>
      <c r="M36">
        <v>12</v>
      </c>
      <c r="N36">
        <v>996</v>
      </c>
      <c r="O36">
        <v>1</v>
      </c>
      <c r="P36">
        <v>29</v>
      </c>
      <c r="Q36">
        <v>5</v>
      </c>
      <c r="R36">
        <v>24</v>
      </c>
      <c r="S36">
        <v>421</v>
      </c>
      <c r="T36">
        <v>24</v>
      </c>
      <c r="U36">
        <v>11</v>
      </c>
      <c r="V36">
        <v>68</v>
      </c>
      <c r="W36">
        <v>409</v>
      </c>
      <c r="X36">
        <v>13</v>
      </c>
      <c r="Y36">
        <v>2</v>
      </c>
      <c r="Z36">
        <v>70</v>
      </c>
      <c r="AA36">
        <v>216</v>
      </c>
      <c r="AB36">
        <v>0</v>
      </c>
      <c r="AC36">
        <v>120</v>
      </c>
      <c r="AD36">
        <v>0</v>
      </c>
      <c r="AE36">
        <v>3157</v>
      </c>
      <c r="AF36">
        <v>0</v>
      </c>
      <c r="AG36">
        <v>283</v>
      </c>
      <c r="AH36">
        <v>4361</v>
      </c>
      <c r="AI36">
        <v>3</v>
      </c>
      <c r="AJ36">
        <v>1145204</v>
      </c>
    </row>
    <row r="37" spans="1:36" x14ac:dyDescent="0.2">
      <c r="B37" t="s">
        <v>418</v>
      </c>
      <c r="C37">
        <v>52818</v>
      </c>
      <c r="D37">
        <v>1319</v>
      </c>
      <c r="E37">
        <v>4523</v>
      </c>
      <c r="F37">
        <v>18</v>
      </c>
      <c r="G37">
        <v>102</v>
      </c>
      <c r="H37">
        <v>393</v>
      </c>
      <c r="I37">
        <v>806</v>
      </c>
      <c r="J37">
        <v>601</v>
      </c>
      <c r="K37">
        <v>3467</v>
      </c>
      <c r="L37">
        <v>424</v>
      </c>
      <c r="M37">
        <v>31</v>
      </c>
      <c r="N37">
        <v>4894</v>
      </c>
      <c r="O37">
        <v>156</v>
      </c>
      <c r="P37">
        <v>423</v>
      </c>
      <c r="Q37">
        <v>74</v>
      </c>
      <c r="R37">
        <v>117</v>
      </c>
      <c r="S37">
        <v>937</v>
      </c>
      <c r="T37">
        <v>199</v>
      </c>
      <c r="U37">
        <v>421</v>
      </c>
      <c r="V37">
        <v>295</v>
      </c>
      <c r="W37">
        <v>2022</v>
      </c>
      <c r="X37">
        <v>31</v>
      </c>
      <c r="Y37">
        <v>47</v>
      </c>
      <c r="Z37">
        <v>5812</v>
      </c>
      <c r="AA37">
        <v>1185</v>
      </c>
      <c r="AB37">
        <v>0</v>
      </c>
      <c r="AC37">
        <v>771</v>
      </c>
      <c r="AD37">
        <v>0</v>
      </c>
      <c r="AE37">
        <v>24948</v>
      </c>
      <c r="AF37">
        <v>0</v>
      </c>
      <c r="AG37">
        <v>283</v>
      </c>
      <c r="AH37">
        <v>4361</v>
      </c>
    </row>
    <row r="38" spans="1:36" x14ac:dyDescent="0.2">
      <c r="A38" t="s">
        <v>430</v>
      </c>
      <c r="B38" t="s">
        <v>417</v>
      </c>
      <c r="C38">
        <v>14863</v>
      </c>
      <c r="D38">
        <v>227</v>
      </c>
      <c r="E38">
        <v>2942</v>
      </c>
      <c r="F38">
        <v>3</v>
      </c>
      <c r="G38">
        <v>18</v>
      </c>
      <c r="H38">
        <v>18</v>
      </c>
      <c r="I38">
        <v>188</v>
      </c>
      <c r="J38">
        <v>381</v>
      </c>
      <c r="K38">
        <v>2411</v>
      </c>
      <c r="L38">
        <v>78</v>
      </c>
      <c r="M38">
        <v>72</v>
      </c>
      <c r="N38">
        <v>1239</v>
      </c>
      <c r="O38">
        <v>13</v>
      </c>
      <c r="P38">
        <v>27</v>
      </c>
      <c r="Q38">
        <v>6</v>
      </c>
      <c r="R38">
        <v>67</v>
      </c>
      <c r="S38">
        <v>739</v>
      </c>
      <c r="T38">
        <v>168</v>
      </c>
      <c r="U38">
        <v>2</v>
      </c>
      <c r="V38">
        <v>89</v>
      </c>
      <c r="W38">
        <v>781</v>
      </c>
      <c r="X38">
        <v>0</v>
      </c>
      <c r="Y38">
        <v>22</v>
      </c>
      <c r="Z38">
        <v>209</v>
      </c>
      <c r="AA38">
        <v>1940</v>
      </c>
      <c r="AB38">
        <v>22</v>
      </c>
      <c r="AC38">
        <v>595</v>
      </c>
      <c r="AD38">
        <v>0</v>
      </c>
      <c r="AE38">
        <v>3501</v>
      </c>
      <c r="AF38">
        <v>0</v>
      </c>
      <c r="AG38">
        <v>735</v>
      </c>
      <c r="AH38">
        <v>1539</v>
      </c>
      <c r="AI38">
        <v>101</v>
      </c>
      <c r="AJ38">
        <v>1435156</v>
      </c>
    </row>
    <row r="39" spans="1:36" x14ac:dyDescent="0.2">
      <c r="B39" t="s">
        <v>418</v>
      </c>
      <c r="C39">
        <v>71854</v>
      </c>
      <c r="D39">
        <v>1425</v>
      </c>
      <c r="E39">
        <v>7009</v>
      </c>
      <c r="F39">
        <v>14</v>
      </c>
      <c r="G39">
        <v>102</v>
      </c>
      <c r="H39">
        <v>97</v>
      </c>
      <c r="I39">
        <v>1212</v>
      </c>
      <c r="J39">
        <v>938</v>
      </c>
      <c r="K39">
        <v>5802</v>
      </c>
      <c r="L39">
        <v>185</v>
      </c>
      <c r="M39">
        <v>84</v>
      </c>
      <c r="N39">
        <v>5922</v>
      </c>
      <c r="O39">
        <v>156</v>
      </c>
      <c r="P39">
        <v>490</v>
      </c>
      <c r="Q39">
        <v>112</v>
      </c>
      <c r="R39">
        <v>225</v>
      </c>
      <c r="S39">
        <v>1426</v>
      </c>
      <c r="T39">
        <v>625</v>
      </c>
      <c r="U39">
        <v>21</v>
      </c>
      <c r="V39">
        <v>314</v>
      </c>
      <c r="W39">
        <v>5514</v>
      </c>
      <c r="X39">
        <v>1</v>
      </c>
      <c r="Y39">
        <v>622</v>
      </c>
      <c r="Z39">
        <v>11850</v>
      </c>
      <c r="AA39">
        <v>6494</v>
      </c>
      <c r="AB39">
        <v>439</v>
      </c>
      <c r="AC39">
        <v>2442</v>
      </c>
      <c r="AD39">
        <v>9</v>
      </c>
      <c r="AE39">
        <v>24484</v>
      </c>
      <c r="AF39">
        <v>0</v>
      </c>
      <c r="AG39">
        <v>735</v>
      </c>
      <c r="AH39">
        <v>1539</v>
      </c>
    </row>
    <row r="40" spans="1:36" x14ac:dyDescent="0.2">
      <c r="A40" t="s">
        <v>431</v>
      </c>
      <c r="B40" t="s">
        <v>417</v>
      </c>
      <c r="C40">
        <v>33161</v>
      </c>
      <c r="D40">
        <v>3503</v>
      </c>
      <c r="E40">
        <v>6078</v>
      </c>
      <c r="F40">
        <v>54</v>
      </c>
      <c r="G40">
        <v>74</v>
      </c>
      <c r="H40">
        <v>1529</v>
      </c>
      <c r="I40">
        <v>1846</v>
      </c>
      <c r="J40">
        <v>1087</v>
      </c>
      <c r="K40">
        <v>3345</v>
      </c>
      <c r="L40">
        <v>1619</v>
      </c>
      <c r="M40">
        <v>27</v>
      </c>
      <c r="N40">
        <v>5688</v>
      </c>
      <c r="O40">
        <v>5</v>
      </c>
      <c r="P40">
        <v>18</v>
      </c>
      <c r="Q40">
        <v>0</v>
      </c>
      <c r="R40">
        <v>17</v>
      </c>
      <c r="S40">
        <v>1879</v>
      </c>
      <c r="T40">
        <v>1098</v>
      </c>
      <c r="U40">
        <v>37</v>
      </c>
      <c r="V40">
        <v>84</v>
      </c>
      <c r="W40">
        <v>6055</v>
      </c>
      <c r="X40">
        <v>864</v>
      </c>
      <c r="Y40">
        <v>8</v>
      </c>
      <c r="Z40">
        <v>32</v>
      </c>
      <c r="AA40">
        <v>268</v>
      </c>
      <c r="AB40">
        <v>0</v>
      </c>
      <c r="AC40">
        <v>3112</v>
      </c>
      <c r="AD40">
        <v>0</v>
      </c>
      <c r="AE40">
        <v>3849</v>
      </c>
      <c r="AF40">
        <v>0</v>
      </c>
      <c r="AG40">
        <v>552</v>
      </c>
      <c r="AH40">
        <v>14</v>
      </c>
      <c r="AI40">
        <v>2</v>
      </c>
      <c r="AJ40">
        <v>2986566</v>
      </c>
    </row>
    <row r="41" spans="1:36" x14ac:dyDescent="0.2">
      <c r="B41" t="s">
        <v>418</v>
      </c>
      <c r="C41">
        <v>172433</v>
      </c>
      <c r="D41">
        <v>8711</v>
      </c>
      <c r="E41">
        <v>23372</v>
      </c>
      <c r="F41">
        <v>364</v>
      </c>
      <c r="G41">
        <v>452</v>
      </c>
      <c r="H41">
        <v>2922</v>
      </c>
      <c r="I41">
        <v>4973</v>
      </c>
      <c r="J41">
        <v>2894</v>
      </c>
      <c r="K41">
        <v>15889</v>
      </c>
      <c r="L41">
        <v>4514</v>
      </c>
      <c r="M41">
        <v>75</v>
      </c>
      <c r="N41">
        <v>26438</v>
      </c>
      <c r="O41">
        <v>346</v>
      </c>
      <c r="P41">
        <v>330</v>
      </c>
      <c r="Q41">
        <v>2</v>
      </c>
      <c r="R41">
        <v>56</v>
      </c>
      <c r="S41">
        <v>5172</v>
      </c>
      <c r="T41">
        <v>4117</v>
      </c>
      <c r="U41">
        <v>3616</v>
      </c>
      <c r="V41">
        <v>965</v>
      </c>
      <c r="W41">
        <v>45612</v>
      </c>
      <c r="X41">
        <v>3604</v>
      </c>
      <c r="Y41">
        <v>362</v>
      </c>
      <c r="Z41">
        <v>4909</v>
      </c>
      <c r="AA41">
        <v>1317</v>
      </c>
      <c r="AB41">
        <v>0</v>
      </c>
      <c r="AC41">
        <v>17947</v>
      </c>
      <c r="AD41">
        <v>11</v>
      </c>
      <c r="AE41">
        <v>24980</v>
      </c>
      <c r="AF41">
        <v>0</v>
      </c>
      <c r="AG41">
        <v>552</v>
      </c>
      <c r="AH41">
        <v>14</v>
      </c>
    </row>
    <row r="42" spans="1:36" x14ac:dyDescent="0.2">
      <c r="A42" t="s">
        <v>432</v>
      </c>
      <c r="B42" t="s">
        <v>417</v>
      </c>
      <c r="C42">
        <v>38675</v>
      </c>
      <c r="D42">
        <v>1498</v>
      </c>
      <c r="E42">
        <v>8963</v>
      </c>
      <c r="F42">
        <v>18</v>
      </c>
      <c r="G42">
        <v>52</v>
      </c>
      <c r="H42">
        <v>385</v>
      </c>
      <c r="I42">
        <v>1043</v>
      </c>
      <c r="J42">
        <v>1276</v>
      </c>
      <c r="K42">
        <v>6902</v>
      </c>
      <c r="L42">
        <v>673</v>
      </c>
      <c r="M42">
        <v>112</v>
      </c>
      <c r="N42">
        <v>4603</v>
      </c>
      <c r="O42">
        <v>29</v>
      </c>
      <c r="P42">
        <v>70</v>
      </c>
      <c r="Q42">
        <v>0</v>
      </c>
      <c r="R42">
        <v>1907</v>
      </c>
      <c r="S42">
        <v>1322</v>
      </c>
      <c r="T42">
        <v>297</v>
      </c>
      <c r="U42">
        <v>2</v>
      </c>
      <c r="V42">
        <v>247</v>
      </c>
      <c r="W42">
        <v>2380</v>
      </c>
      <c r="X42">
        <v>5</v>
      </c>
      <c r="Y42">
        <v>346</v>
      </c>
      <c r="Z42">
        <v>167</v>
      </c>
      <c r="AA42">
        <v>2657</v>
      </c>
      <c r="AB42">
        <v>490</v>
      </c>
      <c r="AC42">
        <v>2622</v>
      </c>
      <c r="AD42">
        <v>8</v>
      </c>
      <c r="AE42">
        <v>7073</v>
      </c>
      <c r="AF42">
        <v>6</v>
      </c>
      <c r="AG42">
        <v>730</v>
      </c>
      <c r="AH42">
        <v>3253</v>
      </c>
      <c r="AI42">
        <v>155</v>
      </c>
      <c r="AJ42">
        <v>4658523</v>
      </c>
    </row>
    <row r="43" spans="1:36" x14ac:dyDescent="0.2">
      <c r="B43" t="s">
        <v>418</v>
      </c>
      <c r="C43">
        <v>220709</v>
      </c>
      <c r="D43">
        <v>8351</v>
      </c>
      <c r="E43">
        <v>30527</v>
      </c>
      <c r="F43">
        <v>268</v>
      </c>
      <c r="G43">
        <v>262</v>
      </c>
      <c r="H43">
        <v>1930</v>
      </c>
      <c r="I43">
        <v>5891</v>
      </c>
      <c r="J43">
        <v>4475</v>
      </c>
      <c r="K43">
        <v>23865</v>
      </c>
      <c r="L43">
        <v>1970</v>
      </c>
      <c r="M43">
        <v>217</v>
      </c>
      <c r="N43">
        <v>20268</v>
      </c>
      <c r="O43">
        <v>1443</v>
      </c>
      <c r="P43">
        <v>1978</v>
      </c>
      <c r="Q43">
        <v>15</v>
      </c>
      <c r="R43">
        <v>7142</v>
      </c>
      <c r="S43">
        <v>2775</v>
      </c>
      <c r="T43">
        <v>1921</v>
      </c>
      <c r="U43">
        <v>1256</v>
      </c>
      <c r="V43">
        <v>1516</v>
      </c>
      <c r="W43">
        <v>22671</v>
      </c>
      <c r="X43">
        <v>38</v>
      </c>
      <c r="Y43">
        <v>1790</v>
      </c>
      <c r="Z43">
        <v>23475</v>
      </c>
      <c r="AA43">
        <v>9883</v>
      </c>
      <c r="AB43">
        <v>18536</v>
      </c>
      <c r="AC43">
        <v>8158</v>
      </c>
      <c r="AD43">
        <v>36</v>
      </c>
      <c r="AE43">
        <v>54870</v>
      </c>
      <c r="AF43">
        <v>77</v>
      </c>
      <c r="AG43">
        <v>730</v>
      </c>
      <c r="AH43">
        <v>3253</v>
      </c>
    </row>
    <row r="44" spans="1:36" x14ac:dyDescent="0.2">
      <c r="A44" t="s">
        <v>433</v>
      </c>
      <c r="B44" t="s">
        <v>417</v>
      </c>
      <c r="C44">
        <v>20893</v>
      </c>
      <c r="D44">
        <v>743</v>
      </c>
      <c r="E44">
        <v>5276</v>
      </c>
      <c r="F44">
        <v>6</v>
      </c>
      <c r="G44">
        <v>29</v>
      </c>
      <c r="H44">
        <v>94</v>
      </c>
      <c r="I44">
        <v>614</v>
      </c>
      <c r="J44">
        <v>724</v>
      </c>
      <c r="K44">
        <v>4239</v>
      </c>
      <c r="L44">
        <v>228</v>
      </c>
      <c r="M44">
        <v>85</v>
      </c>
      <c r="N44">
        <v>2591</v>
      </c>
      <c r="O44">
        <v>42</v>
      </c>
      <c r="P44">
        <v>53</v>
      </c>
      <c r="Q44">
        <v>10</v>
      </c>
      <c r="R44">
        <v>75</v>
      </c>
      <c r="S44">
        <v>1603</v>
      </c>
      <c r="T44">
        <v>154</v>
      </c>
      <c r="U44">
        <v>2</v>
      </c>
      <c r="V44">
        <v>78</v>
      </c>
      <c r="W44">
        <v>1165</v>
      </c>
      <c r="X44">
        <v>1</v>
      </c>
      <c r="Y44">
        <v>12</v>
      </c>
      <c r="Z44">
        <v>226</v>
      </c>
      <c r="AA44">
        <v>2055</v>
      </c>
      <c r="AB44">
        <v>367</v>
      </c>
      <c r="AC44">
        <v>2386</v>
      </c>
      <c r="AD44">
        <v>0</v>
      </c>
      <c r="AE44">
        <v>2694</v>
      </c>
      <c r="AF44">
        <v>0</v>
      </c>
      <c r="AG44">
        <v>812</v>
      </c>
      <c r="AH44">
        <v>548</v>
      </c>
      <c r="AI44">
        <v>194</v>
      </c>
      <c r="AJ44">
        <v>2765774</v>
      </c>
    </row>
    <row r="45" spans="1:36" x14ac:dyDescent="0.2">
      <c r="B45" t="s">
        <v>418</v>
      </c>
      <c r="C45">
        <v>116614</v>
      </c>
      <c r="D45">
        <v>4230</v>
      </c>
      <c r="E45">
        <v>13950</v>
      </c>
      <c r="F45">
        <v>50</v>
      </c>
      <c r="G45">
        <v>108</v>
      </c>
      <c r="H45">
        <v>404</v>
      </c>
      <c r="I45">
        <v>3668</v>
      </c>
      <c r="J45">
        <v>1907</v>
      </c>
      <c r="K45">
        <v>11349</v>
      </c>
      <c r="L45">
        <v>553</v>
      </c>
      <c r="M45">
        <v>141</v>
      </c>
      <c r="N45">
        <v>10399</v>
      </c>
      <c r="O45">
        <v>604</v>
      </c>
      <c r="P45">
        <v>1155</v>
      </c>
      <c r="Q45">
        <v>94</v>
      </c>
      <c r="R45">
        <v>210</v>
      </c>
      <c r="S45">
        <v>3307</v>
      </c>
      <c r="T45">
        <v>519</v>
      </c>
      <c r="U45">
        <v>129</v>
      </c>
      <c r="V45">
        <v>237</v>
      </c>
      <c r="W45">
        <v>8497</v>
      </c>
      <c r="X45">
        <v>13</v>
      </c>
      <c r="Y45">
        <v>870</v>
      </c>
      <c r="Z45">
        <v>14147</v>
      </c>
      <c r="AA45">
        <v>8846</v>
      </c>
      <c r="AB45">
        <v>12320</v>
      </c>
      <c r="AC45">
        <v>6642</v>
      </c>
      <c r="AD45">
        <v>28</v>
      </c>
      <c r="AE45">
        <v>29057</v>
      </c>
      <c r="AF45">
        <v>0</v>
      </c>
      <c r="AG45">
        <v>812</v>
      </c>
      <c r="AH45">
        <v>548</v>
      </c>
    </row>
    <row r="46" spans="1:36" x14ac:dyDescent="0.2">
      <c r="A46" t="s">
        <v>434</v>
      </c>
      <c r="B46" t="s">
        <v>417</v>
      </c>
      <c r="C46">
        <v>11183</v>
      </c>
      <c r="D46">
        <v>336</v>
      </c>
      <c r="E46">
        <v>2293</v>
      </c>
      <c r="F46">
        <v>5</v>
      </c>
      <c r="G46">
        <v>40</v>
      </c>
      <c r="H46">
        <v>52</v>
      </c>
      <c r="I46">
        <v>239</v>
      </c>
      <c r="J46">
        <v>291</v>
      </c>
      <c r="K46">
        <v>1882</v>
      </c>
      <c r="L46">
        <v>80</v>
      </c>
      <c r="M46">
        <v>40</v>
      </c>
      <c r="N46">
        <v>1542</v>
      </c>
      <c r="O46">
        <v>11</v>
      </c>
      <c r="P46">
        <v>37</v>
      </c>
      <c r="Q46">
        <v>34</v>
      </c>
      <c r="R46">
        <v>38</v>
      </c>
      <c r="S46">
        <v>582</v>
      </c>
      <c r="T46">
        <v>122</v>
      </c>
      <c r="U46">
        <v>1</v>
      </c>
      <c r="V46">
        <v>87</v>
      </c>
      <c r="W46">
        <v>976</v>
      </c>
      <c r="X46">
        <v>3</v>
      </c>
      <c r="Y46">
        <v>26</v>
      </c>
      <c r="Z46">
        <v>245</v>
      </c>
      <c r="AA46">
        <v>1413</v>
      </c>
      <c r="AB46">
        <v>1</v>
      </c>
      <c r="AC46">
        <v>810</v>
      </c>
      <c r="AD46">
        <v>0</v>
      </c>
      <c r="AE46">
        <v>1278</v>
      </c>
      <c r="AF46">
        <v>0</v>
      </c>
      <c r="AG46">
        <v>0</v>
      </c>
      <c r="AH46">
        <v>1348</v>
      </c>
      <c r="AI46">
        <v>232</v>
      </c>
      <c r="AJ46">
        <v>1895788</v>
      </c>
    </row>
    <row r="47" spans="1:36" x14ac:dyDescent="0.2">
      <c r="B47" t="s">
        <v>418</v>
      </c>
      <c r="C47">
        <v>80352</v>
      </c>
      <c r="D47">
        <v>2491</v>
      </c>
      <c r="E47">
        <v>7187</v>
      </c>
      <c r="F47">
        <v>47</v>
      </c>
      <c r="G47">
        <v>183</v>
      </c>
      <c r="H47">
        <v>285</v>
      </c>
      <c r="I47">
        <v>1976</v>
      </c>
      <c r="J47">
        <v>1054</v>
      </c>
      <c r="K47">
        <v>5678</v>
      </c>
      <c r="L47">
        <v>372</v>
      </c>
      <c r="M47">
        <v>83</v>
      </c>
      <c r="N47">
        <v>11483</v>
      </c>
      <c r="O47">
        <v>556</v>
      </c>
      <c r="P47">
        <v>1427</v>
      </c>
      <c r="Q47">
        <v>201</v>
      </c>
      <c r="R47">
        <v>307</v>
      </c>
      <c r="S47">
        <v>2020</v>
      </c>
      <c r="T47">
        <v>731</v>
      </c>
      <c r="U47">
        <v>227</v>
      </c>
      <c r="V47">
        <v>325</v>
      </c>
      <c r="W47">
        <v>6854</v>
      </c>
      <c r="X47">
        <v>9</v>
      </c>
      <c r="Y47">
        <v>261</v>
      </c>
      <c r="Z47">
        <v>13080</v>
      </c>
      <c r="AA47">
        <v>7284</v>
      </c>
      <c r="AB47">
        <v>329</v>
      </c>
      <c r="AC47">
        <v>3806</v>
      </c>
      <c r="AD47">
        <v>0</v>
      </c>
      <c r="AE47">
        <v>20426</v>
      </c>
      <c r="AF47">
        <v>0</v>
      </c>
      <c r="AG47">
        <v>0</v>
      </c>
      <c r="AH47">
        <v>1348</v>
      </c>
    </row>
    <row r="48" spans="1:36" x14ac:dyDescent="0.2">
      <c r="A48" t="s">
        <v>435</v>
      </c>
      <c r="B48" t="s">
        <v>417</v>
      </c>
      <c r="C48">
        <v>3671</v>
      </c>
      <c r="D48">
        <v>279</v>
      </c>
      <c r="E48">
        <v>1514</v>
      </c>
      <c r="F48">
        <v>6</v>
      </c>
      <c r="G48">
        <v>5</v>
      </c>
      <c r="H48">
        <v>146</v>
      </c>
      <c r="I48">
        <v>122</v>
      </c>
      <c r="J48">
        <v>313</v>
      </c>
      <c r="K48">
        <v>1122</v>
      </c>
      <c r="L48">
        <v>44</v>
      </c>
      <c r="M48">
        <v>35</v>
      </c>
      <c r="N48">
        <v>336</v>
      </c>
      <c r="O48">
        <v>17</v>
      </c>
      <c r="P48">
        <v>5</v>
      </c>
      <c r="Q48">
        <v>0</v>
      </c>
      <c r="R48">
        <v>167</v>
      </c>
      <c r="S48">
        <v>146</v>
      </c>
      <c r="T48">
        <v>58</v>
      </c>
      <c r="U48">
        <v>0</v>
      </c>
      <c r="V48">
        <v>3</v>
      </c>
      <c r="W48">
        <v>506</v>
      </c>
      <c r="X48">
        <v>0</v>
      </c>
      <c r="Y48">
        <v>1</v>
      </c>
      <c r="Z48">
        <v>8</v>
      </c>
      <c r="AA48">
        <v>39</v>
      </c>
      <c r="AB48">
        <v>36</v>
      </c>
      <c r="AC48">
        <v>110</v>
      </c>
      <c r="AD48">
        <v>6</v>
      </c>
      <c r="AE48">
        <v>409</v>
      </c>
      <c r="AF48">
        <v>0</v>
      </c>
      <c r="AG48">
        <v>8</v>
      </c>
      <c r="AH48">
        <v>23</v>
      </c>
      <c r="AI48">
        <v>3</v>
      </c>
      <c r="AJ48">
        <v>660796</v>
      </c>
    </row>
    <row r="49" spans="1:36" x14ac:dyDescent="0.2">
      <c r="B49" t="s">
        <v>418</v>
      </c>
      <c r="C49">
        <v>35973</v>
      </c>
      <c r="D49">
        <v>1817</v>
      </c>
      <c r="E49">
        <v>6700</v>
      </c>
      <c r="F49">
        <v>55</v>
      </c>
      <c r="G49">
        <v>33</v>
      </c>
      <c r="H49">
        <v>598</v>
      </c>
      <c r="I49">
        <v>1131</v>
      </c>
      <c r="J49">
        <v>1220</v>
      </c>
      <c r="K49">
        <v>5268</v>
      </c>
      <c r="L49">
        <v>150</v>
      </c>
      <c r="M49">
        <v>62</v>
      </c>
      <c r="N49">
        <v>2552</v>
      </c>
      <c r="O49">
        <v>573</v>
      </c>
      <c r="P49">
        <v>260</v>
      </c>
      <c r="Q49">
        <v>5</v>
      </c>
      <c r="R49">
        <v>652</v>
      </c>
      <c r="S49">
        <v>467</v>
      </c>
      <c r="T49">
        <v>611</v>
      </c>
      <c r="U49">
        <v>539</v>
      </c>
      <c r="V49">
        <v>21</v>
      </c>
      <c r="W49">
        <v>7952</v>
      </c>
      <c r="X49">
        <v>11</v>
      </c>
      <c r="Y49">
        <v>589</v>
      </c>
      <c r="Z49">
        <v>2363</v>
      </c>
      <c r="AA49">
        <v>97</v>
      </c>
      <c r="AB49">
        <v>3487</v>
      </c>
      <c r="AC49">
        <v>694</v>
      </c>
      <c r="AD49">
        <v>383</v>
      </c>
      <c r="AE49">
        <v>6169</v>
      </c>
      <c r="AF49">
        <v>0</v>
      </c>
      <c r="AG49">
        <v>8</v>
      </c>
      <c r="AH49">
        <v>23</v>
      </c>
    </row>
    <row r="50" spans="1:36" x14ac:dyDescent="0.2">
      <c r="A50" t="s">
        <v>436</v>
      </c>
      <c r="B50" t="s">
        <v>417</v>
      </c>
      <c r="C50">
        <v>19068</v>
      </c>
      <c r="D50">
        <v>1666</v>
      </c>
      <c r="E50">
        <v>4319</v>
      </c>
      <c r="F50">
        <v>15</v>
      </c>
      <c r="G50">
        <v>35</v>
      </c>
      <c r="H50">
        <v>264</v>
      </c>
      <c r="I50">
        <v>1352</v>
      </c>
      <c r="J50">
        <v>1036</v>
      </c>
      <c r="K50">
        <v>3045</v>
      </c>
      <c r="L50">
        <v>207</v>
      </c>
      <c r="M50">
        <v>31</v>
      </c>
      <c r="N50">
        <v>2722</v>
      </c>
      <c r="O50">
        <v>6</v>
      </c>
      <c r="P50">
        <v>40</v>
      </c>
      <c r="Q50">
        <v>7</v>
      </c>
      <c r="R50">
        <v>231</v>
      </c>
      <c r="S50">
        <v>651</v>
      </c>
      <c r="T50">
        <v>321</v>
      </c>
      <c r="U50">
        <v>4</v>
      </c>
      <c r="V50">
        <v>122</v>
      </c>
      <c r="W50">
        <v>1600</v>
      </c>
      <c r="X50">
        <v>11</v>
      </c>
      <c r="Y50">
        <v>135</v>
      </c>
      <c r="Z50">
        <v>69</v>
      </c>
      <c r="AA50">
        <v>292</v>
      </c>
      <c r="AB50">
        <v>31</v>
      </c>
      <c r="AC50">
        <v>2820</v>
      </c>
      <c r="AD50">
        <v>9</v>
      </c>
      <c r="AE50">
        <v>3041</v>
      </c>
      <c r="AF50">
        <v>28</v>
      </c>
      <c r="AG50">
        <v>493</v>
      </c>
      <c r="AH50">
        <v>450</v>
      </c>
      <c r="AI50">
        <v>104</v>
      </c>
      <c r="AJ50">
        <v>2471978</v>
      </c>
    </row>
    <row r="51" spans="1:36" x14ac:dyDescent="0.2">
      <c r="B51" t="s">
        <v>418</v>
      </c>
      <c r="C51">
        <v>140519</v>
      </c>
      <c r="D51">
        <v>9236</v>
      </c>
      <c r="E51">
        <v>19742</v>
      </c>
      <c r="F51">
        <v>183</v>
      </c>
      <c r="G51">
        <v>238</v>
      </c>
      <c r="H51">
        <v>1035</v>
      </c>
      <c r="I51">
        <v>7780</v>
      </c>
      <c r="J51">
        <v>3840</v>
      </c>
      <c r="K51">
        <v>14812</v>
      </c>
      <c r="L51">
        <v>920</v>
      </c>
      <c r="M51">
        <v>170</v>
      </c>
      <c r="N51">
        <v>15893</v>
      </c>
      <c r="O51">
        <v>528</v>
      </c>
      <c r="P51">
        <v>1794</v>
      </c>
      <c r="Q51">
        <v>300</v>
      </c>
      <c r="R51">
        <v>1328</v>
      </c>
      <c r="S51">
        <v>2744</v>
      </c>
      <c r="T51">
        <v>1748</v>
      </c>
      <c r="U51">
        <v>412</v>
      </c>
      <c r="V51">
        <v>596</v>
      </c>
      <c r="W51">
        <v>17959</v>
      </c>
      <c r="X51">
        <v>83</v>
      </c>
      <c r="Y51">
        <v>1186</v>
      </c>
      <c r="Z51">
        <v>7977</v>
      </c>
      <c r="AA51">
        <v>6845</v>
      </c>
      <c r="AB51">
        <v>2970</v>
      </c>
      <c r="AC51">
        <v>12180</v>
      </c>
      <c r="AD51">
        <v>355</v>
      </c>
      <c r="AE51">
        <v>35613</v>
      </c>
      <c r="AF51">
        <v>87</v>
      </c>
      <c r="AG51">
        <v>493</v>
      </c>
      <c r="AH51">
        <v>450</v>
      </c>
    </row>
    <row r="52" spans="1:36" x14ac:dyDescent="0.2">
      <c r="A52" t="s">
        <v>437</v>
      </c>
      <c r="B52" t="s">
        <v>417</v>
      </c>
      <c r="C52">
        <v>6990</v>
      </c>
      <c r="D52">
        <v>86</v>
      </c>
      <c r="E52">
        <v>2125</v>
      </c>
      <c r="F52">
        <v>0</v>
      </c>
      <c r="G52">
        <v>10</v>
      </c>
      <c r="H52">
        <v>24</v>
      </c>
      <c r="I52">
        <v>52</v>
      </c>
      <c r="J52">
        <v>372</v>
      </c>
      <c r="K52">
        <v>1632</v>
      </c>
      <c r="L52">
        <v>93</v>
      </c>
      <c r="M52">
        <v>28</v>
      </c>
      <c r="N52">
        <v>907</v>
      </c>
      <c r="O52">
        <v>12</v>
      </c>
      <c r="P52">
        <v>22</v>
      </c>
      <c r="Q52">
        <v>3</v>
      </c>
      <c r="R52">
        <v>39</v>
      </c>
      <c r="S52">
        <v>444</v>
      </c>
      <c r="T52">
        <v>46</v>
      </c>
      <c r="U52">
        <v>0</v>
      </c>
      <c r="V52">
        <v>51</v>
      </c>
      <c r="W52">
        <v>561</v>
      </c>
      <c r="X52">
        <v>1</v>
      </c>
      <c r="Y52">
        <v>1</v>
      </c>
      <c r="Z52">
        <v>95</v>
      </c>
      <c r="AA52">
        <v>1084</v>
      </c>
      <c r="AB52">
        <v>9</v>
      </c>
      <c r="AC52">
        <v>201</v>
      </c>
      <c r="AD52">
        <v>0</v>
      </c>
      <c r="AE52">
        <v>1137</v>
      </c>
      <c r="AF52">
        <v>0</v>
      </c>
      <c r="AG52">
        <v>64</v>
      </c>
      <c r="AH52">
        <v>102</v>
      </c>
      <c r="AI52">
        <v>164</v>
      </c>
      <c r="AJ52">
        <v>1314189</v>
      </c>
    </row>
    <row r="53" spans="1:36" x14ac:dyDescent="0.2">
      <c r="B53" t="s">
        <v>418</v>
      </c>
      <c r="C53">
        <v>57060</v>
      </c>
      <c r="D53">
        <v>735</v>
      </c>
      <c r="E53">
        <v>8325</v>
      </c>
      <c r="F53">
        <v>8</v>
      </c>
      <c r="G53">
        <v>72</v>
      </c>
      <c r="H53">
        <v>184</v>
      </c>
      <c r="I53">
        <v>471</v>
      </c>
      <c r="J53">
        <v>1352</v>
      </c>
      <c r="K53">
        <v>6580</v>
      </c>
      <c r="L53">
        <v>330</v>
      </c>
      <c r="M53">
        <v>63</v>
      </c>
      <c r="N53">
        <v>6849</v>
      </c>
      <c r="O53">
        <v>311</v>
      </c>
      <c r="P53">
        <v>886</v>
      </c>
      <c r="Q53">
        <v>51</v>
      </c>
      <c r="R53">
        <v>189</v>
      </c>
      <c r="S53">
        <v>1492</v>
      </c>
      <c r="T53">
        <v>356</v>
      </c>
      <c r="U53">
        <v>26</v>
      </c>
      <c r="V53">
        <v>275</v>
      </c>
      <c r="W53">
        <v>5778</v>
      </c>
      <c r="X53">
        <v>4</v>
      </c>
      <c r="Y53">
        <v>93</v>
      </c>
      <c r="Z53">
        <v>7270</v>
      </c>
      <c r="AA53">
        <v>4782</v>
      </c>
      <c r="AB53">
        <v>43</v>
      </c>
      <c r="AC53">
        <v>1886</v>
      </c>
      <c r="AD53">
        <v>2</v>
      </c>
      <c r="AE53">
        <v>17541</v>
      </c>
      <c r="AF53">
        <v>0</v>
      </c>
      <c r="AG53">
        <v>64</v>
      </c>
      <c r="AH53">
        <v>102</v>
      </c>
    </row>
    <row r="54" spans="1:36" x14ac:dyDescent="0.2">
      <c r="A54" t="s">
        <v>438</v>
      </c>
      <c r="B54" t="s">
        <v>417</v>
      </c>
      <c r="C54">
        <v>47175</v>
      </c>
      <c r="D54">
        <v>3657</v>
      </c>
      <c r="E54">
        <v>12463</v>
      </c>
      <c r="F54">
        <v>31</v>
      </c>
      <c r="G54">
        <v>52</v>
      </c>
      <c r="H54">
        <v>1947</v>
      </c>
      <c r="I54">
        <v>1627</v>
      </c>
      <c r="J54">
        <v>2318</v>
      </c>
      <c r="K54">
        <v>8415</v>
      </c>
      <c r="L54">
        <v>1405</v>
      </c>
      <c r="M54">
        <v>325</v>
      </c>
      <c r="N54">
        <v>7500</v>
      </c>
      <c r="O54">
        <v>41</v>
      </c>
      <c r="P54">
        <v>78</v>
      </c>
      <c r="Q54">
        <v>43</v>
      </c>
      <c r="R54">
        <v>31</v>
      </c>
      <c r="S54">
        <v>2015</v>
      </c>
      <c r="T54">
        <v>1357</v>
      </c>
      <c r="U54">
        <v>12</v>
      </c>
      <c r="V54">
        <v>292</v>
      </c>
      <c r="W54">
        <v>7648</v>
      </c>
      <c r="X54">
        <v>43</v>
      </c>
      <c r="Y54">
        <v>38</v>
      </c>
      <c r="Z54">
        <v>214</v>
      </c>
      <c r="AA54">
        <v>1202</v>
      </c>
      <c r="AB54">
        <v>8</v>
      </c>
      <c r="AC54">
        <v>2171</v>
      </c>
      <c r="AD54">
        <v>52</v>
      </c>
      <c r="AE54">
        <v>7359</v>
      </c>
      <c r="AF54">
        <v>78</v>
      </c>
      <c r="AG54">
        <v>236</v>
      </c>
      <c r="AH54">
        <v>637</v>
      </c>
      <c r="AI54">
        <v>154</v>
      </c>
      <c r="AJ54">
        <v>5574256</v>
      </c>
    </row>
    <row r="55" spans="1:36" x14ac:dyDescent="0.2">
      <c r="B55" t="s">
        <v>418</v>
      </c>
      <c r="C55">
        <v>300165</v>
      </c>
      <c r="D55">
        <v>13001</v>
      </c>
      <c r="E55">
        <v>38147</v>
      </c>
      <c r="F55">
        <v>307</v>
      </c>
      <c r="G55">
        <v>404</v>
      </c>
      <c r="H55">
        <v>4443</v>
      </c>
      <c r="I55">
        <v>7847</v>
      </c>
      <c r="J55">
        <v>7411</v>
      </c>
      <c r="K55">
        <v>26879</v>
      </c>
      <c r="L55">
        <v>3292</v>
      </c>
      <c r="M55">
        <v>565</v>
      </c>
      <c r="N55">
        <v>29510</v>
      </c>
      <c r="O55">
        <v>1093</v>
      </c>
      <c r="P55">
        <v>2368</v>
      </c>
      <c r="Q55">
        <v>433</v>
      </c>
      <c r="R55">
        <v>241</v>
      </c>
      <c r="S55">
        <v>4215</v>
      </c>
      <c r="T55">
        <v>4328</v>
      </c>
      <c r="U55">
        <v>1337</v>
      </c>
      <c r="V55">
        <v>1343</v>
      </c>
      <c r="W55">
        <v>57288</v>
      </c>
      <c r="X55">
        <v>283</v>
      </c>
      <c r="Y55">
        <v>2220</v>
      </c>
      <c r="Z55">
        <v>23714</v>
      </c>
      <c r="AA55">
        <v>6820</v>
      </c>
      <c r="AB55">
        <v>12</v>
      </c>
      <c r="AC55">
        <v>7431</v>
      </c>
      <c r="AD55">
        <v>160</v>
      </c>
      <c r="AE55">
        <v>104757</v>
      </c>
      <c r="AF55">
        <v>591</v>
      </c>
      <c r="AG55">
        <v>236</v>
      </c>
      <c r="AH55">
        <v>637</v>
      </c>
    </row>
    <row r="56" spans="1:36" x14ac:dyDescent="0.2">
      <c r="A56" t="s">
        <v>439</v>
      </c>
      <c r="B56" t="s">
        <v>417</v>
      </c>
      <c r="C56">
        <v>17974</v>
      </c>
      <c r="D56">
        <v>1964</v>
      </c>
      <c r="E56">
        <v>3411</v>
      </c>
      <c r="F56">
        <v>8</v>
      </c>
      <c r="G56">
        <v>31</v>
      </c>
      <c r="H56">
        <v>529</v>
      </c>
      <c r="I56">
        <v>1396</v>
      </c>
      <c r="J56">
        <v>761</v>
      </c>
      <c r="K56">
        <v>2469</v>
      </c>
      <c r="L56">
        <v>131</v>
      </c>
      <c r="M56">
        <v>50</v>
      </c>
      <c r="N56">
        <v>2517</v>
      </c>
      <c r="O56">
        <v>22</v>
      </c>
      <c r="P56">
        <v>48</v>
      </c>
      <c r="Q56">
        <v>6</v>
      </c>
      <c r="R56">
        <v>224</v>
      </c>
      <c r="S56">
        <v>906</v>
      </c>
      <c r="T56">
        <v>265</v>
      </c>
      <c r="U56">
        <v>6</v>
      </c>
      <c r="V56">
        <v>87</v>
      </c>
      <c r="W56">
        <v>2115</v>
      </c>
      <c r="X56">
        <v>0</v>
      </c>
      <c r="Y56">
        <v>103</v>
      </c>
      <c r="Z56">
        <v>101</v>
      </c>
      <c r="AA56">
        <v>775</v>
      </c>
      <c r="AB56">
        <v>204</v>
      </c>
      <c r="AC56">
        <v>1375</v>
      </c>
      <c r="AD56">
        <v>0</v>
      </c>
      <c r="AE56">
        <v>3538</v>
      </c>
      <c r="AF56">
        <v>1</v>
      </c>
      <c r="AG56">
        <v>13</v>
      </c>
      <c r="AH56">
        <v>293</v>
      </c>
      <c r="AI56">
        <v>315</v>
      </c>
      <c r="AJ56">
        <v>5819911</v>
      </c>
    </row>
    <row r="57" spans="1:36" x14ac:dyDescent="0.2">
      <c r="B57" t="s">
        <v>418</v>
      </c>
      <c r="C57">
        <v>149582</v>
      </c>
      <c r="D57">
        <v>12474</v>
      </c>
      <c r="E57">
        <v>18471</v>
      </c>
      <c r="F57">
        <v>77</v>
      </c>
      <c r="G57">
        <v>310</v>
      </c>
      <c r="H57">
        <v>2065</v>
      </c>
      <c r="I57">
        <v>10022</v>
      </c>
      <c r="J57">
        <v>3725</v>
      </c>
      <c r="K57">
        <v>13906</v>
      </c>
      <c r="L57">
        <v>707</v>
      </c>
      <c r="M57">
        <v>133</v>
      </c>
      <c r="N57">
        <v>21337</v>
      </c>
      <c r="O57">
        <v>623</v>
      </c>
      <c r="P57">
        <v>1518</v>
      </c>
      <c r="Q57">
        <v>155</v>
      </c>
      <c r="R57">
        <v>1337</v>
      </c>
      <c r="S57">
        <v>3448</v>
      </c>
      <c r="T57">
        <v>1405</v>
      </c>
      <c r="U57">
        <v>1229</v>
      </c>
      <c r="V57">
        <v>696</v>
      </c>
      <c r="W57">
        <v>19825</v>
      </c>
      <c r="X57">
        <v>35</v>
      </c>
      <c r="Y57">
        <v>1295</v>
      </c>
      <c r="Z57">
        <v>12941</v>
      </c>
      <c r="AA57">
        <v>4214</v>
      </c>
      <c r="AB57">
        <v>6021</v>
      </c>
      <c r="AC57">
        <v>8337</v>
      </c>
      <c r="AD57">
        <v>19</v>
      </c>
      <c r="AE57">
        <v>33868</v>
      </c>
      <c r="AF57">
        <v>28</v>
      </c>
      <c r="AG57">
        <v>13</v>
      </c>
      <c r="AH57">
        <v>293</v>
      </c>
    </row>
    <row r="58" spans="1:36" x14ac:dyDescent="0.2">
      <c r="A58" t="s">
        <v>440</v>
      </c>
      <c r="B58" t="s">
        <v>417</v>
      </c>
      <c r="C58">
        <v>36027</v>
      </c>
      <c r="D58">
        <v>2187</v>
      </c>
      <c r="E58">
        <v>10382</v>
      </c>
      <c r="F58">
        <v>12</v>
      </c>
      <c r="G58">
        <v>114</v>
      </c>
      <c r="H58">
        <v>772</v>
      </c>
      <c r="I58">
        <v>1289</v>
      </c>
      <c r="J58">
        <v>1729</v>
      </c>
      <c r="K58">
        <v>7676</v>
      </c>
      <c r="L58">
        <v>845</v>
      </c>
      <c r="M58">
        <v>132</v>
      </c>
      <c r="N58">
        <v>3685</v>
      </c>
      <c r="O58">
        <v>38</v>
      </c>
      <c r="P58">
        <v>433</v>
      </c>
      <c r="Q58">
        <v>42</v>
      </c>
      <c r="R58">
        <v>415</v>
      </c>
      <c r="S58">
        <v>1175</v>
      </c>
      <c r="T58">
        <v>824</v>
      </c>
      <c r="U58">
        <v>16</v>
      </c>
      <c r="V58">
        <v>237</v>
      </c>
      <c r="W58">
        <v>3278</v>
      </c>
      <c r="X58">
        <v>17</v>
      </c>
      <c r="Y58">
        <v>11</v>
      </c>
      <c r="Z58">
        <v>482</v>
      </c>
      <c r="AA58">
        <v>4033</v>
      </c>
      <c r="AB58">
        <v>6</v>
      </c>
      <c r="AC58">
        <v>1384</v>
      </c>
      <c r="AD58">
        <v>0</v>
      </c>
      <c r="AE58">
        <v>5380</v>
      </c>
      <c r="AF58">
        <v>0</v>
      </c>
      <c r="AG58">
        <v>802</v>
      </c>
      <c r="AH58">
        <v>1200</v>
      </c>
      <c r="AI58">
        <v>485</v>
      </c>
      <c r="AJ58">
        <v>8664761</v>
      </c>
    </row>
    <row r="59" spans="1:36" x14ac:dyDescent="0.2">
      <c r="B59" t="s">
        <v>418</v>
      </c>
      <c r="C59">
        <v>276904</v>
      </c>
      <c r="D59">
        <v>12398</v>
      </c>
      <c r="E59">
        <v>35166</v>
      </c>
      <c r="F59">
        <v>142</v>
      </c>
      <c r="G59">
        <v>578</v>
      </c>
      <c r="H59">
        <v>2488</v>
      </c>
      <c r="I59">
        <v>9190</v>
      </c>
      <c r="J59">
        <v>6251</v>
      </c>
      <c r="K59">
        <v>25696</v>
      </c>
      <c r="L59">
        <v>2919</v>
      </c>
      <c r="M59">
        <v>300</v>
      </c>
      <c r="N59">
        <v>26868</v>
      </c>
      <c r="O59">
        <v>915</v>
      </c>
      <c r="P59">
        <v>5800</v>
      </c>
      <c r="Q59">
        <v>1176</v>
      </c>
      <c r="R59">
        <v>1851</v>
      </c>
      <c r="S59">
        <v>3569</v>
      </c>
      <c r="T59">
        <v>4617</v>
      </c>
      <c r="U59">
        <v>761</v>
      </c>
      <c r="V59">
        <v>962</v>
      </c>
      <c r="W59">
        <v>31775</v>
      </c>
      <c r="X59">
        <v>136</v>
      </c>
      <c r="Y59">
        <v>2610</v>
      </c>
      <c r="Z59">
        <v>35534</v>
      </c>
      <c r="AA59">
        <v>20242</v>
      </c>
      <c r="AB59">
        <v>343</v>
      </c>
      <c r="AC59">
        <v>9247</v>
      </c>
      <c r="AD59">
        <v>254</v>
      </c>
      <c r="AE59">
        <v>80678</v>
      </c>
      <c r="AF59">
        <v>0</v>
      </c>
      <c r="AG59">
        <v>802</v>
      </c>
      <c r="AH59">
        <v>1200</v>
      </c>
    </row>
    <row r="60" spans="1:36" x14ac:dyDescent="0.2">
      <c r="A60" t="s">
        <v>441</v>
      </c>
      <c r="B60" t="s">
        <v>417</v>
      </c>
      <c r="C60">
        <v>45954</v>
      </c>
      <c r="D60">
        <v>1135</v>
      </c>
      <c r="E60">
        <v>10262</v>
      </c>
      <c r="F60">
        <v>12</v>
      </c>
      <c r="G60">
        <v>13</v>
      </c>
      <c r="H60">
        <v>402</v>
      </c>
      <c r="I60">
        <v>708</v>
      </c>
      <c r="J60">
        <v>972</v>
      </c>
      <c r="K60">
        <v>8824</v>
      </c>
      <c r="L60">
        <v>368</v>
      </c>
      <c r="M60">
        <v>98</v>
      </c>
      <c r="N60">
        <v>3669</v>
      </c>
      <c r="O60">
        <v>71</v>
      </c>
      <c r="P60">
        <v>199</v>
      </c>
      <c r="Q60">
        <v>10</v>
      </c>
      <c r="R60">
        <v>393</v>
      </c>
      <c r="S60">
        <v>1879</v>
      </c>
      <c r="T60">
        <v>787</v>
      </c>
      <c r="U60">
        <v>45</v>
      </c>
      <c r="V60">
        <v>302</v>
      </c>
      <c r="W60">
        <v>2785</v>
      </c>
      <c r="X60">
        <v>4</v>
      </c>
      <c r="Y60">
        <v>37</v>
      </c>
      <c r="Z60">
        <v>530</v>
      </c>
      <c r="AA60">
        <v>6359</v>
      </c>
      <c r="AB60">
        <v>0</v>
      </c>
      <c r="AC60">
        <v>4356</v>
      </c>
      <c r="AD60">
        <v>14</v>
      </c>
      <c r="AE60">
        <v>5756</v>
      </c>
      <c r="AF60">
        <v>0</v>
      </c>
      <c r="AG60">
        <v>3882</v>
      </c>
      <c r="AH60">
        <v>3479</v>
      </c>
      <c r="AI60">
        <v>321</v>
      </c>
      <c r="AJ60">
        <v>5074064</v>
      </c>
    </row>
    <row r="61" spans="1:36" x14ac:dyDescent="0.2">
      <c r="B61" t="s">
        <v>418</v>
      </c>
      <c r="C61">
        <v>204367</v>
      </c>
      <c r="D61">
        <v>5612</v>
      </c>
      <c r="E61">
        <v>29245</v>
      </c>
      <c r="F61">
        <v>111</v>
      </c>
      <c r="G61">
        <v>106</v>
      </c>
      <c r="H61">
        <v>1286</v>
      </c>
      <c r="I61">
        <v>4109</v>
      </c>
      <c r="J61">
        <v>3388</v>
      </c>
      <c r="K61">
        <v>24188</v>
      </c>
      <c r="L61">
        <v>1479</v>
      </c>
      <c r="M61">
        <v>190</v>
      </c>
      <c r="N61">
        <v>18243</v>
      </c>
      <c r="O61">
        <v>1605</v>
      </c>
      <c r="P61">
        <v>3481</v>
      </c>
      <c r="Q61">
        <v>39</v>
      </c>
      <c r="R61">
        <v>1692</v>
      </c>
      <c r="S61">
        <v>4634</v>
      </c>
      <c r="T61">
        <v>2269</v>
      </c>
      <c r="U61">
        <v>1338</v>
      </c>
      <c r="V61">
        <v>1524</v>
      </c>
      <c r="W61">
        <v>18196</v>
      </c>
      <c r="X61">
        <v>14</v>
      </c>
      <c r="Y61">
        <v>856</v>
      </c>
      <c r="Z61">
        <v>29832</v>
      </c>
      <c r="AA61">
        <v>27458</v>
      </c>
      <c r="AB61">
        <v>0</v>
      </c>
      <c r="AC61">
        <v>14227</v>
      </c>
      <c r="AD61">
        <v>360</v>
      </c>
      <c r="AE61">
        <v>36381</v>
      </c>
      <c r="AF61">
        <v>0</v>
      </c>
      <c r="AG61">
        <v>3882</v>
      </c>
      <c r="AH61">
        <v>3479</v>
      </c>
    </row>
    <row r="62" spans="1:36" x14ac:dyDescent="0.2">
      <c r="A62" t="s">
        <v>442</v>
      </c>
      <c r="B62" t="s">
        <v>417</v>
      </c>
      <c r="C62">
        <v>10347</v>
      </c>
      <c r="D62">
        <v>218</v>
      </c>
      <c r="E62">
        <v>2232</v>
      </c>
      <c r="F62">
        <v>14</v>
      </c>
      <c r="G62">
        <v>13</v>
      </c>
      <c r="H62">
        <v>107</v>
      </c>
      <c r="I62">
        <v>84</v>
      </c>
      <c r="J62">
        <v>561</v>
      </c>
      <c r="K62">
        <v>1535</v>
      </c>
      <c r="L62">
        <v>101</v>
      </c>
      <c r="M62">
        <v>35</v>
      </c>
      <c r="N62">
        <v>1240</v>
      </c>
      <c r="O62">
        <v>11</v>
      </c>
      <c r="P62">
        <v>69</v>
      </c>
      <c r="Q62">
        <v>14</v>
      </c>
      <c r="R62">
        <v>88</v>
      </c>
      <c r="S62">
        <v>208</v>
      </c>
      <c r="T62">
        <v>187</v>
      </c>
      <c r="U62">
        <v>1</v>
      </c>
      <c r="V62">
        <v>47</v>
      </c>
      <c r="W62">
        <v>683</v>
      </c>
      <c r="X62">
        <v>12</v>
      </c>
      <c r="Y62">
        <v>293</v>
      </c>
      <c r="Z62">
        <v>137</v>
      </c>
      <c r="AA62">
        <v>269</v>
      </c>
      <c r="AB62">
        <v>104</v>
      </c>
      <c r="AC62">
        <v>1964</v>
      </c>
      <c r="AD62">
        <v>3</v>
      </c>
      <c r="AE62">
        <v>1777</v>
      </c>
      <c r="AF62">
        <v>2</v>
      </c>
      <c r="AG62">
        <v>500</v>
      </c>
      <c r="AH62">
        <v>288</v>
      </c>
      <c r="AI62">
        <v>75</v>
      </c>
      <c r="AJ62">
        <v>1308021</v>
      </c>
    </row>
    <row r="63" spans="1:36" x14ac:dyDescent="0.2">
      <c r="B63" t="s">
        <v>418</v>
      </c>
      <c r="C63">
        <v>108280</v>
      </c>
      <c r="D63">
        <v>1946</v>
      </c>
      <c r="E63">
        <v>11109</v>
      </c>
      <c r="F63">
        <v>135</v>
      </c>
      <c r="G63">
        <v>165</v>
      </c>
      <c r="H63">
        <v>572</v>
      </c>
      <c r="I63">
        <v>1074</v>
      </c>
      <c r="J63">
        <v>2248</v>
      </c>
      <c r="K63">
        <v>8275</v>
      </c>
      <c r="L63">
        <v>485</v>
      </c>
      <c r="M63">
        <v>101</v>
      </c>
      <c r="N63">
        <v>10244</v>
      </c>
      <c r="O63">
        <v>883</v>
      </c>
      <c r="P63">
        <v>1895</v>
      </c>
      <c r="Q63">
        <v>715</v>
      </c>
      <c r="R63">
        <v>715</v>
      </c>
      <c r="S63">
        <v>936</v>
      </c>
      <c r="T63">
        <v>1003</v>
      </c>
      <c r="U63">
        <v>119</v>
      </c>
      <c r="V63">
        <v>412</v>
      </c>
      <c r="W63">
        <v>11741</v>
      </c>
      <c r="X63">
        <v>227</v>
      </c>
      <c r="Y63">
        <v>3606</v>
      </c>
      <c r="Z63">
        <v>11629</v>
      </c>
      <c r="AA63">
        <v>2269</v>
      </c>
      <c r="AB63">
        <v>6272</v>
      </c>
      <c r="AC63">
        <v>7233</v>
      </c>
      <c r="AD63">
        <v>75</v>
      </c>
      <c r="AE63">
        <v>34431</v>
      </c>
      <c r="AF63">
        <v>32</v>
      </c>
      <c r="AG63">
        <v>500</v>
      </c>
      <c r="AH63">
        <v>288</v>
      </c>
    </row>
    <row r="64" spans="1:36" x14ac:dyDescent="0.2">
      <c r="A64" t="s">
        <v>443</v>
      </c>
      <c r="B64" t="s">
        <v>417</v>
      </c>
      <c r="C64">
        <v>45321</v>
      </c>
      <c r="D64">
        <v>1642</v>
      </c>
      <c r="E64">
        <v>11574</v>
      </c>
      <c r="F64">
        <v>35</v>
      </c>
      <c r="G64">
        <v>62</v>
      </c>
      <c r="H64">
        <v>543</v>
      </c>
      <c r="I64">
        <v>1002</v>
      </c>
      <c r="J64">
        <v>1799</v>
      </c>
      <c r="K64">
        <v>8861</v>
      </c>
      <c r="L64">
        <v>767</v>
      </c>
      <c r="M64">
        <v>147</v>
      </c>
      <c r="N64">
        <v>6554</v>
      </c>
      <c r="O64">
        <v>74</v>
      </c>
      <c r="P64">
        <v>109</v>
      </c>
      <c r="Q64">
        <v>31</v>
      </c>
      <c r="R64">
        <v>539</v>
      </c>
      <c r="S64">
        <v>2403</v>
      </c>
      <c r="T64">
        <v>728</v>
      </c>
      <c r="U64">
        <v>8</v>
      </c>
      <c r="V64">
        <v>432</v>
      </c>
      <c r="W64">
        <v>3398</v>
      </c>
      <c r="X64">
        <v>14</v>
      </c>
      <c r="Y64">
        <v>90</v>
      </c>
      <c r="Z64">
        <v>425</v>
      </c>
      <c r="AA64">
        <v>2800</v>
      </c>
      <c r="AB64">
        <v>30</v>
      </c>
      <c r="AC64">
        <v>2590</v>
      </c>
      <c r="AD64">
        <v>42</v>
      </c>
      <c r="AE64">
        <v>6583</v>
      </c>
      <c r="AF64">
        <v>0</v>
      </c>
      <c r="AG64">
        <v>1805</v>
      </c>
      <c r="AH64">
        <v>3450</v>
      </c>
      <c r="AI64">
        <v>384</v>
      </c>
      <c r="AJ64">
        <v>5542829</v>
      </c>
    </row>
    <row r="65" spans="1:36" x14ac:dyDescent="0.2">
      <c r="B65" t="s">
        <v>418</v>
      </c>
      <c r="C65">
        <v>332126</v>
      </c>
      <c r="D65">
        <v>12520</v>
      </c>
      <c r="E65">
        <v>45261</v>
      </c>
      <c r="F65">
        <v>356</v>
      </c>
      <c r="G65">
        <v>548</v>
      </c>
      <c r="H65">
        <v>2419</v>
      </c>
      <c r="I65">
        <v>9197</v>
      </c>
      <c r="J65">
        <v>7085</v>
      </c>
      <c r="K65">
        <v>34447</v>
      </c>
      <c r="L65">
        <v>3343</v>
      </c>
      <c r="M65">
        <v>386</v>
      </c>
      <c r="N65">
        <v>36334</v>
      </c>
      <c r="O65">
        <v>2515</v>
      </c>
      <c r="P65">
        <v>3638</v>
      </c>
      <c r="Q65">
        <v>223</v>
      </c>
      <c r="R65">
        <v>3066</v>
      </c>
      <c r="S65">
        <v>7352</v>
      </c>
      <c r="T65">
        <v>4058</v>
      </c>
      <c r="U65">
        <v>635</v>
      </c>
      <c r="V65">
        <v>2434</v>
      </c>
      <c r="W65">
        <v>35990</v>
      </c>
      <c r="X65">
        <v>125</v>
      </c>
      <c r="Y65">
        <v>4636</v>
      </c>
      <c r="Z65">
        <v>34004</v>
      </c>
      <c r="AA65">
        <v>14242</v>
      </c>
      <c r="AB65">
        <v>581</v>
      </c>
      <c r="AC65">
        <v>15431</v>
      </c>
      <c r="AD65">
        <v>250</v>
      </c>
      <c r="AE65">
        <v>103576</v>
      </c>
      <c r="AF65">
        <v>0</v>
      </c>
      <c r="AG65">
        <v>1805</v>
      </c>
      <c r="AH65">
        <v>3450</v>
      </c>
    </row>
    <row r="66" spans="1:36" x14ac:dyDescent="0.2">
      <c r="A66" t="s">
        <v>444</v>
      </c>
      <c r="B66" t="s">
        <v>417</v>
      </c>
      <c r="C66">
        <v>7251</v>
      </c>
      <c r="D66">
        <v>109</v>
      </c>
      <c r="E66">
        <v>1782</v>
      </c>
      <c r="F66">
        <v>1</v>
      </c>
      <c r="G66">
        <v>4</v>
      </c>
      <c r="H66">
        <v>6</v>
      </c>
      <c r="I66">
        <v>98</v>
      </c>
      <c r="J66">
        <v>138</v>
      </c>
      <c r="K66">
        <v>1503</v>
      </c>
      <c r="L66">
        <v>108</v>
      </c>
      <c r="M66">
        <v>33</v>
      </c>
      <c r="N66">
        <v>682</v>
      </c>
      <c r="O66">
        <v>6</v>
      </c>
      <c r="P66">
        <v>9</v>
      </c>
      <c r="Q66">
        <v>5</v>
      </c>
      <c r="R66">
        <v>10</v>
      </c>
      <c r="S66">
        <v>460</v>
      </c>
      <c r="T66">
        <v>20</v>
      </c>
      <c r="U66">
        <v>0</v>
      </c>
      <c r="V66">
        <v>20</v>
      </c>
      <c r="W66">
        <v>297</v>
      </c>
      <c r="X66">
        <v>0</v>
      </c>
      <c r="Y66">
        <v>50</v>
      </c>
      <c r="Z66">
        <v>63</v>
      </c>
      <c r="AA66">
        <v>1394</v>
      </c>
      <c r="AB66">
        <v>0</v>
      </c>
      <c r="AC66">
        <v>511</v>
      </c>
      <c r="AD66">
        <v>0</v>
      </c>
      <c r="AE66">
        <v>910</v>
      </c>
      <c r="AF66">
        <v>0</v>
      </c>
      <c r="AG66">
        <v>518</v>
      </c>
      <c r="AH66">
        <v>405</v>
      </c>
      <c r="AI66">
        <v>88</v>
      </c>
      <c r="AJ66">
        <v>932625</v>
      </c>
    </row>
    <row r="67" spans="1:36" x14ac:dyDescent="0.2">
      <c r="B67" t="s">
        <v>418</v>
      </c>
      <c r="C67">
        <v>32378</v>
      </c>
      <c r="D67">
        <v>852</v>
      </c>
      <c r="E67">
        <v>4617</v>
      </c>
      <c r="F67">
        <v>11</v>
      </c>
      <c r="G67">
        <v>25</v>
      </c>
      <c r="H67">
        <v>47</v>
      </c>
      <c r="I67">
        <v>769</v>
      </c>
      <c r="J67">
        <v>360</v>
      </c>
      <c r="K67">
        <v>3973</v>
      </c>
      <c r="L67">
        <v>227</v>
      </c>
      <c r="M67">
        <v>57</v>
      </c>
      <c r="N67">
        <v>4071</v>
      </c>
      <c r="O67">
        <v>64</v>
      </c>
      <c r="P67">
        <v>166</v>
      </c>
      <c r="Q67">
        <v>32</v>
      </c>
      <c r="R67">
        <v>33</v>
      </c>
      <c r="S67">
        <v>1119</v>
      </c>
      <c r="T67">
        <v>121</v>
      </c>
      <c r="U67">
        <v>11</v>
      </c>
      <c r="V67">
        <v>64</v>
      </c>
      <c r="W67">
        <v>1620</v>
      </c>
      <c r="X67">
        <v>0</v>
      </c>
      <c r="Y67">
        <v>313</v>
      </c>
      <c r="Z67">
        <v>4240</v>
      </c>
      <c r="AA67">
        <v>5471</v>
      </c>
      <c r="AB67">
        <v>0</v>
      </c>
      <c r="AC67">
        <v>3032</v>
      </c>
      <c r="AD67">
        <v>9</v>
      </c>
      <c r="AE67">
        <v>5620</v>
      </c>
      <c r="AF67">
        <v>0</v>
      </c>
      <c r="AG67">
        <v>518</v>
      </c>
      <c r="AH67">
        <v>405</v>
      </c>
    </row>
    <row r="68" spans="1:36" x14ac:dyDescent="0.2">
      <c r="A68" t="s">
        <v>445</v>
      </c>
      <c r="B68" t="s">
        <v>417</v>
      </c>
      <c r="C68">
        <v>15375</v>
      </c>
      <c r="D68">
        <v>247</v>
      </c>
      <c r="E68">
        <v>3570</v>
      </c>
      <c r="F68">
        <v>5</v>
      </c>
      <c r="G68">
        <v>18</v>
      </c>
      <c r="H68">
        <v>75</v>
      </c>
      <c r="I68">
        <v>149</v>
      </c>
      <c r="J68">
        <v>331</v>
      </c>
      <c r="K68">
        <v>3063</v>
      </c>
      <c r="L68">
        <v>129</v>
      </c>
      <c r="M68">
        <v>47</v>
      </c>
      <c r="N68">
        <v>1961</v>
      </c>
      <c r="O68">
        <v>18</v>
      </c>
      <c r="P68">
        <v>92</v>
      </c>
      <c r="Q68">
        <v>17</v>
      </c>
      <c r="R68">
        <v>209</v>
      </c>
      <c r="S68">
        <v>1030</v>
      </c>
      <c r="T68">
        <v>198</v>
      </c>
      <c r="U68">
        <v>1</v>
      </c>
      <c r="V68">
        <v>123</v>
      </c>
      <c r="W68">
        <v>1166</v>
      </c>
      <c r="X68">
        <v>1</v>
      </c>
      <c r="Y68">
        <v>37</v>
      </c>
      <c r="Z68">
        <v>281</v>
      </c>
      <c r="AA68">
        <v>2432</v>
      </c>
      <c r="AB68">
        <v>0</v>
      </c>
      <c r="AC68">
        <v>927</v>
      </c>
      <c r="AD68">
        <v>1</v>
      </c>
      <c r="AE68">
        <v>2189</v>
      </c>
      <c r="AF68">
        <v>0</v>
      </c>
      <c r="AG68">
        <v>460</v>
      </c>
      <c r="AH68">
        <v>415</v>
      </c>
      <c r="AI68">
        <v>218</v>
      </c>
      <c r="AJ68">
        <v>1634173</v>
      </c>
    </row>
    <row r="69" spans="1:36" x14ac:dyDescent="0.2">
      <c r="B69" t="s">
        <v>418</v>
      </c>
      <c r="C69">
        <v>89301</v>
      </c>
      <c r="D69">
        <v>1967</v>
      </c>
      <c r="E69">
        <v>9602</v>
      </c>
      <c r="F69">
        <v>43</v>
      </c>
      <c r="G69">
        <v>146</v>
      </c>
      <c r="H69">
        <v>397</v>
      </c>
      <c r="I69">
        <v>1381</v>
      </c>
      <c r="J69">
        <v>908</v>
      </c>
      <c r="K69">
        <v>8242</v>
      </c>
      <c r="L69">
        <v>374</v>
      </c>
      <c r="M69">
        <v>78</v>
      </c>
      <c r="N69">
        <v>9072</v>
      </c>
      <c r="O69">
        <v>446</v>
      </c>
      <c r="P69">
        <v>1691</v>
      </c>
      <c r="Q69">
        <v>113</v>
      </c>
      <c r="R69">
        <v>830</v>
      </c>
      <c r="S69">
        <v>2698</v>
      </c>
      <c r="T69">
        <v>1108</v>
      </c>
      <c r="U69">
        <v>212</v>
      </c>
      <c r="V69">
        <v>595</v>
      </c>
      <c r="W69">
        <v>10432</v>
      </c>
      <c r="X69">
        <v>19</v>
      </c>
      <c r="Y69">
        <v>1539</v>
      </c>
      <c r="Z69">
        <v>13692</v>
      </c>
      <c r="AA69">
        <v>12746</v>
      </c>
      <c r="AB69">
        <v>0</v>
      </c>
      <c r="AC69">
        <v>4306</v>
      </c>
      <c r="AD69">
        <v>28</v>
      </c>
      <c r="AE69">
        <v>17329</v>
      </c>
      <c r="AF69">
        <v>1</v>
      </c>
      <c r="AG69">
        <v>460</v>
      </c>
      <c r="AH69">
        <v>415</v>
      </c>
    </row>
    <row r="70" spans="1:36" x14ac:dyDescent="0.2">
      <c r="A70" t="s">
        <v>446</v>
      </c>
      <c r="B70" t="s">
        <v>417</v>
      </c>
      <c r="C70">
        <v>24656</v>
      </c>
      <c r="D70">
        <v>939</v>
      </c>
      <c r="E70">
        <v>4808</v>
      </c>
      <c r="F70">
        <v>11</v>
      </c>
      <c r="G70">
        <v>31</v>
      </c>
      <c r="H70">
        <v>369</v>
      </c>
      <c r="I70">
        <v>528</v>
      </c>
      <c r="J70">
        <v>1000</v>
      </c>
      <c r="K70">
        <v>3435</v>
      </c>
      <c r="L70">
        <v>254</v>
      </c>
      <c r="M70">
        <v>119</v>
      </c>
      <c r="N70">
        <v>2639</v>
      </c>
      <c r="O70">
        <v>19</v>
      </c>
      <c r="P70">
        <v>54</v>
      </c>
      <c r="Q70">
        <v>31</v>
      </c>
      <c r="R70">
        <v>249</v>
      </c>
      <c r="S70">
        <v>1591</v>
      </c>
      <c r="T70">
        <v>444</v>
      </c>
      <c r="U70">
        <v>63</v>
      </c>
      <c r="V70">
        <v>153</v>
      </c>
      <c r="W70">
        <v>1723</v>
      </c>
      <c r="X70">
        <v>2</v>
      </c>
      <c r="Y70">
        <v>8</v>
      </c>
      <c r="Z70">
        <v>124</v>
      </c>
      <c r="AA70">
        <v>2203</v>
      </c>
      <c r="AB70">
        <v>83</v>
      </c>
      <c r="AC70">
        <v>1019</v>
      </c>
      <c r="AD70">
        <v>89</v>
      </c>
      <c r="AE70">
        <v>4025</v>
      </c>
      <c r="AF70">
        <v>14</v>
      </c>
      <c r="AG70">
        <v>3189</v>
      </c>
      <c r="AH70">
        <v>1187</v>
      </c>
      <c r="AI70">
        <v>34</v>
      </c>
      <c r="AJ70">
        <v>2545496</v>
      </c>
    </row>
    <row r="71" spans="1:36" x14ac:dyDescent="0.2">
      <c r="B71" t="s">
        <v>418</v>
      </c>
      <c r="C71">
        <v>166395</v>
      </c>
      <c r="D71">
        <v>6516</v>
      </c>
      <c r="E71">
        <v>17542</v>
      </c>
      <c r="F71">
        <v>146</v>
      </c>
      <c r="G71">
        <v>263</v>
      </c>
      <c r="H71">
        <v>1835</v>
      </c>
      <c r="I71">
        <v>4272</v>
      </c>
      <c r="J71">
        <v>3492</v>
      </c>
      <c r="K71">
        <v>12712</v>
      </c>
      <c r="L71">
        <v>1118</v>
      </c>
      <c r="M71">
        <v>220</v>
      </c>
      <c r="N71">
        <v>18585</v>
      </c>
      <c r="O71">
        <v>1017</v>
      </c>
      <c r="P71">
        <v>1942</v>
      </c>
      <c r="Q71">
        <v>523</v>
      </c>
      <c r="R71">
        <v>1606</v>
      </c>
      <c r="S71">
        <v>2983</v>
      </c>
      <c r="T71">
        <v>2051</v>
      </c>
      <c r="U71">
        <v>4659</v>
      </c>
      <c r="V71">
        <v>1594</v>
      </c>
      <c r="W71">
        <v>14886</v>
      </c>
      <c r="X71">
        <v>35</v>
      </c>
      <c r="Y71">
        <v>1491</v>
      </c>
      <c r="Z71">
        <v>14445</v>
      </c>
      <c r="AA71">
        <v>10011</v>
      </c>
      <c r="AB71">
        <v>201</v>
      </c>
      <c r="AC71">
        <v>3156</v>
      </c>
      <c r="AD71">
        <v>2438</v>
      </c>
      <c r="AE71">
        <v>56321</v>
      </c>
      <c r="AF71">
        <v>17</v>
      </c>
      <c r="AG71">
        <v>3189</v>
      </c>
      <c r="AH71">
        <v>1187</v>
      </c>
    </row>
    <row r="72" spans="1:36" x14ac:dyDescent="0.2">
      <c r="A72" t="s">
        <v>447</v>
      </c>
      <c r="B72" t="s">
        <v>417</v>
      </c>
      <c r="C72">
        <v>6906</v>
      </c>
      <c r="D72">
        <v>93</v>
      </c>
      <c r="E72">
        <v>853</v>
      </c>
      <c r="F72">
        <v>0</v>
      </c>
      <c r="G72">
        <v>10</v>
      </c>
      <c r="H72">
        <v>31</v>
      </c>
      <c r="I72">
        <v>52</v>
      </c>
      <c r="J72">
        <v>134</v>
      </c>
      <c r="K72">
        <v>671</v>
      </c>
      <c r="L72">
        <v>22</v>
      </c>
      <c r="M72">
        <v>26</v>
      </c>
      <c r="N72">
        <v>959</v>
      </c>
      <c r="O72">
        <v>5</v>
      </c>
      <c r="P72">
        <v>61</v>
      </c>
      <c r="Q72">
        <v>5</v>
      </c>
      <c r="R72">
        <v>134</v>
      </c>
      <c r="S72">
        <v>341</v>
      </c>
      <c r="T72">
        <v>13</v>
      </c>
      <c r="U72">
        <v>0</v>
      </c>
      <c r="V72">
        <v>31</v>
      </c>
      <c r="W72">
        <v>642</v>
      </c>
      <c r="X72">
        <v>2</v>
      </c>
      <c r="Y72">
        <v>8</v>
      </c>
      <c r="Z72">
        <v>76</v>
      </c>
      <c r="AA72">
        <v>1036</v>
      </c>
      <c r="AB72">
        <v>304</v>
      </c>
      <c r="AC72">
        <v>211</v>
      </c>
      <c r="AD72">
        <v>0</v>
      </c>
      <c r="AE72">
        <v>1795</v>
      </c>
      <c r="AF72">
        <v>0</v>
      </c>
      <c r="AG72">
        <v>33</v>
      </c>
      <c r="AH72">
        <v>304</v>
      </c>
      <c r="AI72">
        <v>138</v>
      </c>
      <c r="AJ72">
        <v>1032522</v>
      </c>
    </row>
    <row r="73" spans="1:36" x14ac:dyDescent="0.2">
      <c r="B73" t="s">
        <v>418</v>
      </c>
      <c r="C73">
        <v>43634</v>
      </c>
      <c r="D73">
        <v>624</v>
      </c>
      <c r="E73">
        <v>3165</v>
      </c>
      <c r="F73">
        <v>5</v>
      </c>
      <c r="G73">
        <v>69</v>
      </c>
      <c r="H73">
        <v>150</v>
      </c>
      <c r="I73">
        <v>400</v>
      </c>
      <c r="J73">
        <v>437</v>
      </c>
      <c r="K73">
        <v>2596</v>
      </c>
      <c r="L73">
        <v>85</v>
      </c>
      <c r="M73">
        <v>47</v>
      </c>
      <c r="N73">
        <v>5595</v>
      </c>
      <c r="O73">
        <v>202</v>
      </c>
      <c r="P73">
        <v>924</v>
      </c>
      <c r="Q73">
        <v>29</v>
      </c>
      <c r="R73">
        <v>481</v>
      </c>
      <c r="S73">
        <v>1140</v>
      </c>
      <c r="T73">
        <v>88</v>
      </c>
      <c r="U73">
        <v>56</v>
      </c>
      <c r="V73">
        <v>152</v>
      </c>
      <c r="W73">
        <v>3266</v>
      </c>
      <c r="X73">
        <v>5</v>
      </c>
      <c r="Y73">
        <v>165</v>
      </c>
      <c r="Z73">
        <v>4571</v>
      </c>
      <c r="AA73">
        <v>4909</v>
      </c>
      <c r="AB73">
        <v>4168</v>
      </c>
      <c r="AC73">
        <v>1200</v>
      </c>
      <c r="AD73">
        <v>45</v>
      </c>
      <c r="AE73">
        <v>12512</v>
      </c>
      <c r="AF73">
        <v>0</v>
      </c>
      <c r="AG73">
        <v>33</v>
      </c>
      <c r="AH73">
        <v>304</v>
      </c>
    </row>
    <row r="74" spans="1:36" x14ac:dyDescent="0.2">
      <c r="A74" t="s">
        <v>448</v>
      </c>
      <c r="B74" t="s">
        <v>417</v>
      </c>
      <c r="C74">
        <v>51527</v>
      </c>
      <c r="D74">
        <v>2980</v>
      </c>
      <c r="E74">
        <v>8307</v>
      </c>
      <c r="F74">
        <v>26</v>
      </c>
      <c r="G74">
        <v>61</v>
      </c>
      <c r="H74">
        <v>1461</v>
      </c>
      <c r="I74">
        <v>1432</v>
      </c>
      <c r="J74">
        <v>1503</v>
      </c>
      <c r="K74">
        <v>6335</v>
      </c>
      <c r="L74">
        <v>233</v>
      </c>
      <c r="M74">
        <v>236</v>
      </c>
      <c r="N74">
        <v>4171</v>
      </c>
      <c r="O74">
        <v>52</v>
      </c>
      <c r="P74">
        <v>139</v>
      </c>
      <c r="Q74">
        <v>5</v>
      </c>
      <c r="R74">
        <v>1038</v>
      </c>
      <c r="S74">
        <v>3110</v>
      </c>
      <c r="T74">
        <v>1422</v>
      </c>
      <c r="U74">
        <v>30</v>
      </c>
      <c r="V74">
        <v>302</v>
      </c>
      <c r="W74">
        <v>5766</v>
      </c>
      <c r="X74">
        <v>18</v>
      </c>
      <c r="Y74">
        <v>152</v>
      </c>
      <c r="Z74">
        <v>342</v>
      </c>
      <c r="AA74">
        <v>2560</v>
      </c>
      <c r="AB74">
        <v>0</v>
      </c>
      <c r="AC74">
        <v>4366</v>
      </c>
      <c r="AD74">
        <v>32</v>
      </c>
      <c r="AE74">
        <v>7958</v>
      </c>
      <c r="AF74">
        <v>0</v>
      </c>
      <c r="AG74">
        <v>4728</v>
      </c>
      <c r="AH74">
        <v>4049</v>
      </c>
      <c r="AI74">
        <v>526</v>
      </c>
      <c r="AJ74">
        <v>8355142</v>
      </c>
    </row>
    <row r="75" spans="1:36" x14ac:dyDescent="0.2">
      <c r="B75" t="s">
        <v>418</v>
      </c>
      <c r="C75">
        <v>386427</v>
      </c>
      <c r="D75">
        <v>13948</v>
      </c>
      <c r="E75">
        <v>34665</v>
      </c>
      <c r="F75">
        <v>276</v>
      </c>
      <c r="G75">
        <v>372</v>
      </c>
      <c r="H75">
        <v>4371</v>
      </c>
      <c r="I75">
        <v>8929</v>
      </c>
      <c r="J75">
        <v>6419</v>
      </c>
      <c r="K75">
        <v>26932</v>
      </c>
      <c r="L75">
        <v>917</v>
      </c>
      <c r="M75">
        <v>397</v>
      </c>
      <c r="N75">
        <v>26380</v>
      </c>
      <c r="O75">
        <v>1729</v>
      </c>
      <c r="P75">
        <v>4992</v>
      </c>
      <c r="Q75">
        <v>162</v>
      </c>
      <c r="R75">
        <v>4027</v>
      </c>
      <c r="S75">
        <v>6914</v>
      </c>
      <c r="T75">
        <v>5059</v>
      </c>
      <c r="U75">
        <v>1453</v>
      </c>
      <c r="V75">
        <v>1527</v>
      </c>
      <c r="W75">
        <v>52749</v>
      </c>
      <c r="X75">
        <v>158</v>
      </c>
      <c r="Y75">
        <v>15113</v>
      </c>
      <c r="Z75">
        <v>24313</v>
      </c>
      <c r="AA75">
        <v>7683</v>
      </c>
      <c r="AB75">
        <v>0</v>
      </c>
      <c r="AC75">
        <v>23314</v>
      </c>
      <c r="AD75">
        <v>1897</v>
      </c>
      <c r="AE75">
        <v>151567</v>
      </c>
      <c r="AF75">
        <v>0</v>
      </c>
      <c r="AG75">
        <v>4728</v>
      </c>
      <c r="AH75">
        <v>4049</v>
      </c>
    </row>
    <row r="76" spans="1:36" x14ac:dyDescent="0.2">
      <c r="A76" t="s">
        <v>449</v>
      </c>
      <c r="B76" t="s">
        <v>417</v>
      </c>
      <c r="C76">
        <v>9587</v>
      </c>
      <c r="D76">
        <v>440</v>
      </c>
      <c r="E76">
        <v>2433</v>
      </c>
      <c r="F76">
        <v>6</v>
      </c>
      <c r="G76">
        <v>12</v>
      </c>
      <c r="H76">
        <v>55</v>
      </c>
      <c r="I76">
        <v>367</v>
      </c>
      <c r="J76">
        <v>259</v>
      </c>
      <c r="K76">
        <v>2056</v>
      </c>
      <c r="L76">
        <v>73</v>
      </c>
      <c r="M76">
        <v>45</v>
      </c>
      <c r="N76">
        <v>1099</v>
      </c>
      <c r="O76">
        <v>13</v>
      </c>
      <c r="P76">
        <v>32</v>
      </c>
      <c r="Q76">
        <v>13</v>
      </c>
      <c r="R76">
        <v>114</v>
      </c>
      <c r="S76">
        <v>345</v>
      </c>
      <c r="T76">
        <v>211</v>
      </c>
      <c r="U76">
        <v>2</v>
      </c>
      <c r="V76">
        <v>14</v>
      </c>
      <c r="W76">
        <v>919</v>
      </c>
      <c r="X76">
        <v>1</v>
      </c>
      <c r="Y76">
        <v>4</v>
      </c>
      <c r="Z76">
        <v>112</v>
      </c>
      <c r="AA76">
        <v>722</v>
      </c>
      <c r="AB76">
        <v>14</v>
      </c>
      <c r="AC76">
        <v>531</v>
      </c>
      <c r="AD76">
        <v>1</v>
      </c>
      <c r="AE76">
        <v>2230</v>
      </c>
      <c r="AF76">
        <v>0</v>
      </c>
      <c r="AG76">
        <v>64</v>
      </c>
      <c r="AH76">
        <v>273</v>
      </c>
      <c r="AI76">
        <v>54</v>
      </c>
      <c r="AJ76">
        <v>1445951</v>
      </c>
    </row>
    <row r="77" spans="1:36" x14ac:dyDescent="0.2">
      <c r="B77" t="s">
        <v>418</v>
      </c>
      <c r="C77">
        <v>78500</v>
      </c>
      <c r="D77">
        <v>3464</v>
      </c>
      <c r="E77">
        <v>9003</v>
      </c>
      <c r="F77">
        <v>71</v>
      </c>
      <c r="G77">
        <v>129</v>
      </c>
      <c r="H77">
        <v>417</v>
      </c>
      <c r="I77">
        <v>2847</v>
      </c>
      <c r="J77">
        <v>1215</v>
      </c>
      <c r="K77">
        <v>7336</v>
      </c>
      <c r="L77">
        <v>350</v>
      </c>
      <c r="M77">
        <v>102</v>
      </c>
      <c r="N77">
        <v>6563</v>
      </c>
      <c r="O77">
        <v>246</v>
      </c>
      <c r="P77">
        <v>506</v>
      </c>
      <c r="Q77">
        <v>167</v>
      </c>
      <c r="R77">
        <v>732</v>
      </c>
      <c r="S77">
        <v>770</v>
      </c>
      <c r="T77">
        <v>619</v>
      </c>
      <c r="U77">
        <v>219</v>
      </c>
      <c r="V77">
        <v>151</v>
      </c>
      <c r="W77">
        <v>6113</v>
      </c>
      <c r="X77">
        <v>3</v>
      </c>
      <c r="Y77">
        <v>931</v>
      </c>
      <c r="Z77">
        <v>9741</v>
      </c>
      <c r="AA77">
        <v>3389</v>
      </c>
      <c r="AB77">
        <v>746</v>
      </c>
      <c r="AC77">
        <v>2700</v>
      </c>
      <c r="AD77">
        <v>2</v>
      </c>
      <c r="AE77">
        <v>32066</v>
      </c>
      <c r="AF77">
        <v>32</v>
      </c>
      <c r="AG77">
        <v>64</v>
      </c>
      <c r="AH77">
        <v>273</v>
      </c>
    </row>
    <row r="78" spans="1:36" x14ac:dyDescent="0.2">
      <c r="A78" t="s">
        <v>450</v>
      </c>
      <c r="B78" t="s">
        <v>417</v>
      </c>
      <c r="C78">
        <v>40142</v>
      </c>
      <c r="D78">
        <v>2497</v>
      </c>
      <c r="E78">
        <v>10946</v>
      </c>
      <c r="F78">
        <v>34</v>
      </c>
      <c r="G78">
        <v>61</v>
      </c>
      <c r="H78">
        <v>1045</v>
      </c>
      <c r="I78">
        <v>1357</v>
      </c>
      <c r="J78">
        <v>2273</v>
      </c>
      <c r="K78">
        <v>8056</v>
      </c>
      <c r="L78">
        <v>464</v>
      </c>
      <c r="M78">
        <v>153</v>
      </c>
      <c r="N78">
        <v>4022</v>
      </c>
      <c r="O78">
        <v>148</v>
      </c>
      <c r="P78">
        <v>270</v>
      </c>
      <c r="Q78">
        <v>5</v>
      </c>
      <c r="R78">
        <v>905</v>
      </c>
      <c r="S78">
        <v>3505</v>
      </c>
      <c r="T78">
        <v>575</v>
      </c>
      <c r="U78">
        <v>10</v>
      </c>
      <c r="V78">
        <v>736</v>
      </c>
      <c r="W78">
        <v>5141</v>
      </c>
      <c r="X78">
        <v>7</v>
      </c>
      <c r="Y78">
        <v>319</v>
      </c>
      <c r="Z78">
        <v>216</v>
      </c>
      <c r="AA78">
        <v>995</v>
      </c>
      <c r="AB78">
        <v>0</v>
      </c>
      <c r="AC78">
        <v>1994</v>
      </c>
      <c r="AD78">
        <v>38</v>
      </c>
      <c r="AE78">
        <v>7813</v>
      </c>
      <c r="AF78">
        <v>0</v>
      </c>
      <c r="AG78">
        <v>0</v>
      </c>
      <c r="AH78">
        <v>0</v>
      </c>
      <c r="AI78">
        <v>562</v>
      </c>
      <c r="AJ78">
        <v>9223778</v>
      </c>
    </row>
    <row r="79" spans="1:36" x14ac:dyDescent="0.2">
      <c r="B79" t="s">
        <v>418</v>
      </c>
      <c r="C79">
        <v>300683</v>
      </c>
      <c r="D79">
        <v>13320</v>
      </c>
      <c r="E79">
        <v>48915</v>
      </c>
      <c r="F79">
        <v>273</v>
      </c>
      <c r="G79">
        <v>543</v>
      </c>
      <c r="H79">
        <v>3393</v>
      </c>
      <c r="I79">
        <v>9111</v>
      </c>
      <c r="J79">
        <v>7893</v>
      </c>
      <c r="K79">
        <v>38595</v>
      </c>
      <c r="L79">
        <v>1992</v>
      </c>
      <c r="M79">
        <v>435</v>
      </c>
      <c r="N79">
        <v>28925</v>
      </c>
      <c r="O79">
        <v>3488</v>
      </c>
      <c r="P79">
        <v>7259</v>
      </c>
      <c r="Q79">
        <v>203</v>
      </c>
      <c r="R79">
        <v>4835</v>
      </c>
      <c r="S79">
        <v>12069</v>
      </c>
      <c r="T79">
        <v>3379</v>
      </c>
      <c r="U79">
        <v>824</v>
      </c>
      <c r="V79">
        <v>3887</v>
      </c>
      <c r="W79">
        <v>52945</v>
      </c>
      <c r="X79">
        <v>86</v>
      </c>
      <c r="Y79">
        <v>2472</v>
      </c>
      <c r="Z79">
        <v>25169</v>
      </c>
      <c r="AA79">
        <v>4631</v>
      </c>
      <c r="AB79">
        <v>0</v>
      </c>
      <c r="AC79">
        <v>13505</v>
      </c>
      <c r="AD79">
        <v>968</v>
      </c>
      <c r="AE79">
        <v>73803</v>
      </c>
      <c r="AF79">
        <v>0</v>
      </c>
      <c r="AG79">
        <v>0</v>
      </c>
      <c r="AH79">
        <v>0</v>
      </c>
    </row>
    <row r="80" spans="1:36" x14ac:dyDescent="0.2">
      <c r="A80" t="s">
        <v>451</v>
      </c>
      <c r="B80" t="s">
        <v>417</v>
      </c>
      <c r="C80">
        <v>40840</v>
      </c>
      <c r="D80">
        <v>2119</v>
      </c>
      <c r="E80">
        <v>11202</v>
      </c>
      <c r="F80">
        <v>49</v>
      </c>
      <c r="G80">
        <v>43</v>
      </c>
      <c r="H80">
        <v>864</v>
      </c>
      <c r="I80">
        <v>1163</v>
      </c>
      <c r="J80">
        <v>3023</v>
      </c>
      <c r="K80">
        <v>7767</v>
      </c>
      <c r="L80">
        <v>303</v>
      </c>
      <c r="M80">
        <v>109</v>
      </c>
      <c r="N80">
        <v>6315</v>
      </c>
      <c r="O80">
        <v>41</v>
      </c>
      <c r="P80">
        <v>385</v>
      </c>
      <c r="Q80">
        <v>91</v>
      </c>
      <c r="R80">
        <v>755</v>
      </c>
      <c r="S80">
        <v>1919</v>
      </c>
      <c r="T80">
        <v>1370</v>
      </c>
      <c r="U80">
        <v>12</v>
      </c>
      <c r="V80">
        <v>121</v>
      </c>
      <c r="W80">
        <v>3174</v>
      </c>
      <c r="X80">
        <v>3</v>
      </c>
      <c r="Y80">
        <v>101</v>
      </c>
      <c r="Z80">
        <v>517</v>
      </c>
      <c r="AA80">
        <v>1317</v>
      </c>
      <c r="AB80">
        <v>0</v>
      </c>
      <c r="AC80">
        <v>3890</v>
      </c>
      <c r="AD80">
        <v>2</v>
      </c>
      <c r="AE80">
        <v>6396</v>
      </c>
      <c r="AF80">
        <v>0</v>
      </c>
      <c r="AG80">
        <v>0</v>
      </c>
      <c r="AH80">
        <v>1110</v>
      </c>
      <c r="AI80">
        <v>288</v>
      </c>
      <c r="AJ80">
        <v>6612884</v>
      </c>
    </row>
    <row r="81" spans="1:36" x14ac:dyDescent="0.2">
      <c r="B81" t="s">
        <v>418</v>
      </c>
      <c r="C81">
        <v>413895</v>
      </c>
      <c r="D81">
        <v>18852</v>
      </c>
      <c r="E81">
        <v>60398</v>
      </c>
      <c r="F81">
        <v>578</v>
      </c>
      <c r="G81">
        <v>520</v>
      </c>
      <c r="H81">
        <v>4364</v>
      </c>
      <c r="I81">
        <v>13390</v>
      </c>
      <c r="J81">
        <v>14459</v>
      </c>
      <c r="K81">
        <v>44112</v>
      </c>
      <c r="L81">
        <v>1511</v>
      </c>
      <c r="M81">
        <v>316</v>
      </c>
      <c r="N81">
        <v>49545</v>
      </c>
      <c r="O81">
        <v>2396</v>
      </c>
      <c r="P81">
        <v>19035</v>
      </c>
      <c r="Q81">
        <v>1723</v>
      </c>
      <c r="R81">
        <v>5263</v>
      </c>
      <c r="S81">
        <v>7886</v>
      </c>
      <c r="T81">
        <v>7434</v>
      </c>
      <c r="U81">
        <v>1408</v>
      </c>
      <c r="V81">
        <v>1362</v>
      </c>
      <c r="W81">
        <v>36571</v>
      </c>
      <c r="X81">
        <v>138</v>
      </c>
      <c r="Y81">
        <v>6534</v>
      </c>
      <c r="Z81">
        <v>49599</v>
      </c>
      <c r="AA81">
        <v>10778</v>
      </c>
      <c r="AB81">
        <v>0</v>
      </c>
      <c r="AC81">
        <v>14976</v>
      </c>
      <c r="AD81">
        <v>195</v>
      </c>
      <c r="AE81">
        <v>118692</v>
      </c>
      <c r="AF81">
        <v>0</v>
      </c>
      <c r="AG81">
        <v>0</v>
      </c>
      <c r="AH81">
        <v>1110</v>
      </c>
    </row>
    <row r="82" spans="1:36" x14ac:dyDescent="0.2">
      <c r="A82" t="s">
        <v>452</v>
      </c>
      <c r="B82" t="s">
        <v>417</v>
      </c>
      <c r="C82">
        <v>6719</v>
      </c>
      <c r="D82">
        <v>68</v>
      </c>
      <c r="E82">
        <v>1229</v>
      </c>
      <c r="F82">
        <v>0</v>
      </c>
      <c r="G82">
        <v>15</v>
      </c>
      <c r="H82">
        <v>4</v>
      </c>
      <c r="I82">
        <v>49</v>
      </c>
      <c r="J82">
        <v>100</v>
      </c>
      <c r="K82">
        <v>1036</v>
      </c>
      <c r="L82">
        <v>86</v>
      </c>
      <c r="M82">
        <v>7</v>
      </c>
      <c r="N82">
        <v>465</v>
      </c>
      <c r="O82">
        <v>3</v>
      </c>
      <c r="P82">
        <v>21</v>
      </c>
      <c r="Q82">
        <v>9</v>
      </c>
      <c r="R82">
        <v>39</v>
      </c>
      <c r="S82">
        <v>330</v>
      </c>
      <c r="T82">
        <v>41</v>
      </c>
      <c r="U82">
        <v>0</v>
      </c>
      <c r="V82">
        <v>26</v>
      </c>
      <c r="W82">
        <v>278</v>
      </c>
      <c r="X82">
        <v>0</v>
      </c>
      <c r="Y82">
        <v>88</v>
      </c>
      <c r="Z82">
        <v>67</v>
      </c>
      <c r="AA82">
        <v>1204</v>
      </c>
      <c r="AB82">
        <v>1</v>
      </c>
      <c r="AC82">
        <v>797</v>
      </c>
      <c r="AD82">
        <v>0</v>
      </c>
      <c r="AE82">
        <v>1154</v>
      </c>
      <c r="AF82">
        <v>0</v>
      </c>
      <c r="AG82">
        <v>275</v>
      </c>
      <c r="AH82">
        <v>624</v>
      </c>
      <c r="AI82">
        <v>71</v>
      </c>
      <c r="AJ82">
        <v>580591</v>
      </c>
    </row>
    <row r="83" spans="1:36" x14ac:dyDescent="0.2">
      <c r="B83" t="s">
        <v>418</v>
      </c>
      <c r="C83">
        <v>27896</v>
      </c>
      <c r="D83">
        <v>408</v>
      </c>
      <c r="E83">
        <v>2975</v>
      </c>
      <c r="F83">
        <v>3</v>
      </c>
      <c r="G83">
        <v>45</v>
      </c>
      <c r="H83">
        <v>25</v>
      </c>
      <c r="I83">
        <v>335</v>
      </c>
      <c r="J83">
        <v>281</v>
      </c>
      <c r="K83">
        <v>2497</v>
      </c>
      <c r="L83">
        <v>175</v>
      </c>
      <c r="M83">
        <v>22</v>
      </c>
      <c r="N83">
        <v>1897</v>
      </c>
      <c r="O83">
        <v>75</v>
      </c>
      <c r="P83">
        <v>655</v>
      </c>
      <c r="Q83">
        <v>35</v>
      </c>
      <c r="R83">
        <v>139</v>
      </c>
      <c r="S83">
        <v>584</v>
      </c>
      <c r="T83">
        <v>166</v>
      </c>
      <c r="U83">
        <v>3</v>
      </c>
      <c r="V83">
        <v>95</v>
      </c>
      <c r="W83">
        <v>1769</v>
      </c>
      <c r="X83">
        <v>0</v>
      </c>
      <c r="Y83">
        <v>164</v>
      </c>
      <c r="Z83">
        <v>4003</v>
      </c>
      <c r="AA83">
        <v>5582</v>
      </c>
      <c r="AB83">
        <v>630</v>
      </c>
      <c r="AC83">
        <v>1864</v>
      </c>
      <c r="AD83">
        <v>3</v>
      </c>
      <c r="AE83">
        <v>5950</v>
      </c>
      <c r="AF83">
        <v>0</v>
      </c>
      <c r="AG83">
        <v>275</v>
      </c>
      <c r="AH83">
        <v>624</v>
      </c>
    </row>
    <row r="84" spans="1:36" x14ac:dyDescent="0.2">
      <c r="A84" t="s">
        <v>453</v>
      </c>
      <c r="B84" t="s">
        <v>417</v>
      </c>
      <c r="C84">
        <v>38975</v>
      </c>
      <c r="D84">
        <v>1196</v>
      </c>
      <c r="E84">
        <v>8129</v>
      </c>
      <c r="F84">
        <v>16</v>
      </c>
      <c r="G84">
        <v>92</v>
      </c>
      <c r="H84">
        <v>600</v>
      </c>
      <c r="I84">
        <v>488</v>
      </c>
      <c r="J84">
        <v>1479</v>
      </c>
      <c r="K84">
        <v>6204</v>
      </c>
      <c r="L84">
        <v>335</v>
      </c>
      <c r="M84">
        <v>111</v>
      </c>
      <c r="N84">
        <v>5948</v>
      </c>
      <c r="O84">
        <v>78</v>
      </c>
      <c r="P84">
        <v>190</v>
      </c>
      <c r="Q84">
        <v>4</v>
      </c>
      <c r="R84">
        <v>664</v>
      </c>
      <c r="S84">
        <v>1705</v>
      </c>
      <c r="T84">
        <v>592</v>
      </c>
      <c r="U84">
        <v>5</v>
      </c>
      <c r="V84">
        <v>217</v>
      </c>
      <c r="W84">
        <v>2691</v>
      </c>
      <c r="X84">
        <v>10</v>
      </c>
      <c r="Y84">
        <v>690</v>
      </c>
      <c r="Z84">
        <v>158</v>
      </c>
      <c r="AA84">
        <v>2269</v>
      </c>
      <c r="AB84">
        <v>50</v>
      </c>
      <c r="AC84">
        <v>3173</v>
      </c>
      <c r="AD84">
        <v>28</v>
      </c>
      <c r="AE84">
        <v>8821</v>
      </c>
      <c r="AF84">
        <v>15</v>
      </c>
      <c r="AG84">
        <v>1472</v>
      </c>
      <c r="AH84">
        <v>870</v>
      </c>
      <c r="AI84">
        <v>384</v>
      </c>
      <c r="AJ84">
        <v>6866208</v>
      </c>
    </row>
    <row r="85" spans="1:36" x14ac:dyDescent="0.2">
      <c r="B85" t="s">
        <v>418</v>
      </c>
      <c r="C85">
        <v>249113</v>
      </c>
      <c r="D85">
        <v>6808</v>
      </c>
      <c r="E85">
        <v>35461</v>
      </c>
      <c r="F85">
        <v>186</v>
      </c>
      <c r="G85">
        <v>487</v>
      </c>
      <c r="H85">
        <v>2615</v>
      </c>
      <c r="I85">
        <v>3520</v>
      </c>
      <c r="J85">
        <v>6211</v>
      </c>
      <c r="K85">
        <v>27928</v>
      </c>
      <c r="L85">
        <v>1081</v>
      </c>
      <c r="M85">
        <v>241</v>
      </c>
      <c r="N85">
        <v>30596</v>
      </c>
      <c r="O85">
        <v>1323</v>
      </c>
      <c r="P85">
        <v>3180</v>
      </c>
      <c r="Q85">
        <v>44</v>
      </c>
      <c r="R85">
        <v>3622</v>
      </c>
      <c r="S85">
        <v>4496</v>
      </c>
      <c r="T85">
        <v>2999</v>
      </c>
      <c r="U85">
        <v>1266</v>
      </c>
      <c r="V85">
        <v>964</v>
      </c>
      <c r="W85">
        <v>30580</v>
      </c>
      <c r="X85">
        <v>76</v>
      </c>
      <c r="Y85">
        <v>6705</v>
      </c>
      <c r="Z85">
        <v>19088</v>
      </c>
      <c r="AA85">
        <v>12815</v>
      </c>
      <c r="AB85">
        <v>4459</v>
      </c>
      <c r="AC85">
        <v>20493</v>
      </c>
      <c r="AD85">
        <v>65</v>
      </c>
      <c r="AE85">
        <v>61678</v>
      </c>
      <c r="AF85">
        <v>53</v>
      </c>
      <c r="AG85">
        <v>1472</v>
      </c>
      <c r="AH85">
        <v>870</v>
      </c>
    </row>
    <row r="86" spans="1:36" x14ac:dyDescent="0.2">
      <c r="A86" t="s">
        <v>454</v>
      </c>
      <c r="B86" t="s">
        <v>417</v>
      </c>
      <c r="C86">
        <v>21697</v>
      </c>
      <c r="D86">
        <v>790</v>
      </c>
      <c r="E86">
        <v>5216</v>
      </c>
      <c r="F86">
        <v>19</v>
      </c>
      <c r="G86">
        <v>40</v>
      </c>
      <c r="H86">
        <v>201</v>
      </c>
      <c r="I86">
        <v>530</v>
      </c>
      <c r="J86">
        <v>1024</v>
      </c>
      <c r="K86">
        <v>3909</v>
      </c>
      <c r="L86">
        <v>159</v>
      </c>
      <c r="M86">
        <v>124</v>
      </c>
      <c r="N86">
        <v>1411</v>
      </c>
      <c r="O86">
        <v>24</v>
      </c>
      <c r="P86">
        <v>55</v>
      </c>
      <c r="Q86">
        <v>88</v>
      </c>
      <c r="R86">
        <v>429</v>
      </c>
      <c r="S86">
        <v>577</v>
      </c>
      <c r="T86">
        <v>323</v>
      </c>
      <c r="U86">
        <v>1</v>
      </c>
      <c r="V86">
        <v>69</v>
      </c>
      <c r="W86">
        <v>1873</v>
      </c>
      <c r="X86">
        <v>0</v>
      </c>
      <c r="Y86">
        <v>118</v>
      </c>
      <c r="Z86">
        <v>233</v>
      </c>
      <c r="AA86">
        <v>453</v>
      </c>
      <c r="AB86">
        <v>950</v>
      </c>
      <c r="AC86">
        <v>1006</v>
      </c>
      <c r="AD86">
        <v>0</v>
      </c>
      <c r="AE86">
        <v>3139</v>
      </c>
      <c r="AF86">
        <v>0</v>
      </c>
      <c r="AG86">
        <v>2227</v>
      </c>
      <c r="AH86">
        <v>2715</v>
      </c>
      <c r="AI86">
        <v>296</v>
      </c>
      <c r="AJ86">
        <v>3638086</v>
      </c>
    </row>
    <row r="87" spans="1:36" x14ac:dyDescent="0.2">
      <c r="B87" t="s">
        <v>418</v>
      </c>
      <c r="C87">
        <v>161466</v>
      </c>
      <c r="D87">
        <v>5956</v>
      </c>
      <c r="E87">
        <v>17029</v>
      </c>
      <c r="F87">
        <v>160</v>
      </c>
      <c r="G87">
        <v>316</v>
      </c>
      <c r="H87">
        <v>831</v>
      </c>
      <c r="I87">
        <v>4649</v>
      </c>
      <c r="J87">
        <v>3114</v>
      </c>
      <c r="K87">
        <v>13046</v>
      </c>
      <c r="L87">
        <v>591</v>
      </c>
      <c r="M87">
        <v>278</v>
      </c>
      <c r="N87">
        <v>10180</v>
      </c>
      <c r="O87">
        <v>831</v>
      </c>
      <c r="P87">
        <v>2510</v>
      </c>
      <c r="Q87">
        <v>659</v>
      </c>
      <c r="R87">
        <v>2261</v>
      </c>
      <c r="S87">
        <v>1562</v>
      </c>
      <c r="T87">
        <v>2131</v>
      </c>
      <c r="U87">
        <v>412</v>
      </c>
      <c r="V87">
        <v>720</v>
      </c>
      <c r="W87">
        <v>20548</v>
      </c>
      <c r="X87">
        <v>7</v>
      </c>
      <c r="Y87">
        <v>977</v>
      </c>
      <c r="Z87">
        <v>18980</v>
      </c>
      <c r="AA87">
        <v>3013</v>
      </c>
      <c r="AB87">
        <v>25426</v>
      </c>
      <c r="AC87">
        <v>3401</v>
      </c>
      <c r="AD87">
        <v>0</v>
      </c>
      <c r="AE87">
        <v>39921</v>
      </c>
      <c r="AF87">
        <v>0</v>
      </c>
      <c r="AG87">
        <v>2227</v>
      </c>
      <c r="AH87">
        <v>2715</v>
      </c>
    </row>
    <row r="88" spans="1:36" x14ac:dyDescent="0.2">
      <c r="A88" t="s">
        <v>455</v>
      </c>
      <c r="B88" t="s">
        <v>417</v>
      </c>
      <c r="C88">
        <v>28909</v>
      </c>
      <c r="D88">
        <v>720</v>
      </c>
      <c r="E88">
        <v>7179</v>
      </c>
      <c r="F88">
        <v>13</v>
      </c>
      <c r="G88">
        <v>35</v>
      </c>
      <c r="H88">
        <v>212</v>
      </c>
      <c r="I88">
        <v>460</v>
      </c>
      <c r="J88">
        <v>813</v>
      </c>
      <c r="K88">
        <v>5925</v>
      </c>
      <c r="L88">
        <v>261</v>
      </c>
      <c r="M88">
        <v>180</v>
      </c>
      <c r="N88">
        <v>2203</v>
      </c>
      <c r="O88">
        <v>25</v>
      </c>
      <c r="P88">
        <v>105</v>
      </c>
      <c r="Q88">
        <v>5</v>
      </c>
      <c r="R88">
        <v>70</v>
      </c>
      <c r="S88">
        <v>2134</v>
      </c>
      <c r="T88">
        <v>328</v>
      </c>
      <c r="U88">
        <v>23</v>
      </c>
      <c r="V88">
        <v>180</v>
      </c>
      <c r="W88">
        <v>2303</v>
      </c>
      <c r="X88">
        <v>1</v>
      </c>
      <c r="Y88">
        <v>10</v>
      </c>
      <c r="Z88">
        <v>161</v>
      </c>
      <c r="AA88">
        <v>4412</v>
      </c>
      <c r="AB88">
        <v>0</v>
      </c>
      <c r="AC88">
        <v>1466</v>
      </c>
      <c r="AD88">
        <v>0</v>
      </c>
      <c r="AE88">
        <v>3543</v>
      </c>
      <c r="AF88">
        <v>0</v>
      </c>
      <c r="AG88">
        <v>2006</v>
      </c>
      <c r="AH88">
        <v>2035</v>
      </c>
      <c r="AI88">
        <v>152</v>
      </c>
      <c r="AJ88">
        <v>3649695</v>
      </c>
    </row>
    <row r="89" spans="1:36" x14ac:dyDescent="0.2">
      <c r="B89" t="s">
        <v>418</v>
      </c>
      <c r="C89">
        <v>147653</v>
      </c>
      <c r="D89">
        <v>4844</v>
      </c>
      <c r="E89">
        <v>27202</v>
      </c>
      <c r="F89">
        <v>95</v>
      </c>
      <c r="G89">
        <v>276</v>
      </c>
      <c r="H89">
        <v>1187</v>
      </c>
      <c r="I89">
        <v>3286</v>
      </c>
      <c r="J89">
        <v>2816</v>
      </c>
      <c r="K89">
        <v>22590</v>
      </c>
      <c r="L89">
        <v>1452</v>
      </c>
      <c r="M89">
        <v>344</v>
      </c>
      <c r="N89">
        <v>15447</v>
      </c>
      <c r="O89">
        <v>986</v>
      </c>
      <c r="P89">
        <v>1684</v>
      </c>
      <c r="Q89">
        <v>54</v>
      </c>
      <c r="R89">
        <v>374</v>
      </c>
      <c r="S89">
        <v>5418</v>
      </c>
      <c r="T89">
        <v>1777</v>
      </c>
      <c r="U89">
        <v>752</v>
      </c>
      <c r="V89">
        <v>1334</v>
      </c>
      <c r="W89">
        <v>16723</v>
      </c>
      <c r="X89">
        <v>3</v>
      </c>
      <c r="Y89">
        <v>611</v>
      </c>
      <c r="Z89">
        <v>17015</v>
      </c>
      <c r="AA89">
        <v>19287</v>
      </c>
      <c r="AB89">
        <v>0</v>
      </c>
      <c r="AC89">
        <v>8214</v>
      </c>
      <c r="AD89">
        <v>10</v>
      </c>
      <c r="AE89">
        <v>21877</v>
      </c>
      <c r="AF89">
        <v>0</v>
      </c>
      <c r="AG89">
        <v>2006</v>
      </c>
      <c r="AH89">
        <v>2035</v>
      </c>
    </row>
    <row r="90" spans="1:36" x14ac:dyDescent="0.2">
      <c r="A90" t="s">
        <v>456</v>
      </c>
      <c r="B90" t="s">
        <v>417</v>
      </c>
      <c r="C90">
        <v>102605</v>
      </c>
      <c r="D90">
        <v>5309</v>
      </c>
      <c r="E90">
        <v>13798</v>
      </c>
      <c r="F90">
        <v>56</v>
      </c>
      <c r="G90">
        <v>212</v>
      </c>
      <c r="H90">
        <v>2028</v>
      </c>
      <c r="I90">
        <v>3013</v>
      </c>
      <c r="J90">
        <v>2319</v>
      </c>
      <c r="K90">
        <v>10329</v>
      </c>
      <c r="L90">
        <v>849</v>
      </c>
      <c r="M90">
        <v>301</v>
      </c>
      <c r="N90">
        <v>8723</v>
      </c>
      <c r="O90">
        <v>91</v>
      </c>
      <c r="P90">
        <v>344</v>
      </c>
      <c r="Q90">
        <v>48</v>
      </c>
      <c r="R90">
        <v>619</v>
      </c>
      <c r="S90">
        <v>4643</v>
      </c>
      <c r="T90">
        <v>1481</v>
      </c>
      <c r="U90">
        <v>11</v>
      </c>
      <c r="V90">
        <v>550</v>
      </c>
      <c r="W90">
        <v>6055</v>
      </c>
      <c r="X90">
        <v>27</v>
      </c>
      <c r="Y90">
        <v>49</v>
      </c>
      <c r="Z90">
        <v>559</v>
      </c>
      <c r="AA90">
        <v>7332</v>
      </c>
      <c r="AB90">
        <v>385</v>
      </c>
      <c r="AC90">
        <v>17391</v>
      </c>
      <c r="AD90">
        <v>122</v>
      </c>
      <c r="AE90">
        <v>7923</v>
      </c>
      <c r="AF90">
        <v>0</v>
      </c>
      <c r="AG90">
        <v>25066</v>
      </c>
      <c r="AH90">
        <v>2079</v>
      </c>
      <c r="AI90">
        <v>1067</v>
      </c>
      <c r="AJ90">
        <v>12020349</v>
      </c>
    </row>
    <row r="91" spans="1:36" x14ac:dyDescent="0.2">
      <c r="B91" t="s">
        <v>418</v>
      </c>
      <c r="C91">
        <v>483711</v>
      </c>
      <c r="D91">
        <v>25776</v>
      </c>
      <c r="E91">
        <v>60856</v>
      </c>
      <c r="F91">
        <v>576</v>
      </c>
      <c r="G91">
        <v>1167</v>
      </c>
      <c r="H91">
        <v>7412</v>
      </c>
      <c r="I91">
        <v>16621</v>
      </c>
      <c r="J91">
        <v>10310</v>
      </c>
      <c r="K91">
        <v>46384</v>
      </c>
      <c r="L91">
        <v>3479</v>
      </c>
      <c r="M91">
        <v>683</v>
      </c>
      <c r="N91">
        <v>47334</v>
      </c>
      <c r="O91">
        <v>2977</v>
      </c>
      <c r="P91">
        <v>8634</v>
      </c>
      <c r="Q91">
        <v>490</v>
      </c>
      <c r="R91">
        <v>3077</v>
      </c>
      <c r="S91">
        <v>12947</v>
      </c>
      <c r="T91">
        <v>4576</v>
      </c>
      <c r="U91">
        <v>2498</v>
      </c>
      <c r="V91">
        <v>2779</v>
      </c>
      <c r="W91">
        <v>56228</v>
      </c>
      <c r="X91">
        <v>268</v>
      </c>
      <c r="Y91">
        <v>1155</v>
      </c>
      <c r="Z91">
        <v>53319</v>
      </c>
      <c r="AA91">
        <v>26626</v>
      </c>
      <c r="AB91">
        <v>25838</v>
      </c>
      <c r="AC91">
        <v>62987</v>
      </c>
      <c r="AD91">
        <v>1101</v>
      </c>
      <c r="AE91">
        <v>57100</v>
      </c>
      <c r="AF91">
        <v>0</v>
      </c>
      <c r="AG91">
        <v>25066</v>
      </c>
      <c r="AH91">
        <v>2079</v>
      </c>
    </row>
    <row r="92" spans="1:36" x14ac:dyDescent="0.2">
      <c r="A92" t="s">
        <v>457</v>
      </c>
      <c r="B92" t="s">
        <v>417</v>
      </c>
      <c r="C92">
        <v>5576</v>
      </c>
      <c r="D92">
        <v>200</v>
      </c>
      <c r="E92">
        <v>1177</v>
      </c>
      <c r="F92">
        <v>0</v>
      </c>
      <c r="G92">
        <v>14</v>
      </c>
      <c r="H92">
        <v>88</v>
      </c>
      <c r="I92">
        <v>98</v>
      </c>
      <c r="J92">
        <v>240</v>
      </c>
      <c r="K92">
        <v>865</v>
      </c>
      <c r="L92">
        <v>37</v>
      </c>
      <c r="M92">
        <v>35</v>
      </c>
      <c r="N92">
        <v>741</v>
      </c>
      <c r="O92">
        <v>4</v>
      </c>
      <c r="P92">
        <v>25</v>
      </c>
      <c r="Q92">
        <v>4</v>
      </c>
      <c r="R92">
        <v>91</v>
      </c>
      <c r="S92">
        <v>458</v>
      </c>
      <c r="T92">
        <v>138</v>
      </c>
      <c r="U92">
        <v>0</v>
      </c>
      <c r="V92">
        <v>34</v>
      </c>
      <c r="W92">
        <v>426</v>
      </c>
      <c r="X92">
        <v>0</v>
      </c>
      <c r="Y92">
        <v>95</v>
      </c>
      <c r="Z92">
        <v>25</v>
      </c>
      <c r="AA92">
        <v>113</v>
      </c>
      <c r="AB92">
        <v>2</v>
      </c>
      <c r="AC92">
        <v>966</v>
      </c>
      <c r="AD92">
        <v>0</v>
      </c>
      <c r="AE92">
        <v>988</v>
      </c>
      <c r="AF92">
        <v>0</v>
      </c>
      <c r="AG92">
        <v>9</v>
      </c>
      <c r="AH92">
        <v>80</v>
      </c>
      <c r="AI92">
        <v>47</v>
      </c>
      <c r="AJ92">
        <v>1050788</v>
      </c>
    </row>
    <row r="93" spans="1:36" x14ac:dyDescent="0.2">
      <c r="B93" t="s">
        <v>418</v>
      </c>
      <c r="C93">
        <v>35157</v>
      </c>
      <c r="D93">
        <v>876</v>
      </c>
      <c r="E93">
        <v>3756</v>
      </c>
      <c r="F93">
        <v>12</v>
      </c>
      <c r="G93">
        <v>58</v>
      </c>
      <c r="H93">
        <v>259</v>
      </c>
      <c r="I93">
        <v>547</v>
      </c>
      <c r="J93">
        <v>777</v>
      </c>
      <c r="K93">
        <v>2794</v>
      </c>
      <c r="L93">
        <v>138</v>
      </c>
      <c r="M93">
        <v>47</v>
      </c>
      <c r="N93">
        <v>4104</v>
      </c>
      <c r="O93">
        <v>140</v>
      </c>
      <c r="P93">
        <v>758</v>
      </c>
      <c r="Q93">
        <v>133</v>
      </c>
      <c r="R93">
        <v>340</v>
      </c>
      <c r="S93">
        <v>1264</v>
      </c>
      <c r="T93">
        <v>391</v>
      </c>
      <c r="U93">
        <v>216</v>
      </c>
      <c r="V93">
        <v>122</v>
      </c>
      <c r="W93">
        <v>3791</v>
      </c>
      <c r="X93">
        <v>4</v>
      </c>
      <c r="Y93">
        <v>159</v>
      </c>
      <c r="Z93">
        <v>2778</v>
      </c>
      <c r="AA93">
        <v>936</v>
      </c>
      <c r="AB93">
        <v>12</v>
      </c>
      <c r="AC93">
        <v>3120</v>
      </c>
      <c r="AD93">
        <v>2</v>
      </c>
      <c r="AE93">
        <v>12166</v>
      </c>
      <c r="AF93">
        <v>0</v>
      </c>
      <c r="AG93">
        <v>9</v>
      </c>
      <c r="AH93">
        <v>80</v>
      </c>
    </row>
    <row r="94" spans="1:36" x14ac:dyDescent="0.2">
      <c r="A94" t="s">
        <v>458</v>
      </c>
      <c r="B94" t="s">
        <v>417</v>
      </c>
      <c r="C94">
        <v>18306</v>
      </c>
      <c r="D94">
        <v>893</v>
      </c>
      <c r="E94">
        <v>3638</v>
      </c>
      <c r="F94">
        <v>27</v>
      </c>
      <c r="G94">
        <v>45</v>
      </c>
      <c r="H94">
        <v>252</v>
      </c>
      <c r="I94">
        <v>569</v>
      </c>
      <c r="J94">
        <v>858</v>
      </c>
      <c r="K94">
        <v>2621</v>
      </c>
      <c r="L94">
        <v>116</v>
      </c>
      <c r="M94">
        <v>43</v>
      </c>
      <c r="N94">
        <v>2318</v>
      </c>
      <c r="O94">
        <v>22</v>
      </c>
      <c r="P94">
        <v>75</v>
      </c>
      <c r="Q94">
        <v>17</v>
      </c>
      <c r="R94">
        <v>182</v>
      </c>
      <c r="S94">
        <v>645</v>
      </c>
      <c r="T94">
        <v>438</v>
      </c>
      <c r="U94">
        <v>1</v>
      </c>
      <c r="V94">
        <v>93</v>
      </c>
      <c r="W94">
        <v>1800</v>
      </c>
      <c r="X94">
        <v>1</v>
      </c>
      <c r="Y94">
        <v>205</v>
      </c>
      <c r="Z94">
        <v>94</v>
      </c>
      <c r="AA94">
        <v>974</v>
      </c>
      <c r="AB94">
        <v>131</v>
      </c>
      <c r="AC94">
        <v>3022</v>
      </c>
      <c r="AD94">
        <v>0</v>
      </c>
      <c r="AE94">
        <v>3083</v>
      </c>
      <c r="AF94">
        <v>0</v>
      </c>
      <c r="AG94">
        <v>60</v>
      </c>
      <c r="AH94">
        <v>614</v>
      </c>
      <c r="AI94">
        <v>464</v>
      </c>
      <c r="AJ94">
        <v>4399248</v>
      </c>
    </row>
    <row r="95" spans="1:36" x14ac:dyDescent="0.2">
      <c r="B95" t="s">
        <v>418</v>
      </c>
      <c r="C95">
        <v>177424</v>
      </c>
      <c r="D95">
        <v>7270</v>
      </c>
      <c r="E95">
        <v>18177</v>
      </c>
      <c r="F95">
        <v>198</v>
      </c>
      <c r="G95">
        <v>289</v>
      </c>
      <c r="H95">
        <v>1383</v>
      </c>
      <c r="I95">
        <v>5400</v>
      </c>
      <c r="J95">
        <v>3552</v>
      </c>
      <c r="K95">
        <v>13725</v>
      </c>
      <c r="L95">
        <v>772</v>
      </c>
      <c r="M95">
        <v>128</v>
      </c>
      <c r="N95">
        <v>13990</v>
      </c>
      <c r="O95">
        <v>1534</v>
      </c>
      <c r="P95">
        <v>13705</v>
      </c>
      <c r="Q95">
        <v>352</v>
      </c>
      <c r="R95">
        <v>1658</v>
      </c>
      <c r="S95">
        <v>2466</v>
      </c>
      <c r="T95">
        <v>1682</v>
      </c>
      <c r="U95">
        <v>388</v>
      </c>
      <c r="V95">
        <v>442</v>
      </c>
      <c r="W95">
        <v>18224</v>
      </c>
      <c r="X95">
        <v>53</v>
      </c>
      <c r="Y95">
        <v>1438</v>
      </c>
      <c r="Z95">
        <v>14742</v>
      </c>
      <c r="AA95">
        <v>12648</v>
      </c>
      <c r="AB95">
        <v>12850</v>
      </c>
      <c r="AC95">
        <v>15768</v>
      </c>
      <c r="AD95">
        <v>1520</v>
      </c>
      <c r="AE95">
        <v>37843</v>
      </c>
      <c r="AF95">
        <v>0</v>
      </c>
      <c r="AG95">
        <v>60</v>
      </c>
      <c r="AH95">
        <v>614</v>
      </c>
    </row>
    <row r="96" spans="1:36" x14ac:dyDescent="0.2">
      <c r="A96" t="s">
        <v>459</v>
      </c>
      <c r="B96" t="s">
        <v>417</v>
      </c>
      <c r="C96">
        <v>5793</v>
      </c>
      <c r="D96">
        <v>54</v>
      </c>
      <c r="E96">
        <v>1121</v>
      </c>
      <c r="F96">
        <v>0</v>
      </c>
      <c r="G96">
        <v>7</v>
      </c>
      <c r="H96">
        <v>2</v>
      </c>
      <c r="I96">
        <v>45</v>
      </c>
      <c r="J96">
        <v>105</v>
      </c>
      <c r="K96">
        <v>929</v>
      </c>
      <c r="L96">
        <v>56</v>
      </c>
      <c r="M96">
        <v>31</v>
      </c>
      <c r="N96">
        <v>460</v>
      </c>
      <c r="O96">
        <v>4</v>
      </c>
      <c r="P96">
        <v>64</v>
      </c>
      <c r="Q96">
        <v>11</v>
      </c>
      <c r="R96">
        <v>23</v>
      </c>
      <c r="S96">
        <v>286</v>
      </c>
      <c r="T96">
        <v>57</v>
      </c>
      <c r="U96">
        <v>0</v>
      </c>
      <c r="V96">
        <v>30</v>
      </c>
      <c r="W96">
        <v>403</v>
      </c>
      <c r="X96">
        <v>0</v>
      </c>
      <c r="Y96">
        <v>129</v>
      </c>
      <c r="Z96">
        <v>107</v>
      </c>
      <c r="AA96">
        <v>1498</v>
      </c>
      <c r="AB96">
        <v>14</v>
      </c>
      <c r="AC96">
        <v>254</v>
      </c>
      <c r="AD96">
        <v>0</v>
      </c>
      <c r="AE96">
        <v>458</v>
      </c>
      <c r="AF96">
        <v>0</v>
      </c>
      <c r="AG96">
        <v>167</v>
      </c>
      <c r="AH96">
        <v>653</v>
      </c>
      <c r="AI96">
        <v>94</v>
      </c>
      <c r="AJ96">
        <v>630213</v>
      </c>
    </row>
    <row r="97" spans="1:36" x14ac:dyDescent="0.2">
      <c r="B97" t="s">
        <v>418</v>
      </c>
      <c r="C97">
        <v>27721</v>
      </c>
      <c r="D97">
        <v>465</v>
      </c>
      <c r="E97">
        <v>2782</v>
      </c>
      <c r="F97">
        <v>13</v>
      </c>
      <c r="G97">
        <v>53</v>
      </c>
      <c r="H97">
        <v>31</v>
      </c>
      <c r="I97">
        <v>368</v>
      </c>
      <c r="J97">
        <v>281</v>
      </c>
      <c r="K97">
        <v>2342</v>
      </c>
      <c r="L97">
        <v>115</v>
      </c>
      <c r="M97">
        <v>44</v>
      </c>
      <c r="N97">
        <v>2902</v>
      </c>
      <c r="O97">
        <v>109</v>
      </c>
      <c r="P97">
        <v>840</v>
      </c>
      <c r="Q97">
        <v>48</v>
      </c>
      <c r="R97">
        <v>61</v>
      </c>
      <c r="S97">
        <v>604</v>
      </c>
      <c r="T97">
        <v>129</v>
      </c>
      <c r="U97">
        <v>10</v>
      </c>
      <c r="V97">
        <v>77</v>
      </c>
      <c r="W97">
        <v>2395</v>
      </c>
      <c r="X97">
        <v>0</v>
      </c>
      <c r="Y97">
        <v>342</v>
      </c>
      <c r="Z97">
        <v>6190</v>
      </c>
      <c r="AA97">
        <v>5745</v>
      </c>
      <c r="AB97">
        <v>53</v>
      </c>
      <c r="AC97">
        <v>1746</v>
      </c>
      <c r="AD97">
        <v>133</v>
      </c>
      <c r="AE97">
        <v>2270</v>
      </c>
      <c r="AF97">
        <v>0</v>
      </c>
      <c r="AG97">
        <v>167</v>
      </c>
      <c r="AH97">
        <v>653</v>
      </c>
    </row>
    <row r="98" spans="1:36" x14ac:dyDescent="0.2">
      <c r="A98" t="s">
        <v>460</v>
      </c>
      <c r="B98" t="s">
        <v>417</v>
      </c>
      <c r="C98">
        <v>35507</v>
      </c>
      <c r="D98">
        <v>1663</v>
      </c>
      <c r="E98">
        <v>7057</v>
      </c>
      <c r="F98">
        <v>18</v>
      </c>
      <c r="G98">
        <v>60</v>
      </c>
      <c r="H98">
        <v>535</v>
      </c>
      <c r="I98">
        <v>1050</v>
      </c>
      <c r="J98">
        <v>1404</v>
      </c>
      <c r="K98">
        <v>5141</v>
      </c>
      <c r="L98">
        <v>434</v>
      </c>
      <c r="M98">
        <v>78</v>
      </c>
      <c r="N98">
        <v>5648</v>
      </c>
      <c r="O98">
        <v>93</v>
      </c>
      <c r="P98">
        <v>229</v>
      </c>
      <c r="Q98">
        <v>48</v>
      </c>
      <c r="R98">
        <v>59</v>
      </c>
      <c r="S98">
        <v>1424</v>
      </c>
      <c r="T98">
        <v>604</v>
      </c>
      <c r="U98">
        <v>26</v>
      </c>
      <c r="V98">
        <v>151</v>
      </c>
      <c r="W98">
        <v>3004</v>
      </c>
      <c r="X98">
        <v>52</v>
      </c>
      <c r="Y98">
        <v>50</v>
      </c>
      <c r="Z98">
        <v>204</v>
      </c>
      <c r="AA98">
        <v>1270</v>
      </c>
      <c r="AB98">
        <v>409</v>
      </c>
      <c r="AC98">
        <v>3650</v>
      </c>
      <c r="AD98">
        <v>0</v>
      </c>
      <c r="AE98">
        <v>5773</v>
      </c>
      <c r="AF98">
        <v>0</v>
      </c>
      <c r="AG98">
        <v>1927</v>
      </c>
      <c r="AH98">
        <v>2166</v>
      </c>
      <c r="AI98">
        <v>383</v>
      </c>
      <c r="AJ98">
        <v>4948055</v>
      </c>
    </row>
    <row r="99" spans="1:36" x14ac:dyDescent="0.2">
      <c r="B99" t="s">
        <v>418</v>
      </c>
      <c r="C99">
        <v>309981</v>
      </c>
      <c r="D99">
        <v>13626</v>
      </c>
      <c r="E99">
        <v>39706</v>
      </c>
      <c r="F99">
        <v>304</v>
      </c>
      <c r="G99">
        <v>344</v>
      </c>
      <c r="H99">
        <v>2934</v>
      </c>
      <c r="I99">
        <v>10044</v>
      </c>
      <c r="J99">
        <v>6221</v>
      </c>
      <c r="K99">
        <v>30894</v>
      </c>
      <c r="L99">
        <v>2324</v>
      </c>
      <c r="M99">
        <v>267</v>
      </c>
      <c r="N99">
        <v>31413</v>
      </c>
      <c r="O99">
        <v>3104</v>
      </c>
      <c r="P99">
        <v>9361</v>
      </c>
      <c r="Q99">
        <v>1147</v>
      </c>
      <c r="R99">
        <v>880</v>
      </c>
      <c r="S99">
        <v>4295</v>
      </c>
      <c r="T99">
        <v>3238</v>
      </c>
      <c r="U99">
        <v>2111</v>
      </c>
      <c r="V99">
        <v>731</v>
      </c>
      <c r="W99">
        <v>34686</v>
      </c>
      <c r="X99">
        <v>360</v>
      </c>
      <c r="Y99">
        <v>1771</v>
      </c>
      <c r="Z99">
        <v>26322</v>
      </c>
      <c r="AA99">
        <v>8071</v>
      </c>
      <c r="AB99">
        <v>20522</v>
      </c>
      <c r="AC99">
        <v>10759</v>
      </c>
      <c r="AD99">
        <v>80</v>
      </c>
      <c r="AE99">
        <v>93705</v>
      </c>
      <c r="AF99">
        <v>0</v>
      </c>
      <c r="AG99">
        <v>1927</v>
      </c>
      <c r="AH99">
        <v>2166</v>
      </c>
    </row>
    <row r="100" spans="1:36" x14ac:dyDescent="0.2">
      <c r="A100" t="s">
        <v>461</v>
      </c>
      <c r="B100" t="s">
        <v>417</v>
      </c>
      <c r="C100">
        <v>171536</v>
      </c>
      <c r="D100">
        <v>4900</v>
      </c>
      <c r="E100">
        <v>32028</v>
      </c>
      <c r="F100">
        <v>73</v>
      </c>
      <c r="G100">
        <v>294</v>
      </c>
      <c r="H100">
        <v>1729</v>
      </c>
      <c r="I100">
        <v>2804</v>
      </c>
      <c r="J100">
        <v>5599</v>
      </c>
      <c r="K100">
        <v>25055</v>
      </c>
      <c r="L100">
        <v>1113</v>
      </c>
      <c r="M100">
        <v>261</v>
      </c>
      <c r="N100">
        <v>22524</v>
      </c>
      <c r="O100">
        <v>160</v>
      </c>
      <c r="P100">
        <v>425</v>
      </c>
      <c r="Q100">
        <v>59</v>
      </c>
      <c r="R100">
        <v>145</v>
      </c>
      <c r="S100">
        <v>5638</v>
      </c>
      <c r="T100">
        <v>1641</v>
      </c>
      <c r="U100">
        <v>139</v>
      </c>
      <c r="V100">
        <v>676</v>
      </c>
      <c r="W100">
        <v>15326</v>
      </c>
      <c r="X100">
        <v>52</v>
      </c>
      <c r="Y100">
        <v>44</v>
      </c>
      <c r="Z100">
        <v>1082</v>
      </c>
      <c r="AA100">
        <v>5601</v>
      </c>
      <c r="AB100">
        <v>3141</v>
      </c>
      <c r="AC100">
        <v>20305</v>
      </c>
      <c r="AD100">
        <v>1901</v>
      </c>
      <c r="AE100">
        <v>29338</v>
      </c>
      <c r="AF100">
        <v>0</v>
      </c>
      <c r="AG100">
        <v>13164</v>
      </c>
      <c r="AH100">
        <v>13247</v>
      </c>
      <c r="AI100">
        <v>964</v>
      </c>
      <c r="AJ100">
        <v>23376796</v>
      </c>
    </row>
    <row r="101" spans="1:36" x14ac:dyDescent="0.2">
      <c r="B101" t="s">
        <v>418</v>
      </c>
      <c r="C101">
        <v>1141646</v>
      </c>
      <c r="D101">
        <v>34235</v>
      </c>
      <c r="E101">
        <v>130782</v>
      </c>
      <c r="F101">
        <v>863</v>
      </c>
      <c r="G101">
        <v>2034</v>
      </c>
      <c r="H101">
        <v>8199</v>
      </c>
      <c r="I101">
        <v>23139</v>
      </c>
      <c r="J101">
        <v>19693</v>
      </c>
      <c r="K101">
        <v>104395</v>
      </c>
      <c r="L101">
        <v>5962</v>
      </c>
      <c r="M101">
        <v>732</v>
      </c>
      <c r="N101">
        <v>109003</v>
      </c>
      <c r="O101">
        <v>7323</v>
      </c>
      <c r="P101">
        <v>13473</v>
      </c>
      <c r="Q101">
        <v>573</v>
      </c>
      <c r="R101">
        <v>745</v>
      </c>
      <c r="S101">
        <v>13855</v>
      </c>
      <c r="T101">
        <v>11667</v>
      </c>
      <c r="U101">
        <v>8784</v>
      </c>
      <c r="V101">
        <v>4059</v>
      </c>
      <c r="W101">
        <v>136897</v>
      </c>
      <c r="X101">
        <v>500</v>
      </c>
      <c r="Y101">
        <v>4939</v>
      </c>
      <c r="Z101">
        <v>90066</v>
      </c>
      <c r="AA101">
        <v>29859</v>
      </c>
      <c r="AB101">
        <v>140094</v>
      </c>
      <c r="AC101">
        <v>40371</v>
      </c>
      <c r="AD101">
        <v>3224</v>
      </c>
      <c r="AE101">
        <v>334786</v>
      </c>
      <c r="AF101">
        <v>0</v>
      </c>
      <c r="AG101">
        <v>13164</v>
      </c>
      <c r="AH101">
        <v>13247</v>
      </c>
    </row>
    <row r="102" spans="1:36" x14ac:dyDescent="0.2">
      <c r="A102" t="s">
        <v>462</v>
      </c>
      <c r="B102" t="s">
        <v>417</v>
      </c>
      <c r="C102">
        <v>24576</v>
      </c>
      <c r="D102">
        <v>359</v>
      </c>
      <c r="E102">
        <v>6278</v>
      </c>
      <c r="F102">
        <v>6</v>
      </c>
      <c r="G102">
        <v>52</v>
      </c>
      <c r="H102">
        <v>68</v>
      </c>
      <c r="I102">
        <v>233</v>
      </c>
      <c r="J102">
        <v>396</v>
      </c>
      <c r="K102">
        <v>5666</v>
      </c>
      <c r="L102">
        <v>153</v>
      </c>
      <c r="M102">
        <v>63</v>
      </c>
      <c r="N102">
        <v>2210</v>
      </c>
      <c r="O102">
        <v>25</v>
      </c>
      <c r="P102">
        <v>53</v>
      </c>
      <c r="Q102">
        <v>1</v>
      </c>
      <c r="R102">
        <v>184</v>
      </c>
      <c r="S102">
        <v>1799</v>
      </c>
      <c r="T102">
        <v>355</v>
      </c>
      <c r="U102">
        <v>23</v>
      </c>
      <c r="V102">
        <v>314</v>
      </c>
      <c r="W102">
        <v>1663</v>
      </c>
      <c r="X102">
        <v>1</v>
      </c>
      <c r="Y102">
        <v>127</v>
      </c>
      <c r="Z102">
        <v>98</v>
      </c>
      <c r="AA102">
        <v>2146</v>
      </c>
      <c r="AB102">
        <v>197</v>
      </c>
      <c r="AC102">
        <v>1900</v>
      </c>
      <c r="AD102">
        <v>163</v>
      </c>
      <c r="AE102">
        <v>5040</v>
      </c>
      <c r="AF102">
        <v>0</v>
      </c>
      <c r="AG102">
        <v>1015</v>
      </c>
      <c r="AH102">
        <v>625</v>
      </c>
      <c r="AI102">
        <v>106</v>
      </c>
      <c r="AJ102">
        <v>2376842</v>
      </c>
    </row>
    <row r="103" spans="1:36" x14ac:dyDescent="0.2">
      <c r="B103" t="s">
        <v>418</v>
      </c>
      <c r="C103">
        <v>114017</v>
      </c>
      <c r="D103">
        <v>2044</v>
      </c>
      <c r="E103">
        <v>18725</v>
      </c>
      <c r="F103">
        <v>47</v>
      </c>
      <c r="G103">
        <v>181</v>
      </c>
      <c r="H103">
        <v>495</v>
      </c>
      <c r="I103">
        <v>1321</v>
      </c>
      <c r="J103">
        <v>1342</v>
      </c>
      <c r="K103">
        <v>16821</v>
      </c>
      <c r="L103">
        <v>460</v>
      </c>
      <c r="M103">
        <v>102</v>
      </c>
      <c r="N103">
        <v>10515</v>
      </c>
      <c r="O103">
        <v>927</v>
      </c>
      <c r="P103">
        <v>1031</v>
      </c>
      <c r="Q103">
        <v>22</v>
      </c>
      <c r="R103">
        <v>787</v>
      </c>
      <c r="S103">
        <v>3999</v>
      </c>
      <c r="T103">
        <v>1200</v>
      </c>
      <c r="U103">
        <v>463</v>
      </c>
      <c r="V103">
        <v>811</v>
      </c>
      <c r="W103">
        <v>9242</v>
      </c>
      <c r="X103">
        <v>7</v>
      </c>
      <c r="Y103">
        <v>1667</v>
      </c>
      <c r="Z103">
        <v>6894</v>
      </c>
      <c r="AA103">
        <v>9577</v>
      </c>
      <c r="AB103">
        <v>4181</v>
      </c>
      <c r="AC103">
        <v>4563</v>
      </c>
      <c r="AD103">
        <v>189</v>
      </c>
      <c r="AE103">
        <v>35533</v>
      </c>
      <c r="AF103">
        <v>0</v>
      </c>
      <c r="AG103">
        <v>1015</v>
      </c>
      <c r="AH103">
        <v>625</v>
      </c>
    </row>
    <row r="104" spans="1:36" x14ac:dyDescent="0.2">
      <c r="A104" t="s">
        <v>463</v>
      </c>
      <c r="B104" t="s">
        <v>417</v>
      </c>
      <c r="C104">
        <v>1403</v>
      </c>
      <c r="D104">
        <v>47</v>
      </c>
      <c r="E104">
        <v>293</v>
      </c>
      <c r="F104">
        <v>1</v>
      </c>
      <c r="G104">
        <v>9</v>
      </c>
      <c r="H104">
        <v>1</v>
      </c>
      <c r="I104">
        <v>36</v>
      </c>
      <c r="J104">
        <v>60</v>
      </c>
      <c r="K104">
        <v>202</v>
      </c>
      <c r="L104">
        <v>23</v>
      </c>
      <c r="M104">
        <v>8</v>
      </c>
      <c r="N104">
        <v>205</v>
      </c>
      <c r="O104">
        <v>4</v>
      </c>
      <c r="P104">
        <v>7</v>
      </c>
      <c r="Q104">
        <v>1</v>
      </c>
      <c r="R104">
        <v>20</v>
      </c>
      <c r="S104">
        <v>116</v>
      </c>
      <c r="T104">
        <v>15</v>
      </c>
      <c r="U104">
        <v>0</v>
      </c>
      <c r="V104">
        <v>2</v>
      </c>
      <c r="W104">
        <v>141</v>
      </c>
      <c r="X104">
        <v>0</v>
      </c>
      <c r="Y104">
        <v>10</v>
      </c>
      <c r="Z104">
        <v>24</v>
      </c>
      <c r="AA104">
        <v>156</v>
      </c>
      <c r="AB104">
        <v>4</v>
      </c>
      <c r="AC104">
        <v>123</v>
      </c>
      <c r="AD104">
        <v>0</v>
      </c>
      <c r="AE104">
        <v>233</v>
      </c>
      <c r="AF104">
        <v>0</v>
      </c>
      <c r="AG104">
        <v>0</v>
      </c>
      <c r="AH104">
        <v>2</v>
      </c>
      <c r="AI104">
        <v>73</v>
      </c>
      <c r="AJ104">
        <v>509775</v>
      </c>
    </row>
    <row r="105" spans="1:36" x14ac:dyDescent="0.2">
      <c r="B105" t="s">
        <v>418</v>
      </c>
      <c r="C105">
        <v>13533</v>
      </c>
      <c r="D105">
        <v>456</v>
      </c>
      <c r="E105">
        <v>1714</v>
      </c>
      <c r="F105">
        <v>8</v>
      </c>
      <c r="G105">
        <v>71</v>
      </c>
      <c r="H105">
        <v>21</v>
      </c>
      <c r="I105">
        <v>356</v>
      </c>
      <c r="J105">
        <v>300</v>
      </c>
      <c r="K105">
        <v>1308</v>
      </c>
      <c r="L105">
        <v>87</v>
      </c>
      <c r="M105">
        <v>19</v>
      </c>
      <c r="N105">
        <v>1454</v>
      </c>
      <c r="O105">
        <v>88</v>
      </c>
      <c r="P105">
        <v>346</v>
      </c>
      <c r="Q105">
        <v>42</v>
      </c>
      <c r="R105">
        <v>133</v>
      </c>
      <c r="S105">
        <v>402</v>
      </c>
      <c r="T105">
        <v>18</v>
      </c>
      <c r="U105">
        <v>6</v>
      </c>
      <c r="V105">
        <v>23</v>
      </c>
      <c r="W105">
        <v>1137</v>
      </c>
      <c r="X105">
        <v>0</v>
      </c>
      <c r="Y105">
        <v>313</v>
      </c>
      <c r="Z105">
        <v>2647</v>
      </c>
      <c r="AA105">
        <v>662</v>
      </c>
      <c r="AB105">
        <v>9</v>
      </c>
      <c r="AC105">
        <v>854</v>
      </c>
      <c r="AD105">
        <v>1</v>
      </c>
      <c r="AE105">
        <v>3226</v>
      </c>
      <c r="AF105">
        <v>0</v>
      </c>
      <c r="AG105">
        <v>0</v>
      </c>
      <c r="AH105">
        <v>2</v>
      </c>
    </row>
    <row r="106" spans="1:36" x14ac:dyDescent="0.2">
      <c r="A106" t="s">
        <v>464</v>
      </c>
      <c r="B106" t="s">
        <v>417</v>
      </c>
      <c r="C106">
        <v>40940</v>
      </c>
      <c r="D106">
        <v>1105</v>
      </c>
      <c r="E106">
        <v>6743</v>
      </c>
      <c r="F106">
        <v>20</v>
      </c>
      <c r="G106">
        <v>52</v>
      </c>
      <c r="H106">
        <v>506</v>
      </c>
      <c r="I106">
        <v>527</v>
      </c>
      <c r="J106">
        <v>1154</v>
      </c>
      <c r="K106">
        <v>5198</v>
      </c>
      <c r="L106">
        <v>221</v>
      </c>
      <c r="M106">
        <v>170</v>
      </c>
      <c r="N106">
        <v>4946</v>
      </c>
      <c r="O106">
        <v>54</v>
      </c>
      <c r="P106">
        <v>136</v>
      </c>
      <c r="Q106">
        <v>99</v>
      </c>
      <c r="R106">
        <v>190</v>
      </c>
      <c r="S106">
        <v>1523</v>
      </c>
      <c r="T106">
        <v>558</v>
      </c>
      <c r="U106">
        <v>4</v>
      </c>
      <c r="V106">
        <v>209</v>
      </c>
      <c r="W106">
        <v>2736</v>
      </c>
      <c r="X106">
        <v>4</v>
      </c>
      <c r="Y106">
        <v>22</v>
      </c>
      <c r="Z106">
        <v>183</v>
      </c>
      <c r="AA106">
        <v>2284</v>
      </c>
      <c r="AB106">
        <v>208</v>
      </c>
      <c r="AC106">
        <v>1515</v>
      </c>
      <c r="AD106">
        <v>0</v>
      </c>
      <c r="AE106">
        <v>9848</v>
      </c>
      <c r="AF106">
        <v>0</v>
      </c>
      <c r="AG106">
        <v>2854</v>
      </c>
      <c r="AH106">
        <v>5719</v>
      </c>
      <c r="AI106">
        <v>375</v>
      </c>
      <c r="AJ106">
        <v>7543553</v>
      </c>
    </row>
    <row r="107" spans="1:36" x14ac:dyDescent="0.2">
      <c r="B107" t="s">
        <v>418</v>
      </c>
      <c r="C107">
        <v>331159</v>
      </c>
      <c r="D107">
        <v>7457</v>
      </c>
      <c r="E107">
        <v>33083</v>
      </c>
      <c r="F107">
        <v>309</v>
      </c>
      <c r="G107">
        <v>370</v>
      </c>
      <c r="H107">
        <v>2194</v>
      </c>
      <c r="I107">
        <v>4584</v>
      </c>
      <c r="J107">
        <v>4624</v>
      </c>
      <c r="K107">
        <v>27101</v>
      </c>
      <c r="L107">
        <v>1052</v>
      </c>
      <c r="M107">
        <v>306</v>
      </c>
      <c r="N107">
        <v>38256</v>
      </c>
      <c r="O107">
        <v>2433</v>
      </c>
      <c r="P107">
        <v>8818</v>
      </c>
      <c r="Q107">
        <v>1936</v>
      </c>
      <c r="R107">
        <v>989</v>
      </c>
      <c r="S107">
        <v>4979</v>
      </c>
      <c r="T107">
        <v>4035</v>
      </c>
      <c r="U107">
        <v>558</v>
      </c>
      <c r="V107">
        <v>1068</v>
      </c>
      <c r="W107">
        <v>32513</v>
      </c>
      <c r="X107">
        <v>58</v>
      </c>
      <c r="Y107">
        <v>1643</v>
      </c>
      <c r="Z107">
        <v>27732</v>
      </c>
      <c r="AA107">
        <v>12885</v>
      </c>
      <c r="AB107">
        <v>30407</v>
      </c>
      <c r="AC107">
        <v>5912</v>
      </c>
      <c r="AD107">
        <v>111</v>
      </c>
      <c r="AE107">
        <v>107713</v>
      </c>
      <c r="AF107">
        <v>0</v>
      </c>
      <c r="AG107">
        <v>2854</v>
      </c>
      <c r="AH107">
        <v>5719</v>
      </c>
    </row>
    <row r="108" spans="1:36" x14ac:dyDescent="0.2">
      <c r="A108" t="s">
        <v>465</v>
      </c>
      <c r="B108" t="s">
        <v>417</v>
      </c>
      <c r="C108">
        <v>30669</v>
      </c>
      <c r="D108">
        <v>1247</v>
      </c>
      <c r="E108">
        <v>8865</v>
      </c>
      <c r="F108">
        <v>8</v>
      </c>
      <c r="G108">
        <v>115</v>
      </c>
      <c r="H108">
        <v>452</v>
      </c>
      <c r="I108">
        <v>672</v>
      </c>
      <c r="J108">
        <v>1515</v>
      </c>
      <c r="K108">
        <v>6814</v>
      </c>
      <c r="L108">
        <v>401</v>
      </c>
      <c r="M108">
        <v>135</v>
      </c>
      <c r="N108">
        <v>4206</v>
      </c>
      <c r="O108">
        <v>61</v>
      </c>
      <c r="P108">
        <v>43</v>
      </c>
      <c r="Q108">
        <v>6</v>
      </c>
      <c r="R108">
        <v>424</v>
      </c>
      <c r="S108">
        <v>2212</v>
      </c>
      <c r="T108">
        <v>634</v>
      </c>
      <c r="U108">
        <v>54</v>
      </c>
      <c r="V108">
        <v>183</v>
      </c>
      <c r="W108">
        <v>2555</v>
      </c>
      <c r="X108">
        <v>0</v>
      </c>
      <c r="Y108">
        <v>15</v>
      </c>
      <c r="Z108">
        <v>488</v>
      </c>
      <c r="AA108">
        <v>3536</v>
      </c>
      <c r="AB108">
        <v>0</v>
      </c>
      <c r="AC108">
        <v>654</v>
      </c>
      <c r="AD108">
        <v>0</v>
      </c>
      <c r="AE108">
        <v>3838</v>
      </c>
      <c r="AF108">
        <v>0</v>
      </c>
      <c r="AG108">
        <v>48</v>
      </c>
      <c r="AH108">
        <v>1600</v>
      </c>
      <c r="AI108">
        <v>208</v>
      </c>
      <c r="AJ108">
        <v>4761193</v>
      </c>
    </row>
    <row r="109" spans="1:36" x14ac:dyDescent="0.2">
      <c r="B109" t="s">
        <v>418</v>
      </c>
      <c r="C109">
        <v>228993</v>
      </c>
      <c r="D109">
        <v>6943</v>
      </c>
      <c r="E109">
        <v>32352</v>
      </c>
      <c r="F109">
        <v>104</v>
      </c>
      <c r="G109">
        <v>675</v>
      </c>
      <c r="H109">
        <v>1637</v>
      </c>
      <c r="I109">
        <v>4527</v>
      </c>
      <c r="J109">
        <v>4895</v>
      </c>
      <c r="K109">
        <v>25769</v>
      </c>
      <c r="L109">
        <v>1412</v>
      </c>
      <c r="M109">
        <v>276</v>
      </c>
      <c r="N109">
        <v>26165</v>
      </c>
      <c r="O109">
        <v>1567</v>
      </c>
      <c r="P109">
        <v>991</v>
      </c>
      <c r="Q109">
        <v>147</v>
      </c>
      <c r="R109">
        <v>2792</v>
      </c>
      <c r="S109">
        <v>6539</v>
      </c>
      <c r="T109">
        <v>2879</v>
      </c>
      <c r="U109">
        <v>694</v>
      </c>
      <c r="V109">
        <v>994</v>
      </c>
      <c r="W109">
        <v>23440</v>
      </c>
      <c r="X109">
        <v>1</v>
      </c>
      <c r="Y109">
        <v>691</v>
      </c>
      <c r="Z109">
        <v>34952</v>
      </c>
      <c r="AA109">
        <v>11634</v>
      </c>
      <c r="AB109">
        <v>3</v>
      </c>
      <c r="AC109">
        <v>4797</v>
      </c>
      <c r="AD109">
        <v>32</v>
      </c>
      <c r="AE109">
        <v>69732</v>
      </c>
      <c r="AF109">
        <v>0</v>
      </c>
      <c r="AG109">
        <v>48</v>
      </c>
      <c r="AH109">
        <v>1600</v>
      </c>
    </row>
    <row r="110" spans="1:36" x14ac:dyDescent="0.2">
      <c r="A110" t="s">
        <v>466</v>
      </c>
      <c r="B110" t="s">
        <v>417</v>
      </c>
      <c r="C110">
        <v>2317</v>
      </c>
      <c r="D110">
        <v>77</v>
      </c>
      <c r="E110">
        <v>620</v>
      </c>
      <c r="F110">
        <v>0</v>
      </c>
      <c r="G110">
        <v>2</v>
      </c>
      <c r="H110">
        <v>16</v>
      </c>
      <c r="I110">
        <v>59</v>
      </c>
      <c r="J110">
        <v>70</v>
      </c>
      <c r="K110">
        <v>517</v>
      </c>
      <c r="L110">
        <v>28</v>
      </c>
      <c r="M110">
        <v>5</v>
      </c>
      <c r="N110">
        <v>388</v>
      </c>
      <c r="O110">
        <v>1</v>
      </c>
      <c r="P110">
        <v>2</v>
      </c>
      <c r="Q110">
        <v>3</v>
      </c>
      <c r="R110">
        <v>20</v>
      </c>
      <c r="S110">
        <v>104</v>
      </c>
      <c r="T110">
        <v>27</v>
      </c>
      <c r="U110">
        <v>1</v>
      </c>
      <c r="V110">
        <v>12</v>
      </c>
      <c r="W110">
        <v>219</v>
      </c>
      <c r="X110">
        <v>0</v>
      </c>
      <c r="Y110">
        <v>6</v>
      </c>
      <c r="Z110">
        <v>29</v>
      </c>
      <c r="AA110">
        <v>163</v>
      </c>
      <c r="AB110">
        <v>12</v>
      </c>
      <c r="AC110">
        <v>54</v>
      </c>
      <c r="AD110">
        <v>0</v>
      </c>
      <c r="AE110">
        <v>447</v>
      </c>
      <c r="AF110">
        <v>0</v>
      </c>
      <c r="AG110">
        <v>69</v>
      </c>
      <c r="AH110">
        <v>63</v>
      </c>
      <c r="AI110">
        <v>148</v>
      </c>
      <c r="AJ110">
        <v>1109343</v>
      </c>
    </row>
    <row r="111" spans="1:36" x14ac:dyDescent="0.2">
      <c r="B111" t="s">
        <v>418</v>
      </c>
      <c r="C111">
        <v>41681</v>
      </c>
      <c r="D111">
        <v>1280</v>
      </c>
      <c r="E111">
        <v>5059</v>
      </c>
      <c r="F111">
        <v>31</v>
      </c>
      <c r="G111">
        <v>40</v>
      </c>
      <c r="H111">
        <v>143</v>
      </c>
      <c r="I111">
        <v>1066</v>
      </c>
      <c r="J111">
        <v>583</v>
      </c>
      <c r="K111">
        <v>4263</v>
      </c>
      <c r="L111">
        <v>179</v>
      </c>
      <c r="M111">
        <v>34</v>
      </c>
      <c r="N111">
        <v>5643</v>
      </c>
      <c r="O111">
        <v>306</v>
      </c>
      <c r="P111">
        <v>731</v>
      </c>
      <c r="Q111">
        <v>91</v>
      </c>
      <c r="R111">
        <v>204</v>
      </c>
      <c r="S111">
        <v>797</v>
      </c>
      <c r="T111">
        <v>268</v>
      </c>
      <c r="U111">
        <v>150</v>
      </c>
      <c r="V111">
        <v>112</v>
      </c>
      <c r="W111">
        <v>4249</v>
      </c>
      <c r="X111">
        <v>19</v>
      </c>
      <c r="Y111">
        <v>66</v>
      </c>
      <c r="Z111">
        <v>4429</v>
      </c>
      <c r="AA111">
        <v>1217</v>
      </c>
      <c r="AB111">
        <v>4264</v>
      </c>
      <c r="AC111">
        <v>1075</v>
      </c>
      <c r="AD111">
        <v>18</v>
      </c>
      <c r="AE111">
        <v>11571</v>
      </c>
      <c r="AF111">
        <v>0</v>
      </c>
      <c r="AG111">
        <v>69</v>
      </c>
      <c r="AH111">
        <v>63</v>
      </c>
    </row>
    <row r="112" spans="1:36" x14ac:dyDescent="0.2">
      <c r="A112" t="s">
        <v>467</v>
      </c>
      <c r="B112" t="s">
        <v>417</v>
      </c>
      <c r="C112">
        <v>100121</v>
      </c>
      <c r="D112">
        <v>1644</v>
      </c>
      <c r="E112">
        <v>15265</v>
      </c>
      <c r="F112">
        <v>31</v>
      </c>
      <c r="G112">
        <v>156</v>
      </c>
      <c r="H112">
        <v>646</v>
      </c>
      <c r="I112">
        <v>811</v>
      </c>
      <c r="J112">
        <v>1628</v>
      </c>
      <c r="K112">
        <v>12744</v>
      </c>
      <c r="L112">
        <v>767</v>
      </c>
      <c r="M112">
        <v>126</v>
      </c>
      <c r="N112">
        <v>3862</v>
      </c>
      <c r="O112">
        <v>94</v>
      </c>
      <c r="P112">
        <v>203</v>
      </c>
      <c r="Q112">
        <v>22</v>
      </c>
      <c r="R112">
        <v>713</v>
      </c>
      <c r="S112">
        <v>4157</v>
      </c>
      <c r="T112">
        <v>1402</v>
      </c>
      <c r="U112">
        <v>27</v>
      </c>
      <c r="V112">
        <v>986</v>
      </c>
      <c r="W112">
        <v>4597</v>
      </c>
      <c r="X112">
        <v>49</v>
      </c>
      <c r="Y112">
        <v>223</v>
      </c>
      <c r="Z112">
        <v>573</v>
      </c>
      <c r="AA112">
        <v>9776</v>
      </c>
      <c r="AB112">
        <v>0</v>
      </c>
      <c r="AC112">
        <v>18662</v>
      </c>
      <c r="AD112">
        <v>84</v>
      </c>
      <c r="AE112">
        <v>26633</v>
      </c>
      <c r="AF112">
        <v>0</v>
      </c>
      <c r="AG112">
        <v>7046</v>
      </c>
      <c r="AH112">
        <v>4103</v>
      </c>
      <c r="AI112">
        <v>367</v>
      </c>
      <c r="AJ112">
        <v>5540528</v>
      </c>
    </row>
    <row r="113" spans="1:36" x14ac:dyDescent="0.2">
      <c r="B113" t="s">
        <v>418</v>
      </c>
      <c r="C113">
        <v>411968</v>
      </c>
      <c r="D113">
        <v>8050</v>
      </c>
      <c r="E113">
        <v>42425</v>
      </c>
      <c r="F113">
        <v>195</v>
      </c>
      <c r="G113">
        <v>710</v>
      </c>
      <c r="H113">
        <v>1981</v>
      </c>
      <c r="I113">
        <v>5164</v>
      </c>
      <c r="J113">
        <v>4664</v>
      </c>
      <c r="K113">
        <v>35698</v>
      </c>
      <c r="L113">
        <v>1664</v>
      </c>
      <c r="M113">
        <v>399</v>
      </c>
      <c r="N113">
        <v>19821</v>
      </c>
      <c r="O113">
        <v>1842</v>
      </c>
      <c r="P113">
        <v>6321</v>
      </c>
      <c r="Q113">
        <v>268</v>
      </c>
      <c r="R113">
        <v>1815</v>
      </c>
      <c r="S113">
        <v>10475</v>
      </c>
      <c r="T113">
        <v>4997</v>
      </c>
      <c r="U113">
        <v>687</v>
      </c>
      <c r="V113">
        <v>2750</v>
      </c>
      <c r="W113">
        <v>25075</v>
      </c>
      <c r="X113">
        <v>137</v>
      </c>
      <c r="Y113">
        <v>2768</v>
      </c>
      <c r="Z113">
        <v>40549</v>
      </c>
      <c r="AA113">
        <v>41928</v>
      </c>
      <c r="AB113">
        <v>0</v>
      </c>
      <c r="AC113">
        <v>64868</v>
      </c>
      <c r="AD113">
        <v>2795</v>
      </c>
      <c r="AE113">
        <v>123248</v>
      </c>
      <c r="AF113">
        <v>0</v>
      </c>
      <c r="AG113">
        <v>7046</v>
      </c>
      <c r="AH113">
        <v>4103</v>
      </c>
    </row>
    <row r="114" spans="1:36" x14ac:dyDescent="0.2">
      <c r="A114" t="s">
        <v>468</v>
      </c>
      <c r="B114" t="s">
        <v>417</v>
      </c>
      <c r="C114">
        <v>6861</v>
      </c>
      <c r="D114">
        <v>73</v>
      </c>
      <c r="E114">
        <v>1097</v>
      </c>
      <c r="F114">
        <v>1</v>
      </c>
      <c r="G114">
        <v>7</v>
      </c>
      <c r="H114">
        <v>12</v>
      </c>
      <c r="I114">
        <v>53</v>
      </c>
      <c r="J114">
        <v>90</v>
      </c>
      <c r="K114">
        <v>944</v>
      </c>
      <c r="L114">
        <v>51</v>
      </c>
      <c r="M114">
        <v>12</v>
      </c>
      <c r="N114">
        <v>742</v>
      </c>
      <c r="O114">
        <v>6</v>
      </c>
      <c r="P114">
        <v>10</v>
      </c>
      <c r="Q114">
        <v>0</v>
      </c>
      <c r="R114">
        <v>10</v>
      </c>
      <c r="S114">
        <v>313</v>
      </c>
      <c r="T114">
        <v>46</v>
      </c>
      <c r="U114">
        <v>0</v>
      </c>
      <c r="V114">
        <v>19</v>
      </c>
      <c r="W114">
        <v>505</v>
      </c>
      <c r="X114">
        <v>1</v>
      </c>
      <c r="Y114">
        <v>29</v>
      </c>
      <c r="Z114">
        <v>91</v>
      </c>
      <c r="AA114">
        <v>1231</v>
      </c>
      <c r="AB114">
        <v>32</v>
      </c>
      <c r="AC114">
        <v>226</v>
      </c>
      <c r="AD114">
        <v>21</v>
      </c>
      <c r="AE114">
        <v>1491</v>
      </c>
      <c r="AF114">
        <v>10</v>
      </c>
      <c r="AG114">
        <v>428</v>
      </c>
      <c r="AH114">
        <v>480</v>
      </c>
      <c r="AI114">
        <v>62</v>
      </c>
      <c r="AJ114">
        <v>528009</v>
      </c>
    </row>
    <row r="115" spans="1:36" x14ac:dyDescent="0.2">
      <c r="B115" t="s">
        <v>418</v>
      </c>
      <c r="C115">
        <v>40979</v>
      </c>
      <c r="D115">
        <v>633</v>
      </c>
      <c r="E115">
        <v>3073</v>
      </c>
      <c r="F115">
        <v>14</v>
      </c>
      <c r="G115">
        <v>45</v>
      </c>
      <c r="H115">
        <v>35</v>
      </c>
      <c r="I115">
        <v>539</v>
      </c>
      <c r="J115">
        <v>334</v>
      </c>
      <c r="K115">
        <v>2592</v>
      </c>
      <c r="L115">
        <v>125</v>
      </c>
      <c r="M115">
        <v>22</v>
      </c>
      <c r="N115">
        <v>3408</v>
      </c>
      <c r="O115">
        <v>113</v>
      </c>
      <c r="P115">
        <v>226</v>
      </c>
      <c r="Q115">
        <v>5</v>
      </c>
      <c r="R115">
        <v>75</v>
      </c>
      <c r="S115">
        <v>889</v>
      </c>
      <c r="T115">
        <v>136</v>
      </c>
      <c r="U115">
        <v>34</v>
      </c>
      <c r="V115">
        <v>173</v>
      </c>
      <c r="W115">
        <v>2969</v>
      </c>
      <c r="X115">
        <v>7</v>
      </c>
      <c r="Y115">
        <v>267</v>
      </c>
      <c r="Z115">
        <v>7159</v>
      </c>
      <c r="AA115">
        <v>4617</v>
      </c>
      <c r="AB115">
        <v>2754</v>
      </c>
      <c r="AC115">
        <v>1469</v>
      </c>
      <c r="AD115">
        <v>34</v>
      </c>
      <c r="AE115">
        <v>11999</v>
      </c>
      <c r="AF115">
        <v>31</v>
      </c>
      <c r="AG115">
        <v>428</v>
      </c>
      <c r="AH115">
        <v>480</v>
      </c>
    </row>
    <row r="116" spans="1:36" x14ac:dyDescent="0.2">
      <c r="A116" t="s">
        <v>469</v>
      </c>
    </row>
    <row r="117" spans="1:36" x14ac:dyDescent="0.2">
      <c r="A117" t="s">
        <v>470</v>
      </c>
      <c r="AB117" t="s">
        <v>380</v>
      </c>
    </row>
    <row r="118" spans="1:36" x14ac:dyDescent="0.2">
      <c r="A118" t="s">
        <v>471</v>
      </c>
    </row>
    <row r="119" spans="1:36" x14ac:dyDescent="0.2">
      <c r="A119" t="s">
        <v>472</v>
      </c>
    </row>
    <row r="120" spans="1:36" x14ac:dyDescent="0.2">
      <c r="A120" t="s">
        <v>473</v>
      </c>
    </row>
    <row r="121" spans="1:36" x14ac:dyDescent="0.2">
      <c r="A121" t="s">
        <v>474</v>
      </c>
    </row>
    <row r="122" spans="1:36" x14ac:dyDescent="0.2">
      <c r="A122" t="s">
        <v>475</v>
      </c>
    </row>
    <row r="123" spans="1:36" x14ac:dyDescent="0.2">
      <c r="A123" t="s">
        <v>476</v>
      </c>
    </row>
  </sheetData>
  <mergeCells count="1">
    <mergeCell ref="A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restraining orders</vt:lpstr>
      <vt:lpstr>DV victims (police)</vt:lpstr>
      <vt:lpstr>all arrests</vt:lpstr>
      <vt:lpstr>dual arrests &amp; sex</vt:lpstr>
      <vt:lpstr>police incidents</vt:lpstr>
      <vt:lpstr>FBI arrests 2008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2014-10-19T22:01:01Z</dcterms:created>
  <dcterms:modified xsi:type="dcterms:W3CDTF">2014-10-25T01:55:17Z</dcterms:modified>
</cp:coreProperties>
</file>