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605" yWindow="915" windowWidth="10890" windowHeight="6090" tabRatio="687"/>
  </bookViews>
  <sheets>
    <sheet name="AZ" sheetId="37" r:id="rId1"/>
    <sheet name="CO" sheetId="39" r:id="rId2"/>
    <sheet name="FL" sheetId="40" r:id="rId3"/>
    <sheet name="HI" sheetId="55" r:id="rId4"/>
    <sheet name="IA" sheetId="54" r:id="rId5"/>
    <sheet name="IL" sheetId="41" r:id="rId6"/>
    <sheet name="KY" sheetId="36" r:id="rId7"/>
    <sheet name="MA" sheetId="43" r:id="rId8"/>
    <sheet name="MD" sheetId="62" r:id="rId9"/>
    <sheet name="MN" sheetId="59" r:id="rId10"/>
    <sheet name="MO" sheetId="44" r:id="rId11"/>
    <sheet name="NC" sheetId="58" r:id="rId12"/>
    <sheet name="NV" sheetId="53" r:id="rId13"/>
    <sheet name="NJ" sheetId="56" r:id="rId14"/>
    <sheet name="NH" sheetId="64" r:id="rId15"/>
    <sheet name="OH" sheetId="45" r:id="rId16"/>
    <sheet name="PA" sheetId="28" r:id="rId17"/>
    <sheet name="SD" sheetId="61" r:id="rId18"/>
    <sheet name="TX" sheetId="26" r:id="rId19"/>
    <sheet name="UT" sheetId="60" r:id="rId20"/>
    <sheet name="VA" sheetId="30" r:id="rId21"/>
    <sheet name="VT" sheetId="51" r:id="rId22"/>
    <sheet name="WA" sheetId="49" r:id="rId23"/>
    <sheet name="WI" sheetId="46" r:id="rId24"/>
    <sheet name="DV sex ratios" sheetId="57" r:id="rId25"/>
    <sheet name="sweden" sheetId="2" r:id="rId26"/>
    <sheet name="misc data" sheetId="63" r:id="rId27"/>
    <sheet name="US pop 2000-2010" sheetId="52" r:id="rId28"/>
  </sheets>
  <calcPr calcId="145621"/>
</workbook>
</file>

<file path=xl/calcChain.xml><?xml version="1.0" encoding="utf-8"?>
<calcChain xmlns="http://schemas.openxmlformats.org/spreadsheetml/2006/main">
  <c r="B84" i="64" l="1"/>
  <c r="B14" i="64"/>
  <c r="E120" i="58"/>
  <c r="F120" i="58"/>
  <c r="E121" i="58"/>
  <c r="F121" i="58"/>
  <c r="E119" i="58"/>
  <c r="F119" i="58"/>
  <c r="L44" i="51"/>
  <c r="K44" i="51"/>
  <c r="J44" i="51"/>
  <c r="G44" i="51"/>
  <c r="E44" i="51"/>
  <c r="F44" i="51"/>
  <c r="E134" i="58"/>
  <c r="C134" i="58"/>
  <c r="C28" i="62"/>
  <c r="B28" i="62"/>
  <c r="C27" i="62"/>
  <c r="B27" i="62"/>
  <c r="E66" i="62"/>
  <c r="E65" i="62"/>
  <c r="D66" i="62"/>
  <c r="D65" i="62"/>
  <c r="D13" i="55"/>
  <c r="D14" i="55"/>
  <c r="D15" i="55"/>
  <c r="D12" i="55"/>
  <c r="C15" i="55"/>
  <c r="B15" i="55"/>
  <c r="D56" i="40"/>
  <c r="D55" i="40"/>
  <c r="E98" i="58"/>
  <c r="F98" i="58"/>
  <c r="E97" i="58"/>
  <c r="F97" i="58"/>
  <c r="B15" i="58"/>
  <c r="G53" i="62"/>
  <c r="F53" i="62"/>
  <c r="E53" i="62"/>
  <c r="D53" i="62"/>
  <c r="C53" i="62"/>
  <c r="B53" i="62"/>
  <c r="F54" i="62"/>
  <c r="E54" i="62"/>
  <c r="C54" i="62"/>
  <c r="B54" i="62"/>
  <c r="B146" i="62"/>
  <c r="B134" i="62"/>
  <c r="B127" i="62"/>
  <c r="B128" i="62"/>
  <c r="E119" i="62"/>
  <c r="C119" i="62"/>
  <c r="D119" i="62"/>
  <c r="F119" i="62"/>
  <c r="B119" i="62"/>
  <c r="C116" i="62"/>
  <c r="D116" i="62"/>
  <c r="F116" i="62"/>
  <c r="B116" i="62"/>
  <c r="G109" i="58"/>
  <c r="D111" i="58"/>
  <c r="D109" i="58"/>
  <c r="G108" i="58"/>
  <c r="D108" i="58"/>
  <c r="B98" i="58"/>
  <c r="C97" i="58"/>
  <c r="B43" i="62"/>
  <c r="B33" i="62"/>
  <c r="B35" i="62"/>
  <c r="B23" i="62"/>
  <c r="B13" i="62"/>
  <c r="B72" i="44"/>
  <c r="B60" i="49"/>
  <c r="E11" i="49"/>
  <c r="G9" i="49"/>
  <c r="H9" i="49"/>
  <c r="I9" i="49"/>
  <c r="J9" i="49"/>
  <c r="K9" i="49"/>
  <c r="L9" i="49"/>
  <c r="M9" i="49"/>
  <c r="N9" i="49"/>
  <c r="O9" i="49"/>
  <c r="P9" i="49"/>
  <c r="Q9" i="49"/>
  <c r="R9" i="49"/>
  <c r="S9" i="49"/>
  <c r="T9" i="49"/>
  <c r="G10" i="49"/>
  <c r="H10" i="49"/>
  <c r="I10" i="49"/>
  <c r="J10" i="49"/>
  <c r="K10" i="49"/>
  <c r="L10" i="49"/>
  <c r="M10" i="49"/>
  <c r="N10" i="49"/>
  <c r="O10" i="49"/>
  <c r="P10" i="49"/>
  <c r="Q10" i="49"/>
  <c r="R10" i="49"/>
  <c r="S10" i="49"/>
  <c r="T10" i="49"/>
  <c r="E9" i="49"/>
  <c r="F9" i="49"/>
  <c r="E10" i="49"/>
  <c r="F10" i="49"/>
  <c r="D10" i="49"/>
  <c r="D9" i="49"/>
  <c r="D14" i="61"/>
  <c r="E14" i="61"/>
  <c r="C14" i="61"/>
  <c r="B11" i="60"/>
  <c r="C9" i="60"/>
  <c r="D9" i="60"/>
  <c r="E9" i="60"/>
  <c r="F9" i="60"/>
  <c r="G9" i="60"/>
  <c r="H9" i="60"/>
  <c r="I9" i="60"/>
  <c r="J9" i="60"/>
  <c r="K9" i="60"/>
  <c r="L9" i="60"/>
  <c r="M9" i="60"/>
  <c r="N9" i="60"/>
  <c r="O9" i="60"/>
  <c r="P9" i="60"/>
  <c r="Q9" i="60"/>
  <c r="R9" i="60"/>
  <c r="B9" i="60"/>
  <c r="K29" i="60"/>
  <c r="K30" i="60"/>
  <c r="K28" i="60"/>
  <c r="I28" i="60"/>
  <c r="I32" i="60"/>
  <c r="D32" i="60"/>
  <c r="E32" i="60"/>
  <c r="F32" i="60"/>
  <c r="B12" i="60"/>
  <c r="G32" i="60"/>
  <c r="H32" i="60"/>
  <c r="B35" i="60"/>
  <c r="C32" i="60"/>
  <c r="H26" i="60"/>
  <c r="K25" i="60"/>
  <c r="K22" i="60"/>
  <c r="K23" i="60"/>
  <c r="K18" i="60"/>
  <c r="I18" i="60"/>
  <c r="K19" i="60"/>
  <c r="I19" i="60"/>
  <c r="K21" i="60"/>
  <c r="K20" i="60"/>
  <c r="C26" i="60"/>
  <c r="D26" i="60"/>
  <c r="E26" i="60"/>
  <c r="F26" i="60"/>
  <c r="G26" i="60"/>
  <c r="C57" i="60"/>
  <c r="R6" i="60"/>
  <c r="F14" i="53"/>
  <c r="D83" i="58"/>
  <c r="D84" i="58"/>
  <c r="D85" i="58"/>
  <c r="C65" i="58"/>
  <c r="D77" i="58"/>
  <c r="D75" i="58"/>
  <c r="D74" i="58"/>
  <c r="D73" i="58"/>
  <c r="D72" i="58"/>
  <c r="D71" i="58"/>
  <c r="D69" i="58"/>
  <c r="D68" i="58"/>
  <c r="C63" i="58"/>
  <c r="C62" i="58"/>
  <c r="C60" i="58"/>
  <c r="C59" i="58"/>
  <c r="C55" i="58"/>
  <c r="B55" i="58"/>
  <c r="B40" i="58"/>
  <c r="B41" i="58"/>
  <c r="C11" i="58"/>
  <c r="C12" i="58"/>
  <c r="C5" i="58"/>
  <c r="C6" i="58"/>
  <c r="B8" i="58"/>
  <c r="B13" i="58"/>
  <c r="B14" i="58"/>
  <c r="D12" i="57"/>
  <c r="D11" i="57"/>
  <c r="D10" i="57"/>
  <c r="D9" i="57"/>
  <c r="D8" i="57"/>
  <c r="D7" i="57"/>
  <c r="D6" i="57"/>
  <c r="D5" i="57"/>
  <c r="B44" i="45"/>
  <c r="B43" i="45"/>
  <c r="B26" i="54"/>
  <c r="B25" i="54"/>
  <c r="B75" i="37"/>
  <c r="B74" i="37"/>
  <c r="E86" i="37"/>
  <c r="C48" i="55"/>
  <c r="E50" i="55"/>
  <c r="B48" i="55"/>
  <c r="D50" i="55"/>
  <c r="E54" i="49"/>
  <c r="D54" i="49"/>
  <c r="H176" i="30"/>
  <c r="B134" i="36"/>
  <c r="M33" i="49"/>
  <c r="N33" i="49"/>
  <c r="O33" i="49"/>
  <c r="P33" i="49"/>
  <c r="D33" i="49"/>
  <c r="E33" i="49"/>
  <c r="F33" i="49"/>
  <c r="G33" i="49"/>
  <c r="H33" i="49"/>
  <c r="I33" i="49"/>
  <c r="J33" i="49"/>
  <c r="F11" i="49"/>
  <c r="G11" i="49"/>
  <c r="H11" i="49"/>
  <c r="I11" i="49"/>
  <c r="J11" i="49"/>
  <c r="K11" i="49"/>
  <c r="L11" i="49"/>
  <c r="M11" i="49"/>
  <c r="N11" i="49"/>
  <c r="O11" i="49"/>
  <c r="P11" i="49"/>
  <c r="Q11" i="49"/>
  <c r="R11" i="49"/>
  <c r="S11" i="49"/>
  <c r="T11" i="49"/>
  <c r="D11" i="49"/>
  <c r="D6" i="49"/>
  <c r="B17" i="37"/>
  <c r="C12" i="53"/>
  <c r="D12" i="53"/>
  <c r="E12" i="53"/>
  <c r="F12" i="53"/>
  <c r="G12" i="53"/>
  <c r="H12" i="53"/>
  <c r="I12" i="53"/>
  <c r="J12" i="53"/>
  <c r="K12" i="53"/>
  <c r="L12" i="53"/>
  <c r="M12" i="53"/>
  <c r="N12" i="53"/>
  <c r="B12" i="53"/>
  <c r="D9" i="36"/>
  <c r="E9" i="36"/>
  <c r="F9" i="36"/>
  <c r="G9" i="36"/>
  <c r="H9" i="36"/>
  <c r="I9" i="36"/>
  <c r="J9" i="36"/>
  <c r="K9" i="36"/>
  <c r="L9" i="36"/>
  <c r="M9" i="36"/>
  <c r="N9" i="36"/>
  <c r="O9" i="36"/>
  <c r="P9" i="36"/>
  <c r="Q9" i="36"/>
  <c r="R9" i="36"/>
  <c r="S9" i="36"/>
  <c r="C9" i="36"/>
  <c r="D61" i="40"/>
  <c r="C18" i="51"/>
  <c r="D18" i="51"/>
  <c r="E18" i="51"/>
  <c r="F18" i="51"/>
  <c r="G18" i="51"/>
  <c r="H18" i="51"/>
  <c r="I18" i="51"/>
  <c r="J18" i="51"/>
  <c r="K18" i="51"/>
  <c r="L18" i="51"/>
  <c r="M18" i="51"/>
  <c r="B18" i="51"/>
  <c r="B53" i="54"/>
  <c r="M47" i="54"/>
  <c r="L47" i="54"/>
  <c r="L51" i="54"/>
  <c r="M51" i="54"/>
  <c r="G49" i="54"/>
  <c r="H49" i="54"/>
  <c r="H51" i="54"/>
  <c r="I49" i="54"/>
  <c r="J49" i="54"/>
  <c r="J51" i="54"/>
  <c r="K49" i="54"/>
  <c r="G51" i="54"/>
  <c r="I51" i="54"/>
  <c r="K51" i="54"/>
  <c r="C49" i="54"/>
  <c r="C51" i="54"/>
  <c r="D49" i="54"/>
  <c r="D51" i="54"/>
  <c r="E49" i="54"/>
  <c r="E51" i="54"/>
  <c r="F49" i="54"/>
  <c r="F51" i="54"/>
  <c r="B49" i="54"/>
  <c r="B51" i="54"/>
  <c r="C43" i="54"/>
  <c r="D43" i="54"/>
  <c r="E43" i="54"/>
  <c r="F43" i="54"/>
  <c r="G43" i="54"/>
  <c r="H43" i="54"/>
  <c r="I43" i="54"/>
  <c r="J43" i="54"/>
  <c r="K43" i="54"/>
  <c r="L43" i="54"/>
  <c r="M43" i="54"/>
  <c r="B43" i="54"/>
  <c r="C42" i="54"/>
  <c r="D42" i="54"/>
  <c r="E42" i="54"/>
  <c r="F42" i="54"/>
  <c r="G42" i="54"/>
  <c r="H42" i="54"/>
  <c r="I42" i="54"/>
  <c r="J42" i="54"/>
  <c r="K42" i="54"/>
  <c r="L42" i="54"/>
  <c r="M42" i="54"/>
  <c r="B42" i="54"/>
  <c r="C40" i="54"/>
  <c r="D40" i="54"/>
  <c r="E40" i="54"/>
  <c r="F40" i="54"/>
  <c r="G40" i="54"/>
  <c r="H40" i="54"/>
  <c r="I40" i="54"/>
  <c r="J40" i="54"/>
  <c r="K40" i="54"/>
  <c r="L40" i="54"/>
  <c r="M40" i="54"/>
  <c r="C41" i="54"/>
  <c r="D41" i="54"/>
  <c r="E41" i="54"/>
  <c r="F41" i="54"/>
  <c r="G41" i="54"/>
  <c r="H41" i="54"/>
  <c r="I41" i="54"/>
  <c r="J41" i="54"/>
  <c r="K41" i="54"/>
  <c r="L41" i="54"/>
  <c r="M41" i="54"/>
  <c r="B41" i="54"/>
  <c r="B40" i="54"/>
  <c r="B18" i="54"/>
  <c r="H6" i="49"/>
  <c r="F15" i="44"/>
  <c r="B41" i="53"/>
  <c r="B37" i="53"/>
  <c r="F39" i="36"/>
  <c r="C11" i="53"/>
  <c r="D11" i="53"/>
  <c r="E11" i="53"/>
  <c r="F11" i="53"/>
  <c r="G11" i="53"/>
  <c r="H11" i="53"/>
  <c r="I11" i="53"/>
  <c r="J11" i="53"/>
  <c r="K11" i="53"/>
  <c r="L11" i="53"/>
  <c r="M11" i="53"/>
  <c r="N11" i="53"/>
  <c r="B11" i="53"/>
  <c r="F4" i="39"/>
  <c r="F5" i="39"/>
  <c r="C16" i="46"/>
  <c r="D16" i="46"/>
  <c r="E16" i="46"/>
  <c r="F16" i="46"/>
  <c r="G16" i="46"/>
  <c r="H16" i="46"/>
  <c r="I16" i="46"/>
  <c r="J16" i="46"/>
  <c r="B16" i="46"/>
  <c r="D67" i="51"/>
  <c r="B62" i="51"/>
  <c r="B53" i="51"/>
  <c r="H116" i="30"/>
  <c r="H112" i="30"/>
  <c r="H159" i="30"/>
  <c r="H114" i="30"/>
  <c r="B8" i="30"/>
  <c r="B5" i="30"/>
  <c r="B4" i="30"/>
  <c r="D6" i="26"/>
  <c r="D4" i="26"/>
  <c r="D5" i="26"/>
  <c r="D18" i="26"/>
  <c r="F17" i="26"/>
  <c r="E4" i="28"/>
  <c r="F4" i="28"/>
  <c r="G4" i="28"/>
  <c r="H4" i="28"/>
  <c r="I4" i="28"/>
  <c r="J4" i="28"/>
  <c r="K4" i="28"/>
  <c r="L4" i="28"/>
  <c r="M4" i="28"/>
  <c r="N4" i="28"/>
  <c r="O4" i="28"/>
  <c r="P4" i="28"/>
  <c r="E5" i="28"/>
  <c r="F5" i="28"/>
  <c r="G5" i="28"/>
  <c r="H5" i="28"/>
  <c r="I5" i="28"/>
  <c r="J5" i="28"/>
  <c r="K5" i="28"/>
  <c r="L5" i="28"/>
  <c r="M5" i="28"/>
  <c r="N5" i="28"/>
  <c r="O5" i="28"/>
  <c r="P5" i="28"/>
  <c r="D5" i="28"/>
  <c r="D9" i="28"/>
  <c r="D4" i="28"/>
  <c r="B10" i="40"/>
  <c r="B5" i="40"/>
  <c r="B13" i="40"/>
  <c r="B27" i="40"/>
  <c r="P12" i="37"/>
  <c r="O17" i="37"/>
  <c r="P17" i="37"/>
  <c r="P4" i="37"/>
  <c r="P6" i="37"/>
  <c r="D59" i="30"/>
  <c r="D60" i="30"/>
  <c r="D58" i="30"/>
  <c r="C61" i="30"/>
  <c r="K5" i="43"/>
  <c r="F6" i="36"/>
  <c r="F5" i="36"/>
  <c r="F48" i="49"/>
  <c r="F47" i="49"/>
  <c r="F46" i="49"/>
  <c r="F45" i="49"/>
  <c r="F44" i="49"/>
  <c r="F43" i="49"/>
  <c r="F50" i="49"/>
  <c r="K33" i="49"/>
  <c r="L33" i="49"/>
  <c r="D34" i="49"/>
  <c r="E6" i="49"/>
  <c r="F6" i="49"/>
  <c r="G6" i="49"/>
  <c r="I6" i="49"/>
  <c r="J6" i="49"/>
  <c r="K6" i="49"/>
  <c r="L6" i="49"/>
  <c r="M6" i="49"/>
  <c r="N6" i="49"/>
  <c r="O6" i="49"/>
  <c r="P6" i="49"/>
  <c r="Q6" i="49"/>
  <c r="R6" i="49"/>
  <c r="S6" i="49"/>
  <c r="T6" i="49"/>
  <c r="C35" i="45"/>
  <c r="C36" i="45"/>
  <c r="C37" i="45"/>
  <c r="C38" i="45"/>
  <c r="C34" i="45"/>
  <c r="B40" i="45"/>
  <c r="C59" i="44"/>
  <c r="D59" i="44"/>
  <c r="E59" i="44"/>
  <c r="F59" i="44"/>
  <c r="G59" i="44"/>
  <c r="H59" i="44"/>
  <c r="I59" i="44"/>
  <c r="J59" i="44"/>
  <c r="K59" i="44"/>
  <c r="L59" i="44"/>
  <c r="M59" i="44"/>
  <c r="B59" i="44"/>
  <c r="C28" i="45"/>
  <c r="E28" i="45"/>
  <c r="D28" i="45"/>
  <c r="C16" i="44"/>
  <c r="D16" i="44"/>
  <c r="E16" i="44"/>
  <c r="F16" i="44"/>
  <c r="G16" i="44"/>
  <c r="H16" i="44"/>
  <c r="I16" i="44"/>
  <c r="J16" i="44"/>
  <c r="K16" i="44"/>
  <c r="L16" i="44"/>
  <c r="M16" i="44"/>
  <c r="N16" i="44"/>
  <c r="B16" i="44"/>
  <c r="C15" i="44"/>
  <c r="D15" i="44"/>
  <c r="E15" i="44"/>
  <c r="G15" i="44"/>
  <c r="H15" i="44"/>
  <c r="I15" i="44"/>
  <c r="J15" i="44"/>
  <c r="K15" i="44"/>
  <c r="L15" i="44"/>
  <c r="M15" i="44"/>
  <c r="N15" i="44"/>
  <c r="B15" i="44"/>
  <c r="O5" i="43"/>
  <c r="N5" i="43"/>
  <c r="D53" i="43"/>
  <c r="M5" i="43"/>
  <c r="D49" i="43"/>
  <c r="L5" i="43"/>
  <c r="D45" i="43"/>
  <c r="D38" i="43"/>
  <c r="D41" i="43"/>
  <c r="J5" i="43"/>
  <c r="D34" i="43"/>
  <c r="D37" i="43"/>
  <c r="C6" i="40"/>
  <c r="B7" i="40"/>
  <c r="D7" i="40"/>
  <c r="B6" i="40"/>
  <c r="D6" i="40"/>
  <c r="D5" i="40"/>
  <c r="D8" i="40"/>
  <c r="C93" i="40"/>
  <c r="C60" i="40"/>
  <c r="D63" i="40"/>
  <c r="E56" i="40"/>
  <c r="E55" i="40"/>
  <c r="G4" i="39"/>
  <c r="G5" i="39"/>
  <c r="H4" i="39"/>
  <c r="H5" i="39"/>
  <c r="I4" i="39"/>
  <c r="I5" i="39"/>
  <c r="J4" i="39"/>
  <c r="J5" i="39"/>
  <c r="K4" i="39"/>
  <c r="K5" i="39"/>
  <c r="L4" i="39"/>
  <c r="L5" i="39"/>
  <c r="C4" i="39"/>
  <c r="C5" i="39"/>
  <c r="D4" i="39"/>
  <c r="D5" i="39"/>
  <c r="E4" i="39"/>
  <c r="E5" i="39"/>
  <c r="B4" i="39"/>
  <c r="C18" i="37"/>
  <c r="D18" i="37"/>
  <c r="E18" i="37"/>
  <c r="F18" i="37"/>
  <c r="G18" i="37"/>
  <c r="H18" i="37"/>
  <c r="I18" i="37"/>
  <c r="J18" i="37"/>
  <c r="K18" i="37"/>
  <c r="L18" i="37"/>
  <c r="M18" i="37"/>
  <c r="N18" i="37"/>
  <c r="O18" i="37"/>
  <c r="P18" i="37"/>
  <c r="B18" i="37"/>
  <c r="C17" i="37"/>
  <c r="D17" i="37"/>
  <c r="E17" i="37"/>
  <c r="F17" i="37"/>
  <c r="G17" i="37"/>
  <c r="H17" i="37"/>
  <c r="I17" i="37"/>
  <c r="J17" i="37"/>
  <c r="K17" i="37"/>
  <c r="L17" i="37"/>
  <c r="M17" i="37"/>
  <c r="N17" i="37"/>
  <c r="C14" i="37"/>
  <c r="D14" i="37"/>
  <c r="E14" i="37"/>
  <c r="F14" i="37"/>
  <c r="F4" i="37"/>
  <c r="F6" i="37"/>
  <c r="G14" i="37"/>
  <c r="H14" i="37"/>
  <c r="I14" i="37"/>
  <c r="J14" i="37"/>
  <c r="K14" i="37"/>
  <c r="L14" i="37"/>
  <c r="M14" i="37"/>
  <c r="N14" i="37"/>
  <c r="O14" i="37"/>
  <c r="P14" i="37"/>
  <c r="B14" i="37"/>
  <c r="B4" i="37"/>
  <c r="C13" i="37"/>
  <c r="C20" i="37"/>
  <c r="D13" i="37"/>
  <c r="D20" i="37"/>
  <c r="E13" i="37"/>
  <c r="E20" i="37"/>
  <c r="F13" i="37"/>
  <c r="F20" i="37"/>
  <c r="G13" i="37"/>
  <c r="G20" i="37"/>
  <c r="H13" i="37"/>
  <c r="H20" i="37"/>
  <c r="I13" i="37"/>
  <c r="I20" i="37"/>
  <c r="J13" i="37"/>
  <c r="J20" i="37"/>
  <c r="K13" i="37"/>
  <c r="K20" i="37"/>
  <c r="L13" i="37"/>
  <c r="L20" i="37"/>
  <c r="M13" i="37"/>
  <c r="M20" i="37"/>
  <c r="N13" i="37"/>
  <c r="N20" i="37"/>
  <c r="O13" i="37"/>
  <c r="O20" i="37"/>
  <c r="P13" i="37"/>
  <c r="P20" i="37"/>
  <c r="B13" i="37"/>
  <c r="B20" i="37"/>
  <c r="C12" i="37"/>
  <c r="C4" i="37"/>
  <c r="C6" i="37"/>
  <c r="D12" i="37"/>
  <c r="D4" i="37"/>
  <c r="D6" i="37"/>
  <c r="E12" i="37"/>
  <c r="E4" i="37"/>
  <c r="E6" i="37"/>
  <c r="F12" i="37"/>
  <c r="F10" i="37"/>
  <c r="G12" i="37"/>
  <c r="G4" i="37"/>
  <c r="G6" i="37"/>
  <c r="H12" i="37"/>
  <c r="H4" i="37"/>
  <c r="H6" i="37"/>
  <c r="I12" i="37"/>
  <c r="I4" i="37"/>
  <c r="I6" i="37"/>
  <c r="J12" i="37"/>
  <c r="J4" i="37"/>
  <c r="J6" i="37"/>
  <c r="K12" i="37"/>
  <c r="K4" i="37"/>
  <c r="K6" i="37"/>
  <c r="L12" i="37"/>
  <c r="L4" i="37"/>
  <c r="L6" i="37"/>
  <c r="M12" i="37"/>
  <c r="M4" i="37"/>
  <c r="M6" i="37"/>
  <c r="N12" i="37"/>
  <c r="N4" i="37"/>
  <c r="N6" i="37"/>
  <c r="O12" i="37"/>
  <c r="O4" i="37"/>
  <c r="O6" i="37"/>
  <c r="B12" i="37"/>
  <c r="D8" i="36"/>
  <c r="E8" i="36"/>
  <c r="F8" i="36"/>
  <c r="G8" i="36"/>
  <c r="H8" i="36"/>
  <c r="I8" i="36"/>
  <c r="J8" i="36"/>
  <c r="K8" i="36"/>
  <c r="L8" i="36"/>
  <c r="M8" i="36"/>
  <c r="N8" i="36"/>
  <c r="O8" i="36"/>
  <c r="P8" i="36"/>
  <c r="Q8" i="36"/>
  <c r="R8" i="36"/>
  <c r="S8" i="36"/>
  <c r="C8" i="36"/>
  <c r="D6" i="36"/>
  <c r="E6" i="36"/>
  <c r="G6" i="36"/>
  <c r="H6" i="36"/>
  <c r="I6" i="36"/>
  <c r="J6" i="36"/>
  <c r="K6" i="36"/>
  <c r="L6" i="36"/>
  <c r="M6" i="36"/>
  <c r="N6" i="36"/>
  <c r="O6" i="36"/>
  <c r="P6" i="36"/>
  <c r="Q6" i="36"/>
  <c r="R6" i="36"/>
  <c r="S6" i="36"/>
  <c r="C6" i="36"/>
  <c r="D5" i="36"/>
  <c r="E5" i="36"/>
  <c r="G5" i="36"/>
  <c r="H5" i="36"/>
  <c r="I5" i="36"/>
  <c r="J5" i="36"/>
  <c r="K5" i="36"/>
  <c r="L5" i="36"/>
  <c r="M5" i="36"/>
  <c r="N5" i="36"/>
  <c r="O5" i="36"/>
  <c r="P5" i="36"/>
  <c r="Q5" i="36"/>
  <c r="R5" i="36"/>
  <c r="S5" i="36"/>
  <c r="C5" i="36"/>
  <c r="K39" i="36"/>
  <c r="L39" i="36"/>
  <c r="M39" i="36"/>
  <c r="N39" i="36"/>
  <c r="O39" i="36"/>
  <c r="P39" i="36"/>
  <c r="J39" i="36"/>
  <c r="C39" i="36"/>
  <c r="D39" i="36"/>
  <c r="E39" i="36"/>
  <c r="G39" i="36"/>
  <c r="H39" i="36"/>
  <c r="I39" i="36"/>
  <c r="B39" i="36"/>
  <c r="B128" i="36"/>
  <c r="B125" i="36"/>
  <c r="E122" i="36"/>
  <c r="E121" i="36"/>
  <c r="U26" i="36"/>
  <c r="T26" i="36"/>
  <c r="S26" i="36"/>
  <c r="R26" i="36"/>
  <c r="Q26" i="36"/>
  <c r="P26" i="36"/>
  <c r="O26" i="36"/>
  <c r="N26" i="36"/>
  <c r="M26" i="36"/>
  <c r="L26" i="36"/>
  <c r="K26" i="36"/>
  <c r="J26" i="36"/>
  <c r="I26" i="36"/>
  <c r="H26" i="36"/>
  <c r="G26" i="36"/>
  <c r="F26" i="36"/>
  <c r="E26" i="36"/>
  <c r="D26" i="36"/>
  <c r="C26" i="36"/>
  <c r="D12" i="30"/>
  <c r="B12" i="30"/>
  <c r="B9" i="30"/>
  <c r="D9" i="30"/>
  <c r="B10" i="30"/>
  <c r="D10" i="30"/>
  <c r="B11" i="30"/>
  <c r="D43" i="30"/>
  <c r="E43" i="30"/>
  <c r="D44" i="30"/>
  <c r="D45" i="30"/>
  <c r="E44" i="30"/>
  <c r="C44" i="30"/>
  <c r="C43" i="30"/>
  <c r="F45" i="30"/>
  <c r="G45" i="30"/>
  <c r="D8" i="30"/>
  <c r="D11" i="30"/>
  <c r="E45" i="30"/>
  <c r="C45" i="30"/>
  <c r="E21" i="30"/>
  <c r="F21" i="30"/>
  <c r="D21" i="30"/>
  <c r="G167" i="30"/>
  <c r="G168" i="30"/>
  <c r="G169" i="30"/>
  <c r="G170" i="30"/>
  <c r="G171" i="30"/>
  <c r="G172" i="30"/>
  <c r="G173" i="30"/>
  <c r="G174" i="30"/>
  <c r="G166" i="30"/>
  <c r="G156" i="30"/>
  <c r="G157" i="30"/>
  <c r="G158" i="30"/>
  <c r="G159" i="30"/>
  <c r="G155" i="30"/>
  <c r="F160" i="30"/>
  <c r="E160" i="30"/>
  <c r="D160" i="30"/>
  <c r="C160" i="30"/>
  <c r="B160" i="30"/>
  <c r="G114" i="30"/>
  <c r="G113" i="30"/>
  <c r="G112" i="30"/>
  <c r="G121" i="30"/>
  <c r="G120" i="30"/>
  <c r="G119" i="30"/>
  <c r="G101" i="30"/>
  <c r="G102" i="30"/>
  <c r="G103" i="30"/>
  <c r="G104" i="30"/>
  <c r="G105" i="30"/>
  <c r="G100" i="30"/>
  <c r="F148" i="30"/>
  <c r="E148" i="30"/>
  <c r="D148" i="30"/>
  <c r="C148" i="30"/>
  <c r="B148" i="30"/>
  <c r="G147" i="30"/>
  <c r="G146" i="30"/>
  <c r="G138" i="30"/>
  <c r="G137" i="30"/>
  <c r="G130" i="30"/>
  <c r="G128" i="30"/>
  <c r="G129" i="30"/>
  <c r="C139" i="30"/>
  <c r="D139" i="30"/>
  <c r="E139" i="30"/>
  <c r="F139" i="30"/>
  <c r="B139" i="30"/>
  <c r="F102" i="28"/>
  <c r="F101" i="28"/>
  <c r="F100" i="28"/>
  <c r="F99" i="28"/>
  <c r="F98" i="28"/>
  <c r="F97" i="28"/>
  <c r="F96" i="28"/>
  <c r="F95" i="28"/>
  <c r="F94" i="28"/>
  <c r="F93" i="28"/>
  <c r="F92" i="28"/>
  <c r="F91" i="28"/>
  <c r="F90" i="28"/>
  <c r="F89" i="28"/>
  <c r="F88" i="28"/>
  <c r="F87" i="28"/>
  <c r="F86" i="28"/>
  <c r="F85" i="28"/>
  <c r="F84" i="28"/>
  <c r="F83" i="28"/>
  <c r="F82" i="28"/>
  <c r="F81" i="28"/>
  <c r="P39" i="28"/>
  <c r="O39" i="28"/>
  <c r="N39" i="28"/>
  <c r="M39" i="28"/>
  <c r="L39" i="28"/>
  <c r="K39" i="28"/>
  <c r="J39" i="28"/>
  <c r="I39" i="28"/>
  <c r="H39" i="28"/>
  <c r="G39" i="28"/>
  <c r="F39" i="28"/>
  <c r="E39" i="28"/>
  <c r="D39" i="28"/>
  <c r="P38" i="28"/>
  <c r="O38" i="28"/>
  <c r="N38" i="28"/>
  <c r="M38" i="28"/>
  <c r="L38" i="28"/>
  <c r="K38" i="28"/>
  <c r="J38" i="28"/>
  <c r="I38" i="28"/>
  <c r="H38" i="28"/>
  <c r="G38" i="28"/>
  <c r="F38" i="28"/>
  <c r="E38" i="28"/>
  <c r="D38" i="28"/>
  <c r="D8" i="28"/>
  <c r="P37" i="28"/>
  <c r="O37" i="28"/>
  <c r="N37" i="28"/>
  <c r="M37" i="28"/>
  <c r="L37" i="28"/>
  <c r="K37" i="28"/>
  <c r="J37" i="28"/>
  <c r="I37" i="28"/>
  <c r="H37" i="28"/>
  <c r="G37" i="28"/>
  <c r="F37" i="28"/>
  <c r="E36" i="28"/>
  <c r="D36" i="28"/>
  <c r="E35" i="28"/>
  <c r="D35" i="28"/>
  <c r="E34" i="28"/>
  <c r="D34" i="28"/>
  <c r="E33" i="28"/>
  <c r="D33" i="28"/>
  <c r="E32" i="28"/>
  <c r="D32" i="28"/>
  <c r="E31" i="28"/>
  <c r="D31" i="28"/>
  <c r="D13" i="28"/>
  <c r="E30" i="28"/>
  <c r="D30" i="28"/>
  <c r="P29" i="28"/>
  <c r="O29" i="28"/>
  <c r="N29" i="28"/>
  <c r="M29" i="28"/>
  <c r="L29" i="28"/>
  <c r="K29" i="28"/>
  <c r="J29" i="28"/>
  <c r="I29" i="28"/>
  <c r="H29" i="28"/>
  <c r="G29" i="28"/>
  <c r="F29" i="28"/>
  <c r="E29" i="28"/>
  <c r="D29" i="28"/>
  <c r="Q9" i="28"/>
  <c r="P9" i="28"/>
  <c r="O9" i="28"/>
  <c r="N9" i="28"/>
  <c r="M9" i="28"/>
  <c r="L9" i="28"/>
  <c r="K9" i="28"/>
  <c r="J9" i="28"/>
  <c r="I9" i="28"/>
  <c r="H9" i="28"/>
  <c r="G9" i="28"/>
  <c r="F9" i="28"/>
  <c r="E9" i="28"/>
  <c r="P8" i="28"/>
  <c r="O8" i="28"/>
  <c r="N8" i="28"/>
  <c r="M8" i="28"/>
  <c r="L8" i="28"/>
  <c r="K8" i="28"/>
  <c r="J8" i="28"/>
  <c r="I8" i="28"/>
  <c r="H8" i="28"/>
  <c r="G8" i="28"/>
  <c r="F8" i="28"/>
  <c r="E8" i="28"/>
  <c r="E18" i="26"/>
  <c r="E17" i="26"/>
  <c r="E19" i="26"/>
  <c r="G17" i="26"/>
  <c r="H17" i="26"/>
  <c r="D17" i="26"/>
  <c r="D19" i="26"/>
  <c r="D10" i="2"/>
  <c r="D13" i="2"/>
  <c r="D5" i="2"/>
  <c r="D11" i="2"/>
  <c r="E7" i="28"/>
  <c r="E10" i="28"/>
  <c r="H102" i="30"/>
  <c r="G160" i="30"/>
  <c r="H128" i="30"/>
  <c r="H137" i="30"/>
  <c r="H146" i="30"/>
  <c r="G148" i="30"/>
  <c r="G139" i="30"/>
  <c r="H113" i="30"/>
  <c r="B124" i="36"/>
  <c r="E123" i="36"/>
  <c r="D125" i="36"/>
  <c r="B123" i="36"/>
  <c r="C125" i="36"/>
  <c r="D124" i="36"/>
  <c r="C124" i="36"/>
  <c r="D62" i="40"/>
  <c r="B8" i="40"/>
  <c r="D49" i="55"/>
  <c r="E49" i="55"/>
  <c r="D7" i="28"/>
  <c r="D11" i="28"/>
  <c r="G7" i="28"/>
  <c r="N7" i="28"/>
  <c r="J7" i="28"/>
  <c r="F7" i="28"/>
  <c r="M7" i="28"/>
  <c r="O7" i="28"/>
  <c r="K7" i="28"/>
  <c r="H7" i="28"/>
  <c r="L7" i="28"/>
  <c r="P7" i="28"/>
  <c r="I7" i="28"/>
  <c r="D10" i="28"/>
  <c r="E11" i="28"/>
  <c r="P10" i="28"/>
  <c r="P11" i="28"/>
  <c r="H10" i="28"/>
  <c r="H11" i="28"/>
  <c r="O10" i="28"/>
  <c r="O11" i="28"/>
  <c r="F10" i="28"/>
  <c r="F11" i="28"/>
  <c r="D15" i="28"/>
  <c r="D14" i="28"/>
  <c r="N11" i="28"/>
  <c r="N10" i="28"/>
  <c r="I10" i="28"/>
  <c r="I11" i="28"/>
  <c r="L10" i="28"/>
  <c r="L11" i="28"/>
  <c r="K10" i="28"/>
  <c r="K11" i="28"/>
  <c r="M10" i="28"/>
  <c r="M11" i="28"/>
  <c r="J10" i="28"/>
  <c r="J11" i="28"/>
  <c r="G10" i="28"/>
  <c r="G11" i="28"/>
  <c r="K26" i="60"/>
</calcChain>
</file>

<file path=xl/sharedStrings.xml><?xml version="1.0" encoding="utf-8"?>
<sst xmlns="http://schemas.openxmlformats.org/spreadsheetml/2006/main" count="2571" uniqueCount="1767">
  <si>
    <t>total</t>
  </si>
  <si>
    <t>% 0-17</t>
  </si>
  <si>
    <t>adults</t>
  </si>
  <si>
    <t>Sweden</t>
  </si>
  <si>
    <t>population</t>
  </si>
  <si>
    <t>days</t>
  </si>
  <si>
    <t>EPO max. duration</t>
  </si>
  <si>
    <t>years</t>
  </si>
  <si>
    <t>Alaska</t>
  </si>
  <si>
    <t>spousal abuse petitions filed</t>
  </si>
  <si>
    <t>number</t>
  </si>
  <si>
    <t>granted</t>
  </si>
  <si>
    <t>issued</t>
  </si>
  <si>
    <t>denied</t>
  </si>
  <si>
    <t>filed</t>
  </si>
  <si>
    <t>district court</t>
  </si>
  <si>
    <t>restraining order</t>
  </si>
  <si>
    <t>restraining order domestic abuse</t>
  </si>
  <si>
    <t>other</t>
  </si>
  <si>
    <t>total filed</t>
  </si>
  <si>
    <t>filings</t>
  </si>
  <si>
    <t>adult abuse - not stalking</t>
  </si>
  <si>
    <t>Abuse Prevention Petitions files District/Boston Municipa/Probate &amp; Family Courts</t>
  </si>
  <si>
    <t>judicial response system total calls</t>
  </si>
  <si>
    <t>judicial response system calls -abuse protection</t>
  </si>
  <si>
    <t>new filings</t>
  </si>
  <si>
    <t>total terminations</t>
  </si>
  <si>
    <t>municipal courts</t>
  </si>
  <si>
    <t>justice courts</t>
  </si>
  <si>
    <t>district courts</t>
  </si>
  <si>
    <t>protective orders signed</t>
  </si>
  <si>
    <t>felony</t>
  </si>
  <si>
    <t>family violence assault</t>
  </si>
  <si>
    <t>aggravated assault or attempted murder</t>
  </si>
  <si>
    <t>sexual assault of adult</t>
  </si>
  <si>
    <t>misdemeanor</t>
  </si>
  <si>
    <t>assault - other</t>
  </si>
  <si>
    <t>protection orders - no divorce</t>
  </si>
  <si>
    <t>statutory county</t>
  </si>
  <si>
    <t>civil, family</t>
  </si>
  <si>
    <t>constitutional county</t>
  </si>
  <si>
    <t>victims</t>
  </si>
  <si>
    <t>offenders</t>
  </si>
  <si>
    <t>Magistrate's Orders for Emergency Protection</t>
  </si>
  <si>
    <t>cases filed</t>
  </si>
  <si>
    <t>FY 2010</t>
  </si>
  <si>
    <t>family not listed</t>
  </si>
  <si>
    <t>FY2009</t>
  </si>
  <si>
    <t>FY2008</t>
  </si>
  <si>
    <t xml:space="preserve"> FY 2011</t>
  </si>
  <si>
    <t xml:space="preserve">FY 2012  </t>
  </si>
  <si>
    <t>FY: to Aug. 31 of given year</t>
  </si>
  <si>
    <t>incidents</t>
  </si>
  <si>
    <t>from Crime in Texas, annual, Ch. 5</t>
  </si>
  <si>
    <t>from Texas Administrative Office for the Courts</t>
  </si>
  <si>
    <t>Annual Statistical Report for the Texas Judiciary</t>
  </si>
  <si>
    <t>total emergency orders</t>
  </si>
  <si>
    <t>other protective orders signed</t>
  </si>
  <si>
    <t>nr</t>
  </si>
  <si>
    <t>nr = not reported</t>
  </si>
  <si>
    <t>population ages 18 &amp; over</t>
  </si>
  <si>
    <t>restraining orders issued per year</t>
  </si>
  <si>
    <t>temporary orders</t>
  </si>
  <si>
    <t>final orders</t>
  </si>
  <si>
    <t>emergency protective orders</t>
  </si>
  <si>
    <t>total orders issued per year year 1000 adults</t>
  </si>
  <si>
    <t>temporary order petition grant share</t>
  </si>
  <si>
    <t>emergency/total ratio, 2007-2011</t>
  </si>
  <si>
    <t>temporary/total ratio, 2007-2011</t>
  </si>
  <si>
    <t>order type</t>
  </si>
  <si>
    <t>geographic scope</t>
  </si>
  <si>
    <t>court events</t>
  </si>
  <si>
    <t>source and notes</t>
  </si>
  <si>
    <t>protection from abuse (civil/family courts)</t>
  </si>
  <si>
    <t>state-wide, ex. Phil.</t>
  </si>
  <si>
    <t>petitions for temporary orders / cases filed</t>
  </si>
  <si>
    <t>Based annual report of the Administrative Office of Pennsylvania Courts</t>
  </si>
  <si>
    <t>denied temporary orders</t>
  </si>
  <si>
    <t>Caseload Statistics of the Unified Judicial System</t>
  </si>
  <si>
    <t>granted temporary orders</t>
  </si>
  <si>
    <t>after ex parte hearing, temporary order denied</t>
  </si>
  <si>
    <t>Caseload Statistics annuals prior to 1999 did not include family court, protection from abuse cases</t>
  </si>
  <si>
    <t>after evidentiary hearing, temporary order dismissed</t>
  </si>
  <si>
    <t>Prior to 1998, emergency protection orders weren't reported.</t>
  </si>
  <si>
    <t>plaintiff did not appear for final order</t>
  </si>
  <si>
    <t>petition for final order withdrawn</t>
  </si>
  <si>
    <t>final order denied after hearing</t>
  </si>
  <si>
    <t>dismissal/withdrawn</t>
  </si>
  <si>
    <t>According to the court statistics glossary, "dismissed/withdrawn" includes requests for temporary orders that have been denied.</t>
  </si>
  <si>
    <t>final order by stipulation</t>
  </si>
  <si>
    <t>final order granted after hearing</t>
  </si>
  <si>
    <t>Philadelphia</t>
  </si>
  <si>
    <t>emergency protection from abuse (criminal/magistrate courts)</t>
  </si>
  <si>
    <t>District magistrate courts (excludes Philadelphia)</t>
  </si>
  <si>
    <t>Philadelphia Municipal Court</t>
  </si>
  <si>
    <t>Source data category</t>
  </si>
  <si>
    <t>state-wide</t>
  </si>
  <si>
    <t>year</t>
  </si>
  <si>
    <t>18 years and over</t>
  </si>
  <si>
    <t>all residents</t>
  </si>
  <si>
    <t>adult share</t>
  </si>
  <si>
    <t>US Census Bureau, resident population, intercensal estimates (July 1)</t>
  </si>
  <si>
    <t>Restraining orders in Pennsylvania</t>
  </si>
  <si>
    <t>summed from below</t>
  </si>
  <si>
    <t>simple assault</t>
  </si>
  <si>
    <t>Total</t>
  </si>
  <si>
    <t>Incidents</t>
  </si>
  <si>
    <t>Victims</t>
  </si>
  <si>
    <t>Offenders</t>
  </si>
  <si>
    <t>Offenses</t>
  </si>
  <si>
    <t>Arrests</t>
  </si>
  <si>
    <t>Domestic violence incidents known to police</t>
  </si>
  <si>
    <t>Female</t>
  </si>
  <si>
    <t>Male</t>
  </si>
  <si>
    <t>Fatality</t>
  </si>
  <si>
    <t>Forcible Sexual Assault</t>
  </si>
  <si>
    <t>Major Injury</t>
  </si>
  <si>
    <t>Minor Injury</t>
  </si>
  <si>
    <t>No Injury</t>
  </si>
  <si>
    <t>Domestic violence victim injuries</t>
  </si>
  <si>
    <t>no weapon</t>
  </si>
  <si>
    <t>hands, fist, teeth, etc.</t>
  </si>
  <si>
    <t>other weapon</t>
  </si>
  <si>
    <t>knife/cutting instrument</t>
  </si>
  <si>
    <t>firearm</t>
  </si>
  <si>
    <t>blunt object</t>
  </si>
  <si>
    <t>multiple types of weapons</t>
  </si>
  <si>
    <t>DV, Table 31</t>
  </si>
  <si>
    <t>Aggravated assault</t>
  </si>
  <si>
    <t>all violent and sexual offenses</t>
  </si>
  <si>
    <t>domestic violence arrests</t>
  </si>
  <si>
    <t>most serious offense in arrest</t>
  </si>
  <si>
    <t>DV, Table 27</t>
  </si>
  <si>
    <t>Domestic violence arrests by sex</t>
  </si>
  <si>
    <t>male/female</t>
  </si>
  <si>
    <t>DV, Table 16</t>
  </si>
  <si>
    <t>DV/all violent &amp; sex arrests</t>
  </si>
  <si>
    <t>Domestic violence offenders by sex</t>
  </si>
  <si>
    <t>Domestic violence victims by sex</t>
  </si>
  <si>
    <t>Victims also Offenders</t>
  </si>
  <si>
    <t>not reported for domestic violence victims of intimidation and non-forcible sex offenses</t>
  </si>
  <si>
    <t>Domestic violence offender weapon use</t>
  </si>
  <si>
    <t>arrests for all violent and sexual offenses</t>
  </si>
  <si>
    <t>DV, Table 2</t>
  </si>
  <si>
    <t>DV, Table 8</t>
  </si>
  <si>
    <t>DV, Table 15</t>
  </si>
  <si>
    <t>DV, Table 17</t>
  </si>
  <si>
    <t>count item</t>
  </si>
  <si>
    <t>physical injury</t>
  </si>
  <si>
    <t>Major injuries include apparent broken bones, possible internal injury, severe laceration, loss of teeth,</t>
  </si>
  <si>
    <t>unconsciousness, and other major injury.</t>
  </si>
  <si>
    <t>offenders using</t>
  </si>
  <si>
    <t>emergency protective orders issued by magistrates</t>
  </si>
  <si>
    <t>on average day in VA</t>
  </si>
  <si>
    <t>active protection orders in Virginia Crime Information Network (VCIN)</t>
  </si>
  <si>
    <t>arrests for protection order violations</t>
  </si>
  <si>
    <t>AR 2008, p. 5, Fig. 7</t>
  </si>
  <si>
    <t>spousal abuse petitions</t>
  </si>
  <si>
    <t>Effective July 1, 2008, when a protective order is issued by the court, the court must enter and transfer</t>
  </si>
  <si>
    <t>identifying information to the VCIN system no later than the end of the business day on which the order was entered.</t>
  </si>
  <si>
    <t>on 11/13/2008</t>
  </si>
  <si>
    <t>active protective orders</t>
  </si>
  <si>
    <t>final protective orders</t>
  </si>
  <si>
    <t>preliminary protective orders</t>
  </si>
  <si>
    <t>AR 2008, p. 34, n. 11.</t>
  </si>
  <si>
    <t>July 1, 1997, Virginia Code § 19.2-81.3 was amended to require law enforcement officers to arrest for Virginia Code § 19.2-81.3 requires law enforcement officers</t>
  </si>
  <si>
    <t xml:space="preserve"> to arrest for violations of family abuse and stalking protective orders where probable cause exists to believe a violation has occurred.</t>
  </si>
  <si>
    <t>AR 2008, p. 1</t>
  </si>
  <si>
    <t>issued/filed</t>
  </si>
  <si>
    <t>preliminary protective order</t>
  </si>
  <si>
    <t>AR 2010 p. 9, on protection order duration: emergency order, up to 3 days; preliminary order, usually 15 days; final order, up to 2 years</t>
  </si>
  <si>
    <t>AR 2008, p. 5; AR 2009, p. 6, Fig. 4; AR 2010, p. 10, Fig. 4; AR 2011, Fig. 5</t>
  </si>
  <si>
    <t>includes only arrests for violating family abuse protective orders (AR 2011, p. 12)</t>
  </si>
  <si>
    <t>among emergency orders</t>
  </si>
  <si>
    <t>family abuse</t>
  </si>
  <si>
    <t>stalking/sexual battery/serious bodily injury</t>
  </si>
  <si>
    <t>AR 2011, p. 11</t>
  </si>
  <si>
    <t>Rewords language in the family abuse preliminary protective order statute, Virginia Code § 16.1-253.1, to make it clear that contact by the respondent with the petitioner or the petitioner’s family or household members is prohibited, not ―contact between the parties.‖</t>
  </si>
  <si>
    <t>HB 2063 (Bell)/SB 1222 (Barker) – Expands the availability of protective orders and makes provisions for family abuse protective orders and protective orders more consistent.</t>
  </si>
  <si>
    <t>AR 2011, p. 58</t>
  </si>
  <si>
    <t>preliminary and final protective orders</t>
  </si>
  <si>
    <t>AR 2012 doesn't separate preliminary and final orders.  Id. p. 11 notes:</t>
  </si>
  <si>
    <t xml:space="preserve">This resulted in inaccurate data about the actual number of preliminary and final protective orders issued, as multiple persons could be protected on a single order. </t>
  </si>
  <si>
    <t>Id. p. 63, n. 45 states:</t>
  </si>
  <si>
    <t>"The data for preliminary and final protective orders includes family abuse and stalking/sexual battery/serious bodily injury protective orders (as collected prior to July 1, 2011)"</t>
  </si>
  <si>
    <t>"In prior years, the data provided reflected the number of persons protected by protective orders rather than the number of protective orders issued.</t>
  </si>
  <si>
    <t>Additionally, the data on protective orders from prior years combined family abuse and non-family abuse protective orders."</t>
  </si>
  <si>
    <t>Protection order law changed in July, 2011.  AR 2012 p. 10 states:</t>
  </si>
  <si>
    <t xml:space="preserve">In 2011, the protective order system in Virginia underwent a number of legislative changes. </t>
  </si>
  <si>
    <t>In addition, the provisions for family abuse protective orders and protective orders were made more consistent, including the penalties for repeat violations.</t>
  </si>
  <si>
    <t xml:space="preserve">Protective orders (formerly protective orders for stalking, sexual battery, aggravated sexual battery, and criminal offenses resulting in serious bodily injury) were made available to a larger class of persons based upon a broader range of conduct. </t>
  </si>
  <si>
    <t>emergency protective order</t>
  </si>
  <si>
    <t>EPO</t>
  </si>
  <si>
    <t>alternate figures</t>
  </si>
  <si>
    <t>JR 2011, Table 38, p. A-61; JR 2010, Table 38, p. A-61</t>
  </si>
  <si>
    <t>JR 2011, Table 41, p. A-69; JR 2010, Table 40, p. A-69</t>
  </si>
  <si>
    <t>EPO-stalking</t>
  </si>
  <si>
    <t>Emergency Protective Order</t>
  </si>
  <si>
    <t>EPO - Family Abuse</t>
  </si>
  <si>
    <t>JR 2009, Table 41, p. A-65, Table 43, p. A-73; JR 2009, Table 56, p. A-105; JR 2007, Table 55, p. A-111, p. II-7</t>
  </si>
  <si>
    <t>JR 2011, Table 35, p. A-54; JR  2010, Table 35, p. A-54; JR 2009, Table 38, p. A-58; JR 2008, Table 53, p. A-98; JR 2007, p. A-94, Table 51, p. A-103</t>
  </si>
  <si>
    <t>apparently the data in the 2011 table wasn't updated</t>
  </si>
  <si>
    <t>figures for 2007-9 summed from below</t>
  </si>
  <si>
    <t>Magistrate system, total processed</t>
  </si>
  <si>
    <t>spousal abuse petitions include initial petitions for family abuse protective orders, as well as motions to amend or dissolve existing orders (AR 2008, p. 5)</t>
  </si>
  <si>
    <t>AR 2008-11</t>
  </si>
  <si>
    <t>AR 2010, p. 48: "in January 2006, only 44% of active protective orders had been served on the respondent. As of November 2010, 93% of all active protective orders had been served on the respondent."</t>
  </si>
  <si>
    <t>But little change in protection order violation arrests or violation conviction rates, one of which should be sensitive to whether the protection order was served.</t>
  </si>
  <si>
    <t>these figures, compared to above, plausibly includes cases where the order was denied</t>
  </si>
  <si>
    <t>in VCIN (order registry)</t>
  </si>
  <si>
    <t>orders entered in VCIN, July 1, 2000 to June 30, 2003</t>
  </si>
  <si>
    <t>EPO = emergency protective order (listing distinction as given in source)</t>
  </si>
  <si>
    <t>EPO - emergency protective orders</t>
  </si>
  <si>
    <t>PPO - preliminary protective orders</t>
  </si>
  <si>
    <t>OOP - order of protection (final order)</t>
  </si>
  <si>
    <t>respondents</t>
  </si>
  <si>
    <t>male</t>
  </si>
  <si>
    <t>female</t>
  </si>
  <si>
    <t>unknowne</t>
  </si>
  <si>
    <t>orders</t>
  </si>
  <si>
    <t>JR: Virginia State of the Judiciary, Annual Report, Office of the Administrator</t>
  </si>
  <si>
    <t>AR: Virginia Attorney General Domestic and Sexual Violence in Virginia, Annual Report.</t>
  </si>
  <si>
    <t xml:space="preserve">DV: Virginia Department of Criminal Justice Services Criminal Justice Research Center (2012). </t>
  </si>
  <si>
    <t>Domestic Violence in Virginia 2006-2010: Statistical Findings from Incidents Reported by Law Enforcement.</t>
  </si>
  <si>
    <t>AR 2009, p. 26; AR 2010, p. 2, etc.</t>
  </si>
  <si>
    <t>duration</t>
  </si>
  <si>
    <t>active</t>
  </si>
  <si>
    <t>issued: orders issued during year</t>
  </si>
  <si>
    <t>duration: median duration of orders in days</t>
  </si>
  <si>
    <t>active: active orders on any given day during year</t>
  </si>
  <si>
    <t>Restraining order estimates for 2008</t>
  </si>
  <si>
    <t>VCC: Virginia Crime Commission Family Violence Sub-Committee (2003). Protective Orders in Virginia: FY 2003. Richmond, p. 2.</t>
  </si>
  <si>
    <t>In 2003, about 40% of initial PPO's were continued.  VCC p. 9.</t>
  </si>
  <si>
    <t>In 2003, 65% of EPO's lasted longer than 3 days.  VCC p. 3.</t>
  </si>
  <si>
    <t>Nominal max. duration of final order (OOP) is 2 years.</t>
  </si>
  <si>
    <t>Domestic violence and restraining orders in Texas</t>
  </si>
  <si>
    <t>Restraining order estimate for 2008</t>
  </si>
  <si>
    <t>Texas judicial statistics</t>
  </si>
  <si>
    <t>total orders</t>
  </si>
  <si>
    <t>Restraining orders and criminal justice system processing of domestic violence in Virginia</t>
  </si>
  <si>
    <t>JR 2003, Table 53, p. A-142, p. B-136</t>
  </si>
  <si>
    <t>These figures are much larger than the figures given in individual judicial reports.  They may include refilings, continuances, etc.</t>
  </si>
  <si>
    <t>Supreme Court of Virginia, Office of the Executive Secretary (2003). Spousal Abuse Petitions Filed in Virginia, District Court DBR01 Reports, 1993-2003.</t>
  </si>
  <si>
    <t>residents 18 &amp; over</t>
  </si>
  <si>
    <t>number/1000 adults</t>
  </si>
  <si>
    <t>Census Bureau, Intercensual estimates, July 1, 2008</t>
  </si>
  <si>
    <t>Logan, TK, Lisa Shannon and Robert Walker (2005). "Protective Orders in Rural and Urban Areas." Violence Against Women vol. 11(7): 876-911.</t>
  </si>
  <si>
    <t>Data for Fiscal Year 2002.  Id. p. 879.</t>
  </si>
  <si>
    <t>Census Bureau, Intercensual estimate, 2002</t>
  </si>
  <si>
    <t>EPOs issued / 1000 females ages 15 &amp; over</t>
  </si>
  <si>
    <t>EPOs issued</t>
  </si>
  <si>
    <t>DVOs issued / 1000 females ages 15 &amp; over</t>
  </si>
  <si>
    <t>DVOs issued</t>
  </si>
  <si>
    <t>DVO max. duration</t>
  </si>
  <si>
    <t>EPO and DVO can be extended by renewal.</t>
  </si>
  <si>
    <t>all counties</t>
  </si>
  <si>
    <t>rural counties</t>
  </si>
  <si>
    <t>urban counties</t>
  </si>
  <si>
    <t>Logan (2005) p. 882-3, reporting Kentucky State Police data.</t>
  </si>
  <si>
    <t>nonservice rate</t>
  </si>
  <si>
    <t>females ages 15 &amp; over (1000s)</t>
  </si>
  <si>
    <t>rural pop weight (est.)</t>
  </si>
  <si>
    <t>Kentucky in fiscal year 2002 (ending June 30, 2002)</t>
  </si>
  <si>
    <t>fiscal year</t>
  </si>
  <si>
    <t>emergency temporary orders</t>
  </si>
  <si>
    <t>emergency temporary orders (weapon/armed/dangerous)</t>
  </si>
  <si>
    <t>emergency protective orders (weapon/armed/dangerous)</t>
  </si>
  <si>
    <t>domestic violence summons</t>
  </si>
  <si>
    <t>domestic violence allegations investigated (spouse, ex-spouse, paramour)</t>
  </si>
  <si>
    <t>adult abuse allegations investigated</t>
  </si>
  <si>
    <t>petitions filed seeking domestic violence protection orders</t>
  </si>
  <si>
    <t>circuit family court caseload</t>
  </si>
  <si>
    <t>domestic violence filings</t>
  </si>
  <si>
    <t>district court caseload</t>
  </si>
  <si>
    <t>district court domestic violence</t>
  </si>
  <si>
    <t>district court domestic violence petitions</t>
  </si>
  <si>
    <t>circuit family court domestic violence</t>
  </si>
  <si>
    <t>circuit family court domestic violence petitions</t>
  </si>
  <si>
    <t>adult abuse allegations exclude self-neglect and caretaker neglect and exploitation (apparently non-domestic adults)</t>
  </si>
  <si>
    <t>family court</t>
  </si>
  <si>
    <t>CY2004</t>
  </si>
  <si>
    <t>CY2005</t>
  </si>
  <si>
    <t>CY2006</t>
  </si>
  <si>
    <t>CY2007</t>
  </si>
  <si>
    <t>CY2008</t>
  </si>
  <si>
    <t>CY2009</t>
  </si>
  <si>
    <t>CY2010</t>
  </si>
  <si>
    <t>CY2011</t>
  </si>
  <si>
    <t>domestic violence civil cases filed</t>
  </si>
  <si>
    <t>changes</t>
  </si>
  <si>
    <t>cases</t>
  </si>
  <si>
    <t>-</t>
  </si>
  <si>
    <t>family courts</t>
  </si>
  <si>
    <t>district</t>
  </si>
  <si>
    <t>circuit</t>
  </si>
  <si>
    <t>circuit courts</t>
  </si>
  <si>
    <t>violations of protective orders</t>
  </si>
  <si>
    <t>family</t>
  </si>
  <si>
    <t>documents</t>
  </si>
  <si>
    <t>total domestic violence case filings</t>
  </si>
  <si>
    <t>alt. 2008</t>
  </si>
  <si>
    <t>alt. 2000</t>
  </si>
  <si>
    <t>In 1999, CIK mistakenly listed 1998 data for 1999.</t>
  </si>
  <si>
    <t>reports to and investigations by KY Department of Community Based Services (DCBS)</t>
  </si>
  <si>
    <t>restraining orders</t>
  </si>
  <si>
    <t>court data (AOC), as reported in Crime in Kentucky</t>
  </si>
  <si>
    <t>court data (AOC), from court caseload statistics</t>
  </si>
  <si>
    <t>all courts</t>
  </si>
  <si>
    <t>total for orders</t>
  </si>
  <si>
    <t>ORDER FOR EMERGENCY PROTECTION</t>
  </si>
  <si>
    <t>ORDER OF DOMESTIC VIOLENCE</t>
  </si>
  <si>
    <t>ORDER RESTRAINING (FOLLOWING STALKING CONVICTION)</t>
  </si>
  <si>
    <t>ORDER-DOMESTIC VIOLENCE FPO AFFIDAVIT &amp; ORDER</t>
  </si>
  <si>
    <t>ORDER-DOMESTIC VIOLENCE TEMP FPO AFFIDAVIT &amp; ORDER</t>
  </si>
  <si>
    <t>ORDER - PROTECTIVE</t>
  </si>
  <si>
    <t>document type</t>
  </si>
  <si>
    <t>case type</t>
  </si>
  <si>
    <t>petitions filed apparently the same as domestic violence cases filed (AOC)</t>
  </si>
  <si>
    <t>difference with other AOC statistics isn't clear, other than fiscal year vs. calendar year</t>
  </si>
  <si>
    <t>counts include only orders granted</t>
  </si>
  <si>
    <t>pop. ages 18 &amp; over</t>
  </si>
  <si>
    <t>orders issued per 1000 adults</t>
  </si>
  <si>
    <t>Restraining orders issued per year in Kentucky, annually from 1995</t>
  </si>
  <si>
    <t>best figures from below (LINK)</t>
  </si>
  <si>
    <t>U.S. Census Bureau, intercensual estimates (July 1)</t>
  </si>
  <si>
    <t>from Kentucky State Police, Crime in Kentucky, annual reports</t>
  </si>
  <si>
    <t>based on Law Information Network of KY (LINK) domestic violence file</t>
  </si>
  <si>
    <t>Kentucky Administrative Office of the Court, online caseload statistics</t>
  </si>
  <si>
    <t>Kentucky Administrative Office of the Court, online caseload statistics, domestic violence statistics</t>
  </si>
  <si>
    <t>alt. figures are disparate figures given in sequential reports (two years reported)</t>
  </si>
  <si>
    <t>From Mosley, Erin and Tammy Collins (2012). Domestic Violence CY2004-CY2011. Research and Statistics Department of Court Services. Kentucky:</t>
  </si>
  <si>
    <t xml:space="preserve">"Prior to July 15, 2010 and EPO would expire within 14 days. Since July 15, 2010, an EPO may remain in effect up to six months without the summons having been served to the respondent. If the petitioner files a new petition prior to the end of the six months, the process and six month clock begins again. </t>
  </si>
  <si>
    <t>An EPO cannot remain in effect beyond two years without the respondent having been served. A DVO however may remain in effect up to three years and may be reissued every three years with no maximum on renewal."</t>
  </si>
  <si>
    <t>petitions for orders of protection</t>
  </si>
  <si>
    <t>FY2012</t>
  </si>
  <si>
    <t>FY2011</t>
  </si>
  <si>
    <t>FY2010</t>
  </si>
  <si>
    <t>injunctions against harassment</t>
  </si>
  <si>
    <t>Superior Courts</t>
  </si>
  <si>
    <t>justice of the peace courts</t>
  </si>
  <si>
    <t>limited jurisdiction courts (sums justice of peace courts and municipal courts)</t>
  </si>
  <si>
    <t>emergency orders of protection issued</t>
  </si>
  <si>
    <t>FY2007</t>
  </si>
  <si>
    <t>FY2006</t>
  </si>
  <si>
    <t>FY2005</t>
  </si>
  <si>
    <t>FY2004</t>
  </si>
  <si>
    <t>FY2003</t>
  </si>
  <si>
    <t>FY2002</t>
  </si>
  <si>
    <t>FY2001</t>
  </si>
  <si>
    <t>FY2000</t>
  </si>
  <si>
    <t>FY1999</t>
  </si>
  <si>
    <t>FY1998</t>
  </si>
  <si>
    <t>grant share in rulings</t>
  </si>
  <si>
    <t>est. total orders issued</t>
  </si>
  <si>
    <t>persons 18 &amp; over</t>
  </si>
  <si>
    <t>orders issued per year / 1000 adults</t>
  </si>
  <si>
    <t>Restraining orders in Arizona from 1998</t>
  </si>
  <si>
    <t>Arizona, Administrative Office of the Courts, Caseload Statistics, annual</t>
  </si>
  <si>
    <t>U.S. Census Bureau, intercensual estimates, for July 1 of given year</t>
  </si>
  <si>
    <t>protection order</t>
  </si>
  <si>
    <t>county court civil filing</t>
  </si>
  <si>
    <t>original concurrent jurisdiction to issue temporary or permanent civil protection</t>
  </si>
  <si>
    <t>orders for any of the following purposes: 1) to prevent assaults and threatened</t>
  </si>
  <si>
    <t>bodily harm; 2) to prevent domestic abuse; 3) to prevent emotional abuse of the</t>
  </si>
  <si>
    <t>elderly; and 4) to prevent stalking (See 13-14-102 C.R.S. and 13-1-136 C.R.S.</t>
  </si>
  <si>
    <t>and C.R.C.C.P. Rule 365)</t>
  </si>
  <si>
    <t>Civil Protection Orders: (Prior to 7/1/03, known as Restraining Orders). District and county courts have</t>
  </si>
  <si>
    <t>district court civil filings</t>
  </si>
  <si>
    <t>pop. ages 18&amp;over</t>
  </si>
  <si>
    <t>Restraining orders in Colorado</t>
  </si>
  <si>
    <t>domestic violence</t>
  </si>
  <si>
    <t>repeat violence</t>
  </si>
  <si>
    <t>Circuit family court filings</t>
  </si>
  <si>
    <t>dispositions</t>
  </si>
  <si>
    <t>dating violence</t>
  </si>
  <si>
    <t>sexual violence</t>
  </si>
  <si>
    <t>general repeat violence</t>
  </si>
  <si>
    <t>domestic violence petitions</t>
  </si>
  <si>
    <t>domestic violence injunctions granted</t>
  </si>
  <si>
    <t>repeat violence petitions</t>
  </si>
  <si>
    <t>repeat violence injunctions granted</t>
  </si>
  <si>
    <t>Petitions and issued (final) orders</t>
  </si>
  <si>
    <t>active domestic violence injunctions</t>
  </si>
  <si>
    <t>on Jan. 1 of given year</t>
  </si>
  <si>
    <t>convictions for violation of injunction</t>
  </si>
  <si>
    <t>arrests for violation of injunction</t>
  </si>
  <si>
    <t>arrests for domestic violence</t>
  </si>
  <si>
    <t>offenses of domestic violence</t>
  </si>
  <si>
    <t>Wentzell, Andrew (2012). "Florida Domestic Violence Statistics." Domestic Violence Review vol. IV(2): 10-13.</t>
  </si>
  <si>
    <t>Not stated whether fiscal or calendar years.</t>
  </si>
  <si>
    <t>Stated source:</t>
  </si>
  <si>
    <t>OSCA’s Trial Court Statistics Reference Guides, from 2006 - 2010</t>
  </si>
  <si>
    <t>Office of the State Courts Administrator (“OSCA”)</t>
  </si>
  <si>
    <t>That publication apparently doesn't include data on "injunctions", which are most plausibly interpreted as final orders.</t>
  </si>
  <si>
    <t>OSCA’s Trial Court Statistics Reference Guide</t>
  </si>
  <si>
    <t>fiscal year is to June 30 of given year</t>
  </si>
  <si>
    <t>random sample of domestic violence injunctions from July 1, 1999 to June 30, 2001</t>
  </si>
  <si>
    <t>petitioners</t>
  </si>
  <si>
    <t>males</t>
  </si>
  <si>
    <t>females</t>
  </si>
  <si>
    <t>male share</t>
  </si>
  <si>
    <t>initial actions on petitions (ex-parte 15-day orders)</t>
  </si>
  <si>
    <t>granted ex-parte restraining order</t>
  </si>
  <si>
    <t>denied order, no return hearing scheduled</t>
  </si>
  <si>
    <t>denied order, return hearing scheduled</t>
  </si>
  <si>
    <t>share</t>
  </si>
  <si>
    <t>Id. p. 53</t>
  </si>
  <si>
    <t>extensions of 15-day temporary (ex parte) restraining order</t>
  </si>
  <si>
    <t>order sample size</t>
  </si>
  <si>
    <t>petitions sample size</t>
  </si>
  <si>
    <t>first extension</t>
  </si>
  <si>
    <t>second extension</t>
  </si>
  <si>
    <t>Id. p. 54</t>
  </si>
  <si>
    <t>petition case processing</t>
  </si>
  <si>
    <t>cases (petitions) filed</t>
  </si>
  <si>
    <t>cases where hearing was held</t>
  </si>
  <si>
    <t>cases scheduled for hearing after ex parte action</t>
  </si>
  <si>
    <t>cases dismissed prior to hearing</t>
  </si>
  <si>
    <t>cases with no hearing and no reason documented</t>
  </si>
  <si>
    <t>cases dismissed at hearing</t>
  </si>
  <si>
    <t>final injunctions granted</t>
  </si>
  <si>
    <t>Id. p. 56</t>
  </si>
  <si>
    <t>duration of final injunctions</t>
  </si>
  <si>
    <t>until further order of the court</t>
  </si>
  <si>
    <t>ave</t>
  </si>
  <si>
    <t>min</t>
  </si>
  <si>
    <t>max</t>
  </si>
  <si>
    <t>order duration with specified duration (days)</t>
  </si>
  <si>
    <t>reasons for dismissal at hearing</t>
  </si>
  <si>
    <t>petitioner failed to appear</t>
  </si>
  <si>
    <t>petitioner appeared, requested dismissal</t>
  </si>
  <si>
    <t>insufficient evidence, failed to prove facts</t>
  </si>
  <si>
    <t>failed to allege facts establishing DV</t>
  </si>
  <si>
    <t>respondent requested dismissal</t>
  </si>
  <si>
    <t>other/unknown</t>
  </si>
  <si>
    <t>Id. 57</t>
  </si>
  <si>
    <t>Florida Office of Court Improvement, Office of the State Courts Administrator (2003). Domestic Violence Court Assessment.</t>
  </si>
  <si>
    <t>Criminal no-contact orders</t>
  </si>
  <si>
    <t>Under Florida statute, persons arrested for domestic violence are required to have no contact with the alleged victim as a condition of pretrial release.</t>
  </si>
  <si>
    <t>Via a First Appearance no contact (FAH) form</t>
  </si>
  <si>
    <t>Florida Office of Court Improvement, Office of the State Courts Administrator (2008). Putting the Pieces Together: The Domestic Violence Strategic Plan 2008.</t>
  </si>
  <si>
    <t>arrests</t>
  </si>
  <si>
    <t>SOURCE: Florida Department of Law Enforcement. (2012). Crime in Florida, 2011 Florida uniform crime report [Computer program]. Tallahassee, FL:  FDLE.</t>
  </si>
  <si>
    <t>temporary ex-parte orders</t>
  </si>
  <si>
    <t>criminal orders from DV arrests</t>
  </si>
  <si>
    <t>reported active from order database</t>
  </si>
  <si>
    <t>duration (median days)</t>
  </si>
  <si>
    <t>Restraining orders in Florida</t>
  </si>
  <si>
    <t>Estimates for restraining orders c. 2008</t>
  </si>
  <si>
    <t>DV arrest share in arrests for violence, ex. robbery</t>
  </si>
  <si>
    <t>est. ex-parte grant rate</t>
  </si>
  <si>
    <t>order of protection</t>
  </si>
  <si>
    <t>The reporting of domestic-related offenses is mandated by Chapter 20 of the Illinois</t>
  </si>
  <si>
    <t>Compiled Statutes, 2630/5.1. Domestic-related offenses is defined as any crime committed where</t>
  </si>
  <si>
    <t>a domestic relationship exists between the victim and offender.</t>
  </si>
  <si>
    <t>harrassment orders</t>
  </si>
  <si>
    <t>civil trial courts case filings</t>
  </si>
  <si>
    <t>Abuse prevention petition overview</t>
  </si>
  <si>
    <t>Id. p. 18</t>
  </si>
  <si>
    <t>Annual Report on the State of the Massachusetts Court System, Fiscal Year 2003, p. 20</t>
  </si>
  <si>
    <t>FY1988</t>
  </si>
  <si>
    <t>FY1989</t>
  </si>
  <si>
    <t>FY1990</t>
  </si>
  <si>
    <t>FY1991</t>
  </si>
  <si>
    <t>FY1992</t>
  </si>
  <si>
    <t>FY1993</t>
  </si>
  <si>
    <t>FY1994</t>
  </si>
  <si>
    <t>FY1995</t>
  </si>
  <si>
    <t>FY1996</t>
  </si>
  <si>
    <t>FY1997</t>
  </si>
  <si>
    <t>Annual Report on the State of the Massachusetts Court System, Fiscal Year 2002, p. 26</t>
  </si>
  <si>
    <t>Reported Domestic Crimes Offense</t>
  </si>
  <si>
    <t>Illinois State Police, via Illinois Criminal Justice Information Authority</t>
  </si>
  <si>
    <t>Data caveats: Reporting domestic related offenses is mandated by Chapter 20 of the ILCS, 2630/5.1, but not all agencies report to the Illinois State Police.</t>
  </si>
  <si>
    <t>1996 Domestic Crimes Offense data reported from April 1 - December 31, 1996</t>
  </si>
  <si>
    <t>Illinois Administrative Office of the Courts, Caseload and Statistics records</t>
  </si>
  <si>
    <t>calendar year</t>
  </si>
  <si>
    <t>Brighton</t>
  </si>
  <si>
    <t>Charlestown</t>
  </si>
  <si>
    <t>Central</t>
  </si>
  <si>
    <t>Dorchester</t>
  </si>
  <si>
    <t>Roxbury</t>
  </si>
  <si>
    <t>East Boston</t>
  </si>
  <si>
    <t>South Boston</t>
  </si>
  <si>
    <t>West Roxburh</t>
  </si>
  <si>
    <t>Abuse Prvention (209A) filed</t>
  </si>
  <si>
    <t>Boston Municipal Court</t>
  </si>
  <si>
    <t>jurisdiction</t>
  </si>
  <si>
    <t>District Courts</t>
  </si>
  <si>
    <t>all</t>
  </si>
  <si>
    <t>permanent orders</t>
  </si>
  <si>
    <t>type</t>
  </si>
  <si>
    <t>ex parte orders</t>
  </si>
  <si>
    <t>Massachusetts Court System, Trial Court Case Statistics</t>
  </si>
  <si>
    <t>http://www.mass.gov/courts/courtsandjudges/courts/stats/</t>
  </si>
  <si>
    <t>civil restraining order registry (entries)</t>
  </si>
  <si>
    <t>Annual Report on the State of the Massachusetts Court System, Fiscal Year 2012, p. 29 (for 2008-2012)</t>
  </si>
  <si>
    <t>civil restraining orders issued</t>
  </si>
  <si>
    <t>Intimate Partner Violence in Massachusetts, p. 28</t>
  </si>
  <si>
    <t>reporting data from the Office of the Commisioner of Probation</t>
  </si>
  <si>
    <t>Includes temporary and permanent, but not emergency, 209A civil restraining orders.</t>
  </si>
  <si>
    <t>civil restraining orders issued in 1995</t>
  </si>
  <si>
    <t>male defendants</t>
  </si>
  <si>
    <t>female defendants</t>
  </si>
  <si>
    <t>id. p. 28</t>
  </si>
  <si>
    <t>Restraining orders in Illinois</t>
  </si>
  <si>
    <t>circuit court cases filed</t>
  </si>
  <si>
    <t>extraordinary remedy / temporary restraining order</t>
  </si>
  <si>
    <t>adult abuse - stalking</t>
  </si>
  <si>
    <t>circuit civil/domestic relations</t>
  </si>
  <si>
    <t>associate civil</t>
  </si>
  <si>
    <t>adult abuse (code S)</t>
  </si>
  <si>
    <t>injunction/temporary restraining order (code S)</t>
  </si>
  <si>
    <t>http://www.courts.mo.gov/page.jsp?id=296</t>
  </si>
  <si>
    <t>Missouri Courts, Annual Judicial and Statistical Reports</t>
  </si>
  <si>
    <t>On January 13, 1999, the 16th Judicial Circuit</t>
  </si>
  <si>
    <t>processed the first remote adult abuse electronic</t>
  </si>
  <si>
    <t>filing using the court's Internet web site.</t>
  </si>
  <si>
    <t>Quickfile provides victims the benefits of:</t>
  </si>
  <si>
    <t> Remotely filing a petition for order of protection</t>
  </si>
  <si>
    <t>from one of three Jackson County domestic</t>
  </si>
  <si>
    <t>violence shelters;</t>
  </si>
  <si>
    <t> Electronically forwarding the petition to the</t>
  </si>
  <si>
    <t>court; and</t>
  </si>
  <si>
    <t> Electronically receiving an ex parte order of</t>
  </si>
  <si>
    <t>protection (in most cases the same day);</t>
  </si>
  <si>
    <t>without:</t>
  </si>
  <si>
    <t>Ø Leaving the safety of a domestic violence</t>
  </si>
  <si>
    <t>shelter;</t>
  </si>
  <si>
    <t>Ø Acquiring transportation to and from the</t>
  </si>
  <si>
    <t>court; or</t>
  </si>
  <si>
    <t>Ø Arranging for child care.</t>
  </si>
  <si>
    <t>It is anticipated that, with necessary modifications</t>
  </si>
  <si>
    <t>and acquisition of additional funding,</t>
  </si>
  <si>
    <t>Quickfile will be implemented statewide in the</t>
  </si>
  <si>
    <t>future.</t>
  </si>
  <si>
    <t>MISSOURI JUDICIAL REPORT, annual report, FY1999, p. 3</t>
  </si>
  <si>
    <t>Circuit court dispositions of adult abuse cases in FY2007</t>
  </si>
  <si>
    <t>by trial</t>
  </si>
  <si>
    <t>jury</t>
  </si>
  <si>
    <t>bench</t>
  </si>
  <si>
    <t>without trial</t>
  </si>
  <si>
    <t>consent judgement</t>
  </si>
  <si>
    <t>default judgment</t>
  </si>
  <si>
    <t>transferrd/remanded</t>
  </si>
  <si>
    <t>dismissed</t>
  </si>
  <si>
    <t>adult abuse total</t>
  </si>
  <si>
    <t>temporary restraining order total</t>
  </si>
  <si>
    <t>total cases disposed</t>
  </si>
  <si>
    <t>Supreme Court of Missouri, Office of State Courts Administrator, web document</t>
  </si>
  <si>
    <t>courts of common pleas, domestic relations division</t>
  </si>
  <si>
    <t>Domestic Violence – Petitions for civil protection orders</t>
  </si>
  <si>
    <t>Domestic Violence: Domestic violence actions filed as separate</t>
  </si>
  <si>
    <t>cases pursuant to R.C. 3113.31. This does not include miscellaneous</t>
  </si>
  <si>
    <t>matters filed in pending cases, such as motions to evict.</t>
  </si>
  <si>
    <t>DV petitions for protection orders</t>
  </si>
  <si>
    <t>DV petitions for protection orders case terminations in 2008</t>
  </si>
  <si>
    <t>magistrate: default, uncontested, dissolution</t>
  </si>
  <si>
    <t>judge:default, uncontested, dissolution</t>
  </si>
  <si>
    <t>trial by judge</t>
  </si>
  <si>
    <t>trial by magistrate</t>
  </si>
  <si>
    <t>voluntary dismissal</t>
  </si>
  <si>
    <t>mediation/conciliation</t>
  </si>
  <si>
    <t>bankruptcy stay or interlocutory appeal</t>
  </si>
  <si>
    <t>transferred out</t>
  </si>
  <si>
    <t>referred to private judge</t>
  </si>
  <si>
    <t>unavailability of party for trial</t>
  </si>
  <si>
    <t>all other terminations</t>
  </si>
  <si>
    <t>Supreme Court of Ohio, Ohio Courst Statistical Summary, trends, annual, from 2008</t>
  </si>
  <si>
    <t>Ohio Courts Statistical Report, annual</t>
  </si>
  <si>
    <t>Missouri Uniform Crime Reporting Program</t>
  </si>
  <si>
    <t>Supplemental Domestic Violence Incident Report</t>
  </si>
  <si>
    <t>between spouses</t>
  </si>
  <si>
    <t>between former spouses</t>
  </si>
  <si>
    <t>between persons who a child in common (regardless of cohabitation or marriage)</t>
  </si>
  <si>
    <t>between persons (of any age) related by blood</t>
  </si>
  <si>
    <t>between persons (of any age) related by marriage (excluding spouses)</t>
  </si>
  <si>
    <t>between persons not married but presently residing together</t>
  </si>
  <si>
    <t>between persons not married but who have resided together in the past</t>
  </si>
  <si>
    <t>total of explicit categories</t>
  </si>
  <si>
    <t>Missouri UCR website</t>
  </si>
  <si>
    <t>(source) Note: Detail relationships may not add up to Total Incidents since detail relationships are not required to be reported.</t>
  </si>
  <si>
    <t>categories make sense to total only if implied are cascading exclusions</t>
  </si>
  <si>
    <t>"For reporting purpose, Missouri statutes require that Missouri adopt the National UCR Program standards."</t>
  </si>
  <si>
    <t>dv supplement coverage not known</t>
  </si>
  <si>
    <t>terminating action</t>
  </si>
  <si>
    <t>police domestic violence incident reports: sex of reported offender and reported victim in 2004</t>
  </si>
  <si>
    <t>male on female</t>
  </si>
  <si>
    <t>female on male</t>
  </si>
  <si>
    <t>male on male</t>
  </si>
  <si>
    <t>female on female</t>
  </si>
  <si>
    <t>total IBRS reported</t>
  </si>
  <si>
    <t>reported incidents</t>
  </si>
  <si>
    <t>p. 25 in</t>
  </si>
  <si>
    <t>Payne, Danielle C., Michael D. Maltz, Ruth Peterson and Lauren Krivo (2007). Domestic Violence in Ohio, 2004: Report to the Ohio Office of Criminal Justice Services, Criminal Justice Research Center and Department of Sociology, The Ohio State University.</t>
  </si>
  <si>
    <t>Domestic Dispute Calls</t>
  </si>
  <si>
    <t>Domestic Violence Report, Domestic Dispute Call,  Ohio Bureau of Criminal Identification and Investigation</t>
  </si>
  <si>
    <t>DVI (A)</t>
  </si>
  <si>
    <t>other charges (B)</t>
  </si>
  <si>
    <t>total calls</t>
  </si>
  <si>
    <t>no charges ( C)</t>
  </si>
  <si>
    <t>reported offender</t>
  </si>
  <si>
    <t>reported victim</t>
  </si>
  <si>
    <t>DVI Domestic Violence Incident</t>
  </si>
  <si>
    <t>DVI (A) Number of Domestic Violence Incidents where</t>
  </si>
  <si>
    <t>Domestic Violence, Protection Order, or Consent</t>
  </si>
  <si>
    <t>Agreement charges were filed</t>
  </si>
  <si>
    <t>DVI (B) Number of Domestic Violence Incidents where other</t>
  </si>
  <si>
    <t>charges were filed, but not Domestic Violence,</t>
  </si>
  <si>
    <t>Protection Order, or Consent Agreement</t>
  </si>
  <si>
    <t>DVI (C) Number of Domestic Violence Incidents where no</t>
  </si>
  <si>
    <t>charges were filed or incident did not meet DVI criteria</t>
  </si>
  <si>
    <t>statistics for 2005 and earlier list:</t>
  </si>
  <si>
    <t>Arrests under ORC §2919.25:</t>
  </si>
  <si>
    <t>Arrests under other sections:</t>
  </si>
  <si>
    <t>Calls resulting in no charges</t>
  </si>
  <si>
    <t>Total calls:</t>
  </si>
  <si>
    <t>For 2003 and 2005, data from</t>
  </si>
  <si>
    <t>Ohio Domestic Violence Statistic; Ohio Domestic Violence Network</t>
  </si>
  <si>
    <t>Under ORC Section 2743.51(F)(4), attorneys who assist the claimant with successfully obtaining a protection order or another order to physically separate the victim from the offender may receive reasonable attorney fees not exceeding $1,000 at a rate not exceeding $100 per hour.</t>
  </si>
  <si>
    <t>Attorney fees for assisting with successful filing of a restraining order (order of protection)</t>
  </si>
  <si>
    <t>amount</t>
  </si>
  <si>
    <t>fee rate increased from $60 per hour to $100 per hour for 2012</t>
  </si>
  <si>
    <t>an attorney who assists a claimant with successfully obtaining a restraining order,</t>
  </si>
  <si>
    <t>custody order or other protection order to physically separate the victim from the offender may</t>
  </si>
  <si>
    <t>receive up to $60 per hour and $30 per hour for travel. (Prior to October 2009, the legally</t>
  </si>
  <si>
    <t>allowable amount was $150 per hour for services and travel.)</t>
  </si>
  <si>
    <t>incidents for which claim paid</t>
  </si>
  <si>
    <t>other TRO</t>
  </si>
  <si>
    <t>extraordinary writs</t>
  </si>
  <si>
    <t>domestic abuse TRO</t>
  </si>
  <si>
    <t>harassment TRO</t>
  </si>
  <si>
    <t>child abuse TRO</t>
  </si>
  <si>
    <t>combined action TRO</t>
  </si>
  <si>
    <t>vulnerable adult TRO</t>
  </si>
  <si>
    <t>Civil case disposition summary</t>
  </si>
  <si>
    <t>Wisconsin Administrative Office of the Courts, caseload statistics</t>
  </si>
  <si>
    <t>TRO = temporary restraining order</t>
  </si>
  <si>
    <t>http://www.ohioattorneygeneral.gov ; www.ag.state.oh.us</t>
  </si>
  <si>
    <t>Caseloads of the Courts of Washington</t>
  </si>
  <si>
    <t>http://www.courts.wa.gov/caseload/</t>
  </si>
  <si>
    <t>courts of limited jurisdiction</t>
  </si>
  <si>
    <t>Sexual Assault Protection</t>
  </si>
  <si>
    <t>Domestic Violence</t>
  </si>
  <si>
    <t>Total Filings</t>
  </si>
  <si>
    <t>Full Orders Granted</t>
  </si>
  <si>
    <t>Denied or Dismissed</t>
  </si>
  <si>
    <t>Total Dispositions</t>
  </si>
  <si>
    <t>Total Hearings</t>
  </si>
  <si>
    <t>superior courts</t>
  </si>
  <si>
    <t>2 Declines in domestic violence dispositions reflect revised data-entry procedures pursuant to recent legislation</t>
  </si>
  <si>
    <t>improving statewide information sharing. Case disposition is no longer recorded at the time judicial decision is</t>
  </si>
  <si>
    <t>rendered, but instead awaits termination/expiration of all associated orders.</t>
  </si>
  <si>
    <t>3 Changes in revenue reflect elimination of the filing fee for domestic violence protective orders. Anti-harassment</t>
  </si>
  <si>
    <t>filing fees and receipts are included in civil revenue.</t>
  </si>
  <si>
    <t>proceedings</t>
  </si>
  <si>
    <t>Transferred To Superior Court</t>
  </si>
  <si>
    <t>Ex Parte Hearings</t>
  </si>
  <si>
    <t>Full Order Hearings</t>
  </si>
  <si>
    <t>Civil Harassment</t>
  </si>
  <si>
    <t>Anti-harassment (Civil Harassment Protection)</t>
  </si>
  <si>
    <t>Only includes civil actions</t>
  </si>
  <si>
    <t>Does not include related criminal charges, which are included in the misdemeanor categories.</t>
  </si>
  <si>
    <t>Relevant notes from 2000 report:</t>
  </si>
  <si>
    <t>Revenue</t>
  </si>
  <si>
    <t>court type</t>
  </si>
  <si>
    <t>action</t>
  </si>
  <si>
    <t>Domestic Violence and Anti-harassment Protection Order Activity</t>
  </si>
  <si>
    <t>fee collection</t>
  </si>
  <si>
    <t>type of action</t>
  </si>
  <si>
    <t>Relevant dispositions and proceedings not listed for Superior Courts</t>
  </si>
  <si>
    <t>domestic violence cases, 2004-2006</t>
  </si>
  <si>
    <t>court statistics</t>
  </si>
  <si>
    <t>study sample</t>
  </si>
  <si>
    <t>of which, sentenced</t>
  </si>
  <si>
    <t>charged/sentenced persons</t>
  </si>
  <si>
    <t>George (2012) p. 9.</t>
  </si>
  <si>
    <t>George, Thomas P. (2012). Domestic Violence Sentencing Conditions and Recidivism. Administrative Office of the Courts Washington State Cetner for Court Research.</t>
  </si>
  <si>
    <t>protection order case filings</t>
  </si>
  <si>
    <t>police statistics</t>
  </si>
  <si>
    <t>domestic violence incidents reported by police</t>
  </si>
  <si>
    <t>4. Assault Total</t>
  </si>
  <si>
    <t>a. Firearm</t>
  </si>
  <si>
    <t>b. Knife or cutting instrument</t>
  </si>
  <si>
    <t>c. Other dangerous weapon</t>
  </si>
  <si>
    <t>d. Hands, feet, etc. - aggravated</t>
  </si>
  <si>
    <t>e. Other assaults - not aggravated</t>
  </si>
  <si>
    <t>all incidents</t>
  </si>
  <si>
    <t>DV incidents</t>
  </si>
  <si>
    <t>DV share</t>
  </si>
  <si>
    <t>of which</t>
  </si>
  <si>
    <t>all reported criminal incidents</t>
  </si>
  <si>
    <t>2011 criminal incidents reported by police, incident classification</t>
  </si>
  <si>
    <t>violation of protection/no contact order</t>
  </si>
  <si>
    <t>restraining order violations not included in DV incident totals</t>
  </si>
  <si>
    <t>Washington Association of Sheriffs &amp; Police Chiefs, Crime in Washington 2011</t>
  </si>
  <si>
    <t>Crime in Washington 2011, 2005</t>
  </si>
  <si>
    <t>Restraining orders and criminal justice system processing of domestic violence in Washington State</t>
  </si>
  <si>
    <t>see below</t>
  </si>
  <si>
    <t>sources and notes</t>
  </si>
  <si>
    <t>Crime in Florida</t>
  </si>
  <si>
    <t>court statistics below; doesn't include release orders from DV arrests</t>
  </si>
  <si>
    <t>county court misdemeanor domestic violence</t>
  </si>
  <si>
    <t>Colorado Judicial Branch, Annual Statistics Reports</t>
  </si>
  <si>
    <t>http://www.courts.state.co.us/Administration/Unit.cfm?Unit=annrep</t>
  </si>
  <si>
    <t>No figures on felony domestic violence cases are available in CO court statistics.</t>
  </si>
  <si>
    <t>For all criminal cases, C.R.S. 18-1-1001 provides for mandatory protection orders in effect from arraignment or first appearance before the court until final disposition of the case.  In cases involving domestic violence, the protection order can evict the defendant from her home, forbid the defendant from "contact or direct or indirect communication" with the alleged victim, prohibit possession or control of firearms or other weapon, prohibit possession or consumption "of alcohol or controlled substances," and impose any other conditions that "the court deems appropriate to protect the safety of the alleged victim."</t>
  </si>
  <si>
    <t>Karan, Judge Amy and Lauren Lazarus (2003). "Florida's Four Orders of Protection Against Violence: Distinguishing the Difference." Florida Bar Journa vol. 77: 31-5.</t>
  </si>
  <si>
    <t>Karan (2003) p. 6);</t>
  </si>
  <si>
    <t xml:space="preserve">Since the enactment of laws providing for protection against dating and sexual violence, repeat violence cases </t>
  </si>
  <si>
    <t xml:space="preserve">have become mostly love triangle cases (new girlfriend vs. old girlfriend, former husband vs. new husband, etc.), employer-employee and co-worker relationships, </t>
  </si>
  <si>
    <t>schoolmates, neighborhood disputes, and roommates who do not have a dating or intimate relationship.</t>
  </si>
  <si>
    <t>From Arizona Supreme Court, Annual Report, 2003:</t>
  </si>
  <si>
    <t xml:space="preserve">Arizona law provides that, when a person arrested for an act of domestic violence is released from custody, any Release Order </t>
  </si>
  <si>
    <t>shall include pretrial release conditions necessary to protect the alleged victim and other specifically designated persons.</t>
  </si>
  <si>
    <t>See definitions of case categories, Caseload annual report.</t>
  </si>
  <si>
    <t>court statistics, civil cases filed</t>
  </si>
  <si>
    <t>Illinois Criminal Justice Information Authority (1999). An Overview and Assessment of Domestic Violence, Child Abuse, and Elder Abuse Data in Illinois. Research and program evaluation in Illinois: The nature and extent of family violence, available at http://www.icjia.state.il.us/public/index.cfm?</t>
  </si>
  <si>
    <t>orders of protection entered into LEADS</t>
  </si>
  <si>
    <t>orders of protection reported issued in court statistics</t>
  </si>
  <si>
    <t xml:space="preserve"> Ilinois Law Enforcement Agency Data System (LEADS)</t>
  </si>
  <si>
    <t>Overview, p. 19, numbers for 1992-1996 estimated from graph; p. 21 for court statistics</t>
  </si>
  <si>
    <t>Alternate measures of orders of protection</t>
  </si>
  <si>
    <t xml:space="preserve">LEADS includes emergency (maximum duration 21 days), interim (maximum duration 30 days), and plenary (maximum duration two years) orders.  </t>
  </si>
  <si>
    <t>At least from 1991 to 1997, the registry seems to have included only civil orders of protection.</t>
  </si>
  <si>
    <t xml:space="preserve">Cook County accounts for about 55% of the orders.    </t>
  </si>
  <si>
    <t>For courts outside of Cook County, these figures include only “stand-alone” orders of protection, i.e. orders of protection not filed in association with other civil, e.g. divorce, or criminal cases.</t>
  </si>
  <si>
    <t>CY2012</t>
  </si>
  <si>
    <t>Protection order registry data</t>
  </si>
  <si>
    <t>crime report data</t>
  </si>
  <si>
    <t>abuse prevention petitions filed</t>
  </si>
  <si>
    <t>Restraining order statistics for Missouri</t>
  </si>
  <si>
    <t>adult abuse - ext/mod</t>
  </si>
  <si>
    <t>Restraining order statistics for Ohio</t>
  </si>
  <si>
    <t>total restraining order entered</t>
  </si>
  <si>
    <t>of total</t>
  </si>
  <si>
    <t>Arrestee Gender</t>
  </si>
  <si>
    <t>Arrest Date</t>
  </si>
  <si>
    <t>Arrest Offense</t>
  </si>
  <si>
    <t>All Offense Types</t>
  </si>
  <si>
    <t>Crimes Against Person</t>
  </si>
  <si>
    <t>Arrestee Age</t>
  </si>
  <si>
    <t>Under 18</t>
  </si>
  <si>
    <t>18 and over</t>
  </si>
  <si>
    <t>fiscal year ending June, 30</t>
  </si>
  <si>
    <t>new cases for relief from domestic abuse</t>
  </si>
  <si>
    <t>exploitation of disabled/elderly petitions filed</t>
  </si>
  <si>
    <t>relief from domestic abuse petitions filed</t>
  </si>
  <si>
    <t>no order granted</t>
  </si>
  <si>
    <t>temp. order granted, but not final order</t>
  </si>
  <si>
    <t>final order granted</t>
  </si>
  <si>
    <t>transferred to another court</t>
  </si>
  <si>
    <t>district court felony</t>
  </si>
  <si>
    <t>district court misdemeanor</t>
  </si>
  <si>
    <t>temp. order granted</t>
  </si>
  <si>
    <t>temp. order denied</t>
  </si>
  <si>
    <t>final order denied</t>
  </si>
  <si>
    <t>stalking, temp. order requested</t>
  </si>
  <si>
    <t>sexual assault, temp. order requested</t>
  </si>
  <si>
    <t>civil division, superior court</t>
  </si>
  <si>
    <t>total petitions</t>
  </si>
  <si>
    <t>total disposed</t>
  </si>
  <si>
    <t>filed during court hours</t>
  </si>
  <si>
    <t>filed after court hours</t>
  </si>
  <si>
    <t>family court / superior court, family divisions</t>
  </si>
  <si>
    <t>domestic violence cases filed</t>
  </si>
  <si>
    <t>FY1998 grant shares estimated as FY1999 grant shares</t>
  </si>
  <si>
    <t>STATE</t>
  </si>
  <si>
    <t>NAME</t>
  </si>
  <si>
    <t>United States</t>
  </si>
  <si>
    <t>Alabama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</si>
  <si>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</si>
  <si>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</si>
  <si>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</si>
  <si>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</si>
  <si>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</si>
  <si>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</si>
  <si>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</si>
  <si>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</si>
  <si>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</si>
  <si>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</si>
  <si>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</si>
  <si>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</si>
  <si>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</si>
  <si>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</si>
  <si>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</si>
  <si>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</si>
  <si>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</si>
  <si>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</si>
  <si>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</si>
  <si>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</si>
  <si>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</si>
  <si>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</si>
  <si>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</si>
  <si>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</si>
  <si>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</si>
  <si>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</si>
  <si>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</si>
  <si>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</si>
  <si>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</si>
  <si>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</si>
  <si>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</si>
  <si>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</si>
  <si>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</si>
  <si>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</si>
  <si>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</si>
  <si>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</si>
  <si>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</si>
  <si>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</si>
  <si>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</si>
  <si>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</si>
  <si>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</si>
  <si>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</si>
  <si>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</si>
  <si>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</si>
  <si>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</si>
  <si>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</si>
  <si>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</si>
  <si>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</si>
  <si>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</si>
  <si>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Census Bureau data aggregated by state, for July 1 of given year</t>
  </si>
  <si>
    <t>Census Bureau source:</t>
  </si>
  <si>
    <t>ST-EST00INT-AGESEX: Intercensal Estimates of the Resident Population by Single Year of Age and Sex</t>
  </si>
  <si>
    <t xml:space="preserve"> for States and the United States: April 1, 2000 to July 1, 2010</t>
  </si>
  <si>
    <t>File: 2000-2010 State Characteristics Intercensal Population Estimates File</t>
  </si>
  <si>
    <t>Source: U.S. Census Bureau, Population Division</t>
  </si>
  <si>
    <t>Release Date: October 2012</t>
  </si>
  <si>
    <t>restraining order petitions</t>
  </si>
  <si>
    <t>petitions per year / 1000 adults</t>
  </si>
  <si>
    <t>arrests of adults for violent crimes: murder, forced sex, robbery, aggravated assault, simple assault, intimidation)</t>
  </si>
  <si>
    <t>men</t>
  </si>
  <si>
    <t>women</t>
  </si>
  <si>
    <t>Aggregated from yearly reports:</t>
  </si>
  <si>
    <t>arr_age_race.xls</t>
  </si>
  <si>
    <t>boys</t>
  </si>
  <si>
    <t>girls</t>
  </si>
  <si>
    <t>juveniles</t>
  </si>
  <si>
    <t>adults defined as persons ages 18 &amp; older</t>
  </si>
  <si>
    <t>total for other than domestic violence</t>
  </si>
  <si>
    <t>circuit family court</t>
  </si>
  <si>
    <t>Restraining order statistics for Massachusetts</t>
  </si>
  <si>
    <t>petitions filed (civil)</t>
  </si>
  <si>
    <t>petitions filed (criminal/magistrate)</t>
  </si>
  <si>
    <t>scaled to 2008</t>
  </si>
  <si>
    <t>civil petitions in 2010</t>
  </si>
  <si>
    <t>criminal orders in 2008</t>
  </si>
  <si>
    <t>civil petitions</t>
  </si>
  <si>
    <t>criminal orders</t>
  </si>
  <si>
    <t>grant parameter</t>
  </si>
  <si>
    <t>in 2010</t>
  </si>
  <si>
    <t>Restraining orders in Vermont</t>
  </si>
  <si>
    <t>Vermont, Administrative Office of the Courts, case statistics</t>
  </si>
  <si>
    <t>Relief from abuse petitions, 2004-2008</t>
  </si>
  <si>
    <t>petitions filed</t>
  </si>
  <si>
    <t>filed by</t>
  </si>
  <si>
    <t>info available</t>
  </si>
  <si>
    <t>responding party</t>
  </si>
  <si>
    <t>females against males</t>
  </si>
  <si>
    <t>males against females</t>
  </si>
  <si>
    <t>petitioning &amp; responding same sex</t>
  </si>
  <si>
    <t>filings for temporary relief from abuse orders</t>
  </si>
  <si>
    <t>granted or issued</t>
  </si>
  <si>
    <t>withdrawn</t>
  </si>
  <si>
    <t>order vacated</t>
  </si>
  <si>
    <t>Most granted orders were for 1 week or less (51.6%). Forty‐three point four percent were</t>
  </si>
  <si>
    <t>granted for 1 to 2 weeks.</t>
  </si>
  <si>
    <t>plaintiff's intent to pursue hearing</t>
  </si>
  <si>
    <t>cases for which data available</t>
  </si>
  <si>
    <t>intended to pursue hearing</t>
  </si>
  <si>
    <t>complaint disposition</t>
  </si>
  <si>
    <t>disposed in ex parte hearing</t>
  </si>
  <si>
    <t>granted after ex parte hearing</t>
  </si>
  <si>
    <t>Adler, Robin and Joan Owen (2011). Relief from Abuse Orders in Vermont: Case Processing 2004-2008. Vermont Center for Justice Research.</t>
  </si>
  <si>
    <t>Vermont Crime Online: Vermont IBR statistics</t>
  </si>
  <si>
    <t>Criminal domestic violence cases, 2004-2008</t>
  </si>
  <si>
    <t>felony charges</t>
  </si>
  <si>
    <t>misdemeanor charges</t>
  </si>
  <si>
    <t>total charges</t>
  </si>
  <si>
    <t>total defendants</t>
  </si>
  <si>
    <t>total incidents</t>
  </si>
  <si>
    <t>defendants</t>
  </si>
  <si>
    <t>case outcomes for misdemeanor domestic assault charges</t>
  </si>
  <si>
    <t>defendant plead guilty</t>
  </si>
  <si>
    <t>charges dismissed by state</t>
  </si>
  <si>
    <t>went to trial</t>
  </si>
  <si>
    <t>Adler, Robin, Joan Owen and Peter Wicklund (2011). Domestic Violence Case Processing in Vermont 2004-2008.</t>
  </si>
  <si>
    <t>domestic assault charges filed</t>
  </si>
  <si>
    <t>total 2004-2006</t>
  </si>
  <si>
    <t>domestic violence cases</t>
  </si>
  <si>
    <t>Restraining orders in Wisconsin</t>
  </si>
  <si>
    <t>Sahlin, Ingrid (2004). "Constructing Victims and Villains: Unintended Outcomes of Contact Prohibition Orders." Journal of Scandinavian Studies in Criminology and Crime Prevention vol. 5: 85-107.</t>
  </si>
  <si>
    <t>per 1000 adult residents</t>
  </si>
  <si>
    <t>Restraining orders in Sweden</t>
  </si>
  <si>
    <t>Requests for Domestic Violence Protective Orders (TPOs)</t>
  </si>
  <si>
    <t>Request for Protection Orders (Non-Domestic Violence)</t>
  </si>
  <si>
    <t>Civil Caseload Processed by Justice Courts in Nevada</t>
  </si>
  <si>
    <t>Domestic Violence – A case type involving allegations of violence, coercion, or intimidation by a family or household</t>
  </si>
  <si>
    <t>member against another family or household member.</t>
  </si>
  <si>
    <t>Temporary Protective Orders (TPO) – Cases that deal with temporary orders for protection. TPOs are counted as</t>
  </si>
  <si>
    <t>either domestic violence protective orders or stalking and harassment protective orders.</t>
  </si>
  <si>
    <t>Family Caseload for District Courts in Nevada</t>
  </si>
  <si>
    <t>Nevada, Administrative Office of the Courts, Caseload Statistics</t>
  </si>
  <si>
    <t>Restraining orders in Nevada</t>
  </si>
  <si>
    <t>Las Vegas Justice Courts, calendar year 2008</t>
  </si>
  <si>
    <t>parties with traditional "domestic" relationship</t>
  </si>
  <si>
    <t>adverse parties</t>
  </si>
  <si>
    <t>orders served on parties</t>
  </si>
  <si>
    <t>extended orders</t>
  </si>
  <si>
    <t>issued order shares</t>
  </si>
  <si>
    <t>The term “TPO” literally means “temporary protection order.” However, the term is generally used in a</t>
  </si>
  <si>
    <t>broad sense to apply to both Temporary Orders (which are effective for up to 30 days) and Extended</t>
  </si>
  <si>
    <t>Orders (which are effective for up to 1 year).</t>
  </si>
  <si>
    <t>The term should be distinguished from several other legal concepts in Nevada law. First, in the Justice</t>
  </si>
  <si>
    <t>Court Rules of Civil Procedure (JCRCP), a “protective order” is an order that is commonly used in the</t>
  </si>
  <si>
    <t>context of civil discovery to protect a party from “annoyance, embarrassment, oppression, or undue burden</t>
  </si>
  <si>
    <t>or expense.” JCRCP 26(c).</t>
  </si>
  <si>
    <t>Second, a “restraining order” and an “injunction” are addressed in Rule 65 of the Nevada Rules of Civil</t>
  </si>
  <si>
    <t>Procedure (NRCP), applicable only in District Court. See NRCP 65(a) (regulating preliminary</t>
  </si>
  <si>
    <t>injunctions); NRCP 65(b) (regulating temporary restraining orders); see also NRS 33.015 (“Whenever it</t>
  </si>
  <si>
    <t>appears that a defendant or other person is doing, about to do, threatening to do or procuring to be done</t>
  </si>
  <si>
    <t>some act against a victim of a crime or a witness in violation of any provision of NRS 199.230, 199.240, or</t>
  </si>
  <si>
    <t>199.305, a court of competent jurisdiction may issue an injunction restraining the defendant or other person</t>
  </si>
  <si>
    <t>from the commission or continuance of that act.”).</t>
  </si>
  <si>
    <t>domestic violence total</t>
  </si>
  <si>
    <t>The central TPO construct addressed in this project is the Order for Protection Against</t>
  </si>
  <si>
    <t>Stalking and Harassment. However, other non-domestic TPO types (Workplace Harassment,</t>
  </si>
  <si>
    <t>Harm to Minors, and Sexual Assault) are addressed to a lesser degree with respect to specific</t>
  </si>
  <si>
    <t>issues.</t>
  </si>
  <si>
    <t>The 2,516 “non-Domestic Violence” TPO’s referenced above for Fiscal Year 2008 are</t>
  </si>
  <si>
    <t>measured by the number of adverse party defendants, as opposed to the number of TPO cases.</t>
  </si>
  <si>
    <t>This project focuses on the 2,040 “non-Domestic Violence” TPO cases filed in the Las</t>
  </si>
  <si>
    <t>Vegas Justice Court in Calendar Year 2008.</t>
  </si>
  <si>
    <t>not listed</t>
  </si>
  <si>
    <t>Tommasino, Joe (2010). Protection Order or Chaos? The TPO Processing Experience in the Las Vegas Justice Court and Its Larger Implications for Nevada Law.</t>
  </si>
  <si>
    <t>relationship between parties</t>
  </si>
  <si>
    <t>past/current boyfriends/girlfriends</t>
  </si>
  <si>
    <t>past/current spouses</t>
  </si>
  <si>
    <t>Neighbors</t>
  </si>
  <si>
    <t xml:space="preserve">Acquaintances/Friends </t>
  </si>
  <si>
    <t xml:space="preserve">Employment (boss and employee; coworkers; etc.) </t>
  </si>
  <si>
    <t>Landlord-Tenant (not living together</t>
  </si>
  <si>
    <t>Roommates (living together)</t>
  </si>
  <si>
    <t xml:space="preserve">Miscellaneous </t>
  </si>
  <si>
    <t>Not Listed or Unknown or Not Applicable</t>
  </si>
  <si>
    <t>domestic share of categorized</t>
  </si>
  <si>
    <t>contact prohibition orders in 2002</t>
  </si>
  <si>
    <t>in 2009</t>
  </si>
  <si>
    <t>no-contact orders in domestic abuse criminal cases</t>
  </si>
  <si>
    <t>civil protective orders under chapter 235 (domestic abuse)</t>
  </si>
  <si>
    <t>no-contact orders in sexual assault cases</t>
  </si>
  <si>
    <t>family law domestic abuse cases</t>
  </si>
  <si>
    <t>sex assault felony</t>
  </si>
  <si>
    <t>domestic abuse assault felony</t>
  </si>
  <si>
    <t>domestic abuse assault simple misdemeanors</t>
  </si>
  <si>
    <t>domestic abuse assault indictable misdemeanor</t>
  </si>
  <si>
    <t>domestic abuse total</t>
  </si>
  <si>
    <t>District court statistics, criminal case filings, calendar year 2008</t>
  </si>
  <si>
    <t>District court statistics, domestic relations (civil) case filings, calendar year 2008</t>
  </si>
  <si>
    <t>domestic abuse, sec. 236</t>
  </si>
  <si>
    <t>Iowa District Court Case Statistics - Statewide, CY 2008</t>
  </si>
  <si>
    <t>Iowa Adminstrative Office of the Courts</t>
  </si>
  <si>
    <t>Iowa Courts Work for Iowans</t>
  </si>
  <si>
    <t>Published by the Judicial Branch of Iowa (2010)</t>
  </si>
  <si>
    <t>victim male</t>
  </si>
  <si>
    <t>offender male</t>
  </si>
  <si>
    <t>offender female</t>
  </si>
  <si>
    <t>arrest made</t>
  </si>
  <si>
    <t>arest not made</t>
  </si>
  <si>
    <t>no injury</t>
  </si>
  <si>
    <t>minor injury</t>
  </si>
  <si>
    <t>victim female</t>
  </si>
  <si>
    <t xml:space="preserve">Incident – Based, Iowa Uniform Crime Report </t>
  </si>
  <si>
    <t>2003 RELEASE, PART II, STATISTICAL DATA, Section C, Table 1</t>
  </si>
  <si>
    <t>Domestic Abuse Incident Characteristics By County</t>
  </si>
  <si>
    <t>victim male share</t>
  </si>
  <si>
    <t>offender female share</t>
  </si>
  <si>
    <t>arrest made share</t>
  </si>
  <si>
    <t>no or minor injury share</t>
  </si>
  <si>
    <t>by year</t>
  </si>
  <si>
    <t>reports not available after 2009</t>
  </si>
  <si>
    <t>for personal violence, inc. simple assault, incest, and statutory rape, ex. robbery</t>
  </si>
  <si>
    <t>robbery</t>
  </si>
  <si>
    <t>broad personal violence</t>
  </si>
  <si>
    <t>DV arrest share</t>
  </si>
  <si>
    <t>total arrests of adults</t>
  </si>
  <si>
    <t>Domestic violence court activity in Iowa</t>
  </si>
  <si>
    <t>Courts grant these {no contact} orders in connection with criminal cases as part of an offender’s pre-trial release, in civil domestic abuse actions and in dissolution of marriage cases.</t>
  </si>
  <si>
    <t>Police incident-based reporting</t>
  </si>
  <si>
    <t>court statistics not available for other years</t>
  </si>
  <si>
    <t>DV simple misdemeanors apparently aren't recorded as IBR arrests</t>
  </si>
  <si>
    <t>criminal no-contact order about twice IBR arrests for DV (see below)</t>
  </si>
  <si>
    <t>inc. arrests for DV simple misdemeanors</t>
  </si>
  <si>
    <t>temp order grant share</t>
  </si>
  <si>
    <t>final orders/temp orders</t>
  </si>
  <si>
    <t>By 2012</t>
  </si>
  <si>
    <t>Using Federal and state grants,</t>
  </si>
  <si>
    <t>the Administrative Offi ce of the</t>
  </si>
  <si>
    <t>Courts (AOC) has developed a statewide</t>
  </si>
  <si>
    <t>database of protective orders,</t>
  </si>
  <si>
    <t>known as the Court Protective Order</t>
  </si>
  <si>
    <t>Repository (CPOR).</t>
  </si>
  <si>
    <t>Arizona Courts, Annual Report, 2002, pp. 7-8</t>
  </si>
  <si>
    <t>A total of 149 courts are presently</t>
  </si>
  <si>
    <t>providing protection order data</t>
  </si>
  <si>
    <t>to the repository. Through December</t>
  </si>
  <si>
    <t>16, 2002, more than 26,000 protection</t>
  </si>
  <si>
    <t>orders have been recorded</t>
  </si>
  <si>
    <t>in the repository.</t>
  </si>
  <si>
    <t>Unfortunately,</t>
  </si>
  <si>
    <t>the NCIC’s</t>
  </si>
  <si>
    <t>data requirements</t>
  </si>
  <si>
    <t>are so stringent that</t>
  </si>
  <si>
    <t>less than 14 percent</t>
  </si>
  <si>
    <t>of all orders issued</t>
  </si>
  <si>
    <t>in Arizona are accepted</t>
  </si>
  <si>
    <t>by NCIC. The</t>
  </si>
  <si>
    <t>new registry is greatly expanding</t>
  </si>
  <si>
    <t>the number of protection orders</t>
  </si>
  <si>
    <t>available electronically to law enforcement</t>
  </si>
  <si>
    <t>in Arizona.</t>
  </si>
  <si>
    <t>Arizona Judicial Branch, Annual Reports, indicate that petitions are "domestic violence petitions"; injunctions against harassment</t>
  </si>
  <si>
    <t>are not explicitly specified as non-domestic violence</t>
  </si>
  <si>
    <t>injunctions/ DV petitions</t>
  </si>
  <si>
    <t>anti-harassment/domestic violence</t>
  </si>
  <si>
    <t>Domestic Violence TPO’s are heard in the</t>
  </si>
  <si>
    <t>Thus, this project will not address the processing of Domestic Violence TPO’s in the Las</t>
  </si>
  <si>
    <t>Vegas Justice Court because such processing does not occur. However, jurisdictional issues</t>
  </si>
  <si>
    <t>between the Las Vegas Justice Court and the Family Division of the Eighth Judicial District</t>
  </si>
  <si>
    <t>Court continue to be a vexing problem for court staff and litigants.</t>
  </si>
  <si>
    <t>Family Division of the Eighth Judicial District Court.</t>
  </si>
  <si>
    <t>protection order cases categorized as "non-domestic TPO" (Justice Court jurisdiction)</t>
  </si>
  <si>
    <t>cases opened</t>
  </si>
  <si>
    <t>In FY 2003</t>
  </si>
  <si>
    <t>cases opened related to protective orders</t>
  </si>
  <si>
    <t>temporary orders granted</t>
  </si>
  <si>
    <t>grant share</t>
  </si>
  <si>
    <t>KY AOC data, reported in Jordan et al. (2010)</t>
  </si>
  <si>
    <t>AOC data from above</t>
  </si>
  <si>
    <t>calculated</t>
  </si>
  <si>
    <t>Jordan, Carol E., Adam J. Pritchard, Danielle Duckett and Richard Charnigo (2010). "Criminal Offending Among Respondents to Protective Orders: Crime Types and Patterns That Predict Victim Risk." Violence Against Women vol. 16(12): 1396-1411.</t>
  </si>
  <si>
    <t>no non-bodily weapon</t>
  </si>
  <si>
    <t>with non-bodily weapon</t>
  </si>
  <si>
    <t>restraining order petitions filed, July 1 to Dec. 31, 1996</t>
  </si>
  <si>
    <t>50% sample of these filings</t>
  </si>
  <si>
    <t>petitions to Family Court of the First Circuit (current and former household members, blood relatives)</t>
  </si>
  <si>
    <t>petitions to City and County of Honolulu District Court (harassment among non-coresiding persons)</t>
  </si>
  <si>
    <t>Family Court of the First Circuit, and City and County of Honolulu District Court</t>
  </si>
  <si>
    <t>petitions</t>
  </si>
  <si>
    <t>Family Court</t>
  </si>
  <si>
    <t>District Court</t>
  </si>
  <si>
    <t>shares of petitions by petitioner characteristics</t>
  </si>
  <si>
    <t>female petitioners</t>
  </si>
  <si>
    <t>female defendants/respondents</t>
  </si>
  <si>
    <t>petitioner marred to defendant/respondent</t>
  </si>
  <si>
    <t>Throwing</t>
  </si>
  <si>
    <t>Pushing, Grabbing, or Shoving</t>
  </si>
  <si>
    <t>Slapping or Spanking</t>
  </si>
  <si>
    <t>Kicking, Biting or Hitting</t>
  </si>
  <si>
    <t>Choking or Strangling</t>
  </si>
  <si>
    <t>Forced Sex</t>
  </si>
  <si>
    <t>Abusing Children</t>
  </si>
  <si>
    <t>Using Weapon Other than Firearm</t>
  </si>
  <si>
    <t>Restraining</t>
  </si>
  <si>
    <t>Kidnaping or Trapping</t>
  </si>
  <si>
    <t>Destroying Property</t>
  </si>
  <si>
    <t>Trespassing</t>
  </si>
  <si>
    <t>Pulling Hair</t>
  </si>
  <si>
    <t>Extreme Physical Abuse Resulting in Serious or Life Threatening Injury</t>
  </si>
  <si>
    <t>alleged act of abuse/harassment</t>
  </si>
  <si>
    <t># petitions alleging</t>
  </si>
  <si>
    <t>Threat(s) to Kill</t>
  </si>
  <si>
    <t>Threat(s) to Hurt Physically</t>
  </si>
  <si>
    <t>Threat(s) to Rape</t>
  </si>
  <si>
    <t>Threat(s) to Family</t>
  </si>
  <si>
    <t>Name Calling/Put Downs</t>
  </si>
  <si>
    <t>Harassment/Unwanted Attention</t>
  </si>
  <si>
    <t>Threat(s) to Damage Property</t>
  </si>
  <si>
    <t>Extreme Jealousy</t>
  </si>
  <si>
    <t>alleged threats</t>
  </si>
  <si>
    <t>temporary restraining order granted</t>
  </si>
  <si>
    <t>final restraining order granted</t>
  </si>
  <si>
    <t>shares of petitions</t>
  </si>
  <si>
    <t>reasons for not granting petition</t>
  </si>
  <si>
    <t>Judge Denied or Dismissed</t>
  </si>
  <si>
    <t>Dissolved by Plaintiff Request</t>
  </si>
  <si>
    <t>Dissolved by Mutual Request</t>
  </si>
  <si>
    <t>Plaintiff Withdrew Before Decision</t>
  </si>
  <si>
    <t>Neither Party Appeared</t>
  </si>
  <si>
    <t>No Information</t>
  </si>
  <si>
    <t>24-35</t>
  </si>
  <si>
    <t>duration of restraining orders granted</t>
  </si>
  <si>
    <t>1-11</t>
  </si>
  <si>
    <t>12-23</t>
  </si>
  <si>
    <t>36</t>
  </si>
  <si>
    <t>Restraining orders in Hawaii</t>
  </si>
  <si>
    <t>Source:</t>
  </si>
  <si>
    <t>Ross, Martha L. and Valli Kalei Kanuha (1999). Restraining Orders Sought in the City &amp; County of Honolulu, School of Social Work, University of Hawaii at Manoa; Department of the Attorney General, State of Hawaii.</t>
  </si>
  <si>
    <t>See also</t>
  </si>
  <si>
    <t>Kanuha, Valli Kalei and Martha L. Ross (2004). "The Use of Temporary Restraining Orders (TROs) as a Strategy to Address Intimate Partner Violence." Violence and Victims vol. 19(3): 343-56.</t>
  </si>
  <si>
    <t>The statement, "I'm going to kill you!" occurs as an emphatic in popular conversation.</t>
  </si>
  <si>
    <t>The difficulty in interpreting that statement as either an emphatic or a literal threat seems to be reflected in the</t>
  </si>
  <si>
    <t>different frequencies of "threat to kill" and "threat to hurt physically" across Family and District Court petitions.</t>
  </si>
  <si>
    <t>Restraining orders issues in New Jersey</t>
  </si>
  <si>
    <t>She adds that more than 58,000 TROs and amended TROs were issued by New Jersey courts last year, with about 60 percent of the complaints originating in municipal courts.</t>
  </si>
  <si>
    <t>Nancy Kessler, chief of juvenile and family services for the AOC</t>
  </si>
  <si>
    <t>Bleemer, Russ (1995). "N.J. Judges Told To Ignore Rights In Abuse TROs." New Jersey Law Journal, Apr. 24, 1995.</t>
  </si>
  <si>
    <t>scene</t>
  </si>
  <si>
    <t>7. Total number of police reports where minors were present at the</t>
  </si>
  <si>
    <t>was noted</t>
  </si>
  <si>
    <t>6. Total number of police reports where drug usage other than alcohol</t>
  </si>
  <si>
    <t xml:space="preserve">5. Total number of police reports where alcohol usage was noted </t>
  </si>
  <si>
    <t>data element included all cases not just those involving arrests)</t>
  </si>
  <si>
    <t>prosecutorial agency requesting criminal complaint (In 2003 this</t>
  </si>
  <si>
    <t>4. Total number of cases involving arrests that were submitted to</t>
  </si>
  <si>
    <t>ARS 13-3606</t>
  </si>
  <si>
    <t>3. Total number of cases where weapons were seized pursuant to</t>
  </si>
  <si>
    <t xml:space="preserve">c. Total number of dual arrests (male and female) </t>
  </si>
  <si>
    <t xml:space="preserve">b. Total number of female only arrests </t>
  </si>
  <si>
    <t>a. Total number of male only arrests</t>
  </si>
  <si>
    <t xml:space="preserve">2. Total number of cases involving arrest(s) at the scene </t>
  </si>
  <si>
    <t>Protection)</t>
  </si>
  <si>
    <t>ARS 13-3601 (Domestic Violence) and ARS 13-3602 (Orders of</t>
  </si>
  <si>
    <t>1. The number of police reports generated by violations of statutes</t>
  </si>
  <si>
    <t>Totals for year</t>
  </si>
  <si>
    <t>Arizona’s Uniform Law Enforcement Domestic Violence Statistical Report</t>
  </si>
  <si>
    <t>cases sum</t>
  </si>
  <si>
    <t>dual arrest share for persons arrested</t>
  </si>
  <si>
    <t>State of Arizona, 2005 State Agency Coordination Team Report (SACT), p. 30</t>
  </si>
  <si>
    <t>http://azmemory.azlibrary.gov/cdm/compoundobject/collection/statepubs/id/6256/rec/6</t>
  </si>
  <si>
    <t>arrest sex ratio, 2003-2004</t>
  </si>
  <si>
    <t>offender sex ratio</t>
  </si>
  <si>
    <t>summary for 1998-2009</t>
  </si>
  <si>
    <t>victim sex ratio</t>
  </si>
  <si>
    <t>summary, 2010-2012</t>
  </si>
  <si>
    <t>sex ratio of victims</t>
  </si>
  <si>
    <t>sex ratio of offenders</t>
  </si>
  <si>
    <t>males/females</t>
  </si>
  <si>
    <t xml:space="preserve">state </t>
  </si>
  <si>
    <t>category</t>
  </si>
  <si>
    <t>AZ</t>
  </si>
  <si>
    <t>2003-2004</t>
  </si>
  <si>
    <t>IA</t>
  </si>
  <si>
    <t>1998-2009</t>
  </si>
  <si>
    <t>OH</t>
  </si>
  <si>
    <t>2010-2012</t>
  </si>
  <si>
    <t>VA</t>
  </si>
  <si>
    <t>2006-2010</t>
  </si>
  <si>
    <t>For additional data, see</t>
  </si>
  <si>
    <t>Figures linked from this workbook</t>
  </si>
  <si>
    <t>Survey responses from 22 North Carolina counties, probably about the year 2003</t>
  </si>
  <si>
    <t>orders after hearing</t>
  </si>
  <si>
    <t>Domestic violence protective orders (restraining orders) in North Carolina</t>
  </si>
  <si>
    <t>type not specified</t>
  </si>
  <si>
    <t>share of specified</t>
  </si>
  <si>
    <t>sex of petitioner / plaintiff</t>
  </si>
  <si>
    <t>total plaintiffs</t>
  </si>
  <si>
    <t>sex not identified</t>
  </si>
  <si>
    <t>Yearwood, Douglas L. (2005). "Judicial Dispositions of Ex-Parte and Domestic Violence Protection Order Hearings: A Comparative Analysis of Victim Requests and Court Authorized Relief." Journal of Family Violence vol. 20(3): 161-70.</t>
  </si>
  <si>
    <t>Yearwood (2005) p.163.</t>
  </si>
  <si>
    <t>Id. p. 163</t>
  </si>
  <si>
    <t>criminal-justice-dv-gender#"police DV reports by sex"</t>
  </si>
  <si>
    <t>Friday et al. (2006) p. 18</t>
  </si>
  <si>
    <t>reported share of male victims</t>
  </si>
  <si>
    <t>reported share of female suspects</t>
  </si>
  <si>
    <t>Id. p. 25 (but reported with stereotyped genders)</t>
  </si>
  <si>
    <t>reported victim injuries</t>
  </si>
  <si>
    <t>none or non-apparent minor</t>
  </si>
  <si>
    <t>apparent minor injuries</t>
  </si>
  <si>
    <t>bruises/scratched</t>
  </si>
  <si>
    <t>total relatively minor injuries</t>
  </si>
  <si>
    <t>total relataively serious injuries</t>
  </si>
  <si>
    <t>Id. p. 26</t>
  </si>
  <si>
    <t>victim-suspect relationship</t>
  </si>
  <si>
    <t>boyfriend/girlfriend</t>
  </si>
  <si>
    <t>former boyfriend/girlfriend</t>
  </si>
  <si>
    <t>spouse</t>
  </si>
  <si>
    <t>estranged/divorced spouse</t>
  </si>
  <si>
    <t>unknown</t>
  </si>
  <si>
    <t>Id. p. 27</t>
  </si>
  <si>
    <t>cases in which charges declared unfounded</t>
  </si>
  <si>
    <t>Id. p. 28</t>
  </si>
  <si>
    <t>dv calls to police for assistance (per year)</t>
  </si>
  <si>
    <t>Friday et al. (2006) p. 12</t>
  </si>
  <si>
    <t>share of dv calls/all calls to police in 2003</t>
  </si>
  <si>
    <t>share of calls from male victims</t>
  </si>
  <si>
    <t>Domestic violence (dv) arrests by Charlotte Mecklenburg Police Department in 2003</t>
  </si>
  <si>
    <t>dv incidents reported</t>
  </si>
  <si>
    <t>incidents sampled</t>
  </si>
  <si>
    <t>incidents with one victim/one suspect</t>
  </si>
  <si>
    <t>share of incidents assigned to specialized DV unit</t>
  </si>
  <si>
    <t>In reported incidents</t>
  </si>
  <si>
    <t>initial case to DV unit</t>
  </si>
  <si>
    <t>initial case to patrol unit</t>
  </si>
  <si>
    <t>overall</t>
  </si>
  <si>
    <t>Id. pp. 38, 18 (follow-up period at least one year: in 2003 to in 2005)</t>
  </si>
  <si>
    <t>Serial perpetration/victimization</t>
  </si>
  <si>
    <t>suspect subsequently dv suspect</t>
  </si>
  <si>
    <t>victim subsquently dv victim</t>
  </si>
  <si>
    <t>Among persons from one victim/one suspect incident sample</t>
  </si>
  <si>
    <t>suspect who were victims in prior dv incidents</t>
  </si>
  <si>
    <t>victims who were suspect in prior dv incidents</t>
  </si>
  <si>
    <t>victims who were suspects in subsequent dv incidents</t>
  </si>
  <si>
    <t>suspects who were victism in subsequent dv incidents</t>
  </si>
  <si>
    <t>persons in sample reversing future victim-suspect designation</t>
  </si>
  <si>
    <t>incident dispostion</t>
  </si>
  <si>
    <t>cleared by arrest of suspect</t>
  </si>
  <si>
    <t>standard police</t>
  </si>
  <si>
    <t>DV unit</t>
  </si>
  <si>
    <t>cleared by other means</t>
  </si>
  <si>
    <t>prosecution declined</t>
  </si>
  <si>
    <t>victim declined to prosecute</t>
  </si>
  <si>
    <t>other clearances</t>
  </si>
  <si>
    <t>incident disposed as unfounded</t>
  </si>
  <si>
    <t xml:space="preserve">incidents otherwise cleared by year-end 2005 </t>
  </si>
  <si>
    <t>among founded, cleared incidents</t>
  </si>
  <si>
    <t>incident weighted</t>
  </si>
  <si>
    <t>Id. pp. 54-5.  Note the incidents assigned to DV Unit were over-sampled.</t>
  </si>
  <si>
    <t>on-scene arrest</t>
  </si>
  <si>
    <t xml:space="preserve">In NC, charges are filed automatically upon arrest.  </t>
  </si>
  <si>
    <t>incident share</t>
  </si>
  <si>
    <t>cases police cleared by arrest of suspect</t>
  </si>
  <si>
    <t>the base for the on-scene arrest shares isn't clear and seems to be smaller than total incidents</t>
  </si>
  <si>
    <t>guilty by plea or trial</t>
  </si>
  <si>
    <t>not guilty by trial</t>
  </si>
  <si>
    <t>Id. p. 57</t>
  </si>
  <si>
    <t>disposition of arrested suspects</t>
  </si>
  <si>
    <t>spent some time in jail</t>
  </si>
  <si>
    <t>case voluntarily dismssed</t>
  </si>
  <si>
    <t>Friday, Paul C., Vivian B. Lord, M. Lyn Exum and Jennifer L. Hartman (2006). Evaluating the Impact of a Specialized Domestic Violence Police Unit: Final Report.</t>
  </si>
  <si>
    <t>Pittsburgh, Alleghany Family Court, January to June, 2000</t>
  </si>
  <si>
    <t xml:space="preserve">protection order petitions on the civil court dockets </t>
  </si>
  <si>
    <t>Jan-Jun 2000</t>
  </si>
  <si>
    <t>full year</t>
  </si>
  <si>
    <t>number of different women filing</t>
  </si>
  <si>
    <t>share of petitions from men</t>
  </si>
  <si>
    <t>petitions from men eliminated from analysis</t>
  </si>
  <si>
    <t>women's petitions granted a preliminary protection order</t>
  </si>
  <si>
    <t>women's petitions leading to final order evicting woman's partner</t>
  </si>
  <si>
    <t>women with final orders who made a contempt charge against partner</t>
  </si>
  <si>
    <t>contempt charges resulting in incarceration of subject</t>
  </si>
  <si>
    <t xml:space="preserve">Gondolf, Edward W. (2001). Civil Protectin Orders and Criminal Court Actions: The Extent and Impact of "Overlap" Cases; Final Report submitted to Pennsylvania Commission on Crime and Delinquincy, Oct. 30, available at </t>
  </si>
  <si>
    <t>http://www.iup.edu/maati/publications/PCCDFinalReport.shtm</t>
  </si>
  <si>
    <t>Pennsylvania population figures</t>
  </si>
  <si>
    <t>formally non-domestic/domestic</t>
  </si>
  <si>
    <t>non-DV allocated to DV</t>
  </si>
  <si>
    <t>district court cases</t>
  </si>
  <si>
    <t>misdemeanor domestic assault</t>
  </si>
  <si>
    <t>felony domestic assault</t>
  </si>
  <si>
    <t>gross misdemeanor domestic assault</t>
  </si>
  <si>
    <t>domestic abuse, family</t>
  </si>
  <si>
    <t>harassment, major civil</t>
  </si>
  <si>
    <t>Annual Report of the Minnesota Judicial Branch</t>
  </si>
  <si>
    <t>earlier annual reports don't include detailed case statistics</t>
  </si>
  <si>
    <t>Restraining orders and domestic violence in Minnesota courts</t>
  </si>
  <si>
    <t>case filings by fiscal year, Utah district courts, all judicial district courts</t>
  </si>
  <si>
    <t>civil stalking, in general civil</t>
  </si>
  <si>
    <t>protective orders, in domestic</t>
  </si>
  <si>
    <t>cohabitant abuse, in domestic</t>
  </si>
  <si>
    <t>heading "spouse abuse," cases filed, FY 1997</t>
  </si>
  <si>
    <t>684 </t>
  </si>
  <si>
    <r>
      <t>197</t>
    </r>
    <r>
      <rPr>
        <sz val="10"/>
        <rFont val="Arial"/>
      </rPr>
      <t> </t>
    </r>
  </si>
  <si>
    <t>case listing</t>
  </si>
  <si>
    <t>Protective orders and domestic violence in Utah, historical case filings</t>
  </si>
  <si>
    <t>civil protection orders issued by quarter, by type</t>
  </si>
  <si>
    <t>calendar quarter</t>
  </si>
  <si>
    <t>Civil Stalking Injunction</t>
  </si>
  <si>
    <t>Protective Order</t>
  </si>
  <si>
    <t>Temporary Civil Stalking Injunction</t>
  </si>
  <si>
    <t>Temporary Protective Order</t>
  </si>
  <si>
    <t>Dating Violence Protective Order</t>
  </si>
  <si>
    <t>Temporary Dating Violence Protective Order</t>
  </si>
  <si>
    <t>y</t>
  </si>
  <si>
    <t>calendar year 2013 total appears to be incorrect; not consistent with sum</t>
  </si>
  <si>
    <t>FY2014 Q2 filing; Q4 sheet duplicates Q3 sheet in calendar year 2013 workbook</t>
  </si>
  <si>
    <t>sum 2013</t>
  </si>
  <si>
    <t>alt</t>
  </si>
  <si>
    <t>from individual quarter filings</t>
  </si>
  <si>
    <t>horiz. sum</t>
  </si>
  <si>
    <t>check vert sum</t>
  </si>
  <si>
    <t>sum for FY 1997</t>
  </si>
  <si>
    <t>summed data, FY 2013 by type</t>
  </si>
  <si>
    <t>PO / temp PO</t>
  </si>
  <si>
    <t>detail sum</t>
  </si>
  <si>
    <t>temp - final</t>
  </si>
  <si>
    <t>FY2013 from below</t>
  </si>
  <si>
    <t>fiscal year, case filings, circuit courts summary</t>
  </si>
  <si>
    <t>protection order filings</t>
  </si>
  <si>
    <t>protection orders</t>
  </si>
  <si>
    <t>unweighted civil caseload, legacy only, by county</t>
  </si>
  <si>
    <t>protection order actions</t>
  </si>
  <si>
    <t>domestic</t>
  </si>
  <si>
    <t>stalking</t>
  </si>
  <si>
    <t>statewide workload table</t>
  </si>
  <si>
    <t>total actions</t>
  </si>
  <si>
    <t>http://ujs.sd.gov/Information/annualreports.aspx</t>
  </si>
  <si>
    <t>South Dakota Unified Judicial System</t>
  </si>
  <si>
    <t>Annual Reports</t>
  </si>
  <si>
    <t>Protection order filings in South Dakota, historical statistics</t>
  </si>
  <si>
    <t>protection orders, domestic violence</t>
  </si>
  <si>
    <t>protection orders, civil harassment</t>
  </si>
  <si>
    <t>Washington State Patrol database, currrently enforceable restraining orders as of July 2012</t>
  </si>
  <si>
    <t>civil harassment restraining orders</t>
  </si>
  <si>
    <t>temporary (preliminary)</t>
  </si>
  <si>
    <t>permanent</t>
  </si>
  <si>
    <t>Caplan (2013) p. 797, citing "Response to author’s Public Records Act request (on file with author)"</t>
  </si>
  <si>
    <t>Caplan, Aaron H. (2013). "Free Speech and Civil Harassment Orders." Hastings Law Journal vol. 64: 781-862.</t>
  </si>
  <si>
    <t>Harassment order can be sought against anyone, including</t>
  </si>
  <si>
    <t>persons covered under separate "domestic abuse" law</t>
  </si>
  <si>
    <t>among formally non-domestic restraining orders</t>
  </si>
  <si>
    <t>relationship sum</t>
  </si>
  <si>
    <t>Circuit court of Howell County, Missouri, Nov. 1995 to Dec. 1996</t>
  </si>
  <si>
    <t>current spouses</t>
  </si>
  <si>
    <t>former spouses or former cohabitants</t>
  </si>
  <si>
    <t>blood relatives</t>
  </si>
  <si>
    <t>related by collateral marriage</t>
  </si>
  <si>
    <t>have child in common</t>
  </si>
  <si>
    <t>petitioner-respondent relationship</t>
  </si>
  <si>
    <t>no domestic or familial relationship</t>
  </si>
  <si>
    <t>total relationship specifications</t>
  </si>
  <si>
    <t>total cases</t>
  </si>
  <si>
    <t>Dunlap (1997) p. 4</t>
  </si>
  <si>
    <t>(multiple respondents)</t>
  </si>
  <si>
    <t>petitioners unrepresented</t>
  </si>
  <si>
    <t>respondents unrepresented</t>
  </si>
  <si>
    <t>Id. p. 5</t>
  </si>
  <si>
    <t>Dunlap, David H. (1997). "Trends in Adult Abuse and Child Protection." University of Missouri at Kansas City [UMKC] Law Review vol. 66(1): 1-10.</t>
  </si>
  <si>
    <t>Baltimore city courts</t>
  </si>
  <si>
    <t>Baltimore county courts</t>
  </si>
  <si>
    <t>Montgomery County courts</t>
  </si>
  <si>
    <t>Prince George county courts</t>
  </si>
  <si>
    <t>Anne Arundel County</t>
  </si>
  <si>
    <t xml:space="preserve">Howard County </t>
  </si>
  <si>
    <t>total case</t>
  </si>
  <si>
    <t>observed cases, Apr.-Sept. 1993</t>
  </si>
  <si>
    <t>case types</t>
  </si>
  <si>
    <t>ex parte case</t>
  </si>
  <si>
    <t>(final) protection order cases</t>
  </si>
  <si>
    <t>contempt hearing cases</t>
  </si>
  <si>
    <t>modification of prior orders</t>
  </si>
  <si>
    <t>rescission of prior orders</t>
  </si>
  <si>
    <t>counter-party ex parte petitions</t>
  </si>
  <si>
    <t>duration of consideration</t>
  </si>
  <si>
    <t>majority, 5 to 10 mins, most less than 15 mins</t>
  </si>
  <si>
    <t>among (final) protection order cases</t>
  </si>
  <si>
    <t>no full hearing on merits</t>
  </si>
  <si>
    <t>hearing on merits</t>
  </si>
  <si>
    <t>failure to appear</t>
  </si>
  <si>
    <t>petitioner requested dismissal</t>
  </si>
  <si>
    <t>ex parte relief extended at request of petition</t>
  </si>
  <si>
    <t>ex parte relief extended because respondent not served</t>
  </si>
  <si>
    <t>case-length data available for hearing in merits</t>
  </si>
  <si>
    <t>less than 5 mins</t>
  </si>
  <si>
    <t>median about 15 mins</t>
  </si>
  <si>
    <t>respondent</t>
  </si>
  <si>
    <t>order granted</t>
  </si>
  <si>
    <t>restraint imposed</t>
  </si>
  <si>
    <t>don't enter residence</t>
  </si>
  <si>
    <t>vacate residence</t>
  </si>
  <si>
    <t>deprived of child custody</t>
  </si>
  <si>
    <t>note: not all cases involve cohabitation or joint custody of children, but statistics are  relative to all cases in category</t>
  </si>
  <si>
    <t xml:space="preserve">  continuances</t>
  </si>
  <si>
    <t xml:space="preserve">  decided</t>
  </si>
  <si>
    <t>DuFresne, Regina and Jonathan S. Greene (1994-95). "Increasing Remedies for Domestic Violence: A Study of Maryland's 1992 Deomstic Violence Act in the Courtroom." Maryland Journal of Contemporary Legal Issues vol. 6(1): 155-178.</t>
  </si>
  <si>
    <t>Study of 21st Judicial District in 2006</t>
  </si>
  <si>
    <t>requests for civil domestic violence order (50B petition)</t>
  </si>
  <si>
    <t>p. 954</t>
  </si>
  <si>
    <t>petitions in which chid custody at issue</t>
  </si>
  <si>
    <t>among petitions where child custody at issue</t>
  </si>
  <si>
    <t>plaintiff</t>
  </si>
  <si>
    <t>total known</t>
  </si>
  <si>
    <t>legal representation</t>
  </si>
  <si>
    <t>for plaintiff</t>
  </si>
  <si>
    <t>for defendant</t>
  </si>
  <si>
    <t>represented</t>
  </si>
  <si>
    <t>not represented</t>
  </si>
  <si>
    <t>p. 958</t>
  </si>
  <si>
    <t>outcome of actions</t>
  </si>
  <si>
    <t>ex parte petition</t>
  </si>
  <si>
    <t>order addresses custody</t>
  </si>
  <si>
    <t>custody share</t>
  </si>
  <si>
    <t>order within ten days</t>
  </si>
  <si>
    <t>total known cases</t>
  </si>
  <si>
    <t>where ex parte granted</t>
  </si>
  <si>
    <t>total known granted</t>
  </si>
  <si>
    <t>p. 960</t>
  </si>
  <si>
    <t>followup data for this study obscures reverse violence, reverse petitions</t>
  </si>
  <si>
    <t>Reynolds, Suzanne and Ralph Peeples (2012). "When petitioners seek custody in domestic violence court and why we should take them seriously." Wake Forest Law Review vol. 47: 935-998.</t>
  </si>
  <si>
    <t>data from Reynolds &amp; Peeples (2012)</t>
  </si>
  <si>
    <t>data collected and reported by Maryland Network Against Domestic Violence</t>
  </si>
  <si>
    <t>study authors "have worked in the field of domestic violence since 1983 as victim advocates in a local battered spouse program."</t>
  </si>
  <si>
    <t>data collected by Maryland Network Against Domestic Violence (MNADV) "with the assistance of the domestic violence programs in each county."</t>
  </si>
  <si>
    <t>petitions by type of concern</t>
  </si>
  <si>
    <t>child abuse</t>
  </si>
  <si>
    <t>vulnerable adult</t>
  </si>
  <si>
    <t>respondent by sex</t>
  </si>
  <si>
    <t>"persons eligible for relief by sex (when available)"</t>
  </si>
  <si>
    <t>persons eligible for relief by relationship category</t>
  </si>
  <si>
    <t>current spouse</t>
  </si>
  <si>
    <t>former spouse</t>
  </si>
  <si>
    <t>intimate cohabitant</t>
  </si>
  <si>
    <t>relative</t>
  </si>
  <si>
    <t>parent</t>
  </si>
  <si>
    <t>child</t>
  </si>
  <si>
    <t>person with child in common with respondent</t>
  </si>
  <si>
    <t>ex parte restraints granted</t>
  </si>
  <si>
    <t>non-abuse</t>
  </si>
  <si>
    <t>non-contact</t>
  </si>
  <si>
    <t>non-entry</t>
  </si>
  <si>
    <t>stay away from temporary residence of petitioner</t>
  </si>
  <si>
    <t>stay away from school of petioner</t>
  </si>
  <si>
    <t>stay away from employment of petitioner</t>
  </si>
  <si>
    <t>vacate common home</t>
  </si>
  <si>
    <t>respondent deprived of custody of children</t>
  </si>
  <si>
    <t>types of restraints granted</t>
  </si>
  <si>
    <t>ex parte petitions filed</t>
  </si>
  <si>
    <t>ex parte petitions denied</t>
  </si>
  <si>
    <t>reasons for denial</t>
  </si>
  <si>
    <t>no acts</t>
  </si>
  <si>
    <t>not eligible</t>
  </si>
  <si>
    <t>no jurisdiction</t>
  </si>
  <si>
    <t>insufficient evidence</t>
  </si>
  <si>
    <t>to circuit court</t>
  </si>
  <si>
    <t>no reason given</t>
  </si>
  <si>
    <t>no show: petitioner did not appear when case called</t>
  </si>
  <si>
    <t>cross filed: both petitioner and responded filed for order</t>
  </si>
  <si>
    <t>representation at (final) protective order hearing</t>
  </si>
  <si>
    <t>petitioner, circuit court cases</t>
  </si>
  <si>
    <t>hearings</t>
  </si>
  <si>
    <t>pro se</t>
  </si>
  <si>
    <t>attorney</t>
  </si>
  <si>
    <t>petitioner, district court cases</t>
  </si>
  <si>
    <t>petitioner, total</t>
  </si>
  <si>
    <t>respondent, circuit court cases</t>
  </si>
  <si>
    <t>respondent, district court cases</t>
  </si>
  <si>
    <t>respondent, total</t>
  </si>
  <si>
    <t>did not appear</t>
  </si>
  <si>
    <t>(final) protective orders</t>
  </si>
  <si>
    <t>of which, by consent</t>
  </si>
  <si>
    <t>ex parte</t>
  </si>
  <si>
    <t>final order</t>
  </si>
  <si>
    <t>circuit court</t>
  </si>
  <si>
    <t>other, itemized for final orders</t>
  </si>
  <si>
    <t>exclusive use of vehicle</t>
  </si>
  <si>
    <t>respondent counseling</t>
  </si>
  <si>
    <t>petitioner counseling</t>
  </si>
  <si>
    <t>emergency financial maintenance</t>
  </si>
  <si>
    <t>visitation granted</t>
  </si>
  <si>
    <t>final order hearings by outcomes</t>
  </si>
  <si>
    <t>total hearings</t>
  </si>
  <si>
    <t>petitioner did not appear (no show)</t>
  </si>
  <si>
    <t>both petitioner and respondent did not appear</t>
  </si>
  <si>
    <t>dismissed at request of petitioner</t>
  </si>
  <si>
    <t>cross petition</t>
  </si>
  <si>
    <t>respondent not served</t>
  </si>
  <si>
    <t>no reasons given</t>
  </si>
  <si>
    <t>no abuse</t>
  </si>
  <si>
    <t>total of sub-categories</t>
  </si>
  <si>
    <t>granted order</t>
  </si>
  <si>
    <t>implied denied/dismissed</t>
  </si>
  <si>
    <t>subtotal of denied/dismissed</t>
  </si>
  <si>
    <t>apparent subcategories of denied/dismissed</t>
  </si>
  <si>
    <t>alt figures</t>
  </si>
  <si>
    <t>appeals of final order</t>
  </si>
  <si>
    <t>by petitioner</t>
  </si>
  <si>
    <t>by respondent</t>
  </si>
  <si>
    <t>filed by petitioner</t>
  </si>
  <si>
    <t>filed by respondent</t>
  </si>
  <si>
    <t>filed by others</t>
  </si>
  <si>
    <t>contempt petition denied</t>
  </si>
  <si>
    <t>contempt petition granted</t>
  </si>
  <si>
    <t>contempt petitions (within timeframe of case collection)</t>
  </si>
  <si>
    <t>petition to modify or rescind (within timeframe of case collection)</t>
  </si>
  <si>
    <t>modification petition denied</t>
  </si>
  <si>
    <t>The numbers of Ex Parte orders granted may appear inconsistent with the information on</t>
  </si>
  <si>
    <t>Orders Denied ( Refer to CT17 ). This is because there were numerous domestic</t>
  </si>
  <si>
    <t>violence petitions that resulted in protective orders granted without prior ex parte orders being granted.</t>
  </si>
  <si>
    <t>The most frequent reason being both parties appearing at the ex parte hearing.</t>
  </si>
  <si>
    <t>orders granted</t>
  </si>
  <si>
    <t>ex parte order granted</t>
  </si>
  <si>
    <t>civil petitions for domestic-violence restraining orders, Oct. 1 - Dec. 31, 1992</t>
  </si>
  <si>
    <t>comparative aggregate data</t>
  </si>
  <si>
    <t>October</t>
  </si>
  <si>
    <t>November</t>
  </si>
  <si>
    <t>December</t>
  </si>
  <si>
    <t>Data collected through review of cases, Oct. 1 to Dec 31, 1992</t>
  </si>
  <si>
    <t>granted by year &amp; month, 1991-3</t>
  </si>
  <si>
    <t>filed by year &amp; month, 1991-93</t>
  </si>
  <si>
    <t>total Oct. November</t>
  </si>
  <si>
    <t>total, Oct. - Dec.</t>
  </si>
  <si>
    <t>Source: District Court of Maryland, via MNADV (1994), Appendix</t>
  </si>
  <si>
    <t>MNADV (1994):</t>
  </si>
  <si>
    <t>civil petitions for domestic-violence restraining orders</t>
  </si>
  <si>
    <t>petitioner sex ratio</t>
  </si>
  <si>
    <t>p. 956</t>
  </si>
  <si>
    <t>weighted ave.</t>
  </si>
  <si>
    <t>Restraining orders in Maryland</t>
  </si>
  <si>
    <t>all cases</t>
  </si>
  <si>
    <t>petitioner</t>
  </si>
  <si>
    <t>District Court civil cases with domestic violence issue</t>
  </si>
  <si>
    <t>no ex parte order</t>
  </si>
  <si>
    <t>final order result</t>
  </si>
  <si>
    <t>ex parte order provided</t>
  </si>
  <si>
    <t>GW - granted in whole or part</t>
  </si>
  <si>
    <t>DN - denied</t>
  </si>
  <si>
    <t>ID - involuntary dismissal</t>
  </si>
  <si>
    <t>VD - voluntary dismissal</t>
  </si>
  <si>
    <t>OT - closed, stayed, abandoned</t>
  </si>
  <si>
    <t>pending case not counted</t>
  </si>
  <si>
    <t>FY 1999/2000</t>
  </si>
  <si>
    <t>FY 2000/2001</t>
  </si>
  <si>
    <t>ex parte grant rate</t>
  </si>
  <si>
    <t>NC Judicial Dept., Admin Office of the Courts</t>
  </si>
  <si>
    <t>responding party male figure clearly incorrect; corrected</t>
  </si>
  <si>
    <t>1-A: custody award in final (10-day) order</t>
  </si>
  <si>
    <t>1-B: custody not award in final (10-day) order</t>
  </si>
  <si>
    <t>civil restraining order petitions raising child custody issues</t>
  </si>
  <si>
    <t>2: ex parte order addresses custody, no final (10-day) order entered</t>
  </si>
  <si>
    <t>some new case entered</t>
  </si>
  <si>
    <t>reversal share</t>
  </si>
  <si>
    <t>new-case share reversal share</t>
  </si>
  <si>
    <t>some new case = civil or criminal action between the parties involved in the 2006 restraining-order case</t>
  </si>
  <si>
    <t>Follow-up on parties to 2006 child-custody restraining order cases, from case in 2006 to Dec. 2011</t>
  </si>
  <si>
    <t>Id. p. 955</t>
  </si>
  <si>
    <t>Note: Id. Table 15 inconsistent with data appendix</t>
  </si>
  <si>
    <t>reversal</t>
  </si>
  <si>
    <t>reversal = plaintiff becomes defendant in subsequent civil or criminal action between the parties</t>
  </si>
  <si>
    <t>That's significant, as shown by the Friday et al. data above and the tabulation of appendix data below.</t>
  </si>
  <si>
    <t>In Chicago alone, 9,000 protection orders and extensions of orders were issued in 1987. Portland, Oregon, issues over 4,000 orders per year; Milwaukee, 3,000; and Tuscon, 1,000.</t>
  </si>
  <si>
    <t>claim</t>
  </si>
  <si>
    <t>reference</t>
  </si>
  <si>
    <t>p. 1 in Finn, Peter and Sarah Colson (1990). Civil Protection Orders: Legislation, Current Court Practice, and Enforcement. Issues and Practices in Criminal Justice. National Institute of Justice.</t>
  </si>
  <si>
    <t>Family violence known to Texas police</t>
  </si>
  <si>
    <t>Table 74: Twenty-one-year compilation of 911 calls, arrests for simple assault, and domestic violence court cases in Colorado Springs versus increase in population.</t>
  </si>
  <si>
    <t>Year</t>
  </si>
  <si>
    <t>Metropolitan</t>
  </si>
  <si>
    <t>Domestic</t>
  </si>
  <si>
    <t>Disturbance</t>
  </si>
  <si>
    <t>911 Calls</t>
  </si>
  <si>
    <t>All Other</t>
  </si>
  <si>
    <t>911Calls</t>
  </si>
  <si>
    <t>Simple Assault</t>
  </si>
  <si>
    <t>(18 and over)</t>
  </si>
  <si>
    <t>DV Misdemeanor</t>
  </si>
  <si>
    <t>Court Cases</t>
  </si>
  <si>
    <t>4th Judicial District</t>
  </si>
  <si>
    <t>Number</t>
  </si>
  <si>
    <t>Percent who</t>
  </si>
  <si>
    <t>call 911 at</t>
  </si>
  <si>
    <t>least once</t>
  </si>
  <si>
    <t>Percent of</t>
  </si>
  <si>
    <t>all 911 calls</t>
  </si>
  <si>
    <t>Notes:</t>
  </si>
  <si>
    <t>Population: Estimates from U.S. Census Bureau, Colorado Springs metropolitan area. Note that the population of a metropolitan center is always greater than that of the city. Also, residents can, and often do call 911 more than once in a given year and this increases the expressed percentage of population who call 911 by an unknown amount.</t>
  </si>
  <si>
    <t>Court cases: Values for domestic violence court cases are from Colorado Judicial Branch Annual Statistical Reports</t>
  </si>
  <si>
    <t>911 Calls: Taken from the annual reports of the Colorado Springs Police Department. Domestic disturbance calls are the sum of "domestic" and "family" 911 calls. Note that the CSPD police report for 2003 does not list any (0) Disturbance - Family 911 calls.</t>
  </si>
  <si>
    <t>Arrests: For simple assault include other offenses than those involving domestic violence.</t>
  </si>
  <si>
    <t>Mandatory Arrest — Deters Intervention And Increases Homicides by Charles E. Corry, Ph.D.</t>
  </si>
  <si>
    <t xml:space="preserve"> Equal Justice Foundation.</t>
  </si>
  <si>
    <t>http://www.ejfi.org/</t>
  </si>
  <si>
    <t>Table 78: Total domestic violence incidents reported by Colorado Bureau of Investigation versus number of married and common law victims</t>
  </si>
  <si>
    <t>U.S. Census</t>
  </si>
  <si>
    <t>State</t>
  </si>
  <si>
    <t>Population</t>
  </si>
  <si>
    <t>Colorado Bureau of Investigation</t>
  </si>
  <si>
    <t>Domestic Violence Reports</t>
  </si>
  <si>
    <t>Total DV</t>
  </si>
  <si>
    <t>Reported</t>
  </si>
  <si>
    <t>married</t>
  </si>
  <si>
    <t>(%of total)</t>
  </si>
  <si>
    <t>Number common</t>
  </si>
  <si>
    <t>law victims</t>
  </si>
  <si>
    <t>(% of total)</t>
  </si>
  <si>
    <t>Total married or</t>
  </si>
  <si>
    <t>common law</t>
  </si>
  <si>
    <t>2,253 (42%)</t>
  </si>
  <si>
    <t>456 (8%)</t>
  </si>
  <si>
    <t>2,709 (50%)</t>
  </si>
  <si>
    <t>3,751 (41%)</t>
  </si>
  <si>
    <t>881 (10%)</t>
  </si>
  <si>
    <t>4,632 (51%)</t>
  </si>
  <si>
    <t>2,527 (42%)</t>
  </si>
  <si>
    <t>523 (9%)</t>
  </si>
  <si>
    <t>3,050 (50%)</t>
  </si>
  <si>
    <t>2,751 (41%)</t>
  </si>
  <si>
    <t>553 (8%)</t>
  </si>
  <si>
    <t>3,304 (49%)</t>
  </si>
  <si>
    <t>2,745 (40%)</t>
  </si>
  <si>
    <t>641 (9%)</t>
  </si>
  <si>
    <t>3,386 (49%)</t>
  </si>
  <si>
    <t>3,104 (41%)</t>
  </si>
  <si>
    <t>654 (9%)</t>
  </si>
  <si>
    <t>3,758 (49%)</t>
  </si>
  <si>
    <t>2,816 (39%)</t>
  </si>
  <si>
    <t>524 (7%)</t>
  </si>
  <si>
    <t>3,340 (46%)</t>
  </si>
  <si>
    <t>2,754 (38%)</t>
  </si>
  <si>
    <t>563 (8%)</t>
  </si>
  <si>
    <t>3,317 (46%)</t>
  </si>
  <si>
    <t>2,681 (38%)</t>
  </si>
  <si>
    <t>543 (8%)</t>
  </si>
  <si>
    <t>3,224 (45%)</t>
  </si>
  <si>
    <t>2,677 (36%)</t>
  </si>
  <si>
    <t>565 (8%)</t>
  </si>
  <si>
    <t>3,242 (43%)</t>
  </si>
  <si>
    <t>4.665,177</t>
  </si>
  <si>
    <t>3,441 (33%)</t>
  </si>
  <si>
    <t>949 (9%)</t>
  </si>
  <si>
    <t>4,390 (42%)</t>
  </si>
  <si>
    <t>3,796 (34%)</t>
  </si>
  <si>
    <t>1,037 (9%)</t>
  </si>
  <si>
    <t>4,833 (43%)</t>
  </si>
  <si>
    <t>3,556 (31%)</t>
  </si>
  <si>
    <t>802 (7%)</t>
  </si>
  <si>
    <t>4,358 (38%)</t>
  </si>
  <si>
    <t>3,474 (30%)</t>
  </si>
  <si>
    <t>707 (6%)</t>
  </si>
  <si>
    <t>4,181 (36%)</t>
  </si>
  <si>
    <t>3,711 (29%)</t>
  </si>
  <si>
    <t>725 (6%)</t>
  </si>
  <si>
    <t>4.436 (35%)</t>
  </si>
  <si>
    <t>3,771 (29%)</t>
  </si>
  <si>
    <t>4,496 (35%)</t>
  </si>
  <si>
    <t>Marriage, Divorce, And Charges Of Domestic Violence And Abuse by Charles E. Corry, Ph.D.</t>
  </si>
  <si>
    <t>Judicial district</t>
  </si>
  <si>
    <t>Colorado Counties</t>
  </si>
  <si>
    <t>Orders per</t>
  </si>
  <si>
    <t>10,000 people</t>
  </si>
  <si>
    <t>First 5</t>
  </si>
  <si>
    <t>Second</t>
  </si>
  <si>
    <t>N/A</t>
  </si>
  <si>
    <t>Third</t>
  </si>
  <si>
    <t>Fourth</t>
  </si>
  <si>
    <t>Fifth</t>
  </si>
  <si>
    <t>Sixth</t>
  </si>
  <si>
    <t>Seventh</t>
  </si>
  <si>
    <t>Eighth 5</t>
  </si>
  <si>
    <t>Ninth</t>
  </si>
  <si>
    <t>Tenth</t>
  </si>
  <si>
    <t>Eleventh</t>
  </si>
  <si>
    <t>Twelfth</t>
  </si>
  <si>
    <t>Thirteenth</t>
  </si>
  <si>
    <t>Fourteenth</t>
  </si>
  <si>
    <t>Fifteenth</t>
  </si>
  <si>
    <t>Sixteenth</t>
  </si>
  <si>
    <t>Seventeenth 5</t>
  </si>
  <si>
    <t>Eighteenth 5</t>
  </si>
  <si>
    <t>Nineteenth</t>
  </si>
  <si>
    <t>Twentieth</t>
  </si>
  <si>
    <t>Twenty first</t>
  </si>
  <si>
    <t>Twenty second</t>
  </si>
  <si>
    <t>Totals (minus Denver)</t>
  </si>
  <si>
    <t>Av 62</t>
  </si>
  <si>
    <t>M 67</t>
  </si>
  <si>
    <t>SD 28</t>
  </si>
  <si>
    <t>Av 67</t>
  </si>
  <si>
    <t>M 77</t>
  </si>
  <si>
    <t>SD 27</t>
  </si>
  <si>
    <t>Av 69</t>
  </si>
  <si>
    <t>M 80</t>
  </si>
  <si>
    <t>SD 30</t>
  </si>
  <si>
    <t>Av 72</t>
  </si>
  <si>
    <t>M 84</t>
  </si>
  <si>
    <t>SD 29</t>
  </si>
  <si>
    <t>Av 74</t>
  </si>
  <si>
    <t>M 85</t>
  </si>
  <si>
    <t>Av 78</t>
  </si>
  <si>
    <t>M 88</t>
  </si>
  <si>
    <t>Av 73</t>
  </si>
  <si>
    <t>M 82</t>
  </si>
  <si>
    <t>SD 23</t>
  </si>
  <si>
    <t>Av 70</t>
  </si>
  <si>
    <t>SD 24</t>
  </si>
  <si>
    <t>AV 73</t>
  </si>
  <si>
    <t>M 89</t>
  </si>
  <si>
    <t>M 91</t>
  </si>
  <si>
    <t>M 97</t>
  </si>
  <si>
    <t>SD 37</t>
  </si>
  <si>
    <t>AV</t>
  </si>
  <si>
    <t>M</t>
  </si>
  <si>
    <t>SD 33</t>
  </si>
  <si>
    <t>County populations: U.S. Census Bureau</t>
  </si>
  <si>
    <t>Restraining orders and divorces: Colorado State Court Tables 17, 29, and 30</t>
  </si>
  <si>
    <t>Av —Statewide average 6</t>
  </si>
  <si>
    <t>M —Mean of judicial districts</t>
  </si>
  <si>
    <t>SD — Standard deviation of judicial districts</t>
  </si>
  <si>
    <t>1. Prior to fiscal 2002 the courts lumped all civil restraining orders together. Statistics for 2002 and subsequent years separate civil and domestic abuse (DA) orders. For consistency with prior years both the total number and (domestic abuse) restraining orders are given. Again for consistency, the total number of civil restraining orders plus domestic violence cases is used to calculate percentages and per capita values. Where domestic abuse orders exceed 50% the values are shown in (bold).</t>
  </si>
  <si>
    <t>3. The percent of restraining orders within a judicial district should equal the percent of the sampled population for that district. Judicial districts where the percent of restraining orders exceeds the percent of the sampled population by more than 0.5% are shown in bold.</t>
  </si>
  <si>
    <t>4. Divorce includes all dissolutions, legal separations, and invalid marriage and totaled 25,991 in 2008.</t>
  </si>
  <si>
    <t>5. Municipalities within this judicial district may also issue restraining orders and prosecute misdemeanor domestic violence cases. The state court values given here do not reflect such cases.</t>
  </si>
  <si>
    <t>6. Statewide average is the sum of civil and criminal restraining order cases (31,360) divided by the state population (5,024,748) minus Denver City and County (610,345), or (???/4,414,403) x 10,000 to make it a useful integer, i.e., xx per 10,000 residents.</t>
  </si>
  <si>
    <t>Restraining orders in Colorada per 10,000 persons, by judicial district, 1998 to 2010</t>
  </si>
  <si>
    <t xml:space="preserve">2. A restraining order is mandated by law C.R.S. § 18-1-1001. </t>
  </si>
  <si>
    <t>Demographics Of Domestic Violence In Colorado — 2010</t>
  </si>
  <si>
    <t>From Table 62</t>
  </si>
  <si>
    <t>http://www.dvmen.org/dv-110.htm</t>
  </si>
  <si>
    <t>From July of 2010 through June of 2011, according to the Office of Court Administrator, three thousand six hundred eighty eight (3,688) petitions for relief from abuse and exploitation orders were filed with one thousand two hundred forty seven (1,247) final orders granted, one thousand six hundred forty four (1,644) temporary orders issued without a final order, seven hundred ninety four (794) matters resulting in no order and twelve (12) cases being transferred to another court.</t>
  </si>
  <si>
    <t>Title 12 provides for protection orders for non-household and non-family members regarding stalking and sexual assault. From July of 2010 through June of 2011, according to the Office of Court Administrator, in Superior Courts statewide, one hundred fifty one (151) stalking final orders were granted and three hundred ninety six (396) temporary stalking orders were granted. In Superior Courts statewide, there were nineteen (19) sexual assault final orders and twenty two (22) temporary sexual assault orders issued.</t>
  </si>
  <si>
    <t>STATE OF VERMONT
DOMESTIC VIOLENCE FATALITY REVIEW COMMISSION
REPORT, 2012</t>
  </si>
  <si>
    <t>domestic violence emergency restraining orders granted</t>
  </si>
  <si>
    <t>data for 2011</t>
  </si>
  <si>
    <t>At times when courts are closed, victims may request a civil emergency protective order through the police department. These orders remain in effect until the end of the next court business day, at which time a plaintiff may file a civil domestic violence petition to request continued protection. The court typically only receives copies of the orders that have been granted by an on call judge; data regarding those that may have been requested and denied are
not available.</t>
  </si>
  <si>
    <t>domestic violence civil petitions for restraining orders filed</t>
  </si>
  <si>
    <t>petitioner and defendant gender for DV restraining orders</t>
  </si>
  <si>
    <t>female v. male</t>
  </si>
  <si>
    <t>male v. female</t>
  </si>
  <si>
    <t>female v. female</t>
  </si>
  <si>
    <t>male v. male</t>
  </si>
  <si>
    <t xml:space="preserve">petitions for which petitioner &amp; defendant gender available </t>
  </si>
  <si>
    <t>petition dispositions for temporary order</t>
  </si>
  <si>
    <t>petitions for which disposition data available</t>
  </si>
  <si>
    <t>After a temporary order has been granted, a final hearing is held within 30 days to determine if the order should remain in effect. The defendant may also request a sooner final hearing within 3-5 days</t>
  </si>
  <si>
    <t>number of granted temporary orders</t>
  </si>
  <si>
    <t>dispositions on cases for final orders</t>
  </si>
  <si>
    <t>45% were granted a final order of protection for one year. It should be noted that reasons for denial of a final order vary, and are not yet able to be distinguished electronically. Possible reasons include parties' non-appearance at the final hearing and failure to find that abuse occurred as defined by RSA 173-B, among others.</t>
  </si>
  <si>
    <t>outcomes on granted temporary orders</t>
  </si>
  <si>
    <t>withdrawn prior to final order</t>
  </si>
  <si>
    <t>dispositions with final hearing, but not temporary order</t>
  </si>
  <si>
    <t>relevant cases with available data</t>
  </si>
  <si>
    <t>representation of parties at any point in civil proceeding for restraining order</t>
  </si>
  <si>
    <t>plaintiffs</t>
  </si>
  <si>
    <t>(data not provided for respondents)</t>
  </si>
  <si>
    <t>emergency stalking restraining orders</t>
  </si>
  <si>
    <t>civil petitions for stalking restraining orders</t>
  </si>
  <si>
    <t>stalking petition plaintiff and defendant gender</t>
  </si>
  <si>
    <t>stalking temporary orders</t>
  </si>
  <si>
    <t>stalking final orders</t>
  </si>
  <si>
    <t>final order of protection for one year</t>
  </si>
  <si>
    <t>final dispositions on granted stalking temporary orders</t>
  </si>
  <si>
    <t>stalking plaintiff representation</t>
  </si>
  <si>
    <t>criminal bail protective orders</t>
  </si>
  <si>
    <t>Criminal bail protective orders, unlike civil domestic violence protective orders, are initiated by a bail commissioner or judge (rather than by the victim) following an arrest for a domestic violence-related crime. The order becomes "final" when adopted by a judge at arraignment. The order remains in effect until vacated or the criminal case is disposed.</t>
  </si>
  <si>
    <t>violation of protective order charges</t>
  </si>
  <si>
    <t>violation</t>
  </si>
  <si>
    <t>Criminal charges are filed by a police department following a violation of a civil domestic violence protective order. Typically, one charge is filed for each unique incident or offense. For example, if a defendant violated the order by contacting the victim three times, three charges may be filed. Incidents occurring within close proximity (ex: numerous text messages) may, at times, be filed as one charge.</t>
  </si>
  <si>
    <t>charge type</t>
  </si>
  <si>
    <t>disposition</t>
  </si>
  <si>
    <t>acquittal</t>
  </si>
  <si>
    <t>bindover</t>
  </si>
  <si>
    <t>conviction</t>
  </si>
  <si>
    <t>nolle prossed</t>
  </si>
  <si>
    <t>placed on file without a finding</t>
  </si>
  <si>
    <t>dispossed cases</t>
  </si>
  <si>
    <t>placed on file category includes one instance of "underlying charges filed" and "default"</t>
  </si>
  <si>
    <t>dispositions not equal to charges for 2011 because dispositions may occur in different calendar year from charges</t>
  </si>
  <si>
    <t>line notes</t>
  </si>
  <si>
    <t>Restraining orders in New Hampshire</t>
  </si>
  <si>
    <t>Data source:</t>
  </si>
  <si>
    <t>State of New Hampshire, Governor's Commission on Domestic and Sexual Violence</t>
  </si>
  <si>
    <t>(NEW HAMPSHIRE JUDICIAL BRANCH
2011 VIOLENCE AGAINST WOMEN DATA REPORT)</t>
  </si>
  <si>
    <t>Domestic Violence Fatality Review Committee, Ninth Report, October 2012, p. 43-62</t>
  </si>
  <si>
    <t>. tab drg if vvg &amp; state==28</t>
  </si>
  <si>
    <t xml:space="preserve">        drg |      Freq.     Percent        Cum.</t>
  </si>
  <si>
    <t>------------+-----------------------------------</t>
  </si>
  <si>
    <t xml:space="preserve">          0 |      3,619       41.58       41.58</t>
  </si>
  <si>
    <t xml:space="preserve">          1 |      5,085       58.42      100.00</t>
  </si>
  <si>
    <t xml:space="preserve">      Total |      8,704      100.00</t>
  </si>
  <si>
    <t>calculated from FBI NIBRS 2010 dataset</t>
  </si>
  <si>
    <t>see workbook punishment-us-dv-arrests</t>
  </si>
  <si>
    <t>domestic violence arrest in New Hampshire in 2010 (NIBRS recorded)</t>
  </si>
  <si>
    <t>NIBRS coverage of NH crime</t>
  </si>
  <si>
    <t>estimated DV arrests</t>
  </si>
  <si>
    <t>Repository:</t>
  </si>
  <si>
    <t>http://acrosswalls.org/datasets/</t>
  </si>
  <si>
    <t>Version: 1.0</t>
  </si>
  <si>
    <t>males / females</t>
  </si>
  <si>
    <t>Sex ratios of victims, offenders, and arrested persons in police-reported domestic violence incidents</t>
  </si>
  <si>
    <t>Miscellanous claims about prevalence of restraining orders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</si>
</sst>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6" formatCode="0.0"/>
    <numFmt numFmtId="172" formatCode="_(* #,##0_);_(* \(#,##0\);_(* &quot;-&quot;??_);_(@_)"/>
    <numFmt numFmtId="187" formatCode="_(* #,##0.000_);_(* \(#,##0.000\);_(* &quot;-&quot;??_);_(@_)"/>
  </numFmts>
  <fonts count="14" x14ac:knownFonts="1">
    <font>
      <sz val="10"/>
      <name val="Arial"/>
    </font>
    <font>
      <sz val="10"/>
      <name val="Arial"/>
    </font>
    <font>
      <sz val="8"/>
      <name val="Arial"/>
      <family val="2"/>
    </font>
    <font>
      <u/>
      <sz val="10"/>
      <color indexed="12"/>
      <name val="Arial"/>
      <family val="2"/>
    </font>
    <font>
      <sz val="10"/>
      <name val="Arial"/>
      <family val="2"/>
    </font>
    <font>
      <sz val="9"/>
      <name val="Arial"/>
      <family val="2"/>
    </font>
    <font>
      <sz val="10"/>
      <color indexed="8"/>
      <name val="MS Sans Serif"/>
      <family val="2"/>
    </font>
    <font>
      <sz val="10"/>
      <name val="Times New Roman"/>
      <family val="1"/>
    </font>
    <font>
      <sz val="10"/>
      <name val="Arial"/>
      <family val="2"/>
    </font>
    <font>
      <sz val="10"/>
      <name val="MS Sans Serif"/>
      <family val="2"/>
    </font>
    <font>
      <sz val="10"/>
      <name val="MS Sans Serif"/>
      <family val="2"/>
    </font>
    <font>
      <b/>
      <sz val="10"/>
      <name val="Arial"/>
      <family val="2"/>
    </font>
    <font>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4">
    <xf numFmtId="0" fontId="0" fillId="0" borderId="0"/>
    <xf numFmtId="43" fontId="1"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0" fontId="3" fillId="0" borderId="0" applyNumberFormat="0" applyFill="0" applyBorder="0" applyAlignment="0" applyProtection="0">
      <alignment vertical="top"/>
      <protection locked="0"/>
    </xf>
    <xf numFmtId="0" fontId="12" fillId="0" borderId="0"/>
    <xf numFmtId="0" fontId="4" fillId="0" borderId="0"/>
    <xf numFmtId="0" fontId="4" fillId="0" borderId="0"/>
    <xf numFmtId="0" fontId="12" fillId="0" borderId="0"/>
    <xf numFmtId="0" fontId="12" fillId="0" borderId="0"/>
    <xf numFmtId="0" fontId="4" fillId="0" borderId="0"/>
    <xf numFmtId="0" fontId="9" fillId="0" borderId="0"/>
    <xf numFmtId="0" fontId="6" fillId="0" borderId="0"/>
    <xf numFmtId="0" fontId="6" fillId="0" borderId="0"/>
    <xf numFmtId="0" fontId="6" fillId="0" borderId="0"/>
    <xf numFmtId="0" fontId="8" fillId="0" borderId="0"/>
    <xf numFmtId="0" fontId="6" fillId="0" borderId="0"/>
    <xf numFmtId="0" fontId="6" fillId="0" borderId="0"/>
    <xf numFmtId="0" fontId="10" fillId="0" borderId="0"/>
    <xf numFmtId="0" fontId="12" fillId="0" borderId="0"/>
    <xf numFmtId="0" fontId="7" fillId="0" borderId="0"/>
    <xf numFmtId="9" fontId="1" fillId="0" borderId="0" applyFont="0" applyFill="0" applyBorder="0" applyAlignment="0" applyProtection="0"/>
    <xf numFmtId="9" fontId="12" fillId="0" borderId="0" applyFont="0" applyFill="0" applyBorder="0" applyAlignment="0" applyProtection="0"/>
    <xf numFmtId="9" fontId="8" fillId="0" borderId="0" applyFont="0" applyFill="0" applyBorder="0" applyAlignment="0" applyProtection="0"/>
  </cellStyleXfs>
  <cellXfs count="62">
    <xf numFmtId="0" fontId="0" fillId="0" borderId="0" xfId="0"/>
    <xf numFmtId="3" fontId="0" fillId="0" borderId="0" xfId="0" applyNumberFormat="1"/>
    <xf numFmtId="9" fontId="0" fillId="0" borderId="0" xfId="0" applyNumberFormat="1"/>
    <xf numFmtId="166" fontId="0" fillId="0" borderId="0" xfId="0" applyNumberFormat="1"/>
    <xf numFmtId="0" fontId="4" fillId="0" borderId="0" xfId="0" applyFont="1"/>
    <xf numFmtId="9" fontId="0" fillId="0" borderId="0" xfId="21" applyFont="1"/>
    <xf numFmtId="172" fontId="0" fillId="0" borderId="0" xfId="1" applyNumberFormat="1" applyFont="1"/>
    <xf numFmtId="0" fontId="0" fillId="0" borderId="0" xfId="0" applyNumberFormat="1"/>
    <xf numFmtId="0" fontId="0" fillId="0" borderId="0" xfId="1" applyNumberFormat="1" applyFont="1"/>
    <xf numFmtId="0" fontId="12" fillId="0" borderId="0" xfId="5"/>
    <xf numFmtId="172" fontId="12" fillId="0" borderId="0" xfId="5" applyNumberFormat="1"/>
    <xf numFmtId="172" fontId="12" fillId="0" borderId="0" xfId="2" applyNumberFormat="1" applyFont="1"/>
    <xf numFmtId="166" fontId="12" fillId="0" borderId="0" xfId="5" applyNumberFormat="1"/>
    <xf numFmtId="9" fontId="12" fillId="0" borderId="0" xfId="22" applyFont="1"/>
    <xf numFmtId="9" fontId="0" fillId="0" borderId="0" xfId="22" applyFont="1"/>
    <xf numFmtId="0" fontId="12" fillId="0" borderId="0" xfId="5" applyAlignment="1">
      <alignment horizontal="right"/>
    </xf>
    <xf numFmtId="164" fontId="12" fillId="0" borderId="0" xfId="22" applyNumberFormat="1" applyFont="1"/>
    <xf numFmtId="0" fontId="5" fillId="0" borderId="0" xfId="0" applyFont="1" applyAlignment="1">
      <alignment vertical="center"/>
    </xf>
    <xf numFmtId="3" fontId="5" fillId="0" borderId="0" xfId="0" applyNumberFormat="1" applyFont="1" applyAlignment="1">
      <alignment vertical="center"/>
    </xf>
    <xf numFmtId="10" fontId="5" fillId="0" borderId="0" xfId="0" applyNumberFormat="1" applyFont="1" applyAlignment="1">
      <alignment vertical="center"/>
    </xf>
    <xf numFmtId="0" fontId="0" fillId="0" borderId="0" xfId="0" applyAlignment="1">
      <alignment wrapText="1"/>
    </xf>
    <xf numFmtId="1" fontId="0" fillId="0" borderId="0" xfId="0" applyNumberFormat="1"/>
    <xf numFmtId="43" fontId="0" fillId="0" borderId="0" xfId="1" applyFont="1"/>
    <xf numFmtId="0" fontId="0" fillId="0" borderId="0" xfId="0" applyFont="1"/>
    <xf numFmtId="0" fontId="13" fillId="0" borderId="0" xfId="0" applyNumberFormat="1" applyFont="1" applyBorder="1"/>
    <xf numFmtId="3" fontId="4" fillId="0" borderId="0" xfId="0" applyNumberFormat="1" applyFont="1"/>
    <xf numFmtId="0" fontId="0" fillId="0" borderId="0" xfId="0" applyBorder="1"/>
    <xf numFmtId="0" fontId="0" fillId="0" borderId="0" xfId="0" applyNumberFormat="1" applyBorder="1"/>
    <xf numFmtId="0" fontId="13" fillId="0" borderId="0" xfId="0" applyFont="1" applyBorder="1"/>
    <xf numFmtId="0" fontId="3" fillId="0" borderId="0" xfId="4" applyAlignment="1" applyProtection="1"/>
    <xf numFmtId="0" fontId="4" fillId="0" borderId="0" xfId="0" applyFont="1" applyAlignment="1">
      <alignment wrapText="1"/>
    </xf>
    <xf numFmtId="164" fontId="0" fillId="0" borderId="0" xfId="21" applyNumberFormat="1" applyFont="1"/>
    <xf numFmtId="0" fontId="0" fillId="0" borderId="0" xfId="0" applyAlignment="1"/>
    <xf numFmtId="0" fontId="4" fillId="0" borderId="0" xfId="20" applyFont="1" applyBorder="1" applyAlignment="1">
      <alignment wrapText="1"/>
    </xf>
    <xf numFmtId="0" fontId="12" fillId="0" borderId="0" xfId="5"/>
    <xf numFmtId="172" fontId="12" fillId="0" borderId="0" xfId="5" applyNumberFormat="1"/>
    <xf numFmtId="0" fontId="4" fillId="0" borderId="0" xfId="0" applyFont="1" applyAlignment="1"/>
    <xf numFmtId="0" fontId="4" fillId="0" borderId="0" xfId="20" applyFont="1" applyBorder="1" applyAlignment="1"/>
    <xf numFmtId="0" fontId="4" fillId="0" borderId="0" xfId="20" applyFont="1" applyBorder="1" applyAlignment="1">
      <alignment vertical="top"/>
    </xf>
    <xf numFmtId="10" fontId="0" fillId="0" borderId="0" xfId="21" applyNumberFormat="1" applyFont="1"/>
    <xf numFmtId="2" fontId="0" fillId="0" borderId="0" xfId="0" applyNumberFormat="1"/>
    <xf numFmtId="16" fontId="4" fillId="0" borderId="0" xfId="0" quotePrefix="1" applyNumberFormat="1" applyFont="1"/>
    <xf numFmtId="0" fontId="4" fillId="0" borderId="0" xfId="0" quotePrefix="1" applyFont="1"/>
    <xf numFmtId="164" fontId="0" fillId="0" borderId="0" xfId="0" applyNumberFormat="1"/>
    <xf numFmtId="0" fontId="0" fillId="0" borderId="0" xfId="21" applyNumberFormat="1" applyFont="1"/>
    <xf numFmtId="9" fontId="12" fillId="0" borderId="0" xfId="21" applyFont="1"/>
    <xf numFmtId="0" fontId="0" fillId="0" borderId="0" xfId="0" applyAlignment="1">
      <alignment horizontal="right" vertical="center" wrapText="1"/>
    </xf>
    <xf numFmtId="0" fontId="11" fillId="0" borderId="0" xfId="0" applyFont="1" applyAlignment="1">
      <alignment horizontal="right" vertical="center" wrapText="1"/>
    </xf>
    <xf numFmtId="187" fontId="0" fillId="0" borderId="0" xfId="1" applyNumberFormat="1" applyFont="1"/>
    <xf numFmtId="0" fontId="0" fillId="0" borderId="0" xfId="0" applyAlignment="1">
      <alignment horizontal="left"/>
    </xf>
    <xf numFmtId="0" fontId="0" fillId="0" borderId="0" xfId="0" applyAlignment="1">
      <alignment vertical="center"/>
    </xf>
    <xf numFmtId="0" fontId="0" fillId="0" borderId="0" xfId="0" applyAlignment="1">
      <alignment vertical="center" wrapText="1"/>
    </xf>
    <xf numFmtId="9" fontId="0" fillId="0" borderId="0" xfId="21" applyFont="1" applyAlignment="1">
      <alignment vertical="center"/>
    </xf>
    <xf numFmtId="1" fontId="0" fillId="0" borderId="0" xfId="0" applyNumberFormat="1" applyAlignment="1">
      <alignment vertical="center"/>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center"/>
    </xf>
    <xf numFmtId="0" fontId="12" fillId="0" borderId="0" xfId="5" applyAlignment="1">
      <alignment horizontal="center"/>
    </xf>
    <xf numFmtId="0" fontId="12" fillId="0" borderId="0" xfId="5" applyAlignment="1">
      <alignment horizontal="left"/>
    </xf>
    <xf numFmtId="0" fontId="0" fillId="0" borderId="0" xfId="0" applyAlignment="1">
      <alignment horizontal="left" wrapText="1"/>
    </xf>
    <xf numFmtId="0" fontId="4" fillId="0" borderId="0" xfId="0" applyFont="1" applyAlignment="1">
      <alignment horizontal="left"/>
    </xf>
    <xf numFmtId="0" fontId="0" fillId="0" borderId="0" xfId="0" applyAlignment="1"/>
  </cellXfs>
  <cellStyles count="24">
    <cellStyle name="Comma" xfId="1" builtinId="3"/>
    <cellStyle name="Comma 2" xfId="2"/>
    <cellStyle name="Comma 3" xfId="3"/>
    <cellStyle name="Hyperlink" xfId="4" builtinId="8"/>
    <cellStyle name="Normal" xfId="0" builtinId="0"/>
    <cellStyle name="Normal 2" xfId="5"/>
    <cellStyle name="Normal 2 2" xfId="6"/>
    <cellStyle name="Normal 2 2 2" xfId="7"/>
    <cellStyle name="Normal 2 2 3" xfId="8"/>
    <cellStyle name="Normal 2 3" xfId="9"/>
    <cellStyle name="Normal 2 4" xfId="10"/>
    <cellStyle name="Normal 2 5" xfId="11"/>
    <cellStyle name="Normal 3" xfId="12"/>
    <cellStyle name="Normal 3 2" xfId="13"/>
    <cellStyle name="Normal 3 3" xfId="14"/>
    <cellStyle name="Normal 3 4" xfId="15"/>
    <cellStyle name="Normal 4" xfId="16"/>
    <cellStyle name="Normal 4 2" xfId="17"/>
    <cellStyle name="Normal 4 3" xfId="18"/>
    <cellStyle name="Normal 5" xfId="19"/>
    <cellStyle name="Normal_arrests by county 2008 from mickey 2" xfId="20"/>
    <cellStyle name="Percent" xfId="21" builtinId="5"/>
    <cellStyle name="Percent 2" xfId="22"/>
    <cellStyle name="Percent 3"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iup.edu/maati/publications/PCCDFinalReport.sht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ejfi.org/" TargetMode="External"/><Relationship Id="rId2" Type="http://schemas.openxmlformats.org/officeDocument/2006/relationships/hyperlink" Target="http://www.ejfi.org/" TargetMode="External"/><Relationship Id="rId1" Type="http://schemas.openxmlformats.org/officeDocument/2006/relationships/hyperlink" Target="http://www.ejfi.org/"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www.courts.wa.gov/caseload/"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tabSelected="1" zoomScaleNormal="100" workbookViewId="0"/>
  </sheetViews>
  <sheetFormatPr defaultRowHeight="12.75" x14ac:dyDescent="0.2"/>
  <cols>
    <col min="1" max="1" width="38.5703125" customWidth="1"/>
    <col min="2" max="2" width="10.28515625" bestFit="1" customWidth="1"/>
    <col min="3" max="16" width="12.85546875" bestFit="1" customWidth="1"/>
    <col min="17" max="17" width="3.140625" customWidth="1"/>
    <col min="18" max="18" width="113.42578125" customWidth="1"/>
  </cols>
  <sheetData>
    <row r="1" spans="1:18" x14ac:dyDescent="0.2">
      <c r="A1" t="s">
        <v>356</v>
      </c>
      <c r="R1" t="s">
        <v>1761</v>
      </c>
    </row>
    <row r="2" spans="1:18" x14ac:dyDescent="0.2">
      <c r="R2" t="s">
        <v>1762</v>
      </c>
    </row>
    <row r="3" spans="1:18" x14ac:dyDescent="0.2">
      <c r="B3" t="s">
        <v>334</v>
      </c>
      <c r="C3" t="s">
        <v>335</v>
      </c>
      <c r="D3" t="s">
        <v>336</v>
      </c>
      <c r="E3" t="s">
        <v>47</v>
      </c>
      <c r="F3" t="s">
        <v>48</v>
      </c>
      <c r="G3" t="s">
        <v>342</v>
      </c>
      <c r="H3" t="s">
        <v>343</v>
      </c>
      <c r="I3" t="s">
        <v>344</v>
      </c>
      <c r="J3" t="s">
        <v>345</v>
      </c>
      <c r="K3" t="s">
        <v>346</v>
      </c>
      <c r="L3" t="s">
        <v>347</v>
      </c>
      <c r="M3" t="s">
        <v>348</v>
      </c>
      <c r="N3" t="s">
        <v>349</v>
      </c>
      <c r="O3" t="s">
        <v>350</v>
      </c>
      <c r="P3" t="s">
        <v>351</v>
      </c>
      <c r="R3" t="s">
        <v>1763</v>
      </c>
    </row>
    <row r="4" spans="1:18" x14ac:dyDescent="0.2">
      <c r="A4" t="s">
        <v>353</v>
      </c>
      <c r="B4" s="6">
        <f>SUMPRODUCT(B12:B13,B17:B18)+B14</f>
        <v>44329.806945849916</v>
      </c>
      <c r="C4" s="6">
        <f t="shared" ref="C4:N4" si="0">SUMPRODUCT(C12:C13,C17:C18)+C14</f>
        <v>44713.96444675792</v>
      </c>
      <c r="D4" s="6">
        <f t="shared" si="0"/>
        <v>47043.847868267578</v>
      </c>
      <c r="E4" s="6">
        <f t="shared" si="0"/>
        <v>48216.055269337943</v>
      </c>
      <c r="F4" s="6">
        <f>SUMPRODUCT(F12:F13,F17:F18)+F14</f>
        <v>45070.944361478498</v>
      </c>
      <c r="G4" s="6">
        <f t="shared" si="0"/>
        <v>47916.60352178802</v>
      </c>
      <c r="H4" s="6">
        <f t="shared" si="0"/>
        <v>47135.995085521507</v>
      </c>
      <c r="I4" s="6">
        <f t="shared" si="0"/>
        <v>46756.706482025256</v>
      </c>
      <c r="J4" s="6">
        <f t="shared" si="0"/>
        <v>46028.938250677289</v>
      </c>
      <c r="K4" s="6">
        <f t="shared" si="0"/>
        <v>45859.288163413483</v>
      </c>
      <c r="L4" s="6">
        <f t="shared" si="0"/>
        <v>43794.246277899503</v>
      </c>
      <c r="M4" s="6">
        <f t="shared" si="0"/>
        <v>38023.172818626568</v>
      </c>
      <c r="N4" s="6">
        <f t="shared" si="0"/>
        <v>36140.882655204929</v>
      </c>
      <c r="O4" s="6">
        <f>SUMPRODUCT(O12:O13,O17:O18)+O14</f>
        <v>35587.670432189167</v>
      </c>
      <c r="P4" s="6">
        <f>SUMPRODUCT(P12:P13,P17:P18)+P14</f>
        <v>34989.335216338324</v>
      </c>
      <c r="R4" s="4" t="s">
        <v>701</v>
      </c>
    </row>
    <row r="5" spans="1:18" x14ac:dyDescent="0.2">
      <c r="A5" t="s">
        <v>354</v>
      </c>
      <c r="B5" s="6"/>
      <c r="C5" s="6">
        <v>4857391</v>
      </c>
      <c r="D5" s="6">
        <v>4781131</v>
      </c>
      <c r="E5" s="6">
        <v>4715811</v>
      </c>
      <c r="F5" s="6">
        <v>4651711</v>
      </c>
      <c r="G5" s="6">
        <v>4559786</v>
      </c>
      <c r="H5" s="6">
        <v>4454274</v>
      </c>
      <c r="I5" s="6">
        <v>4309909</v>
      </c>
      <c r="J5" s="6">
        <v>4167950</v>
      </c>
      <c r="K5" s="6">
        <v>4056693</v>
      </c>
      <c r="L5" s="6">
        <v>3968317</v>
      </c>
      <c r="M5" s="6">
        <v>3874462</v>
      </c>
      <c r="N5" s="6">
        <v>3787172</v>
      </c>
      <c r="O5" s="6">
        <v>3443768</v>
      </c>
      <c r="P5" s="6">
        <v>3376052</v>
      </c>
      <c r="R5" t="s">
        <v>358</v>
      </c>
    </row>
    <row r="6" spans="1:18" x14ac:dyDescent="0.2">
      <c r="A6" t="s">
        <v>355</v>
      </c>
      <c r="C6" s="3">
        <f>C4*1000/C5</f>
        <v>9.2053459247480625</v>
      </c>
      <c r="D6" s="3">
        <f t="shared" ref="D6:P6" si="1">D4*1000/D5</f>
        <v>9.8394810492052152</v>
      </c>
      <c r="E6" s="3">
        <f t="shared" si="1"/>
        <v>10.224340048686843</v>
      </c>
      <c r="F6" s="3">
        <f>F4*1000/F5</f>
        <v>9.6891110306462505</v>
      </c>
      <c r="G6" s="3">
        <f t="shared" si="1"/>
        <v>10.508520251123194</v>
      </c>
      <c r="H6" s="3">
        <f t="shared" si="1"/>
        <v>10.582194783150184</v>
      </c>
      <c r="I6" s="3">
        <f t="shared" si="1"/>
        <v>10.848652832815091</v>
      </c>
      <c r="J6" s="3">
        <f t="shared" si="1"/>
        <v>11.043543768681795</v>
      </c>
      <c r="K6" s="3">
        <f t="shared" si="1"/>
        <v>11.30459913121685</v>
      </c>
      <c r="L6" s="3">
        <f t="shared" si="1"/>
        <v>11.035974766607483</v>
      </c>
      <c r="M6" s="3">
        <f t="shared" si="1"/>
        <v>9.8137942296573222</v>
      </c>
      <c r="N6" s="3">
        <f t="shared" si="1"/>
        <v>9.5429736635159248</v>
      </c>
      <c r="O6" s="3">
        <f t="shared" si="1"/>
        <v>10.333933770274061</v>
      </c>
      <c r="P6" s="3">
        <f t="shared" si="1"/>
        <v>10.363979943537103</v>
      </c>
      <c r="R6" s="4" t="s">
        <v>712</v>
      </c>
    </row>
    <row r="7" spans="1:18" x14ac:dyDescent="0.2">
      <c r="C7" s="3"/>
      <c r="D7" s="3"/>
      <c r="E7" s="3"/>
      <c r="F7" s="3"/>
      <c r="G7" s="3"/>
      <c r="H7" s="3"/>
      <c r="I7" s="3"/>
      <c r="J7" s="3"/>
      <c r="K7" s="3"/>
      <c r="L7" s="3"/>
      <c r="M7" s="3"/>
      <c r="N7" s="3"/>
      <c r="O7" s="3"/>
      <c r="R7" s="4" t="s">
        <v>713</v>
      </c>
    </row>
    <row r="8" spans="1:18" x14ac:dyDescent="0.2">
      <c r="C8" s="3"/>
      <c r="D8" s="3"/>
      <c r="E8" s="3"/>
      <c r="F8" s="3"/>
      <c r="G8" s="3"/>
      <c r="H8" s="3"/>
      <c r="I8" s="3"/>
      <c r="J8" s="3"/>
      <c r="K8" s="3"/>
      <c r="L8" s="3"/>
      <c r="M8" s="3"/>
      <c r="N8" s="3"/>
      <c r="O8" s="3"/>
      <c r="R8" t="s">
        <v>714</v>
      </c>
    </row>
    <row r="9" spans="1:18" x14ac:dyDescent="0.2">
      <c r="C9" s="3"/>
      <c r="D9" s="3"/>
      <c r="E9" s="3"/>
      <c r="F9" s="3"/>
      <c r="G9" s="3"/>
      <c r="H9" s="3"/>
      <c r="I9" s="3"/>
      <c r="J9" s="3"/>
      <c r="K9" s="3"/>
      <c r="L9" s="3"/>
      <c r="M9" s="3"/>
      <c r="N9" s="3"/>
      <c r="O9" s="3"/>
    </row>
    <row r="10" spans="1:18" x14ac:dyDescent="0.2">
      <c r="F10">
        <f>SUM(F12:F14)</f>
        <v>54138</v>
      </c>
    </row>
    <row r="11" spans="1:18" x14ac:dyDescent="0.2">
      <c r="A11" t="s">
        <v>19</v>
      </c>
    </row>
    <row r="12" spans="1:18" x14ac:dyDescent="0.2">
      <c r="A12" t="s">
        <v>333</v>
      </c>
      <c r="B12" s="6">
        <f>B25+B41</f>
        <v>35622</v>
      </c>
      <c r="C12" s="6">
        <f t="shared" ref="C12:O12" si="2">C25+C41</f>
        <v>34874</v>
      </c>
      <c r="D12" s="6">
        <f t="shared" si="2"/>
        <v>34324</v>
      </c>
      <c r="E12" s="6">
        <f t="shared" si="2"/>
        <v>33269</v>
      </c>
      <c r="F12" s="6">
        <f t="shared" si="2"/>
        <v>32334</v>
      </c>
      <c r="G12" s="6">
        <f t="shared" si="2"/>
        <v>33240</v>
      </c>
      <c r="H12" s="6">
        <f t="shared" si="2"/>
        <v>33014</v>
      </c>
      <c r="I12" s="6">
        <f t="shared" si="2"/>
        <v>32057</v>
      </c>
      <c r="J12" s="6">
        <f t="shared" si="2"/>
        <v>31875</v>
      </c>
      <c r="K12" s="6">
        <f t="shared" si="2"/>
        <v>31510</v>
      </c>
      <c r="L12" s="6">
        <f t="shared" si="2"/>
        <v>29204</v>
      </c>
      <c r="M12" s="6">
        <f t="shared" si="2"/>
        <v>24955</v>
      </c>
      <c r="N12" s="6">
        <f t="shared" si="2"/>
        <v>22709</v>
      </c>
      <c r="O12" s="6">
        <f t="shared" si="2"/>
        <v>22277</v>
      </c>
      <c r="P12" s="6">
        <f>P25+P41</f>
        <v>22058</v>
      </c>
      <c r="R12" t="s">
        <v>1020</v>
      </c>
    </row>
    <row r="13" spans="1:18" x14ac:dyDescent="0.2">
      <c r="A13" t="s">
        <v>337</v>
      </c>
      <c r="B13" s="6">
        <f>B31+B45</f>
        <v>17573</v>
      </c>
      <c r="C13" s="6">
        <f t="shared" ref="C13:P13" si="3">C31+C45</f>
        <v>18514</v>
      </c>
      <c r="D13" s="6">
        <f t="shared" si="3"/>
        <v>20125</v>
      </c>
      <c r="E13" s="6">
        <f t="shared" si="3"/>
        <v>22112</v>
      </c>
      <c r="F13" s="6">
        <f t="shared" si="3"/>
        <v>21725</v>
      </c>
      <c r="G13" s="6">
        <f t="shared" si="3"/>
        <v>22058</v>
      </c>
      <c r="H13" s="6">
        <f t="shared" si="3"/>
        <v>22097</v>
      </c>
      <c r="I13" s="6">
        <f t="shared" si="3"/>
        <v>22577</v>
      </c>
      <c r="J13" s="6">
        <f t="shared" si="3"/>
        <v>21714</v>
      </c>
      <c r="K13" s="6">
        <f t="shared" si="3"/>
        <v>21566</v>
      </c>
      <c r="L13" s="6">
        <f t="shared" si="3"/>
        <v>20222</v>
      </c>
      <c r="M13" s="6">
        <f t="shared" si="3"/>
        <v>17905</v>
      </c>
      <c r="N13" s="6">
        <f t="shared" si="3"/>
        <v>17022</v>
      </c>
      <c r="O13" s="6">
        <f t="shared" si="3"/>
        <v>16545</v>
      </c>
      <c r="P13" s="6">
        <f t="shared" si="3"/>
        <v>16159</v>
      </c>
      <c r="R13" t="s">
        <v>1021</v>
      </c>
    </row>
    <row r="14" spans="1:18" x14ac:dyDescent="0.2">
      <c r="A14" t="s">
        <v>341</v>
      </c>
      <c r="B14" s="6">
        <f>B28</f>
        <v>74</v>
      </c>
      <c r="C14" s="6">
        <f t="shared" ref="C14:P14" si="4">C28</f>
        <v>74</v>
      </c>
      <c r="D14" s="6">
        <f t="shared" si="4"/>
        <v>80</v>
      </c>
      <c r="E14" s="6">
        <f t="shared" si="4"/>
        <v>73</v>
      </c>
      <c r="F14" s="6">
        <f t="shared" si="4"/>
        <v>79</v>
      </c>
      <c r="G14" s="6">
        <f t="shared" si="4"/>
        <v>113</v>
      </c>
      <c r="H14" s="6">
        <f t="shared" si="4"/>
        <v>104</v>
      </c>
      <c r="I14" s="6">
        <f t="shared" si="4"/>
        <v>108</v>
      </c>
      <c r="J14" s="6">
        <f t="shared" si="4"/>
        <v>103</v>
      </c>
      <c r="K14" s="6">
        <f t="shared" si="4"/>
        <v>157</v>
      </c>
      <c r="L14" s="6">
        <f t="shared" si="4"/>
        <v>165</v>
      </c>
      <c r="M14" s="6">
        <f t="shared" si="4"/>
        <v>260</v>
      </c>
      <c r="N14" s="6">
        <f t="shared" si="4"/>
        <v>300</v>
      </c>
      <c r="O14" s="6">
        <f t="shared" si="4"/>
        <v>322</v>
      </c>
      <c r="P14" s="6">
        <f t="shared" si="4"/>
        <v>269</v>
      </c>
    </row>
    <row r="16" spans="1:18" x14ac:dyDescent="0.2">
      <c r="A16" t="s">
        <v>352</v>
      </c>
    </row>
    <row r="17" spans="1:18" x14ac:dyDescent="0.2">
      <c r="A17" t="s">
        <v>333</v>
      </c>
      <c r="B17" s="5">
        <f>(B26+B42)/(B26+B27+B42+B43)</f>
        <v>0.85625616335054233</v>
      </c>
      <c r="C17" s="5">
        <f t="shared" ref="C17:N17" si="5">(C26+C42)/(C26+C27+C42+C43)</f>
        <v>0.85828030190913129</v>
      </c>
      <c r="D17" s="5">
        <f t="shared" si="5"/>
        <v>0.87986005476118045</v>
      </c>
      <c r="E17" s="5">
        <f t="shared" si="5"/>
        <v>0.88362733075496025</v>
      </c>
      <c r="F17" s="5">
        <f t="shared" si="5"/>
        <v>0.82977503308337008</v>
      </c>
      <c r="G17" s="5">
        <f t="shared" si="5"/>
        <v>0.88578440626769872</v>
      </c>
      <c r="H17" s="5">
        <f t="shared" si="5"/>
        <v>0.87795512962904199</v>
      </c>
      <c r="I17" s="5">
        <f t="shared" si="5"/>
        <v>0.87414584068525236</v>
      </c>
      <c r="J17" s="5">
        <f t="shared" si="5"/>
        <v>0.88203202721350404</v>
      </c>
      <c r="K17" s="5">
        <f t="shared" si="5"/>
        <v>0.88199352665301534</v>
      </c>
      <c r="L17" s="5">
        <f t="shared" si="5"/>
        <v>0.90675872093023258</v>
      </c>
      <c r="M17" s="5">
        <f t="shared" si="5"/>
        <v>0.90087414071119409</v>
      </c>
      <c r="N17" s="5">
        <f t="shared" si="5"/>
        <v>0.91559515552472925</v>
      </c>
      <c r="O17" s="5">
        <f>(O26+O42)/(O26+O27+O42+O43)</f>
        <v>0.92250343339219143</v>
      </c>
      <c r="P17" s="5">
        <f>O17</f>
        <v>0.92250343339219143</v>
      </c>
      <c r="R17" t="s">
        <v>766</v>
      </c>
    </row>
    <row r="18" spans="1:18" x14ac:dyDescent="0.2">
      <c r="A18" t="s">
        <v>337</v>
      </c>
      <c r="B18" s="5">
        <f>(B32+B46)/(B32+B33+B46+B47)</f>
        <v>0.78269219228230213</v>
      </c>
      <c r="C18" s="5">
        <f t="shared" ref="C18:O18" si="6">(C32+C46)/(C32+C33+C46+C47)</f>
        <v>0.79444189251263209</v>
      </c>
      <c r="D18" s="5">
        <f t="shared" si="6"/>
        <v>0.83297050179601606</v>
      </c>
      <c r="E18" s="5">
        <f t="shared" si="6"/>
        <v>0.8477594791267713</v>
      </c>
      <c r="F18" s="5">
        <f t="shared" si="6"/>
        <v>0.83599532528243081</v>
      </c>
      <c r="G18" s="5">
        <f t="shared" si="6"/>
        <v>0.83235696153095096</v>
      </c>
      <c r="H18" s="5">
        <f t="shared" si="6"/>
        <v>0.8167255480811112</v>
      </c>
      <c r="I18" s="5">
        <f t="shared" si="6"/>
        <v>0.82500833889259506</v>
      </c>
      <c r="J18" s="5">
        <f t="shared" si="6"/>
        <v>0.82026192241166296</v>
      </c>
      <c r="K18" s="5">
        <f t="shared" si="6"/>
        <v>0.8305050606777783</v>
      </c>
      <c r="L18" s="5">
        <f t="shared" si="6"/>
        <v>0.84800042487652028</v>
      </c>
      <c r="M18" s="5">
        <f t="shared" si="6"/>
        <v>0.85349671249252834</v>
      </c>
      <c r="N18" s="5">
        <f t="shared" si="6"/>
        <v>0.88406957281129461</v>
      </c>
      <c r="O18" s="5">
        <f t="shared" si="6"/>
        <v>0.88939627963199253</v>
      </c>
      <c r="P18" s="2">
        <f>O18</f>
        <v>0.88939627963199253</v>
      </c>
    </row>
    <row r="20" spans="1:18" x14ac:dyDescent="0.2">
      <c r="A20" t="s">
        <v>1022</v>
      </c>
      <c r="B20" s="5">
        <f>B13/B12</f>
        <v>0.49331873561282352</v>
      </c>
      <c r="C20" s="5">
        <f t="shared" ref="C20:P20" si="7">C13/C12</f>
        <v>0.53088260595285885</v>
      </c>
      <c r="D20" s="5">
        <f t="shared" si="7"/>
        <v>0.58632443771122245</v>
      </c>
      <c r="E20" s="5">
        <f t="shared" si="7"/>
        <v>0.66464276052781868</v>
      </c>
      <c r="F20" s="5">
        <f t="shared" si="7"/>
        <v>0.67189336302344282</v>
      </c>
      <c r="G20" s="5">
        <f t="shared" si="7"/>
        <v>0.66359807460890496</v>
      </c>
      <c r="H20" s="5">
        <f t="shared" si="7"/>
        <v>0.66932210577330831</v>
      </c>
      <c r="I20" s="5">
        <f t="shared" si="7"/>
        <v>0.70427675702654646</v>
      </c>
      <c r="J20" s="5">
        <f t="shared" si="7"/>
        <v>0.68122352941176467</v>
      </c>
      <c r="K20" s="5">
        <f t="shared" si="7"/>
        <v>0.68441764519200254</v>
      </c>
      <c r="L20" s="5">
        <f t="shared" si="7"/>
        <v>0.69243939186412817</v>
      </c>
      <c r="M20" s="5">
        <f t="shared" si="7"/>
        <v>0.71749148467241031</v>
      </c>
      <c r="N20" s="5">
        <f t="shared" si="7"/>
        <v>0.74957065480646434</v>
      </c>
      <c r="O20" s="5">
        <f t="shared" si="7"/>
        <v>0.74269425865242178</v>
      </c>
      <c r="P20" s="5">
        <f t="shared" si="7"/>
        <v>0.73256868256414909</v>
      </c>
      <c r="R20" t="s">
        <v>994</v>
      </c>
    </row>
    <row r="23" spans="1:18" x14ac:dyDescent="0.2">
      <c r="A23" t="s">
        <v>338</v>
      </c>
    </row>
    <row r="24" spans="1:18" x14ac:dyDescent="0.2">
      <c r="A24" t="s">
        <v>333</v>
      </c>
      <c r="B24" t="s">
        <v>334</v>
      </c>
      <c r="C24" t="s">
        <v>335</v>
      </c>
      <c r="D24" t="s">
        <v>336</v>
      </c>
      <c r="E24" t="s">
        <v>47</v>
      </c>
      <c r="F24" t="s">
        <v>48</v>
      </c>
      <c r="G24" t="s">
        <v>342</v>
      </c>
      <c r="H24" t="s">
        <v>343</v>
      </c>
      <c r="I24" t="s">
        <v>344</v>
      </c>
      <c r="J24" t="s">
        <v>345</v>
      </c>
      <c r="K24" t="s">
        <v>346</v>
      </c>
      <c r="L24" t="s">
        <v>347</v>
      </c>
      <c r="M24" t="s">
        <v>348</v>
      </c>
      <c r="N24" t="s">
        <v>349</v>
      </c>
      <c r="O24" t="s">
        <v>350</v>
      </c>
      <c r="P24" t="s">
        <v>351</v>
      </c>
    </row>
    <row r="25" spans="1:18" x14ac:dyDescent="0.2">
      <c r="A25" t="s">
        <v>14</v>
      </c>
      <c r="B25">
        <v>12856</v>
      </c>
      <c r="C25">
        <v>12579</v>
      </c>
      <c r="D25">
        <v>11726</v>
      </c>
      <c r="E25">
        <v>11316</v>
      </c>
      <c r="F25">
        <v>10374</v>
      </c>
      <c r="G25">
        <v>9744</v>
      </c>
      <c r="H25">
        <v>8826</v>
      </c>
      <c r="I25">
        <v>8363</v>
      </c>
      <c r="J25">
        <v>7455</v>
      </c>
      <c r="K25">
        <v>7770</v>
      </c>
      <c r="L25">
        <v>6236</v>
      </c>
      <c r="M25">
        <v>5007</v>
      </c>
      <c r="N25">
        <v>4284</v>
      </c>
      <c r="O25">
        <v>3972</v>
      </c>
      <c r="P25">
        <v>3986</v>
      </c>
      <c r="R25" t="s">
        <v>357</v>
      </c>
    </row>
    <row r="26" spans="1:18" x14ac:dyDescent="0.2">
      <c r="A26" t="s">
        <v>12</v>
      </c>
      <c r="B26">
        <v>10730</v>
      </c>
      <c r="C26">
        <v>10553</v>
      </c>
      <c r="D26">
        <v>10090</v>
      </c>
      <c r="E26">
        <v>9903</v>
      </c>
      <c r="F26">
        <v>899</v>
      </c>
      <c r="G26">
        <v>8671</v>
      </c>
      <c r="H26">
        <v>7718</v>
      </c>
      <c r="I26">
        <v>7767</v>
      </c>
      <c r="J26">
        <v>7519</v>
      </c>
      <c r="K26">
        <v>7168</v>
      </c>
      <c r="L26">
        <v>5381</v>
      </c>
      <c r="M26">
        <v>4248</v>
      </c>
      <c r="N26">
        <v>3857</v>
      </c>
      <c r="O26">
        <v>3202</v>
      </c>
    </row>
    <row r="27" spans="1:18" x14ac:dyDescent="0.2">
      <c r="A27" t="s">
        <v>13</v>
      </c>
      <c r="B27">
        <v>1915</v>
      </c>
      <c r="C27">
        <v>1851</v>
      </c>
      <c r="D27">
        <v>1514</v>
      </c>
      <c r="E27">
        <v>1393</v>
      </c>
      <c r="F27">
        <v>1287</v>
      </c>
      <c r="G27">
        <v>1037</v>
      </c>
      <c r="H27">
        <v>1085</v>
      </c>
      <c r="I27">
        <v>1075</v>
      </c>
      <c r="J27">
        <v>988</v>
      </c>
      <c r="K27">
        <v>1143</v>
      </c>
      <c r="L27">
        <v>744</v>
      </c>
      <c r="M27">
        <v>716</v>
      </c>
      <c r="N27">
        <v>460</v>
      </c>
      <c r="O27">
        <v>354</v>
      </c>
    </row>
    <row r="28" spans="1:18" x14ac:dyDescent="0.2">
      <c r="A28" t="s">
        <v>341</v>
      </c>
      <c r="B28">
        <v>74</v>
      </c>
      <c r="C28">
        <v>74</v>
      </c>
      <c r="D28">
        <v>80</v>
      </c>
      <c r="E28">
        <v>73</v>
      </c>
      <c r="F28">
        <v>79</v>
      </c>
      <c r="G28">
        <v>113</v>
      </c>
      <c r="H28">
        <v>104</v>
      </c>
      <c r="I28">
        <v>108</v>
      </c>
      <c r="J28">
        <v>103</v>
      </c>
      <c r="K28">
        <v>157</v>
      </c>
      <c r="L28">
        <v>165</v>
      </c>
      <c r="M28">
        <v>260</v>
      </c>
      <c r="N28">
        <v>300</v>
      </c>
      <c r="O28">
        <v>322</v>
      </c>
      <c r="P28">
        <v>269</v>
      </c>
    </row>
    <row r="30" spans="1:18" x14ac:dyDescent="0.2">
      <c r="A30" t="s">
        <v>337</v>
      </c>
    </row>
    <row r="31" spans="1:18" x14ac:dyDescent="0.2">
      <c r="A31" t="s">
        <v>14</v>
      </c>
      <c r="B31">
        <v>2897</v>
      </c>
      <c r="C31">
        <v>2894</v>
      </c>
      <c r="D31">
        <v>2986</v>
      </c>
      <c r="E31">
        <v>3522</v>
      </c>
      <c r="F31">
        <v>2353</v>
      </c>
      <c r="G31">
        <v>2196</v>
      </c>
      <c r="H31">
        <v>2334</v>
      </c>
      <c r="I31">
        <v>2246</v>
      </c>
      <c r="J31">
        <v>2205</v>
      </c>
      <c r="K31">
        <v>1931</v>
      </c>
      <c r="L31">
        <v>1559</v>
      </c>
      <c r="M31">
        <v>1229</v>
      </c>
      <c r="N31">
        <v>151</v>
      </c>
      <c r="O31">
        <v>122</v>
      </c>
      <c r="P31">
        <v>116</v>
      </c>
    </row>
    <row r="32" spans="1:18" x14ac:dyDescent="0.2">
      <c r="A32" t="s">
        <v>12</v>
      </c>
      <c r="B32">
        <v>2225</v>
      </c>
      <c r="C32">
        <v>2398</v>
      </c>
      <c r="D32">
        <v>2638</v>
      </c>
      <c r="E32">
        <v>3125</v>
      </c>
      <c r="F32">
        <v>1897</v>
      </c>
      <c r="G32">
        <v>1678</v>
      </c>
      <c r="H32">
        <v>1648</v>
      </c>
      <c r="I32">
        <v>1698</v>
      </c>
      <c r="J32">
        <v>1804</v>
      </c>
      <c r="K32">
        <v>1431</v>
      </c>
      <c r="L32">
        <v>1051</v>
      </c>
      <c r="M32">
        <v>859</v>
      </c>
      <c r="N32">
        <v>97</v>
      </c>
      <c r="O32">
        <v>95</v>
      </c>
    </row>
    <row r="33" spans="1:18" x14ac:dyDescent="0.2">
      <c r="A33" t="s">
        <v>13</v>
      </c>
      <c r="B33">
        <v>580</v>
      </c>
      <c r="C33">
        <v>446</v>
      </c>
      <c r="D33">
        <v>331</v>
      </c>
      <c r="E33">
        <v>374</v>
      </c>
      <c r="F33">
        <v>411</v>
      </c>
      <c r="G33">
        <v>440</v>
      </c>
      <c r="H33">
        <v>631</v>
      </c>
      <c r="I33">
        <v>509</v>
      </c>
      <c r="J33">
        <v>387</v>
      </c>
      <c r="K33">
        <v>481</v>
      </c>
      <c r="L33">
        <v>531</v>
      </c>
      <c r="M33">
        <v>352</v>
      </c>
      <c r="N33">
        <v>48</v>
      </c>
      <c r="O33">
        <v>15</v>
      </c>
    </row>
    <row r="39" spans="1:18" x14ac:dyDescent="0.2">
      <c r="A39" t="s">
        <v>340</v>
      </c>
    </row>
    <row r="40" spans="1:18" x14ac:dyDescent="0.2">
      <c r="A40" t="s">
        <v>333</v>
      </c>
      <c r="B40" t="s">
        <v>334</v>
      </c>
      <c r="C40" t="s">
        <v>335</v>
      </c>
      <c r="D40" t="s">
        <v>336</v>
      </c>
      <c r="E40" t="s">
        <v>47</v>
      </c>
      <c r="F40" t="s">
        <v>48</v>
      </c>
      <c r="G40" t="s">
        <v>342</v>
      </c>
      <c r="H40" t="s">
        <v>343</v>
      </c>
      <c r="I40" t="s">
        <v>344</v>
      </c>
      <c r="J40" t="s">
        <v>345</v>
      </c>
      <c r="K40" t="s">
        <v>346</v>
      </c>
      <c r="L40" t="s">
        <v>347</v>
      </c>
      <c r="M40" t="s">
        <v>348</v>
      </c>
      <c r="N40" t="s">
        <v>349</v>
      </c>
      <c r="O40" t="s">
        <v>350</v>
      </c>
      <c r="P40" t="s">
        <v>351</v>
      </c>
    </row>
    <row r="41" spans="1:18" x14ac:dyDescent="0.2">
      <c r="A41" t="s">
        <v>14</v>
      </c>
      <c r="B41">
        <v>22766</v>
      </c>
      <c r="C41">
        <v>22295</v>
      </c>
      <c r="D41">
        <v>22598</v>
      </c>
      <c r="E41">
        <v>21953</v>
      </c>
      <c r="F41">
        <v>21960</v>
      </c>
      <c r="G41">
        <v>23496</v>
      </c>
      <c r="H41">
        <v>24188</v>
      </c>
      <c r="I41">
        <v>23694</v>
      </c>
      <c r="J41">
        <v>24420</v>
      </c>
      <c r="K41">
        <v>23740</v>
      </c>
      <c r="L41">
        <v>22968</v>
      </c>
      <c r="M41">
        <v>19948</v>
      </c>
      <c r="N41">
        <v>18425</v>
      </c>
      <c r="O41">
        <v>18305</v>
      </c>
      <c r="P41">
        <v>18072</v>
      </c>
    </row>
    <row r="42" spans="1:18" x14ac:dyDescent="0.2">
      <c r="A42" t="s">
        <v>12</v>
      </c>
      <c r="B42">
        <v>18792</v>
      </c>
      <c r="C42">
        <v>18444</v>
      </c>
      <c r="D42">
        <v>18831</v>
      </c>
      <c r="E42">
        <v>18199</v>
      </c>
      <c r="F42">
        <v>17912</v>
      </c>
      <c r="G42">
        <v>19481</v>
      </c>
      <c r="H42">
        <v>19949</v>
      </c>
      <c r="I42">
        <v>19481</v>
      </c>
      <c r="J42">
        <v>19966</v>
      </c>
      <c r="K42">
        <v>19537</v>
      </c>
      <c r="L42">
        <v>19573</v>
      </c>
      <c r="M42">
        <v>16982</v>
      </c>
      <c r="N42">
        <v>13304</v>
      </c>
      <c r="O42">
        <v>15606</v>
      </c>
    </row>
    <row r="43" spans="1:18" x14ac:dyDescent="0.2">
      <c r="A43" t="s">
        <v>13</v>
      </c>
      <c r="B43">
        <v>3041</v>
      </c>
      <c r="C43">
        <v>2937</v>
      </c>
      <c r="D43">
        <v>2435</v>
      </c>
      <c r="E43">
        <v>2308</v>
      </c>
      <c r="F43">
        <v>2572</v>
      </c>
      <c r="G43">
        <v>2593</v>
      </c>
      <c r="H43">
        <v>2761</v>
      </c>
      <c r="I43">
        <v>2848</v>
      </c>
      <c r="J43">
        <v>2688</v>
      </c>
      <c r="K43">
        <v>2430</v>
      </c>
      <c r="L43">
        <v>1822</v>
      </c>
      <c r="M43">
        <v>1620</v>
      </c>
      <c r="N43">
        <v>1122</v>
      </c>
      <c r="O43">
        <v>1226</v>
      </c>
    </row>
    <row r="44" spans="1:18" x14ac:dyDescent="0.2">
      <c r="A44" t="s">
        <v>337</v>
      </c>
    </row>
    <row r="45" spans="1:18" x14ac:dyDescent="0.2">
      <c r="A45" t="s">
        <v>14</v>
      </c>
      <c r="B45">
        <v>14676</v>
      </c>
      <c r="C45">
        <v>15620</v>
      </c>
      <c r="D45">
        <v>17139</v>
      </c>
      <c r="E45">
        <v>18590</v>
      </c>
      <c r="F45">
        <v>19372</v>
      </c>
      <c r="G45">
        <v>19862</v>
      </c>
      <c r="H45">
        <v>19763</v>
      </c>
      <c r="I45">
        <v>20331</v>
      </c>
      <c r="J45">
        <v>19509</v>
      </c>
      <c r="K45">
        <v>19635</v>
      </c>
      <c r="L45">
        <v>18663</v>
      </c>
      <c r="M45">
        <v>16676</v>
      </c>
      <c r="N45">
        <v>16871</v>
      </c>
      <c r="O45">
        <v>16423</v>
      </c>
      <c r="P45">
        <v>16043</v>
      </c>
    </row>
    <row r="46" spans="1:18" x14ac:dyDescent="0.2">
      <c r="A46" t="s">
        <v>12</v>
      </c>
      <c r="B46">
        <v>10817</v>
      </c>
      <c r="C46">
        <v>11438</v>
      </c>
      <c r="D46">
        <v>12667</v>
      </c>
      <c r="E46">
        <v>14583</v>
      </c>
      <c r="F46">
        <v>15271</v>
      </c>
      <c r="G46">
        <v>15372</v>
      </c>
      <c r="H46">
        <v>15228</v>
      </c>
      <c r="I46">
        <v>18089</v>
      </c>
      <c r="J46">
        <v>14794</v>
      </c>
      <c r="K46">
        <v>15062</v>
      </c>
      <c r="L46">
        <v>14916</v>
      </c>
      <c r="M46">
        <v>13420</v>
      </c>
      <c r="N46">
        <v>12051</v>
      </c>
      <c r="O46">
        <v>13149</v>
      </c>
    </row>
    <row r="47" spans="1:18" x14ac:dyDescent="0.2">
      <c r="A47" t="s">
        <v>13</v>
      </c>
      <c r="B47">
        <v>3041</v>
      </c>
      <c r="C47">
        <v>3134</v>
      </c>
      <c r="D47">
        <v>2738</v>
      </c>
      <c r="E47">
        <v>2806</v>
      </c>
      <c r="F47">
        <v>2957</v>
      </c>
      <c r="G47">
        <v>2994</v>
      </c>
      <c r="H47">
        <v>3156</v>
      </c>
      <c r="I47">
        <v>3688</v>
      </c>
      <c r="J47">
        <v>3250</v>
      </c>
      <c r="K47">
        <v>2885</v>
      </c>
      <c r="L47">
        <v>2331</v>
      </c>
      <c r="M47">
        <v>2099</v>
      </c>
      <c r="N47">
        <v>1545</v>
      </c>
      <c r="O47">
        <v>1632</v>
      </c>
    </row>
    <row r="48" spans="1:18" x14ac:dyDescent="0.2">
      <c r="R48" t="s">
        <v>1001</v>
      </c>
    </row>
    <row r="50" spans="1:18" x14ac:dyDescent="0.2">
      <c r="A50" t="s">
        <v>339</v>
      </c>
      <c r="R50" t="s">
        <v>995</v>
      </c>
    </row>
    <row r="51" spans="1:18" x14ac:dyDescent="0.2">
      <c r="A51" t="s">
        <v>333</v>
      </c>
      <c r="B51" t="s">
        <v>334</v>
      </c>
      <c r="C51" t="s">
        <v>335</v>
      </c>
      <c r="D51" t="s">
        <v>336</v>
      </c>
      <c r="E51" t="s">
        <v>47</v>
      </c>
      <c r="F51" t="s">
        <v>48</v>
      </c>
      <c r="R51" t="s">
        <v>996</v>
      </c>
    </row>
    <row r="52" spans="1:18" x14ac:dyDescent="0.2">
      <c r="A52" t="s">
        <v>14</v>
      </c>
      <c r="B52">
        <v>9478</v>
      </c>
      <c r="C52">
        <v>9495</v>
      </c>
      <c r="D52">
        <v>9460</v>
      </c>
      <c r="E52">
        <v>8956</v>
      </c>
      <c r="F52">
        <v>10086</v>
      </c>
      <c r="R52" t="s">
        <v>997</v>
      </c>
    </row>
    <row r="53" spans="1:18" x14ac:dyDescent="0.2">
      <c r="A53" t="s">
        <v>12</v>
      </c>
      <c r="B53">
        <v>8325</v>
      </c>
      <c r="C53">
        <v>8217</v>
      </c>
      <c r="D53">
        <v>8350</v>
      </c>
      <c r="E53">
        <v>7668</v>
      </c>
      <c r="F53">
        <v>8466</v>
      </c>
      <c r="R53" t="s">
        <v>998</v>
      </c>
    </row>
    <row r="54" spans="1:18" x14ac:dyDescent="0.2">
      <c r="A54" t="s">
        <v>13</v>
      </c>
      <c r="B54">
        <v>948</v>
      </c>
      <c r="C54">
        <v>913</v>
      </c>
      <c r="D54">
        <v>805</v>
      </c>
      <c r="E54">
        <v>723</v>
      </c>
      <c r="F54">
        <v>831</v>
      </c>
      <c r="R54" t="s">
        <v>999</v>
      </c>
    </row>
    <row r="55" spans="1:18" x14ac:dyDescent="0.2">
      <c r="A55" t="s">
        <v>337</v>
      </c>
      <c r="R55" t="s">
        <v>1000</v>
      </c>
    </row>
    <row r="56" spans="1:18" x14ac:dyDescent="0.2">
      <c r="A56" t="s">
        <v>14</v>
      </c>
      <c r="B56">
        <v>7040</v>
      </c>
      <c r="C56">
        <v>7696</v>
      </c>
      <c r="D56">
        <v>8061</v>
      </c>
      <c r="E56">
        <v>9040</v>
      </c>
      <c r="F56">
        <v>10171</v>
      </c>
    </row>
    <row r="57" spans="1:18" x14ac:dyDescent="0.2">
      <c r="A57" t="s">
        <v>12</v>
      </c>
      <c r="B57">
        <v>5761</v>
      </c>
      <c r="C57">
        <v>6296</v>
      </c>
      <c r="D57">
        <v>6785</v>
      </c>
      <c r="E57">
        <v>7475</v>
      </c>
      <c r="F57">
        <v>8224</v>
      </c>
      <c r="R57" t="s">
        <v>1002</v>
      </c>
    </row>
    <row r="58" spans="1:18" x14ac:dyDescent="0.2">
      <c r="A58" t="s">
        <v>13</v>
      </c>
      <c r="B58">
        <v>1101</v>
      </c>
      <c r="C58">
        <v>1040</v>
      </c>
      <c r="D58">
        <v>977</v>
      </c>
      <c r="E58">
        <v>989</v>
      </c>
      <c r="F58">
        <v>1054</v>
      </c>
      <c r="R58" t="s">
        <v>1003</v>
      </c>
    </row>
    <row r="59" spans="1:18" x14ac:dyDescent="0.2">
      <c r="R59" t="s">
        <v>1004</v>
      </c>
    </row>
    <row r="60" spans="1:18" x14ac:dyDescent="0.2">
      <c r="A60" t="s">
        <v>27</v>
      </c>
      <c r="B60" t="s">
        <v>334</v>
      </c>
      <c r="C60" t="s">
        <v>335</v>
      </c>
      <c r="D60" t="s">
        <v>336</v>
      </c>
      <c r="E60" t="s">
        <v>47</v>
      </c>
      <c r="F60" t="s">
        <v>48</v>
      </c>
      <c r="R60" t="s">
        <v>1005</v>
      </c>
    </row>
    <row r="61" spans="1:18" x14ac:dyDescent="0.2">
      <c r="A61" t="s">
        <v>14</v>
      </c>
      <c r="B61">
        <v>13288</v>
      </c>
      <c r="C61">
        <v>12800</v>
      </c>
      <c r="D61">
        <v>13138</v>
      </c>
      <c r="E61">
        <v>12997</v>
      </c>
      <c r="F61">
        <v>11801</v>
      </c>
      <c r="R61" t="s">
        <v>1006</v>
      </c>
    </row>
    <row r="62" spans="1:18" x14ac:dyDescent="0.2">
      <c r="A62" t="s">
        <v>12</v>
      </c>
      <c r="B62">
        <v>10467</v>
      </c>
      <c r="C62">
        <v>10227</v>
      </c>
      <c r="D62">
        <v>10479</v>
      </c>
      <c r="E62">
        <v>10122</v>
      </c>
      <c r="F62">
        <v>9019</v>
      </c>
      <c r="R62" t="s">
        <v>1007</v>
      </c>
    </row>
    <row r="63" spans="1:18" x14ac:dyDescent="0.2">
      <c r="A63" t="s">
        <v>13</v>
      </c>
      <c r="B63">
        <v>2093</v>
      </c>
      <c r="C63">
        <v>2024</v>
      </c>
      <c r="D63">
        <v>1628</v>
      </c>
      <c r="E63">
        <v>1589</v>
      </c>
      <c r="F63">
        <v>1744</v>
      </c>
    </row>
    <row r="64" spans="1:18" x14ac:dyDescent="0.2">
      <c r="A64" t="s">
        <v>337</v>
      </c>
      <c r="R64" t="s">
        <v>1008</v>
      </c>
    </row>
    <row r="65" spans="1:18" x14ac:dyDescent="0.2">
      <c r="A65" t="s">
        <v>14</v>
      </c>
      <c r="B65">
        <v>7636</v>
      </c>
      <c r="C65">
        <v>7924</v>
      </c>
      <c r="D65">
        <v>9078</v>
      </c>
      <c r="E65">
        <v>9550</v>
      </c>
      <c r="F65">
        <v>9055</v>
      </c>
      <c r="R65" t="s">
        <v>1009</v>
      </c>
    </row>
    <row r="66" spans="1:18" x14ac:dyDescent="0.2">
      <c r="A66" t="s">
        <v>12</v>
      </c>
      <c r="B66">
        <v>5056</v>
      </c>
      <c r="C66">
        <v>5142</v>
      </c>
      <c r="D66">
        <v>5881</v>
      </c>
      <c r="E66">
        <v>6618</v>
      </c>
      <c r="F66">
        <v>6504</v>
      </c>
      <c r="R66" t="s">
        <v>1010</v>
      </c>
    </row>
    <row r="67" spans="1:18" x14ac:dyDescent="0.2">
      <c r="A67" t="s">
        <v>13</v>
      </c>
      <c r="B67">
        <v>1940</v>
      </c>
      <c r="C67">
        <v>2094</v>
      </c>
      <c r="D67">
        <v>1760</v>
      </c>
      <c r="E67">
        <v>1817</v>
      </c>
      <c r="F67">
        <v>1865</v>
      </c>
      <c r="R67" t="s">
        <v>1011</v>
      </c>
    </row>
    <row r="68" spans="1:18" x14ac:dyDescent="0.2">
      <c r="R68" t="s">
        <v>1012</v>
      </c>
    </row>
    <row r="69" spans="1:18" x14ac:dyDescent="0.2">
      <c r="R69" t="s">
        <v>1013</v>
      </c>
    </row>
    <row r="70" spans="1:18" x14ac:dyDescent="0.2">
      <c r="R70" t="s">
        <v>1014</v>
      </c>
    </row>
    <row r="71" spans="1:18" x14ac:dyDescent="0.2">
      <c r="R71" t="s">
        <v>1015</v>
      </c>
    </row>
    <row r="72" spans="1:18" x14ac:dyDescent="0.2">
      <c r="R72" t="s">
        <v>1016</v>
      </c>
    </row>
    <row r="73" spans="1:18" x14ac:dyDescent="0.2">
      <c r="R73" t="s">
        <v>1017</v>
      </c>
    </row>
    <row r="74" spans="1:18" x14ac:dyDescent="0.2">
      <c r="A74" t="s">
        <v>1129</v>
      </c>
      <c r="B74" s="3">
        <f>(B87+C87+B89+C89)/(B88+C88+B89+C89)</f>
        <v>2.8280176874588392</v>
      </c>
      <c r="R74" t="s">
        <v>1018</v>
      </c>
    </row>
    <row r="75" spans="1:18" x14ac:dyDescent="0.2">
      <c r="A75" s="4" t="s">
        <v>1126</v>
      </c>
      <c r="B75" s="31">
        <f>2*(B89+C89)/(B86+C86+B89+C89)</f>
        <v>0.11610302791977979</v>
      </c>
      <c r="R75" t="s">
        <v>1019</v>
      </c>
    </row>
    <row r="78" spans="1:18" x14ac:dyDescent="0.2">
      <c r="A78" s="54" t="s">
        <v>1124</v>
      </c>
      <c r="B78" s="54"/>
      <c r="C78" s="54"/>
      <c r="R78" s="4" t="s">
        <v>1127</v>
      </c>
    </row>
    <row r="79" spans="1:18" x14ac:dyDescent="0.2">
      <c r="R79" t="s">
        <v>1128</v>
      </c>
    </row>
    <row r="80" spans="1:18" x14ac:dyDescent="0.2">
      <c r="B80" t="s">
        <v>1123</v>
      </c>
    </row>
    <row r="81" spans="1:5" x14ac:dyDescent="0.2">
      <c r="B81">
        <v>2003</v>
      </c>
      <c r="C81">
        <v>2004</v>
      </c>
    </row>
    <row r="82" spans="1:5" ht="25.5" x14ac:dyDescent="0.2">
      <c r="A82" s="20" t="s">
        <v>1122</v>
      </c>
      <c r="B82" s="1">
        <v>58261</v>
      </c>
      <c r="C82" s="1">
        <v>58879</v>
      </c>
    </row>
    <row r="83" spans="1:5" ht="25.5" x14ac:dyDescent="0.2">
      <c r="A83" s="20" t="s">
        <v>1121</v>
      </c>
    </row>
    <row r="84" spans="1:5" x14ac:dyDescent="0.2">
      <c r="A84" s="20" t="s">
        <v>1120</v>
      </c>
    </row>
    <row r="85" spans="1:5" x14ac:dyDescent="0.2">
      <c r="A85" s="20"/>
    </row>
    <row r="86" spans="1:5" ht="25.5" x14ac:dyDescent="0.2">
      <c r="A86" s="20" t="s">
        <v>1119</v>
      </c>
      <c r="B86" s="1">
        <v>19858</v>
      </c>
      <c r="C86" s="1">
        <v>18468</v>
      </c>
      <c r="D86" s="4" t="s">
        <v>1125</v>
      </c>
      <c r="E86" s="1">
        <f>SUM(B87:B89)</f>
        <v>19858</v>
      </c>
    </row>
    <row r="87" spans="1:5" x14ac:dyDescent="0.2">
      <c r="A87" s="20" t="s">
        <v>1118</v>
      </c>
      <c r="B87" s="1">
        <v>14278</v>
      </c>
      <c r="C87" s="1">
        <v>13419</v>
      </c>
    </row>
    <row r="88" spans="1:5" x14ac:dyDescent="0.2">
      <c r="A88" s="20" t="s">
        <v>1117</v>
      </c>
      <c r="B88" s="1">
        <v>4263</v>
      </c>
      <c r="C88" s="1">
        <v>4004</v>
      </c>
    </row>
    <row r="89" spans="1:5" ht="25.5" x14ac:dyDescent="0.2">
      <c r="A89" s="20" t="s">
        <v>1116</v>
      </c>
      <c r="B89" s="1">
        <v>1317</v>
      </c>
      <c r="C89" s="1">
        <v>1045</v>
      </c>
    </row>
    <row r="90" spans="1:5" x14ac:dyDescent="0.2">
      <c r="A90" s="20"/>
      <c r="B90" s="1"/>
      <c r="C90" s="1"/>
    </row>
    <row r="91" spans="1:5" ht="25.5" x14ac:dyDescent="0.2">
      <c r="A91" s="20" t="s">
        <v>1115</v>
      </c>
      <c r="B91">
        <v>582</v>
      </c>
      <c r="C91">
        <v>516</v>
      </c>
    </row>
    <row r="92" spans="1:5" x14ac:dyDescent="0.2">
      <c r="A92" s="20" t="s">
        <v>1114</v>
      </c>
    </row>
    <row r="93" spans="1:5" x14ac:dyDescent="0.2">
      <c r="A93" s="20"/>
    </row>
    <row r="94" spans="1:5" ht="25.5" x14ac:dyDescent="0.2">
      <c r="A94" s="20" t="s">
        <v>1113</v>
      </c>
      <c r="B94" s="1">
        <v>11711</v>
      </c>
      <c r="C94" s="1">
        <v>8423</v>
      </c>
    </row>
    <row r="95" spans="1:5" ht="25.5" x14ac:dyDescent="0.2">
      <c r="A95" s="20" t="s">
        <v>1112</v>
      </c>
    </row>
    <row r="96" spans="1:5" ht="25.5" x14ac:dyDescent="0.2">
      <c r="A96" s="20" t="s">
        <v>1111</v>
      </c>
    </row>
    <row r="97" spans="1:3" x14ac:dyDescent="0.2">
      <c r="A97" s="20"/>
    </row>
    <row r="98" spans="1:3" ht="25.5" x14ac:dyDescent="0.2">
      <c r="A98" s="20" t="s">
        <v>1110</v>
      </c>
      <c r="B98" s="1">
        <v>8062</v>
      </c>
      <c r="C98" s="1">
        <v>6661</v>
      </c>
    </row>
    <row r="99" spans="1:3" x14ac:dyDescent="0.2">
      <c r="A99" s="20"/>
      <c r="B99" s="1"/>
      <c r="C99" s="1"/>
    </row>
    <row r="100" spans="1:3" ht="25.5" x14ac:dyDescent="0.2">
      <c r="A100" s="20" t="s">
        <v>1109</v>
      </c>
      <c r="B100" s="1">
        <v>2393</v>
      </c>
      <c r="C100" s="1">
        <v>2047</v>
      </c>
    </row>
    <row r="101" spans="1:3" x14ac:dyDescent="0.2">
      <c r="A101" s="20" t="s">
        <v>1108</v>
      </c>
    </row>
    <row r="102" spans="1:3" x14ac:dyDescent="0.2">
      <c r="A102" s="20"/>
    </row>
    <row r="103" spans="1:3" ht="25.5" x14ac:dyDescent="0.2">
      <c r="A103" s="20" t="s">
        <v>1107</v>
      </c>
      <c r="B103" s="1">
        <v>13953</v>
      </c>
      <c r="C103" s="1">
        <v>11496</v>
      </c>
    </row>
    <row r="104" spans="1:3" x14ac:dyDescent="0.2">
      <c r="A104" s="20" t="s">
        <v>1106</v>
      </c>
    </row>
  </sheetData>
  <mergeCells count="1">
    <mergeCell ref="A78:C7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C1"/>
    </sheetView>
  </sheetViews>
  <sheetFormatPr defaultRowHeight="12.75" x14ac:dyDescent="0.2"/>
  <cols>
    <col min="1" max="1" width="36.42578125" customWidth="1"/>
    <col min="5" max="5" width="2.28515625" customWidth="1"/>
    <col min="6" max="6" width="50" customWidth="1"/>
  </cols>
  <sheetData>
    <row r="1" spans="1:6" x14ac:dyDescent="0.2">
      <c r="A1" s="54" t="s">
        <v>1253</v>
      </c>
      <c r="B1" s="54"/>
      <c r="C1" s="54"/>
      <c r="F1" t="s">
        <v>1761</v>
      </c>
    </row>
    <row r="2" spans="1:6" x14ac:dyDescent="0.2">
      <c r="F2" t="s">
        <v>1762</v>
      </c>
    </row>
    <row r="3" spans="1:6" x14ac:dyDescent="0.2">
      <c r="F3" t="s">
        <v>1763</v>
      </c>
    </row>
    <row r="4" spans="1:6" x14ac:dyDescent="0.2">
      <c r="A4" t="s">
        <v>1245</v>
      </c>
      <c r="B4" t="s">
        <v>97</v>
      </c>
    </row>
    <row r="5" spans="1:6" x14ac:dyDescent="0.2">
      <c r="B5">
        <v>2012</v>
      </c>
      <c r="C5">
        <v>2011</v>
      </c>
      <c r="F5" t="s">
        <v>1251</v>
      </c>
    </row>
    <row r="6" spans="1:6" x14ac:dyDescent="0.2">
      <c r="A6" t="s">
        <v>1250</v>
      </c>
      <c r="B6" s="1">
        <v>10176</v>
      </c>
      <c r="C6">
        <v>9918</v>
      </c>
      <c r="F6" t="s">
        <v>1252</v>
      </c>
    </row>
    <row r="7" spans="1:6" x14ac:dyDescent="0.2">
      <c r="A7" t="s">
        <v>1249</v>
      </c>
      <c r="B7">
        <v>11470</v>
      </c>
      <c r="C7">
        <v>10965</v>
      </c>
    </row>
    <row r="8" spans="1:6" x14ac:dyDescent="0.2">
      <c r="F8" t="s">
        <v>1306</v>
      </c>
    </row>
    <row r="9" spans="1:6" x14ac:dyDescent="0.2">
      <c r="A9" t="s">
        <v>1246</v>
      </c>
      <c r="B9">
        <v>9904</v>
      </c>
      <c r="C9">
        <v>10607</v>
      </c>
      <c r="F9" t="s">
        <v>1307</v>
      </c>
    </row>
    <row r="10" spans="1:6" x14ac:dyDescent="0.2">
      <c r="A10" t="s">
        <v>1247</v>
      </c>
      <c r="B10">
        <v>2504</v>
      </c>
      <c r="C10">
        <v>2853</v>
      </c>
    </row>
    <row r="11" spans="1:6" x14ac:dyDescent="0.2">
      <c r="A11" t="s">
        <v>1248</v>
      </c>
      <c r="B11">
        <v>2582</v>
      </c>
      <c r="C11">
        <v>2863</v>
      </c>
    </row>
  </sheetData>
  <mergeCells count="1">
    <mergeCell ref="A1:C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workbookViewId="0">
      <selection sqref="A1:B1"/>
    </sheetView>
  </sheetViews>
  <sheetFormatPr defaultRowHeight="12.75" x14ac:dyDescent="0.2"/>
  <cols>
    <col min="1" max="1" width="31.85546875" customWidth="1"/>
    <col min="15" max="15" width="2" customWidth="1"/>
    <col min="16" max="16" width="68.5703125" customWidth="1"/>
  </cols>
  <sheetData>
    <row r="1" spans="1:16" x14ac:dyDescent="0.2">
      <c r="A1" s="54" t="s">
        <v>731</v>
      </c>
      <c r="B1" s="54"/>
      <c r="P1" t="s">
        <v>1761</v>
      </c>
    </row>
    <row r="2" spans="1:16" x14ac:dyDescent="0.2">
      <c r="P2" t="s">
        <v>1762</v>
      </c>
    </row>
    <row r="3" spans="1:16" x14ac:dyDescent="0.2">
      <c r="A3" t="s">
        <v>506</v>
      </c>
      <c r="P3" t="s">
        <v>1763</v>
      </c>
    </row>
    <row r="4" spans="1:16" x14ac:dyDescent="0.2">
      <c r="B4" t="s">
        <v>334</v>
      </c>
      <c r="C4" t="s">
        <v>335</v>
      </c>
      <c r="D4" t="s">
        <v>336</v>
      </c>
      <c r="E4" t="s">
        <v>47</v>
      </c>
      <c r="F4" t="s">
        <v>48</v>
      </c>
      <c r="G4" t="s">
        <v>342</v>
      </c>
      <c r="H4" t="s">
        <v>343</v>
      </c>
      <c r="I4" t="s">
        <v>344</v>
      </c>
      <c r="J4" t="s">
        <v>345</v>
      </c>
      <c r="K4" t="s">
        <v>346</v>
      </c>
      <c r="L4" t="s">
        <v>347</v>
      </c>
      <c r="M4" t="s">
        <v>348</v>
      </c>
      <c r="N4" t="s">
        <v>349</v>
      </c>
    </row>
    <row r="5" spans="1:16" x14ac:dyDescent="0.2">
      <c r="A5" t="s">
        <v>509</v>
      </c>
    </row>
    <row r="6" spans="1:16" x14ac:dyDescent="0.2">
      <c r="A6" t="s">
        <v>512</v>
      </c>
      <c r="H6">
        <v>283</v>
      </c>
      <c r="I6">
        <v>463</v>
      </c>
      <c r="J6">
        <v>476</v>
      </c>
      <c r="K6">
        <v>568</v>
      </c>
      <c r="L6">
        <v>521</v>
      </c>
      <c r="M6">
        <v>542</v>
      </c>
      <c r="N6">
        <v>602</v>
      </c>
    </row>
    <row r="7" spans="1:16" x14ac:dyDescent="0.2">
      <c r="A7" t="s">
        <v>507</v>
      </c>
      <c r="B7">
        <v>201</v>
      </c>
      <c r="C7">
        <v>213</v>
      </c>
      <c r="D7">
        <v>224</v>
      </c>
      <c r="E7">
        <v>216</v>
      </c>
      <c r="F7">
        <v>215</v>
      </c>
      <c r="G7">
        <v>221</v>
      </c>
      <c r="H7">
        <v>132</v>
      </c>
      <c r="I7">
        <v>71</v>
      </c>
      <c r="J7">
        <v>83</v>
      </c>
      <c r="K7">
        <v>82</v>
      </c>
      <c r="L7">
        <v>46</v>
      </c>
      <c r="M7">
        <v>48</v>
      </c>
      <c r="N7">
        <v>24</v>
      </c>
      <c r="P7" t="s">
        <v>514</v>
      </c>
    </row>
    <row r="8" spans="1:16" x14ac:dyDescent="0.2">
      <c r="A8" t="s">
        <v>511</v>
      </c>
      <c r="G8">
        <v>2209</v>
      </c>
      <c r="H8">
        <v>10898</v>
      </c>
      <c r="I8">
        <v>19615</v>
      </c>
      <c r="J8">
        <v>20031</v>
      </c>
      <c r="K8">
        <v>20611</v>
      </c>
      <c r="L8">
        <v>19813</v>
      </c>
      <c r="M8">
        <v>22256</v>
      </c>
      <c r="N8">
        <v>27400</v>
      </c>
      <c r="P8" t="s">
        <v>513</v>
      </c>
    </row>
    <row r="9" spans="1:16" x14ac:dyDescent="0.2">
      <c r="A9" t="s">
        <v>732</v>
      </c>
      <c r="B9">
        <v>3</v>
      </c>
      <c r="C9">
        <v>5</v>
      </c>
      <c r="D9">
        <v>76</v>
      </c>
      <c r="E9">
        <v>381</v>
      </c>
      <c r="F9">
        <v>409</v>
      </c>
      <c r="G9">
        <v>378</v>
      </c>
      <c r="H9">
        <v>486</v>
      </c>
      <c r="I9">
        <v>416</v>
      </c>
      <c r="J9">
        <v>321</v>
      </c>
      <c r="K9">
        <v>445</v>
      </c>
      <c r="L9">
        <v>352</v>
      </c>
      <c r="M9">
        <v>245</v>
      </c>
      <c r="N9">
        <v>290</v>
      </c>
    </row>
    <row r="10" spans="1:16" x14ac:dyDescent="0.2">
      <c r="A10" t="s">
        <v>21</v>
      </c>
      <c r="B10">
        <v>29064</v>
      </c>
      <c r="C10">
        <v>27599</v>
      </c>
      <c r="D10">
        <v>27364</v>
      </c>
      <c r="E10">
        <v>26044</v>
      </c>
      <c r="F10">
        <v>26363</v>
      </c>
      <c r="G10">
        <v>25701</v>
      </c>
      <c r="H10">
        <v>21145</v>
      </c>
      <c r="I10">
        <v>16132</v>
      </c>
      <c r="J10">
        <v>15282</v>
      </c>
      <c r="K10">
        <v>12587</v>
      </c>
      <c r="L10">
        <v>10841</v>
      </c>
      <c r="M10">
        <v>8562</v>
      </c>
      <c r="N10">
        <v>6096</v>
      </c>
    </row>
    <row r="11" spans="1:16" x14ac:dyDescent="0.2">
      <c r="A11" t="s">
        <v>508</v>
      </c>
      <c r="B11">
        <v>15859</v>
      </c>
      <c r="C11">
        <v>16592</v>
      </c>
      <c r="D11">
        <v>16445</v>
      </c>
      <c r="E11">
        <v>16359</v>
      </c>
      <c r="F11">
        <v>14585</v>
      </c>
      <c r="G11">
        <v>12798</v>
      </c>
      <c r="H11">
        <v>10457</v>
      </c>
      <c r="I11">
        <v>8532</v>
      </c>
      <c r="J11">
        <v>9250</v>
      </c>
      <c r="K11">
        <v>9558</v>
      </c>
      <c r="L11">
        <v>8318</v>
      </c>
      <c r="M11">
        <v>6365</v>
      </c>
      <c r="N11">
        <v>3429</v>
      </c>
    </row>
    <row r="12" spans="1:16" x14ac:dyDescent="0.2">
      <c r="A12" t="s">
        <v>510</v>
      </c>
    </row>
    <row r="13" spans="1:16" x14ac:dyDescent="0.2">
      <c r="A13" t="s">
        <v>507</v>
      </c>
      <c r="B13">
        <v>2</v>
      </c>
      <c r="C13">
        <v>0</v>
      </c>
      <c r="D13">
        <v>4</v>
      </c>
      <c r="E13">
        <v>6</v>
      </c>
      <c r="F13">
        <v>3</v>
      </c>
      <c r="G13">
        <v>7</v>
      </c>
      <c r="H13">
        <v>5</v>
      </c>
      <c r="I13">
        <v>4</v>
      </c>
      <c r="J13">
        <v>2</v>
      </c>
      <c r="K13">
        <v>2</v>
      </c>
      <c r="L13">
        <v>0</v>
      </c>
      <c r="M13">
        <v>0</v>
      </c>
      <c r="N13">
        <v>0</v>
      </c>
    </row>
    <row r="15" spans="1:16" x14ac:dyDescent="0.2">
      <c r="A15" t="s">
        <v>546</v>
      </c>
      <c r="B15">
        <f>SUM(B8:B11)</f>
        <v>44926</v>
      </c>
      <c r="C15">
        <f t="shared" ref="C15:N15" si="0">SUM(C8:C11)</f>
        <v>44196</v>
      </c>
      <c r="D15">
        <f t="shared" si="0"/>
        <v>43885</v>
      </c>
      <c r="E15">
        <f t="shared" si="0"/>
        <v>42784</v>
      </c>
      <c r="F15">
        <f>SUM(F8:F11)</f>
        <v>41357</v>
      </c>
      <c r="G15">
        <f t="shared" si="0"/>
        <v>41086</v>
      </c>
      <c r="H15">
        <f t="shared" si="0"/>
        <v>42986</v>
      </c>
      <c r="I15">
        <f t="shared" si="0"/>
        <v>44695</v>
      </c>
      <c r="J15">
        <f t="shared" si="0"/>
        <v>44884</v>
      </c>
      <c r="K15">
        <f t="shared" si="0"/>
        <v>43201</v>
      </c>
      <c r="L15">
        <f t="shared" si="0"/>
        <v>39324</v>
      </c>
      <c r="M15">
        <f t="shared" si="0"/>
        <v>37428</v>
      </c>
      <c r="N15">
        <f t="shared" si="0"/>
        <v>37215</v>
      </c>
    </row>
    <row r="16" spans="1:16" x14ac:dyDescent="0.2">
      <c r="A16" t="s">
        <v>547</v>
      </c>
      <c r="B16">
        <f>B6+B7+B13</f>
        <v>203</v>
      </c>
      <c r="C16">
        <f t="shared" ref="C16:N16" si="1">C6+C7+C13</f>
        <v>213</v>
      </c>
      <c r="D16">
        <f t="shared" si="1"/>
        <v>228</v>
      </c>
      <c r="E16">
        <f t="shared" si="1"/>
        <v>222</v>
      </c>
      <c r="F16">
        <f t="shared" si="1"/>
        <v>218</v>
      </c>
      <c r="G16">
        <f t="shared" si="1"/>
        <v>228</v>
      </c>
      <c r="H16">
        <f t="shared" si="1"/>
        <v>420</v>
      </c>
      <c r="I16">
        <f t="shared" si="1"/>
        <v>538</v>
      </c>
      <c r="J16">
        <f t="shared" si="1"/>
        <v>561</v>
      </c>
      <c r="K16">
        <f t="shared" si="1"/>
        <v>652</v>
      </c>
      <c r="L16">
        <f t="shared" si="1"/>
        <v>567</v>
      </c>
      <c r="M16">
        <f t="shared" si="1"/>
        <v>590</v>
      </c>
      <c r="N16">
        <f t="shared" si="1"/>
        <v>626</v>
      </c>
    </row>
    <row r="19" spans="1:16" x14ac:dyDescent="0.2">
      <c r="A19" t="s">
        <v>537</v>
      </c>
    </row>
    <row r="20" spans="1:16" x14ac:dyDescent="0.2">
      <c r="A20" t="s">
        <v>548</v>
      </c>
      <c r="B20">
        <v>40499</v>
      </c>
      <c r="P20" t="s">
        <v>549</v>
      </c>
    </row>
    <row r="21" spans="1:16" x14ac:dyDescent="0.2">
      <c r="A21" t="s">
        <v>538</v>
      </c>
    </row>
    <row r="22" spans="1:16" x14ac:dyDescent="0.2">
      <c r="A22" t="s">
        <v>539</v>
      </c>
      <c r="B22">
        <v>0</v>
      </c>
      <c r="P22" t="s">
        <v>536</v>
      </c>
    </row>
    <row r="23" spans="1:16" x14ac:dyDescent="0.2">
      <c r="A23" t="s">
        <v>540</v>
      </c>
      <c r="B23">
        <v>7536</v>
      </c>
    </row>
    <row r="24" spans="1:16" x14ac:dyDescent="0.2">
      <c r="A24" t="s">
        <v>541</v>
      </c>
      <c r="P24" t="s">
        <v>515</v>
      </c>
    </row>
    <row r="25" spans="1:16" x14ac:dyDescent="0.2">
      <c r="A25" t="s">
        <v>542</v>
      </c>
      <c r="B25">
        <v>4852</v>
      </c>
      <c r="P25" t="s">
        <v>516</v>
      </c>
    </row>
    <row r="26" spans="1:16" x14ac:dyDescent="0.2">
      <c r="A26" t="s">
        <v>543</v>
      </c>
      <c r="B26">
        <v>1519</v>
      </c>
      <c r="P26" t="s">
        <v>517</v>
      </c>
    </row>
    <row r="27" spans="1:16" x14ac:dyDescent="0.2">
      <c r="A27" t="s">
        <v>544</v>
      </c>
      <c r="B27">
        <v>15</v>
      </c>
      <c r="P27" t="s">
        <v>518</v>
      </c>
    </row>
    <row r="28" spans="1:16" x14ac:dyDescent="0.2">
      <c r="A28" t="s">
        <v>545</v>
      </c>
      <c r="B28">
        <v>25682</v>
      </c>
      <c r="P28" t="s">
        <v>519</v>
      </c>
    </row>
    <row r="29" spans="1:16" x14ac:dyDescent="0.2">
      <c r="P29" t="s">
        <v>520</v>
      </c>
    </row>
    <row r="30" spans="1:16" x14ac:dyDescent="0.2">
      <c r="P30" t="s">
        <v>521</v>
      </c>
    </row>
    <row r="31" spans="1:16" x14ac:dyDescent="0.2">
      <c r="P31" t="s">
        <v>522</v>
      </c>
    </row>
    <row r="32" spans="1:16" x14ac:dyDescent="0.2">
      <c r="P32" t="s">
        <v>523</v>
      </c>
    </row>
    <row r="33" spans="1:16" x14ac:dyDescent="0.2">
      <c r="P33" t="s">
        <v>524</v>
      </c>
    </row>
    <row r="34" spans="1:16" x14ac:dyDescent="0.2">
      <c r="P34" t="s">
        <v>525</v>
      </c>
    </row>
    <row r="35" spans="1:16" x14ac:dyDescent="0.2">
      <c r="P35" t="s">
        <v>526</v>
      </c>
    </row>
    <row r="36" spans="1:16" x14ac:dyDescent="0.2">
      <c r="P36" t="s">
        <v>527</v>
      </c>
    </row>
    <row r="37" spans="1:16" x14ac:dyDescent="0.2">
      <c r="P37" t="s">
        <v>528</v>
      </c>
    </row>
    <row r="38" spans="1:16" x14ac:dyDescent="0.2">
      <c r="P38" t="s">
        <v>529</v>
      </c>
    </row>
    <row r="39" spans="1:16" x14ac:dyDescent="0.2">
      <c r="P39" t="s">
        <v>530</v>
      </c>
    </row>
    <row r="40" spans="1:16" x14ac:dyDescent="0.2">
      <c r="P40" t="s">
        <v>531</v>
      </c>
    </row>
    <row r="41" spans="1:16" x14ac:dyDescent="0.2">
      <c r="P41" t="s">
        <v>532</v>
      </c>
    </row>
    <row r="42" spans="1:16" x14ac:dyDescent="0.2">
      <c r="P42" t="s">
        <v>533</v>
      </c>
    </row>
    <row r="43" spans="1:16" x14ac:dyDescent="0.2">
      <c r="P43" t="s">
        <v>534</v>
      </c>
    </row>
    <row r="44" spans="1:16" x14ac:dyDescent="0.2">
      <c r="P44" t="s">
        <v>535</v>
      </c>
    </row>
    <row r="46" spans="1:16" x14ac:dyDescent="0.2">
      <c r="A46" t="s">
        <v>570</v>
      </c>
    </row>
    <row r="47" spans="1:16" x14ac:dyDescent="0.2">
      <c r="A47" t="s">
        <v>571</v>
      </c>
    </row>
    <row r="48" spans="1:16" x14ac:dyDescent="0.2">
      <c r="B48">
        <v>2012</v>
      </c>
      <c r="C48">
        <v>2011</v>
      </c>
      <c r="D48">
        <v>2010</v>
      </c>
      <c r="E48">
        <v>2009</v>
      </c>
      <c r="F48">
        <v>2008</v>
      </c>
      <c r="G48">
        <v>2007</v>
      </c>
      <c r="H48">
        <v>2006</v>
      </c>
      <c r="I48">
        <v>2005</v>
      </c>
      <c r="J48">
        <v>2004</v>
      </c>
      <c r="K48">
        <v>2003</v>
      </c>
      <c r="L48">
        <v>2002</v>
      </c>
      <c r="M48">
        <v>2001</v>
      </c>
    </row>
    <row r="49" spans="1:16" x14ac:dyDescent="0.2">
      <c r="A49" t="s">
        <v>4</v>
      </c>
      <c r="B49" s="1">
        <v>491873</v>
      </c>
      <c r="C49" s="1">
        <v>491873</v>
      </c>
      <c r="D49" s="1">
        <v>491873</v>
      </c>
      <c r="E49" s="1">
        <v>491873</v>
      </c>
      <c r="F49" s="1">
        <v>491873</v>
      </c>
      <c r="G49" s="1">
        <v>491873</v>
      </c>
      <c r="H49" s="1">
        <v>491873</v>
      </c>
      <c r="I49" s="1">
        <v>491873</v>
      </c>
      <c r="J49" s="1">
        <v>491873</v>
      </c>
      <c r="K49" s="1">
        <v>491873</v>
      </c>
      <c r="L49" s="1">
        <v>491873</v>
      </c>
      <c r="M49" s="1">
        <v>491873</v>
      </c>
      <c r="P49" t="s">
        <v>580</v>
      </c>
    </row>
    <row r="50" spans="1:16" x14ac:dyDescent="0.2">
      <c r="A50" t="s">
        <v>572</v>
      </c>
      <c r="B50">
        <v>7602</v>
      </c>
      <c r="C50">
        <v>7836</v>
      </c>
      <c r="D50">
        <v>8226</v>
      </c>
      <c r="E50">
        <v>7844</v>
      </c>
      <c r="F50">
        <v>7405</v>
      </c>
      <c r="G50">
        <v>8084</v>
      </c>
      <c r="H50">
        <v>8636</v>
      </c>
      <c r="I50">
        <v>9021</v>
      </c>
      <c r="J50">
        <v>9478</v>
      </c>
      <c r="K50">
        <v>9137</v>
      </c>
      <c r="L50">
        <v>9055</v>
      </c>
      <c r="M50">
        <v>9252</v>
      </c>
      <c r="P50" t="s">
        <v>581</v>
      </c>
    </row>
    <row r="51" spans="1:16" x14ac:dyDescent="0.2">
      <c r="A51" t="s">
        <v>573</v>
      </c>
      <c r="B51">
        <v>997</v>
      </c>
      <c r="C51">
        <v>1137</v>
      </c>
      <c r="D51">
        <v>1064</v>
      </c>
      <c r="E51">
        <v>1087</v>
      </c>
      <c r="F51">
        <v>988</v>
      </c>
      <c r="G51">
        <v>989</v>
      </c>
      <c r="H51">
        <v>1135</v>
      </c>
      <c r="I51">
        <v>1181</v>
      </c>
      <c r="J51">
        <v>1352</v>
      </c>
      <c r="K51">
        <v>1299</v>
      </c>
      <c r="L51">
        <v>1240</v>
      </c>
      <c r="M51">
        <v>1292</v>
      </c>
    </row>
    <row r="52" spans="1:16" x14ac:dyDescent="0.2">
      <c r="A52" t="s">
        <v>574</v>
      </c>
      <c r="B52">
        <v>5058</v>
      </c>
      <c r="C52">
        <v>5181</v>
      </c>
      <c r="D52">
        <v>5393</v>
      </c>
      <c r="E52">
        <v>4364</v>
      </c>
      <c r="F52">
        <v>3735</v>
      </c>
      <c r="G52">
        <v>3941</v>
      </c>
      <c r="H52">
        <v>4214</v>
      </c>
      <c r="I52">
        <v>3618</v>
      </c>
      <c r="J52">
        <v>3473</v>
      </c>
      <c r="K52">
        <v>3106</v>
      </c>
      <c r="L52">
        <v>3335</v>
      </c>
      <c r="M52">
        <v>3254</v>
      </c>
      <c r="P52" t="s">
        <v>582</v>
      </c>
    </row>
    <row r="53" spans="1:16" x14ac:dyDescent="0.2">
      <c r="A53" t="s">
        <v>575</v>
      </c>
      <c r="B53">
        <v>7389</v>
      </c>
      <c r="C53">
        <v>7273</v>
      </c>
      <c r="D53">
        <v>7244</v>
      </c>
      <c r="E53">
        <v>6004</v>
      </c>
      <c r="F53">
        <v>5424</v>
      </c>
      <c r="G53">
        <v>6177</v>
      </c>
      <c r="H53">
        <v>6244</v>
      </c>
      <c r="I53">
        <v>5931</v>
      </c>
      <c r="J53">
        <v>5459</v>
      </c>
      <c r="K53">
        <v>5210</v>
      </c>
      <c r="L53">
        <v>5121</v>
      </c>
      <c r="M53">
        <v>4649</v>
      </c>
      <c r="P53" t="s">
        <v>583</v>
      </c>
    </row>
    <row r="54" spans="1:16" x14ac:dyDescent="0.2">
      <c r="A54" t="s">
        <v>576</v>
      </c>
      <c r="B54">
        <v>1447</v>
      </c>
      <c r="C54">
        <v>1532</v>
      </c>
      <c r="D54">
        <v>1380</v>
      </c>
      <c r="E54">
        <v>1157</v>
      </c>
      <c r="F54">
        <v>1160</v>
      </c>
      <c r="G54">
        <v>895</v>
      </c>
      <c r="H54">
        <v>986</v>
      </c>
      <c r="I54">
        <v>974</v>
      </c>
      <c r="J54">
        <v>1107</v>
      </c>
      <c r="K54">
        <v>864</v>
      </c>
      <c r="L54">
        <v>865</v>
      </c>
      <c r="M54">
        <v>916</v>
      </c>
      <c r="P54" t="s">
        <v>584</v>
      </c>
    </row>
    <row r="55" spans="1:16" x14ac:dyDescent="0.2">
      <c r="A55" t="s">
        <v>577</v>
      </c>
      <c r="B55">
        <v>9225</v>
      </c>
      <c r="C55">
        <v>10355</v>
      </c>
      <c r="D55">
        <v>11320</v>
      </c>
      <c r="E55">
        <v>10159</v>
      </c>
      <c r="F55">
        <v>8923</v>
      </c>
      <c r="G55">
        <v>9656</v>
      </c>
      <c r="H55">
        <v>9748</v>
      </c>
      <c r="I55">
        <v>9053</v>
      </c>
      <c r="J55">
        <v>8951</v>
      </c>
      <c r="K55">
        <v>8396</v>
      </c>
      <c r="L55">
        <v>8148</v>
      </c>
      <c r="M55">
        <v>7716</v>
      </c>
    </row>
    <row r="56" spans="1:16" x14ac:dyDescent="0.2">
      <c r="A56" t="s">
        <v>578</v>
      </c>
      <c r="B56">
        <v>1522</v>
      </c>
      <c r="C56">
        <v>2173</v>
      </c>
      <c r="D56">
        <v>2980</v>
      </c>
      <c r="E56">
        <v>2300</v>
      </c>
      <c r="F56">
        <v>2036</v>
      </c>
      <c r="G56">
        <v>2574</v>
      </c>
      <c r="H56">
        <v>3560</v>
      </c>
      <c r="I56">
        <v>3384</v>
      </c>
      <c r="J56">
        <v>3157</v>
      </c>
      <c r="K56">
        <v>2831</v>
      </c>
      <c r="L56">
        <v>2987</v>
      </c>
      <c r="M56">
        <v>2907</v>
      </c>
    </row>
    <row r="57" spans="1:16" x14ac:dyDescent="0.2">
      <c r="A57" t="s">
        <v>0</v>
      </c>
      <c r="B57">
        <v>40879</v>
      </c>
      <c r="C57">
        <v>40642</v>
      </c>
      <c r="D57">
        <v>41673</v>
      </c>
      <c r="E57">
        <v>37044</v>
      </c>
      <c r="F57">
        <v>34360</v>
      </c>
      <c r="G57">
        <v>37309</v>
      </c>
      <c r="H57">
        <v>40057</v>
      </c>
      <c r="I57">
        <v>38998</v>
      </c>
      <c r="J57">
        <v>39373</v>
      </c>
      <c r="K57">
        <v>37285</v>
      </c>
      <c r="L57">
        <v>37745</v>
      </c>
      <c r="M57">
        <v>37433</v>
      </c>
    </row>
    <row r="59" spans="1:16" x14ac:dyDescent="0.2">
      <c r="A59" t="s">
        <v>579</v>
      </c>
      <c r="B59">
        <f>SUM(B50:B56)</f>
        <v>33240</v>
      </c>
      <c r="C59">
        <f t="shared" ref="C59:M59" si="2">SUM(C50:C56)</f>
        <v>35487</v>
      </c>
      <c r="D59">
        <f t="shared" si="2"/>
        <v>37607</v>
      </c>
      <c r="E59">
        <f t="shared" si="2"/>
        <v>32915</v>
      </c>
      <c r="F59">
        <f t="shared" si="2"/>
        <v>29671</v>
      </c>
      <c r="G59">
        <f t="shared" si="2"/>
        <v>32316</v>
      </c>
      <c r="H59">
        <f t="shared" si="2"/>
        <v>34523</v>
      </c>
      <c r="I59">
        <f t="shared" si="2"/>
        <v>33162</v>
      </c>
      <c r="J59">
        <f t="shared" si="2"/>
        <v>32977</v>
      </c>
      <c r="K59">
        <f t="shared" si="2"/>
        <v>30843</v>
      </c>
      <c r="L59">
        <f t="shared" si="2"/>
        <v>30751</v>
      </c>
      <c r="M59">
        <f t="shared" si="2"/>
        <v>29986</v>
      </c>
    </row>
    <row r="63" spans="1:16" x14ac:dyDescent="0.2">
      <c r="A63" t="s">
        <v>1310</v>
      </c>
    </row>
    <row r="64" spans="1:16" x14ac:dyDescent="0.2">
      <c r="A64" t="s">
        <v>1316</v>
      </c>
      <c r="B64" t="s">
        <v>290</v>
      </c>
    </row>
    <row r="65" spans="1:16" x14ac:dyDescent="0.2">
      <c r="A65" t="s">
        <v>1311</v>
      </c>
      <c r="B65">
        <v>118</v>
      </c>
      <c r="P65" t="s">
        <v>1320</v>
      </c>
    </row>
    <row r="66" spans="1:16" x14ac:dyDescent="0.2">
      <c r="A66" t="s">
        <v>1312</v>
      </c>
      <c r="B66">
        <v>92</v>
      </c>
    </row>
    <row r="67" spans="1:16" x14ac:dyDescent="0.2">
      <c r="A67" t="s">
        <v>1313</v>
      </c>
      <c r="B67">
        <v>19</v>
      </c>
    </row>
    <row r="68" spans="1:16" x14ac:dyDescent="0.2">
      <c r="A68" t="s">
        <v>1314</v>
      </c>
      <c r="B68">
        <v>7</v>
      </c>
    </row>
    <row r="69" spans="1:16" x14ac:dyDescent="0.2">
      <c r="A69" t="s">
        <v>1315</v>
      </c>
      <c r="B69">
        <v>7</v>
      </c>
    </row>
    <row r="70" spans="1:16" x14ac:dyDescent="0.2">
      <c r="A70" t="s">
        <v>1317</v>
      </c>
      <c r="B70">
        <v>16</v>
      </c>
    </row>
    <row r="72" spans="1:16" x14ac:dyDescent="0.2">
      <c r="A72" t="s">
        <v>1318</v>
      </c>
      <c r="B72">
        <f>SUM(B65:B70)</f>
        <v>259</v>
      </c>
      <c r="C72" t="s">
        <v>1321</v>
      </c>
    </row>
    <row r="73" spans="1:16" x14ac:dyDescent="0.2">
      <c r="A73" t="s">
        <v>1319</v>
      </c>
      <c r="B73">
        <v>258</v>
      </c>
    </row>
    <row r="75" spans="1:16" x14ac:dyDescent="0.2">
      <c r="A75" t="s">
        <v>1322</v>
      </c>
      <c r="B75" s="5">
        <v>0.91</v>
      </c>
      <c r="P75" t="s">
        <v>1324</v>
      </c>
    </row>
    <row r="76" spans="1:16" x14ac:dyDescent="0.2">
      <c r="A76" t="s">
        <v>1323</v>
      </c>
      <c r="B76" s="5">
        <v>0.84599999999999997</v>
      </c>
    </row>
    <row r="77" spans="1:16" x14ac:dyDescent="0.2">
      <c r="P77" t="s">
        <v>1325</v>
      </c>
    </row>
  </sheetData>
  <mergeCells count="1">
    <mergeCell ref="A1:B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workbookViewId="0">
      <selection sqref="A1:B1"/>
    </sheetView>
  </sheetViews>
  <sheetFormatPr defaultRowHeight="12.75" x14ac:dyDescent="0.2"/>
  <cols>
    <col min="1" max="1" width="55.42578125" customWidth="1"/>
    <col min="8" max="8" width="3.140625" customWidth="1"/>
    <col min="9" max="9" width="110" customWidth="1"/>
  </cols>
  <sheetData>
    <row r="1" spans="1:9" x14ac:dyDescent="0.2">
      <c r="A1" s="54" t="s">
        <v>1151</v>
      </c>
      <c r="B1" s="54"/>
      <c r="I1" t="s">
        <v>1761</v>
      </c>
    </row>
    <row r="2" spans="1:9" x14ac:dyDescent="0.2">
      <c r="I2" t="s">
        <v>1762</v>
      </c>
    </row>
    <row r="3" spans="1:9" x14ac:dyDescent="0.2">
      <c r="I3" t="s">
        <v>1763</v>
      </c>
    </row>
    <row r="4" spans="1:9" x14ac:dyDescent="0.2">
      <c r="B4" t="s">
        <v>304</v>
      </c>
      <c r="C4" t="s">
        <v>1153</v>
      </c>
      <c r="I4" t="s">
        <v>1149</v>
      </c>
    </row>
    <row r="5" spans="1:9" x14ac:dyDescent="0.2">
      <c r="A5" t="s">
        <v>492</v>
      </c>
      <c r="B5">
        <v>245</v>
      </c>
      <c r="C5" s="5">
        <f>B5/(B5+B6)</f>
        <v>0.5606407322654462</v>
      </c>
    </row>
    <row r="6" spans="1:9" x14ac:dyDescent="0.2">
      <c r="A6" t="s">
        <v>1150</v>
      </c>
      <c r="B6">
        <v>192</v>
      </c>
      <c r="C6" s="5">
        <f>1-C5</f>
        <v>0.4393592677345538</v>
      </c>
      <c r="I6" t="s">
        <v>1158</v>
      </c>
    </row>
    <row r="7" spans="1:9" x14ac:dyDescent="0.2">
      <c r="A7" t="s">
        <v>1152</v>
      </c>
      <c r="B7">
        <v>37</v>
      </c>
    </row>
    <row r="8" spans="1:9" x14ac:dyDescent="0.2">
      <c r="A8" t="s">
        <v>238</v>
      </c>
      <c r="B8">
        <f>SUM(B5:B7)</f>
        <v>474</v>
      </c>
    </row>
    <row r="10" spans="1:9" x14ac:dyDescent="0.2">
      <c r="A10" t="s">
        <v>1154</v>
      </c>
    </row>
    <row r="11" spans="1:9" x14ac:dyDescent="0.2">
      <c r="A11" t="s">
        <v>217</v>
      </c>
      <c r="B11">
        <v>398</v>
      </c>
      <c r="C11" s="5">
        <f>B11/(B11+B12)</f>
        <v>0.86521739130434783</v>
      </c>
      <c r="I11" t="s">
        <v>1159</v>
      </c>
    </row>
    <row r="12" spans="1:9" x14ac:dyDescent="0.2">
      <c r="A12" t="s">
        <v>216</v>
      </c>
      <c r="B12">
        <v>62</v>
      </c>
      <c r="C12" s="5">
        <f>1-C11</f>
        <v>0.13478260869565217</v>
      </c>
    </row>
    <row r="13" spans="1:9" x14ac:dyDescent="0.2">
      <c r="A13" t="s">
        <v>1156</v>
      </c>
      <c r="B13">
        <f>B8-B11-B12</f>
        <v>14</v>
      </c>
    </row>
    <row r="14" spans="1:9" x14ac:dyDescent="0.2">
      <c r="A14" t="s">
        <v>1155</v>
      </c>
      <c r="B14">
        <f>SUM(B11:B13)</f>
        <v>474</v>
      </c>
    </row>
    <row r="15" spans="1:9" x14ac:dyDescent="0.2">
      <c r="A15" s="4" t="s">
        <v>1492</v>
      </c>
      <c r="B15" s="40">
        <f>B12/B11</f>
        <v>0.15577889447236182</v>
      </c>
    </row>
    <row r="17" spans="1:9" ht="25.5" x14ac:dyDescent="0.2">
      <c r="I17" s="20" t="s">
        <v>1157</v>
      </c>
    </row>
    <row r="20" spans="1:9" x14ac:dyDescent="0.2">
      <c r="A20" t="s">
        <v>1185</v>
      </c>
    </row>
    <row r="22" spans="1:9" x14ac:dyDescent="0.2">
      <c r="A22" t="s">
        <v>1181</v>
      </c>
      <c r="B22">
        <v>30000</v>
      </c>
      <c r="I22" t="s">
        <v>1182</v>
      </c>
    </row>
    <row r="23" spans="1:9" x14ac:dyDescent="0.2">
      <c r="A23" t="s">
        <v>1183</v>
      </c>
      <c r="B23" s="31">
        <v>0.56499999999999995</v>
      </c>
    </row>
    <row r="24" spans="1:9" x14ac:dyDescent="0.2">
      <c r="A24" t="s">
        <v>1184</v>
      </c>
      <c r="B24" s="5">
        <v>0.33</v>
      </c>
    </row>
    <row r="26" spans="1:9" x14ac:dyDescent="0.2">
      <c r="A26" t="s">
        <v>1186</v>
      </c>
      <c r="B26">
        <v>6892</v>
      </c>
      <c r="I26" t="s">
        <v>1161</v>
      </c>
    </row>
    <row r="27" spans="1:9" x14ac:dyDescent="0.2">
      <c r="A27" t="s">
        <v>1187</v>
      </c>
      <c r="B27">
        <v>1000</v>
      </c>
    </row>
    <row r="28" spans="1:9" x14ac:dyDescent="0.2">
      <c r="A28" t="s">
        <v>1188</v>
      </c>
      <c r="B28">
        <v>891</v>
      </c>
    </row>
    <row r="29" spans="1:9" x14ac:dyDescent="0.2">
      <c r="A29" t="s">
        <v>1189</v>
      </c>
      <c r="B29" s="5">
        <v>0.25</v>
      </c>
    </row>
    <row r="30" spans="1:9" x14ac:dyDescent="0.2">
      <c r="A30" t="s">
        <v>1162</v>
      </c>
      <c r="B30" s="31">
        <v>0.16300000000000001</v>
      </c>
      <c r="I30" t="s">
        <v>1164</v>
      </c>
    </row>
    <row r="31" spans="1:9" x14ac:dyDescent="0.2">
      <c r="A31" t="s">
        <v>1163</v>
      </c>
      <c r="B31" s="31">
        <v>0.14299999999999999</v>
      </c>
    </row>
    <row r="32" spans="1:9" x14ac:dyDescent="0.2">
      <c r="B32" s="31"/>
    </row>
    <row r="33" spans="1:9" x14ac:dyDescent="0.2">
      <c r="A33" t="s">
        <v>1179</v>
      </c>
      <c r="B33" s="44">
        <v>9</v>
      </c>
      <c r="I33" t="s">
        <v>1180</v>
      </c>
    </row>
    <row r="34" spans="1:9" x14ac:dyDescent="0.2">
      <c r="B34" s="31"/>
    </row>
    <row r="35" spans="1:9" x14ac:dyDescent="0.2">
      <c r="A35" t="s">
        <v>1190</v>
      </c>
    </row>
    <row r="36" spans="1:9" x14ac:dyDescent="0.2">
      <c r="A36" t="s">
        <v>1165</v>
      </c>
    </row>
    <row r="37" spans="1:9" x14ac:dyDescent="0.2">
      <c r="A37" t="s">
        <v>1166</v>
      </c>
      <c r="B37" s="31">
        <v>0.379</v>
      </c>
      <c r="I37" t="s">
        <v>1171</v>
      </c>
    </row>
    <row r="38" spans="1:9" x14ac:dyDescent="0.2">
      <c r="A38" t="s">
        <v>1167</v>
      </c>
      <c r="B38" s="31">
        <v>0.13200000000000001</v>
      </c>
    </row>
    <row r="39" spans="1:9" x14ac:dyDescent="0.2">
      <c r="A39" t="s">
        <v>1168</v>
      </c>
      <c r="B39" s="31">
        <v>0.41</v>
      </c>
    </row>
    <row r="40" spans="1:9" x14ac:dyDescent="0.2">
      <c r="A40" t="s">
        <v>1169</v>
      </c>
      <c r="B40" s="43">
        <f>SUM(B37:B39)</f>
        <v>0.92100000000000004</v>
      </c>
    </row>
    <row r="41" spans="1:9" x14ac:dyDescent="0.2">
      <c r="A41" t="s">
        <v>1170</v>
      </c>
      <c r="B41" s="43">
        <f>1-B40</f>
        <v>7.8999999999999959E-2</v>
      </c>
    </row>
    <row r="43" spans="1:9" x14ac:dyDescent="0.2">
      <c r="A43" t="s">
        <v>1172</v>
      </c>
    </row>
    <row r="44" spans="1:9" x14ac:dyDescent="0.2">
      <c r="A44" t="s">
        <v>1173</v>
      </c>
      <c r="B44" s="31">
        <v>0.307</v>
      </c>
      <c r="I44" t="s">
        <v>1178</v>
      </c>
    </row>
    <row r="45" spans="1:9" x14ac:dyDescent="0.2">
      <c r="A45" t="s">
        <v>1174</v>
      </c>
      <c r="B45" s="31">
        <v>0.153</v>
      </c>
    </row>
    <row r="46" spans="1:9" x14ac:dyDescent="0.2">
      <c r="A46" t="s">
        <v>1175</v>
      </c>
      <c r="B46" s="31">
        <v>0.13900000000000001</v>
      </c>
    </row>
    <row r="47" spans="1:9" x14ac:dyDescent="0.2">
      <c r="A47" t="s">
        <v>1176</v>
      </c>
      <c r="B47" s="31">
        <v>7.2999999999999995E-2</v>
      </c>
    </row>
    <row r="48" spans="1:9" x14ac:dyDescent="0.2">
      <c r="A48" t="s">
        <v>18</v>
      </c>
      <c r="B48" s="31">
        <v>0.13900000000000001</v>
      </c>
    </row>
    <row r="49" spans="1:9" x14ac:dyDescent="0.2">
      <c r="A49" t="s">
        <v>1177</v>
      </c>
      <c r="B49" s="31">
        <v>0.189</v>
      </c>
    </row>
    <row r="52" spans="1:9" x14ac:dyDescent="0.2">
      <c r="A52" t="s">
        <v>1195</v>
      </c>
      <c r="B52" t="s">
        <v>1196</v>
      </c>
      <c r="C52" t="s">
        <v>1197</v>
      </c>
    </row>
    <row r="53" spans="1:9" x14ac:dyDescent="0.2">
      <c r="A53" t="s">
        <v>1191</v>
      </c>
      <c r="B53" s="5">
        <v>0.28999999999999998</v>
      </c>
      <c r="C53" s="5">
        <v>0.31</v>
      </c>
      <c r="I53" t="s">
        <v>1194</v>
      </c>
    </row>
    <row r="54" spans="1:9" x14ac:dyDescent="0.2">
      <c r="A54" t="s">
        <v>1192</v>
      </c>
      <c r="B54" s="5">
        <v>0.37</v>
      </c>
      <c r="C54" s="5">
        <v>0.38</v>
      </c>
    </row>
    <row r="55" spans="1:9" x14ac:dyDescent="0.2">
      <c r="A55" t="s">
        <v>1193</v>
      </c>
      <c r="B55" s="5">
        <f>B53*B29+B54*(1-B29)</f>
        <v>0.35</v>
      </c>
      <c r="C55" s="5">
        <f>C53*C29+C54*(1-C29)</f>
        <v>0.38</v>
      </c>
    </row>
    <row r="58" spans="1:9" x14ac:dyDescent="0.2">
      <c r="A58" t="s">
        <v>1198</v>
      </c>
      <c r="B58" t="s">
        <v>10</v>
      </c>
      <c r="C58" t="s">
        <v>1219</v>
      </c>
    </row>
    <row r="59" spans="1:9" x14ac:dyDescent="0.2">
      <c r="A59" t="s">
        <v>1200</v>
      </c>
      <c r="B59">
        <v>129</v>
      </c>
      <c r="C59" s="31">
        <f>B59/B$28</f>
        <v>0.14478114478114479</v>
      </c>
      <c r="I59" t="s">
        <v>406</v>
      </c>
    </row>
    <row r="60" spans="1:9" x14ac:dyDescent="0.2">
      <c r="A60" t="s">
        <v>1199</v>
      </c>
      <c r="B60">
        <v>105</v>
      </c>
      <c r="C60" s="31">
        <f>B60/B$28</f>
        <v>0.11784511784511785</v>
      </c>
    </row>
    <row r="61" spans="1:9" x14ac:dyDescent="0.2">
      <c r="A61" t="s">
        <v>1198</v>
      </c>
    </row>
    <row r="62" spans="1:9" x14ac:dyDescent="0.2">
      <c r="A62" t="s">
        <v>1201</v>
      </c>
      <c r="B62">
        <v>159</v>
      </c>
      <c r="C62" s="31">
        <f>B62/B$28</f>
        <v>0.17845117845117844</v>
      </c>
    </row>
    <row r="63" spans="1:9" x14ac:dyDescent="0.2">
      <c r="A63" t="s">
        <v>1202</v>
      </c>
      <c r="B63">
        <v>176</v>
      </c>
      <c r="C63" s="31">
        <f>B63/B$28</f>
        <v>0.19753086419753085</v>
      </c>
    </row>
    <row r="65" spans="1:9" x14ac:dyDescent="0.2">
      <c r="A65" t="s">
        <v>1203</v>
      </c>
      <c r="B65">
        <v>255</v>
      </c>
      <c r="C65" s="31">
        <f>B65/B$28</f>
        <v>0.28619528619528617</v>
      </c>
    </row>
    <row r="67" spans="1:9" x14ac:dyDescent="0.2">
      <c r="A67" t="s">
        <v>1204</v>
      </c>
      <c r="B67" t="s">
        <v>1206</v>
      </c>
      <c r="C67" t="s">
        <v>1207</v>
      </c>
      <c r="D67" t="s">
        <v>1215</v>
      </c>
    </row>
    <row r="68" spans="1:9" x14ac:dyDescent="0.2">
      <c r="A68" t="s">
        <v>1212</v>
      </c>
      <c r="B68" s="31">
        <v>1.2999999999999999E-2</v>
      </c>
      <c r="C68" s="31">
        <v>0</v>
      </c>
      <c r="D68" s="31">
        <f>B68*(1-B$29)+C68*B$29</f>
        <v>9.75E-3</v>
      </c>
      <c r="E68" s="31"/>
      <c r="F68" s="31"/>
      <c r="G68" s="31"/>
      <c r="I68" t="s">
        <v>1216</v>
      </c>
    </row>
    <row r="69" spans="1:9" x14ac:dyDescent="0.2">
      <c r="A69" t="s">
        <v>1213</v>
      </c>
      <c r="B69" s="31">
        <v>0.81499999999999995</v>
      </c>
      <c r="C69" s="31">
        <v>0.95899999999999996</v>
      </c>
      <c r="D69" s="31">
        <f>B69*(1-B$29)+C69*B$29</f>
        <v>0.85099999999999998</v>
      </c>
      <c r="E69" s="31"/>
      <c r="F69" s="31"/>
      <c r="G69" s="31"/>
    </row>
    <row r="70" spans="1:9" x14ac:dyDescent="0.2">
      <c r="A70" t="s">
        <v>1214</v>
      </c>
      <c r="B70" s="31"/>
      <c r="C70" s="31"/>
    </row>
    <row r="71" spans="1:9" x14ac:dyDescent="0.2">
      <c r="A71" t="s">
        <v>1210</v>
      </c>
      <c r="B71" s="31">
        <v>0.3</v>
      </c>
      <c r="C71" s="31">
        <v>7.6999999999999999E-2</v>
      </c>
      <c r="D71" s="31">
        <f t="shared" ref="D71:D77" si="0">B71*(1-B$29)+C71*B$29</f>
        <v>0.24424999999999997</v>
      </c>
      <c r="E71" s="31"/>
      <c r="F71" s="31"/>
      <c r="G71" s="31"/>
      <c r="I71" t="s">
        <v>1218</v>
      </c>
    </row>
    <row r="72" spans="1:9" x14ac:dyDescent="0.2">
      <c r="A72" t="s">
        <v>1209</v>
      </c>
      <c r="B72" s="31">
        <v>8.7999999999999995E-2</v>
      </c>
      <c r="C72" s="31">
        <v>0.16300000000000001</v>
      </c>
      <c r="D72" s="31">
        <f t="shared" si="0"/>
        <v>0.10675000000000001</v>
      </c>
      <c r="E72" s="31"/>
      <c r="F72" s="31"/>
      <c r="G72" s="31"/>
    </row>
    <row r="73" spans="1:9" x14ac:dyDescent="0.2">
      <c r="A73" t="s">
        <v>1205</v>
      </c>
      <c r="B73" s="31">
        <v>0.53700000000000003</v>
      </c>
      <c r="C73" s="31">
        <v>0.73699999999999999</v>
      </c>
      <c r="D73" s="31">
        <f t="shared" si="0"/>
        <v>0.58700000000000008</v>
      </c>
      <c r="E73" s="31"/>
      <c r="F73" s="31"/>
      <c r="G73" s="31"/>
    </row>
    <row r="74" spans="1:9" x14ac:dyDescent="0.2">
      <c r="A74" t="s">
        <v>1208</v>
      </c>
      <c r="B74" s="31">
        <v>7.0999999999999994E-2</v>
      </c>
      <c r="C74" s="31">
        <v>2.4E-2</v>
      </c>
      <c r="D74" s="31">
        <f t="shared" si="0"/>
        <v>5.924999999999999E-2</v>
      </c>
      <c r="E74" s="31"/>
      <c r="F74" s="31"/>
      <c r="G74" s="31"/>
    </row>
    <row r="75" spans="1:9" x14ac:dyDescent="0.2">
      <c r="A75" t="s">
        <v>1211</v>
      </c>
      <c r="B75" s="31">
        <v>4.0000000000000001E-3</v>
      </c>
      <c r="C75" s="31">
        <v>0</v>
      </c>
      <c r="D75" s="31">
        <f t="shared" si="0"/>
        <v>3.0000000000000001E-3</v>
      </c>
      <c r="E75" s="31"/>
      <c r="F75" s="31"/>
      <c r="G75" s="31"/>
    </row>
    <row r="77" spans="1:9" x14ac:dyDescent="0.2">
      <c r="A77" t="s">
        <v>1217</v>
      </c>
      <c r="B77" s="31">
        <v>0.54400000000000004</v>
      </c>
      <c r="C77" s="31">
        <v>0.33100000000000002</v>
      </c>
      <c r="D77" s="31">
        <f t="shared" si="0"/>
        <v>0.49075000000000002</v>
      </c>
      <c r="E77" s="31"/>
      <c r="F77" s="31"/>
      <c r="G77" s="31"/>
      <c r="I77" t="s">
        <v>1221</v>
      </c>
    </row>
    <row r="79" spans="1:9" x14ac:dyDescent="0.2">
      <c r="B79" t="s">
        <v>1206</v>
      </c>
      <c r="C79" t="s">
        <v>1207</v>
      </c>
      <c r="D79" t="s">
        <v>1215</v>
      </c>
    </row>
    <row r="80" spans="1:9" x14ac:dyDescent="0.2">
      <c r="A80" t="s">
        <v>1220</v>
      </c>
      <c r="B80">
        <v>294</v>
      </c>
      <c r="C80">
        <v>154</v>
      </c>
      <c r="D80">
        <v>448</v>
      </c>
    </row>
    <row r="81" spans="1:9" x14ac:dyDescent="0.2">
      <c r="A81" t="s">
        <v>1225</v>
      </c>
    </row>
    <row r="82" spans="1:9" x14ac:dyDescent="0.2">
      <c r="A82" t="s">
        <v>1226</v>
      </c>
      <c r="D82" s="31">
        <v>0.65800000000000003</v>
      </c>
      <c r="E82" s="31"/>
      <c r="F82" s="31"/>
      <c r="G82" s="31"/>
      <c r="I82" t="s">
        <v>1224</v>
      </c>
    </row>
    <row r="83" spans="1:9" x14ac:dyDescent="0.2">
      <c r="A83" t="s">
        <v>1227</v>
      </c>
      <c r="B83" s="31">
        <v>0.59899999999999998</v>
      </c>
      <c r="C83" s="31">
        <v>0.623</v>
      </c>
      <c r="D83" s="31">
        <f>B83*(1-B$29)+C83*B$29</f>
        <v>0.60499999999999998</v>
      </c>
      <c r="E83" s="31"/>
      <c r="F83" s="31"/>
      <c r="G83" s="31"/>
      <c r="I83" t="s">
        <v>1224</v>
      </c>
    </row>
    <row r="84" spans="1:9" x14ac:dyDescent="0.2">
      <c r="A84" t="s">
        <v>1223</v>
      </c>
      <c r="B84" s="31">
        <v>2.4E-2</v>
      </c>
      <c r="C84" s="31">
        <v>0</v>
      </c>
      <c r="D84" s="31">
        <f>B84*(1-B$29)+C84*B$29</f>
        <v>1.8000000000000002E-2</v>
      </c>
      <c r="E84" s="31"/>
      <c r="F84" s="31"/>
      <c r="G84" s="31"/>
    </row>
    <row r="85" spans="1:9" x14ac:dyDescent="0.2">
      <c r="A85" t="s">
        <v>1222</v>
      </c>
      <c r="B85" s="31">
        <v>0.378</v>
      </c>
      <c r="C85" s="31">
        <v>0.377</v>
      </c>
      <c r="D85" s="31">
        <f>B85*(1-B$29)+C85*B$29</f>
        <v>0.37774999999999997</v>
      </c>
      <c r="E85" s="31"/>
      <c r="F85" s="31"/>
      <c r="G85" s="31"/>
    </row>
    <row r="88" spans="1:9" x14ac:dyDescent="0.2">
      <c r="I88" t="s">
        <v>1228</v>
      </c>
    </row>
    <row r="91" spans="1:9" x14ac:dyDescent="0.2">
      <c r="A91" t="s">
        <v>1363</v>
      </c>
    </row>
    <row r="92" spans="1:9" x14ac:dyDescent="0.2">
      <c r="I92" t="s">
        <v>1387</v>
      </c>
    </row>
    <row r="93" spans="1:9" x14ac:dyDescent="0.2">
      <c r="A93" t="s">
        <v>1364</v>
      </c>
      <c r="B93">
        <v>1014</v>
      </c>
      <c r="I93" t="s">
        <v>1365</v>
      </c>
    </row>
    <row r="94" spans="1:9" x14ac:dyDescent="0.2">
      <c r="A94" t="s">
        <v>1366</v>
      </c>
      <c r="B94">
        <v>339</v>
      </c>
    </row>
    <row r="96" spans="1:9" x14ac:dyDescent="0.2">
      <c r="A96" t="s">
        <v>1367</v>
      </c>
      <c r="B96" t="s">
        <v>217</v>
      </c>
      <c r="C96" t="s">
        <v>216</v>
      </c>
      <c r="D96" t="s">
        <v>1369</v>
      </c>
      <c r="E96" s="4" t="s">
        <v>134</v>
      </c>
      <c r="F96" s="4" t="s">
        <v>400</v>
      </c>
    </row>
    <row r="97" spans="1:9" x14ac:dyDescent="0.2">
      <c r="A97" t="s">
        <v>1368</v>
      </c>
      <c r="B97">
        <v>296</v>
      </c>
      <c r="C97">
        <f>D97-B97</f>
        <v>38</v>
      </c>
      <c r="D97">
        <v>334</v>
      </c>
      <c r="E97" s="40">
        <f>C97/B97</f>
        <v>0.12837837837837837</v>
      </c>
      <c r="F97" s="5">
        <f>C97/D97</f>
        <v>0.11377245508982035</v>
      </c>
      <c r="I97" s="4" t="s">
        <v>1493</v>
      </c>
    </row>
    <row r="98" spans="1:9" x14ac:dyDescent="0.2">
      <c r="A98" t="s">
        <v>1353</v>
      </c>
      <c r="B98">
        <f>D98-C98</f>
        <v>42</v>
      </c>
      <c r="C98">
        <v>296</v>
      </c>
      <c r="D98">
        <v>338</v>
      </c>
      <c r="E98" s="40">
        <f>C98/B98</f>
        <v>7.0476190476190474</v>
      </c>
      <c r="F98" s="5">
        <f>C98/D98</f>
        <v>0.87573964497041423</v>
      </c>
    </row>
    <row r="100" spans="1:9" x14ac:dyDescent="0.2">
      <c r="A100" t="s">
        <v>1370</v>
      </c>
      <c r="B100" t="s">
        <v>1373</v>
      </c>
      <c r="C100" t="s">
        <v>1374</v>
      </c>
      <c r="D100" t="s">
        <v>1369</v>
      </c>
    </row>
    <row r="101" spans="1:9" x14ac:dyDescent="0.2">
      <c r="A101" t="s">
        <v>1371</v>
      </c>
      <c r="B101">
        <v>73</v>
      </c>
      <c r="C101">
        <v>225</v>
      </c>
      <c r="D101">
        <v>298</v>
      </c>
      <c r="I101" t="s">
        <v>1375</v>
      </c>
    </row>
    <row r="102" spans="1:9" x14ac:dyDescent="0.2">
      <c r="A102" t="s">
        <v>1372</v>
      </c>
      <c r="B102">
        <v>64</v>
      </c>
      <c r="C102">
        <v>236</v>
      </c>
      <c r="D102">
        <v>300</v>
      </c>
    </row>
    <row r="105" spans="1:9" x14ac:dyDescent="0.2">
      <c r="A105" t="s">
        <v>1367</v>
      </c>
    </row>
    <row r="107" spans="1:9" x14ac:dyDescent="0.2">
      <c r="A107" t="s">
        <v>1376</v>
      </c>
      <c r="B107" t="s">
        <v>1354</v>
      </c>
      <c r="C107" t="s">
        <v>1381</v>
      </c>
      <c r="D107" t="s">
        <v>1035</v>
      </c>
      <c r="E107" t="s">
        <v>1378</v>
      </c>
      <c r="F107" t="s">
        <v>1383</v>
      </c>
      <c r="G107" t="s">
        <v>1379</v>
      </c>
    </row>
    <row r="108" spans="1:9" x14ac:dyDescent="0.2">
      <c r="A108" t="s">
        <v>1377</v>
      </c>
      <c r="B108">
        <v>274</v>
      </c>
      <c r="C108">
        <v>333</v>
      </c>
      <c r="D108" s="5">
        <f>B108/C108</f>
        <v>0.82282282282282282</v>
      </c>
      <c r="E108">
        <v>172</v>
      </c>
      <c r="F108">
        <v>274</v>
      </c>
      <c r="G108" s="5">
        <f>E108/F108</f>
        <v>0.62773722627737227</v>
      </c>
      <c r="I108" t="s">
        <v>1384</v>
      </c>
    </row>
    <row r="109" spans="1:9" x14ac:dyDescent="0.2">
      <c r="A109" t="s">
        <v>1380</v>
      </c>
      <c r="B109">
        <v>133</v>
      </c>
      <c r="C109">
        <v>301</v>
      </c>
      <c r="D109" s="5">
        <f>B109/C109</f>
        <v>0.44186046511627908</v>
      </c>
      <c r="E109">
        <v>46</v>
      </c>
      <c r="F109">
        <v>133</v>
      </c>
      <c r="G109" s="5">
        <f>E109/F109</f>
        <v>0.34586466165413532</v>
      </c>
    </row>
    <row r="110" spans="1:9" x14ac:dyDescent="0.2">
      <c r="D110" t="s">
        <v>1382</v>
      </c>
    </row>
    <row r="111" spans="1:9" x14ac:dyDescent="0.2">
      <c r="D111" s="5">
        <f>B109/(B108*C109/C108)</f>
        <v>0.53700560176540479</v>
      </c>
    </row>
    <row r="113" spans="1:9" x14ac:dyDescent="0.2">
      <c r="A113" t="s">
        <v>1385</v>
      </c>
      <c r="I113" t="s">
        <v>1386</v>
      </c>
    </row>
    <row r="114" spans="1:9" x14ac:dyDescent="0.2">
      <c r="A114" t="s">
        <v>1526</v>
      </c>
    </row>
    <row r="116" spans="1:9" x14ac:dyDescent="0.2">
      <c r="A116" t="s">
        <v>1521</v>
      </c>
      <c r="I116" t="s">
        <v>1522</v>
      </c>
    </row>
    <row r="118" spans="1:9" x14ac:dyDescent="0.2">
      <c r="A118" t="s">
        <v>1515</v>
      </c>
      <c r="B118" t="s">
        <v>290</v>
      </c>
      <c r="C118" t="s">
        <v>1517</v>
      </c>
      <c r="D118" t="s">
        <v>1524</v>
      </c>
      <c r="E118" t="s">
        <v>1518</v>
      </c>
      <c r="F118" t="s">
        <v>1519</v>
      </c>
    </row>
    <row r="119" spans="1:9" x14ac:dyDescent="0.2">
      <c r="A119" t="s">
        <v>1513</v>
      </c>
      <c r="B119">
        <v>46</v>
      </c>
      <c r="C119">
        <v>17</v>
      </c>
      <c r="D119">
        <v>12</v>
      </c>
      <c r="E119" s="5">
        <f>D119/B119</f>
        <v>0.2608695652173913</v>
      </c>
      <c r="F119" s="5">
        <f>D119/C119</f>
        <v>0.70588235294117652</v>
      </c>
      <c r="I119" t="s">
        <v>1523</v>
      </c>
    </row>
    <row r="120" spans="1:9" x14ac:dyDescent="0.2">
      <c r="A120" t="s">
        <v>1514</v>
      </c>
      <c r="B120">
        <v>87</v>
      </c>
      <c r="C120">
        <v>37</v>
      </c>
      <c r="D120">
        <v>9</v>
      </c>
      <c r="E120" s="5">
        <f>D120/B120</f>
        <v>0.10344827586206896</v>
      </c>
      <c r="F120" s="5">
        <f>D120/C120</f>
        <v>0.24324324324324326</v>
      </c>
      <c r="I120" t="s">
        <v>1520</v>
      </c>
    </row>
    <row r="121" spans="1:9" x14ac:dyDescent="0.2">
      <c r="A121" t="s">
        <v>1516</v>
      </c>
      <c r="B121">
        <v>91</v>
      </c>
      <c r="C121">
        <v>26</v>
      </c>
      <c r="D121">
        <v>7</v>
      </c>
      <c r="E121" s="5">
        <f>D121/B121</f>
        <v>7.6923076923076927E-2</v>
      </c>
      <c r="F121" s="5">
        <f>D121/C121</f>
        <v>0.26923076923076922</v>
      </c>
      <c r="I121" t="s">
        <v>1525</v>
      </c>
    </row>
    <row r="126" spans="1:9" x14ac:dyDescent="0.2">
      <c r="A126" s="4" t="s">
        <v>1498</v>
      </c>
      <c r="B126" s="4" t="s">
        <v>1508</v>
      </c>
      <c r="D126" s="4" t="s">
        <v>1509</v>
      </c>
    </row>
    <row r="127" spans="1:9" x14ac:dyDescent="0.2">
      <c r="A127" s="4" t="s">
        <v>1500</v>
      </c>
      <c r="B127" s="4" t="s">
        <v>1499</v>
      </c>
      <c r="C127" s="4" t="s">
        <v>1501</v>
      </c>
      <c r="D127" s="4" t="s">
        <v>1499</v>
      </c>
      <c r="E127" s="4" t="s">
        <v>1501</v>
      </c>
    </row>
    <row r="128" spans="1:9" x14ac:dyDescent="0.2">
      <c r="A128" s="4" t="s">
        <v>1502</v>
      </c>
      <c r="B128">
        <v>296</v>
      </c>
      <c r="C128">
        <v>11062</v>
      </c>
      <c r="D128">
        <v>247</v>
      </c>
      <c r="E128">
        <v>10982</v>
      </c>
      <c r="I128" s="4" t="s">
        <v>1511</v>
      </c>
    </row>
    <row r="129" spans="1:9" x14ac:dyDescent="0.2">
      <c r="A129" s="4" t="s">
        <v>1503</v>
      </c>
      <c r="B129">
        <v>43</v>
      </c>
      <c r="C129">
        <v>1121</v>
      </c>
      <c r="D129">
        <v>26</v>
      </c>
      <c r="E129">
        <v>1387</v>
      </c>
      <c r="I129" s="4" t="s">
        <v>1507</v>
      </c>
    </row>
    <row r="130" spans="1:9" x14ac:dyDescent="0.2">
      <c r="A130" s="4" t="s">
        <v>1504</v>
      </c>
      <c r="B130">
        <v>136</v>
      </c>
      <c r="C130">
        <v>6140</v>
      </c>
      <c r="D130">
        <v>165</v>
      </c>
      <c r="E130">
        <v>6367</v>
      </c>
    </row>
    <row r="131" spans="1:9" x14ac:dyDescent="0.2">
      <c r="A131" s="4" t="s">
        <v>1505</v>
      </c>
      <c r="B131">
        <v>131</v>
      </c>
      <c r="C131">
        <v>3504</v>
      </c>
      <c r="D131">
        <v>139</v>
      </c>
      <c r="E131">
        <v>3861</v>
      </c>
    </row>
    <row r="132" spans="1:9" x14ac:dyDescent="0.2">
      <c r="A132" s="4" t="s">
        <v>1506</v>
      </c>
      <c r="B132">
        <v>223</v>
      </c>
      <c r="C132">
        <v>2306</v>
      </c>
      <c r="D132">
        <v>181</v>
      </c>
      <c r="E132">
        <v>2308</v>
      </c>
    </row>
    <row r="134" spans="1:9" x14ac:dyDescent="0.2">
      <c r="A134" s="4" t="s">
        <v>1510</v>
      </c>
      <c r="C134" s="5">
        <f>SUM(C128:C132)/SUM(B128:C132)</f>
        <v>0.96678952007050722</v>
      </c>
      <c r="E134" s="5">
        <f>SUM(E128:E132)/SUM(D128:E132)</f>
        <v>0.97046331294080967</v>
      </c>
    </row>
  </sheetData>
  <mergeCells count="1">
    <mergeCell ref="A1:B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sheetViews>
  <sheetFormatPr defaultRowHeight="12.75" x14ac:dyDescent="0.2"/>
  <cols>
    <col min="1" max="1" width="50.85546875" customWidth="1"/>
    <col min="15" max="15" width="3" customWidth="1"/>
    <col min="16" max="16" width="107.85546875" customWidth="1"/>
  </cols>
  <sheetData>
    <row r="1" spans="1:16" x14ac:dyDescent="0.2">
      <c r="A1" t="s">
        <v>902</v>
      </c>
      <c r="P1" t="s">
        <v>1761</v>
      </c>
    </row>
    <row r="2" spans="1:16" x14ac:dyDescent="0.2">
      <c r="P2" t="s">
        <v>1762</v>
      </c>
    </row>
    <row r="3" spans="1:16" x14ac:dyDescent="0.2">
      <c r="P3" t="s">
        <v>1763</v>
      </c>
    </row>
    <row r="4" spans="1:16" x14ac:dyDescent="0.2">
      <c r="B4" t="s">
        <v>334</v>
      </c>
      <c r="C4" t="s">
        <v>335</v>
      </c>
      <c r="D4" t="s">
        <v>336</v>
      </c>
      <c r="E4" t="s">
        <v>47</v>
      </c>
      <c r="F4" t="s">
        <v>48</v>
      </c>
      <c r="G4" t="s">
        <v>342</v>
      </c>
      <c r="H4" t="s">
        <v>343</v>
      </c>
      <c r="I4" t="s">
        <v>344</v>
      </c>
      <c r="J4" t="s">
        <v>345</v>
      </c>
      <c r="K4" t="s">
        <v>346</v>
      </c>
      <c r="L4" t="s">
        <v>347</v>
      </c>
      <c r="M4" t="s">
        <v>348</v>
      </c>
      <c r="N4" t="s">
        <v>349</v>
      </c>
    </row>
    <row r="5" spans="1:16" x14ac:dyDescent="0.2">
      <c r="A5" t="s">
        <v>895</v>
      </c>
      <c r="P5" t="s">
        <v>901</v>
      </c>
    </row>
    <row r="6" spans="1:16" x14ac:dyDescent="0.2">
      <c r="A6" t="s">
        <v>893</v>
      </c>
      <c r="B6" s="1">
        <v>1554</v>
      </c>
      <c r="C6" s="1">
        <v>1617</v>
      </c>
      <c r="D6" s="1">
        <v>1642</v>
      </c>
      <c r="E6" s="1">
        <v>1686</v>
      </c>
      <c r="F6" s="1">
        <v>1707</v>
      </c>
      <c r="G6" s="1">
        <v>1853</v>
      </c>
      <c r="H6" s="1">
        <v>1740</v>
      </c>
      <c r="I6" s="1">
        <v>1767</v>
      </c>
      <c r="J6" s="1">
        <v>1910</v>
      </c>
      <c r="K6" s="1">
        <v>1908</v>
      </c>
      <c r="L6" s="1">
        <v>1841</v>
      </c>
      <c r="M6" s="1">
        <v>1600</v>
      </c>
      <c r="N6" s="1">
        <v>1669</v>
      </c>
      <c r="P6" t="s">
        <v>896</v>
      </c>
    </row>
    <row r="7" spans="1:16" x14ac:dyDescent="0.2">
      <c r="A7" t="s">
        <v>894</v>
      </c>
      <c r="B7" s="1">
        <v>4893</v>
      </c>
      <c r="C7" s="1">
        <v>4931</v>
      </c>
      <c r="D7" s="1">
        <v>5321</v>
      </c>
      <c r="E7" s="1">
        <v>5687</v>
      </c>
      <c r="F7" s="1">
        <v>5693</v>
      </c>
      <c r="G7" s="1">
        <v>4812</v>
      </c>
      <c r="H7" s="1">
        <v>4405</v>
      </c>
      <c r="I7" s="1">
        <v>4196</v>
      </c>
      <c r="J7" s="1">
        <v>3956</v>
      </c>
      <c r="K7" s="1">
        <v>3341</v>
      </c>
      <c r="L7" s="1">
        <v>2600</v>
      </c>
      <c r="M7" s="1">
        <v>1960</v>
      </c>
      <c r="N7" s="1">
        <v>1792</v>
      </c>
      <c r="P7" t="s">
        <v>897</v>
      </c>
    </row>
    <row r="8" spans="1:16" x14ac:dyDescent="0.2">
      <c r="A8" t="s">
        <v>900</v>
      </c>
    </row>
    <row r="9" spans="1:16" x14ac:dyDescent="0.2">
      <c r="A9" t="s">
        <v>893</v>
      </c>
      <c r="B9" s="1">
        <v>9756</v>
      </c>
      <c r="C9" s="1">
        <v>9966</v>
      </c>
      <c r="D9" s="1">
        <v>10250</v>
      </c>
      <c r="E9" s="1">
        <v>10408</v>
      </c>
      <c r="F9" s="1">
        <v>10054</v>
      </c>
      <c r="G9" s="1">
        <v>10621</v>
      </c>
      <c r="H9" s="1">
        <v>10996</v>
      </c>
      <c r="I9" s="1">
        <v>10873</v>
      </c>
      <c r="J9" s="1">
        <v>10388</v>
      </c>
      <c r="K9" s="1">
        <v>10016</v>
      </c>
      <c r="L9" s="1">
        <v>9984</v>
      </c>
      <c r="M9">
        <v>9299</v>
      </c>
      <c r="N9" s="1">
        <v>9176</v>
      </c>
      <c r="P9" t="s">
        <v>898</v>
      </c>
    </row>
    <row r="10" spans="1:16" x14ac:dyDescent="0.2">
      <c r="P10" t="s">
        <v>899</v>
      </c>
    </row>
    <row r="11" spans="1:16" x14ac:dyDescent="0.2">
      <c r="A11" t="s">
        <v>923</v>
      </c>
      <c r="B11" s="1">
        <f>B6+B9</f>
        <v>11310</v>
      </c>
      <c r="C11" s="1">
        <f t="shared" ref="C11:N11" si="0">C6+C9</f>
        <v>11583</v>
      </c>
      <c r="D11" s="1">
        <f t="shared" si="0"/>
        <v>11892</v>
      </c>
      <c r="E11" s="1">
        <f t="shared" si="0"/>
        <v>12094</v>
      </c>
      <c r="F11" s="1">
        <f t="shared" si="0"/>
        <v>11761</v>
      </c>
      <c r="G11" s="1">
        <f t="shared" si="0"/>
        <v>12474</v>
      </c>
      <c r="H11" s="1">
        <f t="shared" si="0"/>
        <v>12736</v>
      </c>
      <c r="I11" s="1">
        <f t="shared" si="0"/>
        <v>12640</v>
      </c>
      <c r="J11" s="1">
        <f t="shared" si="0"/>
        <v>12298</v>
      </c>
      <c r="K11" s="1">
        <f t="shared" si="0"/>
        <v>11924</v>
      </c>
      <c r="L11" s="1">
        <f t="shared" si="0"/>
        <v>11825</v>
      </c>
      <c r="M11" s="1">
        <f t="shared" si="0"/>
        <v>10899</v>
      </c>
      <c r="N11" s="1">
        <f t="shared" si="0"/>
        <v>10845</v>
      </c>
    </row>
    <row r="12" spans="1:16" x14ac:dyDescent="0.2">
      <c r="A12" t="s">
        <v>1243</v>
      </c>
      <c r="B12" s="5">
        <f>B7/B11</f>
        <v>0.43262599469496021</v>
      </c>
      <c r="C12" s="5">
        <f t="shared" ref="C12:N12" si="1">C7/C11</f>
        <v>0.42571009237675905</v>
      </c>
      <c r="D12" s="5">
        <f t="shared" si="1"/>
        <v>0.44744365960309451</v>
      </c>
      <c r="E12" s="5">
        <f t="shared" si="1"/>
        <v>0.47023317347445015</v>
      </c>
      <c r="F12" s="5">
        <f t="shared" si="1"/>
        <v>0.48405747810560329</v>
      </c>
      <c r="G12" s="5">
        <f t="shared" si="1"/>
        <v>0.38576238576238575</v>
      </c>
      <c r="H12" s="5">
        <f t="shared" si="1"/>
        <v>0.34586997487437188</v>
      </c>
      <c r="I12" s="5">
        <f t="shared" si="1"/>
        <v>0.33196202531645569</v>
      </c>
      <c r="J12" s="5">
        <f t="shared" si="1"/>
        <v>0.32167832167832167</v>
      </c>
      <c r="K12" s="5">
        <f t="shared" si="1"/>
        <v>0.28019121100301914</v>
      </c>
      <c r="L12" s="5">
        <f t="shared" si="1"/>
        <v>0.21987315010570824</v>
      </c>
      <c r="M12" s="5">
        <f t="shared" si="1"/>
        <v>0.17983301220295439</v>
      </c>
      <c r="N12" s="5">
        <f t="shared" si="1"/>
        <v>0.16523743660673121</v>
      </c>
    </row>
    <row r="13" spans="1:16" x14ac:dyDescent="0.2">
      <c r="B13" s="1"/>
      <c r="C13" s="1"/>
      <c r="D13" s="1"/>
      <c r="E13" s="1"/>
      <c r="F13" s="1"/>
      <c r="G13" s="1"/>
      <c r="H13" s="1"/>
      <c r="I13" s="1"/>
      <c r="J13" s="1"/>
      <c r="K13" s="1"/>
      <c r="L13" s="1"/>
      <c r="M13" s="1"/>
      <c r="N13" s="1"/>
    </row>
    <row r="14" spans="1:16" x14ac:dyDescent="0.2">
      <c r="A14" t="s">
        <v>1244</v>
      </c>
      <c r="B14" s="1"/>
      <c r="C14" s="1"/>
      <c r="D14" s="1"/>
      <c r="E14" s="1"/>
      <c r="F14" s="1">
        <f>F7*B41</f>
        <v>2737.7039610840861</v>
      </c>
      <c r="G14" s="1"/>
      <c r="H14" s="1"/>
      <c r="I14" s="1"/>
      <c r="J14" s="1"/>
      <c r="K14" s="1"/>
      <c r="L14" s="1"/>
      <c r="M14" s="1"/>
      <c r="N14" s="1"/>
    </row>
    <row r="16" spans="1:16" x14ac:dyDescent="0.2">
      <c r="A16" t="s">
        <v>903</v>
      </c>
    </row>
    <row r="17" spans="1:16" x14ac:dyDescent="0.2">
      <c r="A17" s="4" t="s">
        <v>1030</v>
      </c>
      <c r="B17">
        <v>2040</v>
      </c>
    </row>
    <row r="18" spans="1:16" x14ac:dyDescent="0.2">
      <c r="A18" t="s">
        <v>904</v>
      </c>
      <c r="B18" s="5">
        <v>0.3</v>
      </c>
      <c r="C18" s="5"/>
    </row>
    <row r="19" spans="1:16" x14ac:dyDescent="0.2">
      <c r="B19" s="5" t="s">
        <v>216</v>
      </c>
      <c r="C19" s="5" t="s">
        <v>217</v>
      </c>
      <c r="D19" t="s">
        <v>932</v>
      </c>
      <c r="P19" t="s">
        <v>933</v>
      </c>
    </row>
    <row r="20" spans="1:16" x14ac:dyDescent="0.2">
      <c r="A20" t="s">
        <v>905</v>
      </c>
      <c r="B20" s="5">
        <v>0.54</v>
      </c>
      <c r="C20" s="5">
        <v>0.42</v>
      </c>
      <c r="D20" s="5">
        <v>0.04</v>
      </c>
    </row>
    <row r="21" spans="1:16" x14ac:dyDescent="0.2">
      <c r="B21" s="5" t="s">
        <v>62</v>
      </c>
      <c r="C21" s="5" t="s">
        <v>907</v>
      </c>
      <c r="P21" t="s">
        <v>909</v>
      </c>
    </row>
    <row r="22" spans="1:16" x14ac:dyDescent="0.2">
      <c r="A22" t="s">
        <v>906</v>
      </c>
      <c r="B22" s="5">
        <v>0.59</v>
      </c>
      <c r="C22" s="5">
        <v>0.66</v>
      </c>
      <c r="P22" t="s">
        <v>910</v>
      </c>
    </row>
    <row r="23" spans="1:16" x14ac:dyDescent="0.2">
      <c r="A23" t="s">
        <v>908</v>
      </c>
      <c r="B23" s="5">
        <v>0.82</v>
      </c>
      <c r="C23" s="5">
        <v>0.18</v>
      </c>
      <c r="P23" t="s">
        <v>911</v>
      </c>
    </row>
    <row r="24" spans="1:16" x14ac:dyDescent="0.2">
      <c r="P24" t="s">
        <v>912</v>
      </c>
    </row>
    <row r="25" spans="1:16" x14ac:dyDescent="0.2">
      <c r="P25" t="s">
        <v>913</v>
      </c>
    </row>
    <row r="26" spans="1:16" x14ac:dyDescent="0.2">
      <c r="A26" t="s">
        <v>934</v>
      </c>
      <c r="B26" t="s">
        <v>290</v>
      </c>
      <c r="P26" t="s">
        <v>914</v>
      </c>
    </row>
    <row r="27" spans="1:16" x14ac:dyDescent="0.2">
      <c r="A27" t="s">
        <v>935</v>
      </c>
      <c r="B27">
        <v>470</v>
      </c>
      <c r="P27" t="s">
        <v>915</v>
      </c>
    </row>
    <row r="28" spans="1:16" x14ac:dyDescent="0.2">
      <c r="A28" t="s">
        <v>936</v>
      </c>
      <c r="B28">
        <v>142</v>
      </c>
      <c r="P28" t="s">
        <v>916</v>
      </c>
    </row>
    <row r="29" spans="1:16" x14ac:dyDescent="0.2">
      <c r="A29" t="s">
        <v>937</v>
      </c>
      <c r="B29">
        <v>260</v>
      </c>
      <c r="D29" s="2"/>
      <c r="P29" t="s">
        <v>917</v>
      </c>
    </row>
    <row r="30" spans="1:16" x14ac:dyDescent="0.2">
      <c r="A30" t="s">
        <v>938</v>
      </c>
      <c r="B30">
        <v>200</v>
      </c>
      <c r="C30" s="2"/>
      <c r="P30" t="s">
        <v>918</v>
      </c>
    </row>
    <row r="31" spans="1:16" x14ac:dyDescent="0.2">
      <c r="A31" t="s">
        <v>939</v>
      </c>
      <c r="B31">
        <v>190</v>
      </c>
      <c r="C31" s="2"/>
      <c r="P31" t="s">
        <v>919</v>
      </c>
    </row>
    <row r="32" spans="1:16" x14ac:dyDescent="0.2">
      <c r="A32" t="s">
        <v>940</v>
      </c>
      <c r="B32">
        <v>97</v>
      </c>
      <c r="D32" s="2"/>
      <c r="P32" t="s">
        <v>920</v>
      </c>
    </row>
    <row r="33" spans="1:16" x14ac:dyDescent="0.2">
      <c r="A33" t="s">
        <v>941</v>
      </c>
      <c r="B33">
        <v>80</v>
      </c>
      <c r="D33" s="2"/>
      <c r="P33" t="s">
        <v>921</v>
      </c>
    </row>
    <row r="34" spans="1:16" x14ac:dyDescent="0.2">
      <c r="A34" t="s">
        <v>942</v>
      </c>
      <c r="B34">
        <v>333</v>
      </c>
      <c r="C34" s="2"/>
      <c r="P34" t="s">
        <v>922</v>
      </c>
    </row>
    <row r="35" spans="1:16" x14ac:dyDescent="0.2">
      <c r="A35" t="s">
        <v>943</v>
      </c>
      <c r="B35">
        <v>268</v>
      </c>
    </row>
    <row r="36" spans="1:16" x14ac:dyDescent="0.2">
      <c r="P36" t="s">
        <v>924</v>
      </c>
    </row>
    <row r="37" spans="1:16" x14ac:dyDescent="0.2">
      <c r="A37" t="s">
        <v>1309</v>
      </c>
      <c r="B37">
        <f>SUM(B27:B35)</f>
        <v>2040</v>
      </c>
      <c r="P37" t="s">
        <v>925</v>
      </c>
    </row>
    <row r="38" spans="1:16" x14ac:dyDescent="0.2">
      <c r="P38" t="s">
        <v>926</v>
      </c>
    </row>
    <row r="39" spans="1:16" x14ac:dyDescent="0.2">
      <c r="P39" t="s">
        <v>927</v>
      </c>
    </row>
    <row r="40" spans="1:16" x14ac:dyDescent="0.2">
      <c r="A40" t="s">
        <v>1308</v>
      </c>
    </row>
    <row r="41" spans="1:16" x14ac:dyDescent="0.2">
      <c r="A41" t="s">
        <v>944</v>
      </c>
      <c r="B41" s="5">
        <f>(B27+B28+B33)/SUM(B27:B33)</f>
        <v>0.48088950660180679</v>
      </c>
      <c r="P41" t="s">
        <v>928</v>
      </c>
    </row>
    <row r="42" spans="1:16" x14ac:dyDescent="0.2">
      <c r="P42" t="s">
        <v>929</v>
      </c>
    </row>
    <row r="43" spans="1:16" x14ac:dyDescent="0.2">
      <c r="P43" t="s">
        <v>930</v>
      </c>
    </row>
    <row r="44" spans="1:16" x14ac:dyDescent="0.2">
      <c r="P44" t="s">
        <v>931</v>
      </c>
    </row>
    <row r="46" spans="1:16" x14ac:dyDescent="0.2">
      <c r="P46" t="s">
        <v>1024</v>
      </c>
    </row>
    <row r="47" spans="1:16" x14ac:dyDescent="0.2">
      <c r="P47" s="4" t="s">
        <v>1029</v>
      </c>
    </row>
    <row r="48" spans="1:16" x14ac:dyDescent="0.2">
      <c r="P48" t="s">
        <v>1025</v>
      </c>
    </row>
    <row r="49" spans="16:16" x14ac:dyDescent="0.2">
      <c r="P49" t="s">
        <v>1026</v>
      </c>
    </row>
    <row r="50" spans="16:16" x14ac:dyDescent="0.2">
      <c r="P50" t="s">
        <v>1027</v>
      </c>
    </row>
    <row r="51" spans="16:16" x14ac:dyDescent="0.2">
      <c r="P51" t="s">
        <v>1028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2.75" x14ac:dyDescent="0.2"/>
  <cols>
    <col min="1" max="1" width="114.42578125" style="20" customWidth="1"/>
    <col min="2" max="16384" width="9.140625" style="20"/>
  </cols>
  <sheetData>
    <row r="1" spans="1:1" x14ac:dyDescent="0.2">
      <c r="A1" s="20" t="s">
        <v>1102</v>
      </c>
    </row>
    <row r="4" spans="1:1" x14ac:dyDescent="0.2">
      <c r="A4" s="20" t="s">
        <v>1104</v>
      </c>
    </row>
    <row r="5" spans="1:1" ht="25.5" x14ac:dyDescent="0.2">
      <c r="A5" s="20" t="s">
        <v>1103</v>
      </c>
    </row>
    <row r="7" spans="1:1" x14ac:dyDescent="0.2">
      <c r="A7" s="20" t="s">
        <v>1095</v>
      </c>
    </row>
    <row r="8" spans="1:1" x14ac:dyDescent="0.2">
      <c r="A8" s="20" t="s">
        <v>1105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H1" sqref="H1:H3"/>
    </sheetView>
  </sheetViews>
  <sheetFormatPr defaultRowHeight="12.75" x14ac:dyDescent="0.2"/>
  <cols>
    <col min="1" max="1" width="49.140625" style="50" customWidth="1"/>
    <col min="2" max="5" width="15.85546875" style="50" customWidth="1"/>
    <col min="6" max="6" width="78.42578125" style="50" customWidth="1"/>
    <col min="7" max="7" width="2" style="50" customWidth="1"/>
    <col min="8" max="8" width="55.5703125" style="50" customWidth="1"/>
    <col min="9" max="16384" width="9.140625" style="50"/>
  </cols>
  <sheetData>
    <row r="1" spans="1:8" x14ac:dyDescent="0.2">
      <c r="A1" s="50" t="s">
        <v>1745</v>
      </c>
      <c r="H1" s="50" t="s">
        <v>1761</v>
      </c>
    </row>
    <row r="2" spans="1:8" x14ac:dyDescent="0.2">
      <c r="H2" s="50" t="s">
        <v>1762</v>
      </c>
    </row>
    <row r="3" spans="1:8" x14ac:dyDescent="0.2">
      <c r="H3" s="50" t="s">
        <v>1763</v>
      </c>
    </row>
    <row r="4" spans="1:8" x14ac:dyDescent="0.2">
      <c r="A4" s="50" t="s">
        <v>1699</v>
      </c>
      <c r="F4" s="50" t="s">
        <v>1744</v>
      </c>
    </row>
    <row r="5" spans="1:8" ht="89.25" x14ac:dyDescent="0.2">
      <c r="A5" s="50" t="s">
        <v>1698</v>
      </c>
      <c r="B5" s="50">
        <v>581</v>
      </c>
      <c r="F5" s="51" t="s">
        <v>1700</v>
      </c>
    </row>
    <row r="6" spans="1:8" x14ac:dyDescent="0.2">
      <c r="A6" s="50" t="s">
        <v>1701</v>
      </c>
      <c r="B6" s="50">
        <v>4616</v>
      </c>
    </row>
    <row r="7" spans="1:8" x14ac:dyDescent="0.2">
      <c r="B7" s="50" t="s">
        <v>1703</v>
      </c>
      <c r="C7" s="50" t="s">
        <v>1704</v>
      </c>
      <c r="D7" s="50" t="s">
        <v>1705</v>
      </c>
      <c r="E7" s="50" t="s">
        <v>1706</v>
      </c>
    </row>
    <row r="8" spans="1:8" x14ac:dyDescent="0.2">
      <c r="A8" s="50" t="s">
        <v>1702</v>
      </c>
      <c r="B8" s="52">
        <v>0.76</v>
      </c>
      <c r="C8" s="52">
        <v>0.15</v>
      </c>
      <c r="D8" s="52">
        <v>0.06</v>
      </c>
      <c r="E8" s="52">
        <v>0.03</v>
      </c>
    </row>
    <row r="9" spans="1:8" x14ac:dyDescent="0.2">
      <c r="A9" s="50" t="s">
        <v>1707</v>
      </c>
      <c r="B9" s="50">
        <v>4602</v>
      </c>
    </row>
    <row r="11" spans="1:8" x14ac:dyDescent="0.2">
      <c r="B11" s="50" t="s">
        <v>11</v>
      </c>
      <c r="C11" s="50" t="s">
        <v>13</v>
      </c>
    </row>
    <row r="12" spans="1:8" x14ac:dyDescent="0.2">
      <c r="A12" s="50" t="s">
        <v>1708</v>
      </c>
      <c r="B12" s="50">
        <v>0.79</v>
      </c>
      <c r="C12" s="50">
        <v>0.21</v>
      </c>
      <c r="F12" s="50" t="s">
        <v>1710</v>
      </c>
    </row>
    <row r="13" spans="1:8" x14ac:dyDescent="0.2">
      <c r="A13" s="50" t="s">
        <v>1709</v>
      </c>
      <c r="B13" s="50">
        <v>4604</v>
      </c>
    </row>
    <row r="14" spans="1:8" x14ac:dyDescent="0.2">
      <c r="A14" s="50" t="s">
        <v>1711</v>
      </c>
      <c r="B14" s="53">
        <f>B12*B13</f>
        <v>3637.1600000000003</v>
      </c>
    </row>
    <row r="16" spans="1:8" x14ac:dyDescent="0.2">
      <c r="B16" s="50" t="s">
        <v>11</v>
      </c>
      <c r="C16" s="50" t="s">
        <v>13</v>
      </c>
    </row>
    <row r="17" spans="1:6" x14ac:dyDescent="0.2">
      <c r="A17" s="50" t="s">
        <v>1712</v>
      </c>
      <c r="B17" s="52">
        <v>0.45</v>
      </c>
      <c r="C17" s="52">
        <v>0.55000000000000004</v>
      </c>
      <c r="F17" s="50" t="s">
        <v>1713</v>
      </c>
    </row>
    <row r="18" spans="1:6" x14ac:dyDescent="0.2">
      <c r="A18" s="50" t="s">
        <v>1717</v>
      </c>
      <c r="B18" s="50">
        <v>3124</v>
      </c>
    </row>
    <row r="20" spans="1:6" x14ac:dyDescent="0.2">
      <c r="B20" s="50" t="s">
        <v>750</v>
      </c>
      <c r="C20" s="50" t="s">
        <v>756</v>
      </c>
      <c r="D20" s="50" t="s">
        <v>1715</v>
      </c>
      <c r="E20" s="50" t="s">
        <v>18</v>
      </c>
    </row>
    <row r="21" spans="1:6" x14ac:dyDescent="0.2">
      <c r="A21" s="50" t="s">
        <v>1714</v>
      </c>
      <c r="B21" s="52">
        <v>0.37</v>
      </c>
      <c r="C21" s="52">
        <v>0.41</v>
      </c>
      <c r="D21" s="52">
        <v>0.2</v>
      </c>
      <c r="E21" s="52">
        <v>0.02</v>
      </c>
    </row>
    <row r="22" spans="1:6" x14ac:dyDescent="0.2">
      <c r="A22" s="50" t="s">
        <v>1717</v>
      </c>
      <c r="B22" s="50">
        <v>3528</v>
      </c>
    </row>
    <row r="24" spans="1:6" x14ac:dyDescent="0.2">
      <c r="B24" s="50" t="s">
        <v>750</v>
      </c>
      <c r="C24" s="50" t="s">
        <v>756</v>
      </c>
      <c r="D24" s="50" t="s">
        <v>862</v>
      </c>
      <c r="E24" s="50" t="s">
        <v>18</v>
      </c>
    </row>
    <row r="25" spans="1:6" x14ac:dyDescent="0.2">
      <c r="A25" s="50" t="s">
        <v>1716</v>
      </c>
      <c r="B25" s="52">
        <v>0.09</v>
      </c>
      <c r="C25" s="52">
        <v>0.54</v>
      </c>
      <c r="D25" s="52">
        <v>0.34</v>
      </c>
      <c r="E25" s="52">
        <v>0.03</v>
      </c>
    </row>
    <row r="26" spans="1:6" x14ac:dyDescent="0.2">
      <c r="A26" s="50" t="s">
        <v>1717</v>
      </c>
      <c r="B26" s="50">
        <v>417</v>
      </c>
    </row>
    <row r="28" spans="1:6" x14ac:dyDescent="0.2">
      <c r="A28" s="50" t="s">
        <v>1718</v>
      </c>
      <c r="B28" s="50" t="s">
        <v>1374</v>
      </c>
      <c r="C28" s="50" t="s">
        <v>1373</v>
      </c>
    </row>
    <row r="29" spans="1:6" x14ac:dyDescent="0.2">
      <c r="A29" s="50" t="s">
        <v>1719</v>
      </c>
      <c r="B29" s="52">
        <v>0.88</v>
      </c>
      <c r="C29" s="52">
        <v>0.12</v>
      </c>
    </row>
    <row r="30" spans="1:6" x14ac:dyDescent="0.2">
      <c r="A30" s="50" t="s">
        <v>1720</v>
      </c>
    </row>
    <row r="31" spans="1:6" x14ac:dyDescent="0.2">
      <c r="A31" s="50" t="s">
        <v>1717</v>
      </c>
      <c r="B31" s="50">
        <v>4616</v>
      </c>
    </row>
    <row r="34" spans="1:6" x14ac:dyDescent="0.2">
      <c r="A34" s="50" t="s">
        <v>1721</v>
      </c>
      <c r="B34" s="50">
        <v>20</v>
      </c>
    </row>
    <row r="35" spans="1:6" x14ac:dyDescent="0.2">
      <c r="A35" s="50" t="s">
        <v>1722</v>
      </c>
      <c r="B35" s="50">
        <v>1624</v>
      </c>
    </row>
    <row r="37" spans="1:6" x14ac:dyDescent="0.2">
      <c r="B37" s="50" t="s">
        <v>1703</v>
      </c>
      <c r="C37" s="50" t="s">
        <v>1704</v>
      </c>
      <c r="D37" s="50" t="s">
        <v>1705</v>
      </c>
      <c r="E37" s="50" t="s">
        <v>1706</v>
      </c>
    </row>
    <row r="38" spans="1:6" x14ac:dyDescent="0.2">
      <c r="A38" s="50" t="s">
        <v>1723</v>
      </c>
      <c r="B38" s="52">
        <v>0.33</v>
      </c>
      <c r="C38" s="52">
        <v>0.1</v>
      </c>
      <c r="D38" s="52">
        <v>0.36</v>
      </c>
      <c r="E38" s="52">
        <v>0.21</v>
      </c>
    </row>
    <row r="39" spans="1:6" x14ac:dyDescent="0.2">
      <c r="A39" s="50" t="s">
        <v>1717</v>
      </c>
      <c r="B39" s="50">
        <v>1584</v>
      </c>
    </row>
    <row r="40" spans="1:6" x14ac:dyDescent="0.2">
      <c r="B40" s="50" t="s">
        <v>11</v>
      </c>
      <c r="C40" s="50" t="s">
        <v>13</v>
      </c>
    </row>
    <row r="41" spans="1:6" x14ac:dyDescent="0.2">
      <c r="A41" s="50" t="s">
        <v>1724</v>
      </c>
      <c r="B41" s="52">
        <v>0.64</v>
      </c>
      <c r="C41" s="52">
        <v>0.36</v>
      </c>
    </row>
    <row r="42" spans="1:6" x14ac:dyDescent="0.2">
      <c r="A42" s="50" t="s">
        <v>1717</v>
      </c>
      <c r="B42" s="50">
        <v>1623</v>
      </c>
    </row>
    <row r="44" spans="1:6" x14ac:dyDescent="0.2">
      <c r="B44" s="50" t="s">
        <v>11</v>
      </c>
      <c r="C44" s="50" t="s">
        <v>13</v>
      </c>
    </row>
    <row r="45" spans="1:6" x14ac:dyDescent="0.2">
      <c r="A45" s="50" t="s">
        <v>1725</v>
      </c>
      <c r="B45" s="52">
        <v>0.36</v>
      </c>
      <c r="C45" s="52">
        <v>0.64</v>
      </c>
      <c r="F45" s="50" t="s">
        <v>1726</v>
      </c>
    </row>
    <row r="46" spans="1:6" x14ac:dyDescent="0.2">
      <c r="A46" s="50" t="s">
        <v>1717</v>
      </c>
      <c r="B46" s="50">
        <v>1139</v>
      </c>
    </row>
    <row r="48" spans="1:6" x14ac:dyDescent="0.2">
      <c r="B48" s="50" t="s">
        <v>750</v>
      </c>
      <c r="C48" s="50" t="s">
        <v>756</v>
      </c>
      <c r="D48" s="50" t="s">
        <v>1715</v>
      </c>
      <c r="E48" s="50" t="s">
        <v>18</v>
      </c>
    </row>
    <row r="49" spans="1:6" x14ac:dyDescent="0.2">
      <c r="A49" s="50" t="s">
        <v>1727</v>
      </c>
      <c r="B49" s="52">
        <v>0.35</v>
      </c>
      <c r="C49" s="52">
        <v>0.55000000000000004</v>
      </c>
      <c r="D49" s="52">
        <v>7.0000000000000007E-2</v>
      </c>
      <c r="E49" s="52">
        <v>0.03</v>
      </c>
    </row>
    <row r="50" spans="1:6" x14ac:dyDescent="0.2">
      <c r="A50" s="50" t="s">
        <v>1717</v>
      </c>
      <c r="B50" s="50">
        <v>968</v>
      </c>
    </row>
    <row r="52" spans="1:6" x14ac:dyDescent="0.2">
      <c r="B52" s="50" t="s">
        <v>750</v>
      </c>
      <c r="C52" s="50" t="s">
        <v>756</v>
      </c>
      <c r="D52" s="50" t="s">
        <v>1715</v>
      </c>
      <c r="E52" s="50" t="s">
        <v>18</v>
      </c>
    </row>
    <row r="53" spans="1:6" x14ac:dyDescent="0.2">
      <c r="A53" s="50" t="s">
        <v>1716</v>
      </c>
      <c r="B53" s="52">
        <v>0.14000000000000001</v>
      </c>
      <c r="C53" s="52">
        <v>0.66</v>
      </c>
      <c r="D53" s="52">
        <v>0.15</v>
      </c>
      <c r="E53" s="52">
        <v>0.06</v>
      </c>
    </row>
    <row r="54" spans="1:6" x14ac:dyDescent="0.2">
      <c r="A54" s="50" t="s">
        <v>1717</v>
      </c>
      <c r="B54" s="50">
        <v>265</v>
      </c>
    </row>
    <row r="56" spans="1:6" x14ac:dyDescent="0.2">
      <c r="B56" s="50" t="s">
        <v>1374</v>
      </c>
      <c r="C56" s="50" t="s">
        <v>1373</v>
      </c>
    </row>
    <row r="57" spans="1:6" x14ac:dyDescent="0.2">
      <c r="A57" s="50" t="s">
        <v>1728</v>
      </c>
      <c r="B57" s="52">
        <v>0.96</v>
      </c>
      <c r="C57" s="52">
        <v>0.04</v>
      </c>
    </row>
    <row r="60" spans="1:6" x14ac:dyDescent="0.2">
      <c r="A60" s="50" t="s">
        <v>1729</v>
      </c>
      <c r="B60" s="50">
        <v>5818</v>
      </c>
      <c r="F60" s="50" t="s">
        <v>1730</v>
      </c>
    </row>
    <row r="62" spans="1:6" x14ac:dyDescent="0.2">
      <c r="B62" s="50" t="s">
        <v>31</v>
      </c>
      <c r="C62" s="50" t="s">
        <v>35</v>
      </c>
      <c r="D62" s="50" t="s">
        <v>1732</v>
      </c>
      <c r="E62" s="50" t="s">
        <v>0</v>
      </c>
    </row>
    <row r="63" spans="1:6" x14ac:dyDescent="0.2">
      <c r="A63" s="50" t="s">
        <v>1731</v>
      </c>
      <c r="B63" s="50">
        <v>14</v>
      </c>
      <c r="C63" s="50">
        <v>980</v>
      </c>
      <c r="D63" s="50">
        <v>1</v>
      </c>
      <c r="E63" s="50">
        <v>995</v>
      </c>
      <c r="F63" s="50" t="s">
        <v>1733</v>
      </c>
    </row>
    <row r="65" spans="1:6" x14ac:dyDescent="0.2">
      <c r="B65" s="50" t="s">
        <v>1734</v>
      </c>
    </row>
    <row r="66" spans="1:6" x14ac:dyDescent="0.2">
      <c r="A66" s="50" t="s">
        <v>1735</v>
      </c>
      <c r="B66" s="50" t="s">
        <v>31</v>
      </c>
      <c r="C66" s="50" t="s">
        <v>35</v>
      </c>
      <c r="D66" s="50" t="s">
        <v>1732</v>
      </c>
      <c r="E66" s="50" t="s">
        <v>489</v>
      </c>
    </row>
    <row r="67" spans="1:6" x14ac:dyDescent="0.2">
      <c r="A67" s="50" t="s">
        <v>1741</v>
      </c>
      <c r="B67" s="50">
        <v>11</v>
      </c>
      <c r="C67" s="50">
        <v>943</v>
      </c>
      <c r="D67" s="50">
        <v>3</v>
      </c>
      <c r="E67" s="50">
        <v>957</v>
      </c>
      <c r="F67" s="50" t="s">
        <v>1742</v>
      </c>
    </row>
    <row r="68" spans="1:6" x14ac:dyDescent="0.2">
      <c r="A68" s="50" t="s">
        <v>1736</v>
      </c>
      <c r="B68" s="52">
        <v>0</v>
      </c>
      <c r="C68" s="52">
        <v>0.02</v>
      </c>
      <c r="D68" s="52">
        <v>0</v>
      </c>
      <c r="E68" s="52">
        <v>0.02</v>
      </c>
      <c r="F68" s="50" t="s">
        <v>1743</v>
      </c>
    </row>
    <row r="69" spans="1:6" x14ac:dyDescent="0.2">
      <c r="A69" s="50" t="s">
        <v>1737</v>
      </c>
      <c r="B69" s="52">
        <v>0.55000000000000004</v>
      </c>
      <c r="C69" s="52">
        <v>0</v>
      </c>
      <c r="D69" s="52">
        <v>0</v>
      </c>
      <c r="E69" s="52">
        <v>0.01</v>
      </c>
    </row>
    <row r="70" spans="1:6" x14ac:dyDescent="0.2">
      <c r="A70" s="50" t="s">
        <v>1738</v>
      </c>
      <c r="B70" s="52">
        <v>0</v>
      </c>
      <c r="C70" s="52">
        <v>0.4</v>
      </c>
      <c r="D70" s="52">
        <v>1</v>
      </c>
      <c r="E70" s="52">
        <v>0.4</v>
      </c>
    </row>
    <row r="71" spans="1:6" x14ac:dyDescent="0.2">
      <c r="A71" s="50" t="s">
        <v>545</v>
      </c>
      <c r="B71" s="52">
        <v>0</v>
      </c>
      <c r="C71" s="52">
        <v>0.09</v>
      </c>
      <c r="D71" s="52">
        <v>0</v>
      </c>
      <c r="E71" s="52">
        <v>0.09</v>
      </c>
    </row>
    <row r="72" spans="1:6" x14ac:dyDescent="0.2">
      <c r="A72" s="50" t="s">
        <v>1739</v>
      </c>
      <c r="B72" s="52">
        <v>0.45</v>
      </c>
      <c r="C72" s="52">
        <v>0.38</v>
      </c>
      <c r="D72" s="52">
        <v>0</v>
      </c>
      <c r="E72" s="52">
        <v>0.38</v>
      </c>
    </row>
    <row r="73" spans="1:6" x14ac:dyDescent="0.2">
      <c r="A73" s="50" t="s">
        <v>1740</v>
      </c>
      <c r="B73" s="52">
        <v>0</v>
      </c>
      <c r="C73" s="52">
        <v>0.12</v>
      </c>
      <c r="D73" s="52">
        <v>0</v>
      </c>
      <c r="E73" s="52">
        <v>0</v>
      </c>
    </row>
    <row r="76" spans="1:6" x14ac:dyDescent="0.2">
      <c r="A76" s="50" t="s">
        <v>1746</v>
      </c>
    </row>
    <row r="77" spans="1:6" x14ac:dyDescent="0.2">
      <c r="A77" s="50" t="s">
        <v>1747</v>
      </c>
    </row>
    <row r="78" spans="1:6" x14ac:dyDescent="0.2">
      <c r="A78" s="50" t="s">
        <v>1749</v>
      </c>
    </row>
    <row r="79" spans="1:6" ht="25.5" x14ac:dyDescent="0.2">
      <c r="A79" s="51" t="s">
        <v>1748</v>
      </c>
    </row>
    <row r="82" spans="1:6" x14ac:dyDescent="0.2">
      <c r="A82" s="50" t="s">
        <v>1758</v>
      </c>
      <c r="B82" s="50">
        <v>5085</v>
      </c>
    </row>
    <row r="83" spans="1:6" x14ac:dyDescent="0.2">
      <c r="A83" s="50" t="s">
        <v>1759</v>
      </c>
      <c r="B83" s="50">
        <v>0.85</v>
      </c>
    </row>
    <row r="84" spans="1:6" x14ac:dyDescent="0.2">
      <c r="A84" s="50" t="s">
        <v>1760</v>
      </c>
      <c r="B84" s="53">
        <f>B82/B83</f>
        <v>5982.3529411764712</v>
      </c>
    </row>
    <row r="86" spans="1:6" x14ac:dyDescent="0.2">
      <c r="A86" s="50" t="s">
        <v>1750</v>
      </c>
    </row>
    <row r="87" spans="1:6" x14ac:dyDescent="0.2">
      <c r="F87" s="50" t="s">
        <v>1756</v>
      </c>
    </row>
    <row r="88" spans="1:6" x14ac:dyDescent="0.2">
      <c r="A88" s="50" t="s">
        <v>1751</v>
      </c>
      <c r="F88" s="50" t="s">
        <v>1757</v>
      </c>
    </row>
    <row r="89" spans="1:6" x14ac:dyDescent="0.2">
      <c r="A89" s="50" t="s">
        <v>1752</v>
      </c>
    </row>
    <row r="90" spans="1:6" x14ac:dyDescent="0.2">
      <c r="A90" s="50" t="s">
        <v>1753</v>
      </c>
    </row>
    <row r="91" spans="1:6" x14ac:dyDescent="0.2">
      <c r="A91" s="50" t="s">
        <v>1754</v>
      </c>
    </row>
    <row r="92" spans="1:6" x14ac:dyDescent="0.2">
      <c r="A92" s="50" t="s">
        <v>1752</v>
      </c>
    </row>
    <row r="93" spans="1:6" x14ac:dyDescent="0.2">
      <c r="A93" s="50" t="s">
        <v>1755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sqref="A1:B1"/>
    </sheetView>
  </sheetViews>
  <sheetFormatPr defaultRowHeight="12.75" x14ac:dyDescent="0.2"/>
  <cols>
    <col min="1" max="1" width="24.28515625" customWidth="1"/>
    <col min="15" max="15" width="1.85546875" customWidth="1"/>
    <col min="16" max="16" width="75.5703125" customWidth="1"/>
  </cols>
  <sheetData>
    <row r="1" spans="1:16" x14ac:dyDescent="0.2">
      <c r="A1" s="54" t="s">
        <v>733</v>
      </c>
      <c r="B1" s="54"/>
      <c r="P1" t="s">
        <v>1761</v>
      </c>
    </row>
    <row r="2" spans="1:16" x14ac:dyDescent="0.2">
      <c r="P2" t="s">
        <v>1762</v>
      </c>
    </row>
    <row r="3" spans="1:16" x14ac:dyDescent="0.2">
      <c r="P3" t="s">
        <v>1763</v>
      </c>
    </row>
    <row r="4" spans="1:16" x14ac:dyDescent="0.2">
      <c r="A4" t="s">
        <v>550</v>
      </c>
    </row>
    <row r="5" spans="1:16" x14ac:dyDescent="0.2">
      <c r="A5" t="s">
        <v>25</v>
      </c>
    </row>
    <row r="6" spans="1:16" x14ac:dyDescent="0.2">
      <c r="B6">
        <v>2011</v>
      </c>
      <c r="C6">
        <v>2010</v>
      </c>
      <c r="D6">
        <v>2009</v>
      </c>
      <c r="E6">
        <v>2008</v>
      </c>
      <c r="F6">
        <v>2007</v>
      </c>
      <c r="G6">
        <v>2006</v>
      </c>
      <c r="H6">
        <v>2005</v>
      </c>
      <c r="I6">
        <v>2004</v>
      </c>
      <c r="J6">
        <v>2003</v>
      </c>
      <c r="K6">
        <v>2002</v>
      </c>
      <c r="L6">
        <v>2001</v>
      </c>
      <c r="M6">
        <v>2000</v>
      </c>
      <c r="N6">
        <v>1999</v>
      </c>
      <c r="P6" t="s">
        <v>568</v>
      </c>
    </row>
    <row r="7" spans="1:16" x14ac:dyDescent="0.2">
      <c r="A7" t="s">
        <v>555</v>
      </c>
      <c r="B7" s="1">
        <v>19189</v>
      </c>
      <c r="C7" s="1">
        <v>19860</v>
      </c>
      <c r="D7" s="1">
        <v>20551</v>
      </c>
      <c r="E7" s="1">
        <v>19457</v>
      </c>
      <c r="F7" s="1">
        <v>18862</v>
      </c>
      <c r="G7" s="1">
        <v>18219</v>
      </c>
      <c r="H7" s="1">
        <v>18255</v>
      </c>
      <c r="I7" s="1">
        <v>17447</v>
      </c>
      <c r="J7" s="1">
        <v>16219</v>
      </c>
      <c r="K7" s="1">
        <v>15497</v>
      </c>
      <c r="L7" s="1">
        <v>13970</v>
      </c>
      <c r="M7" s="1">
        <v>12609</v>
      </c>
      <c r="N7" s="1">
        <v>10580</v>
      </c>
      <c r="P7" t="s">
        <v>551</v>
      </c>
    </row>
    <row r="9" spans="1:16" x14ac:dyDescent="0.2">
      <c r="P9" t="s">
        <v>552</v>
      </c>
    </row>
    <row r="10" spans="1:16" x14ac:dyDescent="0.2">
      <c r="C10" s="1"/>
      <c r="P10" t="s">
        <v>553</v>
      </c>
    </row>
    <row r="11" spans="1:16" x14ac:dyDescent="0.2">
      <c r="C11" s="1"/>
      <c r="P11" t="s">
        <v>554</v>
      </c>
    </row>
    <row r="12" spans="1:16" x14ac:dyDescent="0.2">
      <c r="C12" s="1"/>
    </row>
    <row r="13" spans="1:16" x14ac:dyDescent="0.2">
      <c r="A13" t="s">
        <v>556</v>
      </c>
      <c r="C13" s="1"/>
    </row>
    <row r="14" spans="1:16" x14ac:dyDescent="0.2">
      <c r="C14" s="1" t="s">
        <v>97</v>
      </c>
    </row>
    <row r="15" spans="1:16" x14ac:dyDescent="0.2">
      <c r="A15" t="s">
        <v>585</v>
      </c>
      <c r="C15">
        <v>2011</v>
      </c>
      <c r="D15" s="7">
        <v>2008</v>
      </c>
      <c r="E15">
        <v>1999</v>
      </c>
    </row>
    <row r="16" spans="1:16" x14ac:dyDescent="0.2">
      <c r="A16" t="s">
        <v>558</v>
      </c>
      <c r="C16">
        <v>1230</v>
      </c>
      <c r="D16" s="1">
        <v>1362</v>
      </c>
      <c r="E16">
        <v>783</v>
      </c>
      <c r="P16" t="s">
        <v>569</v>
      </c>
    </row>
    <row r="17" spans="1:5" x14ac:dyDescent="0.2">
      <c r="A17" t="s">
        <v>557</v>
      </c>
      <c r="C17">
        <v>1436</v>
      </c>
      <c r="D17" s="1">
        <v>1333</v>
      </c>
      <c r="E17" s="1">
        <v>1032</v>
      </c>
    </row>
    <row r="18" spans="1:5" x14ac:dyDescent="0.2">
      <c r="A18" t="s">
        <v>559</v>
      </c>
      <c r="C18">
        <v>860</v>
      </c>
      <c r="D18" s="1">
        <v>946</v>
      </c>
      <c r="E18">
        <v>897</v>
      </c>
    </row>
    <row r="19" spans="1:5" x14ac:dyDescent="0.2">
      <c r="A19" t="s">
        <v>560</v>
      </c>
      <c r="C19">
        <v>6900</v>
      </c>
      <c r="D19" s="1">
        <v>7010</v>
      </c>
      <c r="E19" s="1">
        <v>4295</v>
      </c>
    </row>
    <row r="20" spans="1:5" x14ac:dyDescent="0.2">
      <c r="A20" t="s">
        <v>561</v>
      </c>
      <c r="C20">
        <v>3790</v>
      </c>
      <c r="D20" s="1">
        <v>5020</v>
      </c>
      <c r="E20" s="1">
        <v>2245</v>
      </c>
    </row>
    <row r="21" spans="1:5" x14ac:dyDescent="0.2">
      <c r="A21" t="s">
        <v>562</v>
      </c>
      <c r="C21">
        <v>14</v>
      </c>
      <c r="D21" s="1">
        <v>31</v>
      </c>
      <c r="E21">
        <v>6</v>
      </c>
    </row>
    <row r="22" spans="1:5" x14ac:dyDescent="0.2">
      <c r="A22" t="s">
        <v>563</v>
      </c>
      <c r="C22">
        <v>10</v>
      </c>
      <c r="D22" s="1">
        <v>15</v>
      </c>
      <c r="E22">
        <v>1</v>
      </c>
    </row>
    <row r="23" spans="1:5" x14ac:dyDescent="0.2">
      <c r="A23" t="s">
        <v>564</v>
      </c>
      <c r="C23">
        <v>259</v>
      </c>
      <c r="D23" s="1">
        <v>148</v>
      </c>
      <c r="E23">
        <v>75</v>
      </c>
    </row>
    <row r="24" spans="1:5" x14ac:dyDescent="0.2">
      <c r="A24" t="s">
        <v>565</v>
      </c>
      <c r="C24">
        <v>0</v>
      </c>
      <c r="D24" s="1">
        <v>0</v>
      </c>
      <c r="E24">
        <v>4</v>
      </c>
    </row>
    <row r="25" spans="1:5" x14ac:dyDescent="0.2">
      <c r="A25" t="s">
        <v>566</v>
      </c>
      <c r="C25">
        <v>969</v>
      </c>
      <c r="D25" s="1">
        <v>526</v>
      </c>
      <c r="E25">
        <v>203</v>
      </c>
    </row>
    <row r="26" spans="1:5" x14ac:dyDescent="0.2">
      <c r="A26" t="s">
        <v>567</v>
      </c>
      <c r="C26">
        <v>5511</v>
      </c>
      <c r="D26" s="1">
        <v>4185</v>
      </c>
      <c r="E26" s="1">
        <v>2035</v>
      </c>
    </row>
    <row r="28" spans="1:5" x14ac:dyDescent="0.2">
      <c r="A28" t="s">
        <v>26</v>
      </c>
      <c r="C28" s="1">
        <f>SUM(C16:C26)</f>
        <v>20979</v>
      </c>
      <c r="D28" s="1">
        <f>SUM(D16:D26)</f>
        <v>20576</v>
      </c>
      <c r="E28">
        <f>SUM(E16:E26)</f>
        <v>11576</v>
      </c>
    </row>
    <row r="29" spans="1:5" x14ac:dyDescent="0.2">
      <c r="E29" s="1"/>
    </row>
    <row r="32" spans="1:5" x14ac:dyDescent="0.2">
      <c r="A32" t="s">
        <v>586</v>
      </c>
    </row>
    <row r="33" spans="1:16" x14ac:dyDescent="0.2">
      <c r="B33" t="s">
        <v>592</v>
      </c>
      <c r="C33" t="s">
        <v>405</v>
      </c>
    </row>
    <row r="34" spans="1:16" x14ac:dyDescent="0.2">
      <c r="A34" t="s">
        <v>587</v>
      </c>
      <c r="B34">
        <v>22618</v>
      </c>
      <c r="C34" s="5">
        <f>B34/B$40</f>
        <v>0.70586399525637422</v>
      </c>
      <c r="P34" t="s">
        <v>593</v>
      </c>
    </row>
    <row r="35" spans="1:16" x14ac:dyDescent="0.2">
      <c r="A35" t="s">
        <v>588</v>
      </c>
      <c r="B35">
        <v>4078</v>
      </c>
      <c r="C35" s="5">
        <f>B35/B$40</f>
        <v>0.12726648565989451</v>
      </c>
      <c r="P35" t="s">
        <v>594</v>
      </c>
    </row>
    <row r="36" spans="1:16" x14ac:dyDescent="0.2">
      <c r="A36" t="s">
        <v>589</v>
      </c>
      <c r="B36">
        <v>2733</v>
      </c>
      <c r="C36" s="5">
        <f>B36/B$40</f>
        <v>8.5291639359610524E-2</v>
      </c>
    </row>
    <row r="37" spans="1:16" x14ac:dyDescent="0.2">
      <c r="A37" t="s">
        <v>590</v>
      </c>
      <c r="B37">
        <v>2461</v>
      </c>
      <c r="C37" s="5">
        <f>B37/B$40</f>
        <v>7.6803045907062384E-2</v>
      </c>
    </row>
    <row r="38" spans="1:16" x14ac:dyDescent="0.2">
      <c r="A38" t="s">
        <v>18</v>
      </c>
      <c r="B38">
        <v>153</v>
      </c>
      <c r="C38" s="5">
        <f>B38/B$40</f>
        <v>4.7748338170583281E-3</v>
      </c>
    </row>
    <row r="40" spans="1:16" x14ac:dyDescent="0.2">
      <c r="A40" t="s">
        <v>591</v>
      </c>
      <c r="B40">
        <f>SUM(B34:B38)</f>
        <v>32043</v>
      </c>
    </row>
    <row r="42" spans="1:16" x14ac:dyDescent="0.2">
      <c r="A42" t="s">
        <v>1133</v>
      </c>
      <c r="B42" t="s">
        <v>1136</v>
      </c>
    </row>
    <row r="43" spans="1:16" x14ac:dyDescent="0.2">
      <c r="A43" t="s">
        <v>1134</v>
      </c>
      <c r="B43" s="40">
        <f>SUM(H50:H52)/SUM(I50:I52)</f>
        <v>0.34895513904055286</v>
      </c>
    </row>
    <row r="44" spans="1:16" x14ac:dyDescent="0.2">
      <c r="A44" t="s">
        <v>1135</v>
      </c>
      <c r="B44" s="3">
        <f>SUM(F50:F52)/SUM(G50:G52)</f>
        <v>2.9857427355843216</v>
      </c>
    </row>
    <row r="48" spans="1:16" x14ac:dyDescent="0.2">
      <c r="A48" t="s">
        <v>595</v>
      </c>
      <c r="F48" t="s">
        <v>601</v>
      </c>
      <c r="H48" t="s">
        <v>602</v>
      </c>
    </row>
    <row r="49" spans="1:16" x14ac:dyDescent="0.2">
      <c r="B49" t="s">
        <v>597</v>
      </c>
      <c r="C49" t="s">
        <v>598</v>
      </c>
      <c r="D49" t="s">
        <v>600</v>
      </c>
      <c r="E49" t="s">
        <v>599</v>
      </c>
      <c r="F49" t="s">
        <v>216</v>
      </c>
      <c r="G49" t="s">
        <v>217</v>
      </c>
      <c r="H49" t="s">
        <v>216</v>
      </c>
      <c r="I49" t="s">
        <v>217</v>
      </c>
      <c r="P49" t="s">
        <v>596</v>
      </c>
    </row>
    <row r="50" spans="1:16" x14ac:dyDescent="0.2">
      <c r="A50">
        <v>2012</v>
      </c>
      <c r="B50" s="1">
        <v>35006</v>
      </c>
      <c r="C50" s="1">
        <v>6047</v>
      </c>
      <c r="D50" s="1">
        <v>27224</v>
      </c>
      <c r="E50" s="1">
        <v>68277</v>
      </c>
      <c r="F50" s="1">
        <v>42887</v>
      </c>
      <c r="G50" s="1">
        <v>14747</v>
      </c>
      <c r="H50" s="1">
        <v>15675</v>
      </c>
      <c r="I50" s="1">
        <v>44400</v>
      </c>
      <c r="P50" s="4" t="s">
        <v>638</v>
      </c>
    </row>
    <row r="51" spans="1:16" x14ac:dyDescent="0.2">
      <c r="A51">
        <v>2011</v>
      </c>
      <c r="B51" s="1">
        <v>38328</v>
      </c>
      <c r="C51" s="1">
        <v>5974</v>
      </c>
      <c r="D51" s="1">
        <v>30540</v>
      </c>
      <c r="E51" s="1">
        <v>74842</v>
      </c>
      <c r="F51" s="1">
        <v>49170</v>
      </c>
      <c r="G51" s="1">
        <v>16128</v>
      </c>
      <c r="H51" s="1">
        <v>16825</v>
      </c>
      <c r="I51" s="1">
        <v>48966</v>
      </c>
      <c r="P51" t="s">
        <v>603</v>
      </c>
    </row>
    <row r="52" spans="1:16" x14ac:dyDescent="0.2">
      <c r="A52">
        <v>2010</v>
      </c>
      <c r="B52" s="1">
        <v>33497</v>
      </c>
      <c r="C52" s="1">
        <v>6786</v>
      </c>
      <c r="D52" s="1">
        <v>30434</v>
      </c>
      <c r="E52" s="1">
        <v>70717</v>
      </c>
      <c r="F52" s="1">
        <v>39877</v>
      </c>
      <c r="G52" s="1">
        <v>13313</v>
      </c>
      <c r="H52" s="1">
        <v>14156</v>
      </c>
      <c r="I52" s="1">
        <v>40336</v>
      </c>
      <c r="P52" t="s">
        <v>604</v>
      </c>
    </row>
    <row r="53" spans="1:16" x14ac:dyDescent="0.2">
      <c r="A53">
        <v>2009</v>
      </c>
      <c r="B53" s="1"/>
      <c r="C53" s="1"/>
      <c r="D53" s="1"/>
      <c r="E53" s="1"/>
      <c r="F53" s="1"/>
      <c r="G53" s="1"/>
      <c r="H53" s="1"/>
      <c r="I53" s="1"/>
      <c r="P53" t="s">
        <v>605</v>
      </c>
    </row>
    <row r="54" spans="1:16" x14ac:dyDescent="0.2">
      <c r="A54">
        <v>2008</v>
      </c>
      <c r="B54" s="1">
        <v>34588</v>
      </c>
      <c r="C54" s="1">
        <v>5847</v>
      </c>
      <c r="D54" s="1">
        <v>34116</v>
      </c>
      <c r="E54" s="1">
        <v>74551</v>
      </c>
      <c r="F54" s="1"/>
      <c r="G54" s="1"/>
      <c r="H54" s="1"/>
      <c r="I54" s="1"/>
      <c r="P54" t="s">
        <v>606</v>
      </c>
    </row>
    <row r="55" spans="1:16" x14ac:dyDescent="0.2">
      <c r="A55">
        <v>2007</v>
      </c>
      <c r="B55" s="1">
        <v>36465</v>
      </c>
      <c r="C55" s="1">
        <v>6104</v>
      </c>
      <c r="D55" s="1">
        <v>34191</v>
      </c>
      <c r="E55" s="1">
        <v>76760</v>
      </c>
      <c r="F55" s="1"/>
      <c r="G55" s="1"/>
      <c r="H55" s="1"/>
      <c r="I55" s="1"/>
      <c r="P55" t="s">
        <v>607</v>
      </c>
    </row>
    <row r="56" spans="1:16" x14ac:dyDescent="0.2">
      <c r="A56">
        <v>2006</v>
      </c>
      <c r="B56" s="1">
        <v>34027</v>
      </c>
      <c r="C56" s="1">
        <v>4485</v>
      </c>
      <c r="D56" s="1">
        <v>33434</v>
      </c>
      <c r="E56" s="1">
        <v>71946</v>
      </c>
      <c r="F56" s="1">
        <v>43444</v>
      </c>
      <c r="G56" s="1">
        <v>13239</v>
      </c>
      <c r="H56" s="1">
        <v>13666</v>
      </c>
      <c r="I56" s="1">
        <v>43293</v>
      </c>
      <c r="P56" t="s">
        <v>608</v>
      </c>
    </row>
    <row r="57" spans="1:16" x14ac:dyDescent="0.2">
      <c r="A57">
        <v>2005</v>
      </c>
      <c r="B57" s="1">
        <v>32578</v>
      </c>
      <c r="C57" s="1">
        <v>4559</v>
      </c>
      <c r="D57" s="1">
        <v>35792</v>
      </c>
      <c r="E57" s="1">
        <v>72929</v>
      </c>
      <c r="F57" s="1"/>
      <c r="G57" s="1"/>
      <c r="H57" s="1"/>
      <c r="I57" s="1"/>
      <c r="P57" t="s">
        <v>609</v>
      </c>
    </row>
    <row r="58" spans="1:16" x14ac:dyDescent="0.2">
      <c r="A58">
        <v>2004</v>
      </c>
      <c r="B58" s="1">
        <v>37873</v>
      </c>
      <c r="C58" s="1">
        <v>11568</v>
      </c>
      <c r="D58" s="1">
        <v>52139</v>
      </c>
      <c r="E58" s="1">
        <v>101580</v>
      </c>
      <c r="F58" s="1">
        <v>23165</v>
      </c>
      <c r="G58" s="1">
        <v>7703</v>
      </c>
      <c r="H58" s="1">
        <v>7651</v>
      </c>
      <c r="I58" s="1">
        <v>22671</v>
      </c>
      <c r="P58" t="s">
        <v>610</v>
      </c>
    </row>
    <row r="59" spans="1:16" x14ac:dyDescent="0.2">
      <c r="A59">
        <v>2003</v>
      </c>
      <c r="B59" s="1">
        <v>20514</v>
      </c>
      <c r="C59" s="1">
        <v>5412</v>
      </c>
      <c r="D59" s="1">
        <v>27060</v>
      </c>
      <c r="E59" s="1">
        <v>102335</v>
      </c>
      <c r="F59" s="1"/>
      <c r="G59" s="1"/>
      <c r="H59" s="1"/>
      <c r="I59" s="1"/>
      <c r="P59" t="s">
        <v>611</v>
      </c>
    </row>
    <row r="61" spans="1:16" x14ac:dyDescent="0.2">
      <c r="P61" t="s">
        <v>612</v>
      </c>
    </row>
    <row r="62" spans="1:16" x14ac:dyDescent="0.2">
      <c r="P62" t="s">
        <v>613</v>
      </c>
    </row>
    <row r="63" spans="1:16" x14ac:dyDescent="0.2">
      <c r="E63" s="1"/>
      <c r="P63" t="s">
        <v>614</v>
      </c>
    </row>
    <row r="64" spans="1:16" x14ac:dyDescent="0.2">
      <c r="E64" s="1"/>
      <c r="P64" t="s">
        <v>615</v>
      </c>
    </row>
    <row r="65" spans="1:16" x14ac:dyDescent="0.2">
      <c r="P65" t="s">
        <v>616</v>
      </c>
    </row>
    <row r="66" spans="1:16" x14ac:dyDescent="0.2">
      <c r="E66" s="1"/>
    </row>
    <row r="67" spans="1:16" x14ac:dyDescent="0.2">
      <c r="E67" s="1"/>
      <c r="P67" t="s">
        <v>617</v>
      </c>
    </row>
    <row r="68" spans="1:16" x14ac:dyDescent="0.2">
      <c r="E68" s="1"/>
      <c r="P68" t="s">
        <v>618</v>
      </c>
    </row>
    <row r="69" spans="1:16" x14ac:dyDescent="0.2">
      <c r="A69" s="4" t="s">
        <v>620</v>
      </c>
    </row>
    <row r="70" spans="1:16" x14ac:dyDescent="0.2">
      <c r="A70" s="4" t="s">
        <v>263</v>
      </c>
      <c r="B70" s="25" t="s">
        <v>621</v>
      </c>
      <c r="C70" s="25" t="s">
        <v>627</v>
      </c>
      <c r="D70" s="1"/>
      <c r="E70" s="1"/>
      <c r="P70" t="s">
        <v>619</v>
      </c>
    </row>
    <row r="71" spans="1:16" x14ac:dyDescent="0.2">
      <c r="A71">
        <v>2012</v>
      </c>
      <c r="B71" s="1">
        <v>363878</v>
      </c>
      <c r="C71" s="1"/>
      <c r="D71" s="1"/>
      <c r="P71" s="4" t="s">
        <v>622</v>
      </c>
    </row>
    <row r="72" spans="1:16" x14ac:dyDescent="0.2">
      <c r="A72">
        <v>2011</v>
      </c>
      <c r="B72" s="1">
        <v>291572</v>
      </c>
    </row>
    <row r="73" spans="1:16" x14ac:dyDescent="0.2">
      <c r="A73">
        <v>2010</v>
      </c>
      <c r="B73" s="1">
        <v>1364468</v>
      </c>
      <c r="C73" s="1"/>
      <c r="D73" s="1"/>
      <c r="P73" t="s">
        <v>623</v>
      </c>
    </row>
    <row r="74" spans="1:16" x14ac:dyDescent="0.2">
      <c r="A74">
        <v>2009</v>
      </c>
      <c r="B74" s="1">
        <v>1504941</v>
      </c>
      <c r="C74" s="1"/>
      <c r="D74" s="1"/>
      <c r="P74" t="s">
        <v>624</v>
      </c>
    </row>
    <row r="75" spans="1:16" x14ac:dyDescent="0.2">
      <c r="A75">
        <v>2008</v>
      </c>
      <c r="B75" s="1">
        <v>1320925</v>
      </c>
      <c r="C75" s="1">
        <v>1062</v>
      </c>
      <c r="D75" s="1"/>
      <c r="P75" t="s">
        <v>625</v>
      </c>
    </row>
    <row r="76" spans="1:16" x14ac:dyDescent="0.2">
      <c r="A76">
        <v>2007</v>
      </c>
      <c r="B76" s="1">
        <v>1015922</v>
      </c>
      <c r="P76" t="s">
        <v>626</v>
      </c>
    </row>
    <row r="77" spans="1:16" x14ac:dyDescent="0.2">
      <c r="A77">
        <v>2006</v>
      </c>
      <c r="B77" s="1">
        <v>473657</v>
      </c>
      <c r="C77" s="1"/>
      <c r="D77" s="1"/>
    </row>
    <row r="78" spans="1:16" x14ac:dyDescent="0.2">
      <c r="A78">
        <v>2005</v>
      </c>
      <c r="B78" s="1">
        <v>110030</v>
      </c>
    </row>
    <row r="79" spans="1:16" x14ac:dyDescent="0.2">
      <c r="A79">
        <v>2004</v>
      </c>
      <c r="B79" s="1">
        <v>76047</v>
      </c>
    </row>
  </sheetData>
  <mergeCells count="1">
    <mergeCell ref="A1:B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workbookViewId="0">
      <selection sqref="A1:C1"/>
    </sheetView>
  </sheetViews>
  <sheetFormatPr defaultRowHeight="15" x14ac:dyDescent="0.25"/>
  <cols>
    <col min="1" max="1" width="6.7109375" style="9" customWidth="1"/>
    <col min="2" max="2" width="16.140625" style="9" customWidth="1"/>
    <col min="3" max="3" width="48" style="9" customWidth="1"/>
    <col min="4" max="4" width="10.5703125" style="9" bestFit="1" customWidth="1"/>
    <col min="5" max="5" width="11.7109375" style="9" customWidth="1"/>
    <col min="6" max="16" width="10.5703125" style="9" bestFit="1" customWidth="1"/>
    <col min="17" max="17" width="11.28515625" style="9" customWidth="1"/>
    <col min="18" max="18" width="2.7109375" style="9" customWidth="1"/>
    <col min="19" max="19" width="75.28515625" style="9" customWidth="1"/>
    <col min="20" max="16384" width="9.140625" style="9"/>
  </cols>
  <sheetData>
    <row r="1" spans="1:19" x14ac:dyDescent="0.25">
      <c r="A1" s="58" t="s">
        <v>102</v>
      </c>
      <c r="B1" s="58"/>
      <c r="C1" s="58"/>
      <c r="S1" s="34" t="s">
        <v>1761</v>
      </c>
    </row>
    <row r="2" spans="1:19" x14ac:dyDescent="0.25">
      <c r="D2" s="57" t="s">
        <v>97</v>
      </c>
      <c r="E2" s="57"/>
      <c r="F2" s="57"/>
      <c r="G2" s="57"/>
      <c r="H2" s="57"/>
      <c r="I2" s="57"/>
      <c r="J2" s="57"/>
      <c r="K2" s="57"/>
      <c r="L2" s="57"/>
      <c r="M2" s="57"/>
      <c r="N2" s="57"/>
      <c r="O2" s="57"/>
      <c r="P2" s="57"/>
      <c r="Q2" s="57"/>
      <c r="S2" s="34" t="s">
        <v>1762</v>
      </c>
    </row>
    <row r="3" spans="1:19" x14ac:dyDescent="0.25">
      <c r="D3" s="9">
        <v>2011</v>
      </c>
      <c r="E3" s="9">
        <v>2010</v>
      </c>
      <c r="F3" s="9">
        <v>2009</v>
      </c>
      <c r="G3" s="9">
        <v>2008</v>
      </c>
      <c r="H3" s="9">
        <v>2007</v>
      </c>
      <c r="I3" s="9">
        <v>2006</v>
      </c>
      <c r="J3" s="9">
        <v>2005</v>
      </c>
      <c r="K3" s="9">
        <v>2004</v>
      </c>
      <c r="L3" s="9">
        <v>2003</v>
      </c>
      <c r="M3" s="9">
        <v>2002</v>
      </c>
      <c r="N3" s="9">
        <v>2001</v>
      </c>
      <c r="O3" s="9">
        <v>2000</v>
      </c>
      <c r="P3" s="9">
        <v>1999</v>
      </c>
      <c r="Q3" s="9">
        <v>1998</v>
      </c>
      <c r="S3" s="34" t="s">
        <v>1763</v>
      </c>
    </row>
    <row r="4" spans="1:19" s="34" customFormat="1" x14ac:dyDescent="0.25">
      <c r="C4" s="34" t="s">
        <v>841</v>
      </c>
      <c r="D4" s="35">
        <f>D18+D29</f>
        <v>41038</v>
      </c>
      <c r="E4" s="35">
        <f t="shared" ref="E4:P4" si="0">E18+E29</f>
        <v>40365</v>
      </c>
      <c r="F4" s="35">
        <f t="shared" si="0"/>
        <v>40605</v>
      </c>
      <c r="G4" s="35">
        <f t="shared" si="0"/>
        <v>38544</v>
      </c>
      <c r="H4" s="35">
        <f t="shared" si="0"/>
        <v>38032</v>
      </c>
      <c r="I4" s="35">
        <f t="shared" si="0"/>
        <v>38021</v>
      </c>
      <c r="J4" s="35">
        <f t="shared" si="0"/>
        <v>39371</v>
      </c>
      <c r="K4" s="35">
        <f t="shared" si="0"/>
        <v>39997</v>
      </c>
      <c r="L4" s="35">
        <f t="shared" si="0"/>
        <v>40429</v>
      </c>
      <c r="M4" s="35">
        <f t="shared" si="0"/>
        <v>41576</v>
      </c>
      <c r="N4" s="35">
        <f t="shared" si="0"/>
        <v>42430</v>
      </c>
      <c r="O4" s="35">
        <f t="shared" si="0"/>
        <v>39574</v>
      </c>
      <c r="P4" s="35">
        <f t="shared" si="0"/>
        <v>39210</v>
      </c>
      <c r="Q4" s="35"/>
    </row>
    <row r="5" spans="1:19" s="34" customFormat="1" x14ac:dyDescent="0.25">
      <c r="C5" s="34" t="s">
        <v>842</v>
      </c>
      <c r="D5" s="35">
        <f>D41+D44</f>
        <v>9640</v>
      </c>
      <c r="E5" s="35">
        <f t="shared" ref="E5:P5" si="1">E41+E44</f>
        <v>9848</v>
      </c>
      <c r="F5" s="35">
        <f t="shared" si="1"/>
        <v>9937</v>
      </c>
      <c r="G5" s="35">
        <f t="shared" si="1"/>
        <v>9772</v>
      </c>
      <c r="H5" s="35">
        <f t="shared" si="1"/>
        <v>9534</v>
      </c>
      <c r="I5" s="35">
        <f t="shared" si="1"/>
        <v>9483</v>
      </c>
      <c r="J5" s="35">
        <f t="shared" si="1"/>
        <v>10298</v>
      </c>
      <c r="K5" s="35">
        <f t="shared" si="1"/>
        <v>10373</v>
      </c>
      <c r="L5" s="35">
        <f t="shared" si="1"/>
        <v>10717</v>
      </c>
      <c r="M5" s="35">
        <f t="shared" si="1"/>
        <v>11266</v>
      </c>
      <c r="N5" s="35">
        <f t="shared" si="1"/>
        <v>11764</v>
      </c>
      <c r="O5" s="35">
        <f t="shared" si="1"/>
        <v>10637</v>
      </c>
      <c r="P5" s="35">
        <f t="shared" si="1"/>
        <v>10180</v>
      </c>
      <c r="Q5" s="35"/>
    </row>
    <row r="6" spans="1:19" s="34" customFormat="1" x14ac:dyDescent="0.25">
      <c r="C6" s="9" t="s">
        <v>61</v>
      </c>
    </row>
    <row r="7" spans="1:19" x14ac:dyDescent="0.25">
      <c r="C7" s="9" t="s">
        <v>62</v>
      </c>
      <c r="D7" s="10">
        <f>D20+D31</f>
        <v>36390</v>
      </c>
      <c r="E7" s="10">
        <f>E20+E31</f>
        <v>36010</v>
      </c>
      <c r="F7" s="11">
        <f>$D13*(F18+F29)</f>
        <v>36114.17269633797</v>
      </c>
      <c r="G7" s="11">
        <f>$D13*(G18+G29)</f>
        <v>34281.114946623587</v>
      </c>
      <c r="H7" s="11">
        <f t="shared" ref="H7:P7" si="2">$D13*(H18+H29)</f>
        <v>33825.741066054077</v>
      </c>
      <c r="I7" s="11">
        <f t="shared" si="2"/>
        <v>33815.957642838715</v>
      </c>
      <c r="J7" s="11">
        <f t="shared" si="2"/>
        <v>35016.65049199661</v>
      </c>
      <c r="K7" s="11">
        <f t="shared" si="2"/>
        <v>35573.416213161676</v>
      </c>
      <c r="L7" s="11">
        <f t="shared" si="2"/>
        <v>35957.637924892202</v>
      </c>
      <c r="M7" s="11">
        <f t="shared" si="2"/>
        <v>36977.782145621168</v>
      </c>
      <c r="N7" s="11">
        <f t="shared" si="2"/>
        <v>37737.331547977345</v>
      </c>
      <c r="O7" s="11">
        <f t="shared" si="2"/>
        <v>35197.199120425532</v>
      </c>
      <c r="P7" s="11">
        <f t="shared" si="2"/>
        <v>34873.456752208149</v>
      </c>
      <c r="Q7" s="11"/>
      <c r="S7" s="9" t="s">
        <v>103</v>
      </c>
    </row>
    <row r="8" spans="1:19" x14ac:dyDescent="0.25">
      <c r="C8" s="9" t="s">
        <v>63</v>
      </c>
      <c r="D8" s="10">
        <f>D27+D28+D38+D40</f>
        <v>13940</v>
      </c>
      <c r="E8" s="10">
        <f>E27+E28+E38+E40</f>
        <v>14124</v>
      </c>
      <c r="F8" s="10">
        <f>F27+F28</f>
        <v>13377</v>
      </c>
      <c r="G8" s="10">
        <f t="shared" ref="G8:P8" si="3">G27+G28</f>
        <v>13095</v>
      </c>
      <c r="H8" s="10">
        <f t="shared" si="3"/>
        <v>13311</v>
      </c>
      <c r="I8" s="10">
        <f t="shared" si="3"/>
        <v>12985</v>
      </c>
      <c r="J8" s="10">
        <f t="shared" si="3"/>
        <v>13610</v>
      </c>
      <c r="K8" s="10">
        <f t="shared" si="3"/>
        <v>13669</v>
      </c>
      <c r="L8" s="10">
        <f t="shared" si="3"/>
        <v>14117</v>
      </c>
      <c r="M8" s="10">
        <f t="shared" si="3"/>
        <v>14637</v>
      </c>
      <c r="N8" s="10">
        <f t="shared" si="3"/>
        <v>15256</v>
      </c>
      <c r="O8" s="10">
        <f t="shared" si="3"/>
        <v>15160</v>
      </c>
      <c r="P8" s="10">
        <f t="shared" si="3"/>
        <v>15434</v>
      </c>
    </row>
    <row r="9" spans="1:19" x14ac:dyDescent="0.25">
      <c r="C9" s="9" t="s">
        <v>64</v>
      </c>
      <c r="D9" s="10">
        <f>D42+D45</f>
        <v>8886</v>
      </c>
      <c r="E9" s="10">
        <f>E42+E45</f>
        <v>9159</v>
      </c>
      <c r="F9" s="10">
        <f t="shared" ref="F9:Q9" si="4">F42+F45</f>
        <v>9224</v>
      </c>
      <c r="G9" s="10">
        <f t="shared" si="4"/>
        <v>9092</v>
      </c>
      <c r="H9" s="10">
        <f t="shared" si="4"/>
        <v>9017</v>
      </c>
      <c r="I9" s="10">
        <f t="shared" si="4"/>
        <v>9032</v>
      </c>
      <c r="J9" s="10">
        <f t="shared" si="4"/>
        <v>9899</v>
      </c>
      <c r="K9" s="10">
        <f t="shared" si="4"/>
        <v>10006</v>
      </c>
      <c r="L9" s="10">
        <f t="shared" si="4"/>
        <v>10361</v>
      </c>
      <c r="M9" s="10">
        <f t="shared" si="4"/>
        <v>10771</v>
      </c>
      <c r="N9" s="10">
        <f t="shared" si="4"/>
        <v>11221</v>
      </c>
      <c r="O9" s="10">
        <f t="shared" si="4"/>
        <v>10156</v>
      </c>
      <c r="P9" s="10">
        <f t="shared" si="4"/>
        <v>9757</v>
      </c>
      <c r="Q9" s="10">
        <f t="shared" si="4"/>
        <v>9593</v>
      </c>
    </row>
    <row r="10" spans="1:19" x14ac:dyDescent="0.25">
      <c r="C10" s="9" t="s">
        <v>238</v>
      </c>
      <c r="D10" s="10">
        <f>SUM(D7:D9)</f>
        <v>59216</v>
      </c>
      <c r="E10" s="10">
        <f t="shared" ref="E10:P10" si="5">SUM(E7:E9)</f>
        <v>59293</v>
      </c>
      <c r="F10" s="10">
        <f t="shared" si="5"/>
        <v>58715.17269633797</v>
      </c>
      <c r="G10" s="10">
        <f t="shared" si="5"/>
        <v>56468.114946623587</v>
      </c>
      <c r="H10" s="10">
        <f t="shared" si="5"/>
        <v>56153.741066054077</v>
      </c>
      <c r="I10" s="10">
        <f t="shared" si="5"/>
        <v>55832.957642838715</v>
      </c>
      <c r="J10" s="10">
        <f t="shared" si="5"/>
        <v>58525.65049199661</v>
      </c>
      <c r="K10" s="10">
        <f t="shared" si="5"/>
        <v>59248.416213161676</v>
      </c>
      <c r="L10" s="10">
        <f t="shared" si="5"/>
        <v>60435.637924892202</v>
      </c>
      <c r="M10" s="10">
        <f t="shared" si="5"/>
        <v>62385.782145621168</v>
      </c>
      <c r="N10" s="10">
        <f t="shared" si="5"/>
        <v>64214.331547977345</v>
      </c>
      <c r="O10" s="10">
        <f t="shared" si="5"/>
        <v>60513.199120425532</v>
      </c>
      <c r="P10" s="10">
        <f t="shared" si="5"/>
        <v>60064.456752208149</v>
      </c>
      <c r="Q10" s="10"/>
    </row>
    <row r="11" spans="1:19" x14ac:dyDescent="0.25">
      <c r="C11" s="9" t="s">
        <v>65</v>
      </c>
      <c r="D11" s="12">
        <f>SUM(D7:D9)*1000/D64</f>
        <v>5.9324403482483543</v>
      </c>
      <c r="E11" s="12">
        <f t="shared" ref="E11:P11" si="6">SUM(E7:E9)*1000/E64</f>
        <v>5.9756808444422225</v>
      </c>
      <c r="F11" s="12">
        <f t="shared" si="6"/>
        <v>5.953720889324793</v>
      </c>
      <c r="G11" s="12">
        <f t="shared" si="6"/>
        <v>5.7671835734898824</v>
      </c>
      <c r="H11" s="12">
        <f t="shared" si="6"/>
        <v>5.7745418456770974</v>
      </c>
      <c r="I11" s="12">
        <f t="shared" si="6"/>
        <v>5.7797907318142885</v>
      </c>
      <c r="J11" s="12">
        <f t="shared" si="6"/>
        <v>6.1026536255716755</v>
      </c>
      <c r="K11" s="12">
        <f t="shared" si="6"/>
        <v>6.2120905520711007</v>
      </c>
      <c r="L11" s="12">
        <f t="shared" si="6"/>
        <v>6.3674183296365294</v>
      </c>
      <c r="M11" s="12">
        <f t="shared" si="6"/>
        <v>6.6113975679795081</v>
      </c>
      <c r="N11" s="12">
        <f t="shared" si="6"/>
        <v>6.8363052787256464</v>
      </c>
      <c r="O11" s="12">
        <f t="shared" si="6"/>
        <v>6.4614107938856495</v>
      </c>
      <c r="P11" s="12">
        <f t="shared" si="6"/>
        <v>6.570528144650301</v>
      </c>
    </row>
    <row r="12" spans="1:19" x14ac:dyDescent="0.25">
      <c r="F12" s="10"/>
    </row>
    <row r="13" spans="1:19" x14ac:dyDescent="0.25">
      <c r="C13" s="9" t="s">
        <v>66</v>
      </c>
      <c r="D13" s="13">
        <f>(D20+E20+D31+E31)/(D18+E18+D29+E29)</f>
        <v>0.88940211048732842</v>
      </c>
      <c r="F13" s="10"/>
    </row>
    <row r="14" spans="1:19" x14ac:dyDescent="0.25">
      <c r="C14" s="9" t="s">
        <v>67</v>
      </c>
      <c r="D14" s="13">
        <f>SUM(D9:H9)/SUM(D7:H9)</f>
        <v>0.15655898478966643</v>
      </c>
      <c r="F14" s="10"/>
    </row>
    <row r="15" spans="1:19" x14ac:dyDescent="0.25">
      <c r="C15" s="9" t="s">
        <v>68</v>
      </c>
      <c r="D15" s="14">
        <f>SUM(D7:H7)/SUM(D7:H9)</f>
        <v>0.60936156170809685</v>
      </c>
      <c r="F15" s="10"/>
    </row>
    <row r="17" spans="1:19" x14ac:dyDescent="0.25">
      <c r="A17" s="9" t="s">
        <v>69</v>
      </c>
      <c r="B17" s="9" t="s">
        <v>70</v>
      </c>
      <c r="C17" s="9" t="s">
        <v>71</v>
      </c>
      <c r="D17" s="9">
        <v>2011</v>
      </c>
      <c r="E17" s="9">
        <v>2010</v>
      </c>
      <c r="F17" s="9">
        <v>2009</v>
      </c>
      <c r="G17" s="9">
        <v>2008</v>
      </c>
      <c r="H17" s="9">
        <v>2007</v>
      </c>
      <c r="I17" s="9">
        <v>2006</v>
      </c>
      <c r="J17" s="9">
        <v>2005</v>
      </c>
      <c r="K17" s="9">
        <v>2004</v>
      </c>
      <c r="L17" s="9">
        <v>2003</v>
      </c>
      <c r="M17" s="9">
        <v>2002</v>
      </c>
      <c r="N17" s="9">
        <v>2001</v>
      </c>
      <c r="O17" s="9">
        <v>2000</v>
      </c>
      <c r="P17" s="9">
        <v>1999</v>
      </c>
      <c r="Q17" s="9">
        <v>1998</v>
      </c>
      <c r="S17" s="9" t="s">
        <v>72</v>
      </c>
    </row>
    <row r="18" spans="1:19" x14ac:dyDescent="0.25">
      <c r="A18" s="9" t="s">
        <v>73</v>
      </c>
      <c r="B18" s="9" t="s">
        <v>74</v>
      </c>
      <c r="C18" s="9" t="s">
        <v>75</v>
      </c>
      <c r="D18" s="11">
        <v>29324</v>
      </c>
      <c r="E18" s="11">
        <v>28742</v>
      </c>
      <c r="F18" s="11">
        <v>28910</v>
      </c>
      <c r="G18" s="11">
        <v>27462</v>
      </c>
      <c r="H18" s="11">
        <v>26731</v>
      </c>
      <c r="I18" s="11">
        <v>25626</v>
      </c>
      <c r="J18" s="11">
        <v>25890</v>
      </c>
      <c r="K18" s="11">
        <v>26490</v>
      </c>
      <c r="L18" s="11">
        <v>26341</v>
      </c>
      <c r="M18" s="11">
        <v>27298</v>
      </c>
      <c r="N18" s="11">
        <v>27779</v>
      </c>
      <c r="O18" s="11">
        <v>26511</v>
      </c>
      <c r="P18" s="11">
        <v>26129</v>
      </c>
      <c r="Q18" s="11"/>
      <c r="S18" s="9" t="s">
        <v>76</v>
      </c>
    </row>
    <row r="19" spans="1:19" x14ac:dyDescent="0.25">
      <c r="C19" s="9" t="s">
        <v>77</v>
      </c>
      <c r="D19" s="11">
        <v>3565</v>
      </c>
      <c r="E19" s="11">
        <v>3267</v>
      </c>
      <c r="F19" s="11"/>
      <c r="G19" s="11"/>
      <c r="H19" s="11"/>
      <c r="I19" s="11"/>
      <c r="J19" s="11"/>
      <c r="K19" s="11"/>
      <c r="L19" s="11"/>
      <c r="M19" s="11"/>
      <c r="N19" s="11"/>
      <c r="O19" s="11"/>
      <c r="P19" s="11"/>
      <c r="Q19" s="11"/>
      <c r="S19" s="9" t="s">
        <v>78</v>
      </c>
    </row>
    <row r="20" spans="1:19" x14ac:dyDescent="0.25">
      <c r="C20" s="9" t="s">
        <v>79</v>
      </c>
      <c r="D20" s="11">
        <v>25759</v>
      </c>
      <c r="E20" s="11">
        <v>25475</v>
      </c>
      <c r="F20" s="11"/>
      <c r="G20" s="11"/>
      <c r="H20" s="11"/>
      <c r="I20" s="11"/>
      <c r="J20" s="11"/>
      <c r="K20" s="11"/>
      <c r="L20" s="11"/>
      <c r="M20" s="11"/>
      <c r="N20" s="11"/>
      <c r="O20" s="11"/>
      <c r="P20" s="11"/>
      <c r="Q20" s="11"/>
    </row>
    <row r="21" spans="1:19" x14ac:dyDescent="0.25">
      <c r="C21" s="9" t="s">
        <v>80</v>
      </c>
      <c r="D21" s="11">
        <v>984</v>
      </c>
      <c r="E21" s="11">
        <v>975</v>
      </c>
      <c r="F21" s="11"/>
      <c r="G21" s="11"/>
      <c r="H21" s="11"/>
      <c r="I21" s="11"/>
      <c r="J21" s="11"/>
      <c r="K21" s="11"/>
      <c r="L21" s="11"/>
      <c r="M21" s="11"/>
      <c r="N21" s="11"/>
      <c r="O21" s="11"/>
      <c r="P21" s="11"/>
      <c r="Q21" s="11"/>
      <c r="S21" s="9" t="s">
        <v>81</v>
      </c>
    </row>
    <row r="22" spans="1:19" x14ac:dyDescent="0.25">
      <c r="C22" s="9" t="s">
        <v>82</v>
      </c>
      <c r="D22" s="11">
        <v>1745</v>
      </c>
      <c r="E22" s="11">
        <v>2004</v>
      </c>
      <c r="F22" s="11"/>
      <c r="G22" s="11"/>
      <c r="H22" s="11"/>
      <c r="I22" s="11"/>
      <c r="J22" s="11"/>
      <c r="K22" s="11"/>
      <c r="L22" s="11"/>
      <c r="M22" s="11"/>
      <c r="N22" s="11"/>
      <c r="O22" s="11"/>
      <c r="P22" s="11"/>
      <c r="Q22" s="11"/>
      <c r="S22" s="9" t="s">
        <v>83</v>
      </c>
    </row>
    <row r="23" spans="1:19" x14ac:dyDescent="0.25">
      <c r="C23" s="9" t="s">
        <v>84</v>
      </c>
      <c r="D23" s="11">
        <v>4794</v>
      </c>
      <c r="E23" s="11">
        <v>4220</v>
      </c>
      <c r="F23" s="11"/>
      <c r="G23" s="11"/>
      <c r="H23" s="11"/>
      <c r="I23" s="11"/>
      <c r="J23" s="11"/>
      <c r="K23" s="11"/>
      <c r="L23" s="11"/>
      <c r="M23" s="11"/>
      <c r="N23" s="11"/>
      <c r="O23" s="11"/>
      <c r="P23" s="11"/>
      <c r="Q23" s="11"/>
    </row>
    <row r="24" spans="1:19" x14ac:dyDescent="0.25">
      <c r="C24" s="9" t="s">
        <v>85</v>
      </c>
      <c r="D24" s="11">
        <v>7702</v>
      </c>
      <c r="E24" s="11">
        <v>7595</v>
      </c>
      <c r="F24" s="11"/>
      <c r="G24" s="11"/>
      <c r="H24" s="11"/>
      <c r="I24" s="11"/>
      <c r="J24" s="11"/>
      <c r="K24" s="11"/>
      <c r="L24" s="11"/>
      <c r="M24" s="11"/>
      <c r="N24" s="11"/>
      <c r="O24" s="11"/>
      <c r="P24" s="11"/>
      <c r="Q24" s="11"/>
    </row>
    <row r="25" spans="1:19" x14ac:dyDescent="0.25">
      <c r="C25" s="9" t="s">
        <v>86</v>
      </c>
      <c r="D25" s="11">
        <v>1568</v>
      </c>
      <c r="E25" s="11">
        <v>1357</v>
      </c>
      <c r="F25" s="11"/>
      <c r="G25" s="11"/>
      <c r="H25" s="11"/>
      <c r="I25" s="11"/>
      <c r="J25" s="11"/>
      <c r="K25" s="11"/>
      <c r="L25" s="11"/>
      <c r="M25" s="11"/>
      <c r="N25" s="11"/>
      <c r="O25" s="11"/>
      <c r="P25" s="11"/>
      <c r="Q25" s="11"/>
    </row>
    <row r="26" spans="1:19" x14ac:dyDescent="0.25">
      <c r="C26" s="9" t="s">
        <v>87</v>
      </c>
      <c r="D26" s="11"/>
      <c r="E26" s="11"/>
      <c r="F26" s="11">
        <v>13523</v>
      </c>
      <c r="G26" s="11">
        <v>12655</v>
      </c>
      <c r="H26" s="11">
        <v>12297</v>
      </c>
      <c r="I26" s="11">
        <v>11881</v>
      </c>
      <c r="J26" s="11">
        <v>11737</v>
      </c>
      <c r="K26" s="11">
        <v>12051</v>
      </c>
      <c r="L26" s="11">
        <v>11933</v>
      </c>
      <c r="M26" s="11">
        <v>12072</v>
      </c>
      <c r="N26" s="11">
        <v>11302</v>
      </c>
      <c r="O26" s="11">
        <v>10753</v>
      </c>
      <c r="P26" s="11">
        <v>10089</v>
      </c>
      <c r="Q26" s="11"/>
      <c r="S26" s="9" t="s">
        <v>88</v>
      </c>
    </row>
    <row r="27" spans="1:19" x14ac:dyDescent="0.25">
      <c r="C27" s="9" t="s">
        <v>89</v>
      </c>
      <c r="D27" s="11">
        <v>7051</v>
      </c>
      <c r="E27" s="11">
        <v>7329</v>
      </c>
      <c r="F27" s="11">
        <v>7604</v>
      </c>
      <c r="G27" s="11">
        <v>7546</v>
      </c>
      <c r="H27" s="11">
        <v>7474</v>
      </c>
      <c r="I27" s="11">
        <v>7763</v>
      </c>
      <c r="J27" s="11">
        <v>8038</v>
      </c>
      <c r="K27" s="11">
        <v>8215</v>
      </c>
      <c r="L27" s="11">
        <v>8463</v>
      </c>
      <c r="M27" s="11">
        <v>8571</v>
      </c>
      <c r="N27" s="11">
        <v>8932</v>
      </c>
      <c r="O27" s="11">
        <v>9009</v>
      </c>
      <c r="P27" s="11">
        <v>9347</v>
      </c>
      <c r="Q27" s="11"/>
    </row>
    <row r="28" spans="1:19" x14ac:dyDescent="0.25">
      <c r="C28" s="9" t="s">
        <v>90</v>
      </c>
      <c r="D28" s="11">
        <v>5094</v>
      </c>
      <c r="E28" s="11">
        <v>4920</v>
      </c>
      <c r="F28" s="11">
        <v>5773</v>
      </c>
      <c r="G28" s="11">
        <v>5549</v>
      </c>
      <c r="H28" s="11">
        <v>5837</v>
      </c>
      <c r="I28" s="11">
        <v>5222</v>
      </c>
      <c r="J28" s="11">
        <v>5572</v>
      </c>
      <c r="K28" s="11">
        <v>5454</v>
      </c>
      <c r="L28" s="11">
        <v>5654</v>
      </c>
      <c r="M28" s="11">
        <v>6066</v>
      </c>
      <c r="N28" s="11">
        <v>6324</v>
      </c>
      <c r="O28" s="11">
        <v>6151</v>
      </c>
      <c r="P28" s="11">
        <v>6087</v>
      </c>
      <c r="Q28" s="11"/>
    </row>
    <row r="29" spans="1:19" x14ac:dyDescent="0.25">
      <c r="B29" s="9" t="s">
        <v>91</v>
      </c>
      <c r="C29" s="9" t="s">
        <v>75</v>
      </c>
      <c r="D29" s="10">
        <f t="shared" ref="D29:P29" si="7">D51-D18</f>
        <v>11714</v>
      </c>
      <c r="E29" s="10">
        <f t="shared" si="7"/>
        <v>11623</v>
      </c>
      <c r="F29" s="10">
        <f t="shared" si="7"/>
        <v>11695</v>
      </c>
      <c r="G29" s="10">
        <f t="shared" si="7"/>
        <v>11082</v>
      </c>
      <c r="H29" s="10">
        <f t="shared" si="7"/>
        <v>11301</v>
      </c>
      <c r="I29" s="10">
        <f t="shared" si="7"/>
        <v>12395</v>
      </c>
      <c r="J29" s="10">
        <f t="shared" si="7"/>
        <v>13481</v>
      </c>
      <c r="K29" s="10">
        <f t="shared" si="7"/>
        <v>13507</v>
      </c>
      <c r="L29" s="10">
        <f t="shared" si="7"/>
        <v>14088</v>
      </c>
      <c r="M29" s="10">
        <f t="shared" si="7"/>
        <v>14278</v>
      </c>
      <c r="N29" s="10">
        <f t="shared" si="7"/>
        <v>14651</v>
      </c>
      <c r="O29" s="10">
        <f t="shared" si="7"/>
        <v>13063</v>
      </c>
      <c r="P29" s="10">
        <f t="shared" si="7"/>
        <v>13081</v>
      </c>
    </row>
    <row r="30" spans="1:19" x14ac:dyDescent="0.25">
      <c r="C30" s="9" t="s">
        <v>77</v>
      </c>
      <c r="D30" s="10">
        <f t="shared" ref="D30:E36" si="8">D52-D19</f>
        <v>1083</v>
      </c>
      <c r="E30" s="10">
        <f t="shared" si="8"/>
        <v>1088</v>
      </c>
    </row>
    <row r="31" spans="1:19" x14ac:dyDescent="0.25">
      <c r="C31" s="9" t="s">
        <v>79</v>
      </c>
      <c r="D31" s="10">
        <f t="shared" si="8"/>
        <v>10631</v>
      </c>
      <c r="E31" s="10">
        <f t="shared" si="8"/>
        <v>10535</v>
      </c>
    </row>
    <row r="32" spans="1:19" x14ac:dyDescent="0.25">
      <c r="C32" s="9" t="s">
        <v>80</v>
      </c>
      <c r="D32" s="10">
        <f t="shared" si="8"/>
        <v>0</v>
      </c>
      <c r="E32" s="10">
        <f t="shared" si="8"/>
        <v>0</v>
      </c>
    </row>
    <row r="33" spans="1:19" x14ac:dyDescent="0.25">
      <c r="C33" s="9" t="s">
        <v>82</v>
      </c>
      <c r="D33" s="10">
        <f t="shared" si="8"/>
        <v>334</v>
      </c>
      <c r="E33" s="10">
        <f t="shared" si="8"/>
        <v>367</v>
      </c>
    </row>
    <row r="34" spans="1:19" x14ac:dyDescent="0.25">
      <c r="C34" s="9" t="s">
        <v>84</v>
      </c>
      <c r="D34" s="10">
        <f t="shared" si="8"/>
        <v>6823</v>
      </c>
      <c r="E34" s="10">
        <f t="shared" si="8"/>
        <v>6532</v>
      </c>
    </row>
    <row r="35" spans="1:19" x14ac:dyDescent="0.25">
      <c r="C35" s="9" t="s">
        <v>85</v>
      </c>
      <c r="D35" s="10">
        <f t="shared" si="8"/>
        <v>1245</v>
      </c>
      <c r="E35" s="10">
        <f t="shared" si="8"/>
        <v>1260</v>
      </c>
    </row>
    <row r="36" spans="1:19" x14ac:dyDescent="0.25">
      <c r="C36" s="9" t="s">
        <v>86</v>
      </c>
      <c r="D36" s="10">
        <f t="shared" si="8"/>
        <v>83</v>
      </c>
      <c r="E36" s="10">
        <f t="shared" si="8"/>
        <v>90</v>
      </c>
    </row>
    <row r="37" spans="1:19" x14ac:dyDescent="0.25">
      <c r="C37" s="9" t="s">
        <v>87</v>
      </c>
      <c r="D37" s="10"/>
      <c r="E37" s="10"/>
      <c r="F37" s="10">
        <f>F59-F26</f>
        <v>8363</v>
      </c>
      <c r="G37" s="10">
        <f t="shared" ref="G37:P39" si="9">G59-G26</f>
        <v>7923</v>
      </c>
      <c r="H37" s="10">
        <f t="shared" si="9"/>
        <v>8128</v>
      </c>
      <c r="I37" s="10">
        <f t="shared" si="9"/>
        <v>8739</v>
      </c>
      <c r="J37" s="10">
        <f t="shared" si="9"/>
        <v>9044</v>
      </c>
      <c r="K37" s="10">
        <f t="shared" si="9"/>
        <v>9036</v>
      </c>
      <c r="L37" s="10">
        <f t="shared" si="9"/>
        <v>7844</v>
      </c>
      <c r="M37" s="10">
        <f t="shared" si="9"/>
        <v>7871</v>
      </c>
      <c r="N37" s="10">
        <f t="shared" si="9"/>
        <v>8653</v>
      </c>
      <c r="O37" s="10">
        <f t="shared" si="9"/>
        <v>7447</v>
      </c>
      <c r="P37" s="10">
        <f t="shared" si="9"/>
        <v>7734</v>
      </c>
    </row>
    <row r="38" spans="1:19" x14ac:dyDescent="0.25">
      <c r="C38" s="9" t="s">
        <v>89</v>
      </c>
      <c r="D38" s="10">
        <f>D60-D27</f>
        <v>1795</v>
      </c>
      <c r="E38" s="10">
        <f>E60-E27</f>
        <v>1875</v>
      </c>
      <c r="F38" s="10">
        <f>F60-F27</f>
        <v>2052</v>
      </c>
      <c r="G38" s="10">
        <f t="shared" si="9"/>
        <v>2019</v>
      </c>
      <c r="H38" s="10">
        <f t="shared" si="9"/>
        <v>2092</v>
      </c>
      <c r="I38" s="10">
        <f t="shared" si="9"/>
        <v>2106</v>
      </c>
      <c r="J38" s="10">
        <f t="shared" si="9"/>
        <v>2064</v>
      </c>
      <c r="K38" s="10">
        <f t="shared" si="9"/>
        <v>2194</v>
      </c>
      <c r="L38" s="10">
        <f t="shared" si="9"/>
        <v>2583</v>
      </c>
      <c r="M38" s="10">
        <f t="shared" si="9"/>
        <v>2946</v>
      </c>
      <c r="N38" s="10">
        <f t="shared" si="9"/>
        <v>3122</v>
      </c>
      <c r="O38" s="10">
        <f t="shared" si="9"/>
        <v>2794</v>
      </c>
      <c r="P38" s="10">
        <f t="shared" si="9"/>
        <v>2853</v>
      </c>
    </row>
    <row r="39" spans="1:19" x14ac:dyDescent="0.25">
      <c r="C39" s="9" t="s">
        <v>90</v>
      </c>
      <c r="D39" s="10">
        <f>D61-D28</f>
        <v>1180</v>
      </c>
      <c r="E39" s="10">
        <f>E61-E28</f>
        <v>1172</v>
      </c>
      <c r="F39" s="10">
        <f>F61-F28</f>
        <v>1192</v>
      </c>
      <c r="G39" s="10">
        <f t="shared" si="9"/>
        <v>1304</v>
      </c>
      <c r="H39" s="10">
        <f t="shared" si="9"/>
        <v>1257</v>
      </c>
      <c r="I39" s="10">
        <f t="shared" si="9"/>
        <v>1424</v>
      </c>
      <c r="J39" s="10">
        <f t="shared" si="9"/>
        <v>1462</v>
      </c>
      <c r="K39" s="10">
        <f t="shared" si="9"/>
        <v>1456</v>
      </c>
      <c r="L39" s="10">
        <f t="shared" si="9"/>
        <v>1320</v>
      </c>
      <c r="M39" s="10">
        <f t="shared" si="9"/>
        <v>1932</v>
      </c>
      <c r="N39" s="10">
        <f t="shared" si="9"/>
        <v>1910</v>
      </c>
      <c r="O39" s="10">
        <f t="shared" si="9"/>
        <v>1857</v>
      </c>
      <c r="P39" s="10">
        <f t="shared" si="9"/>
        <v>1919</v>
      </c>
    </row>
    <row r="40" spans="1:19" x14ac:dyDescent="0.25">
      <c r="D40" s="10"/>
      <c r="E40" s="10"/>
      <c r="F40" s="10"/>
      <c r="G40" s="10"/>
      <c r="H40" s="10"/>
      <c r="I40" s="10"/>
      <c r="J40" s="10"/>
      <c r="K40" s="10"/>
      <c r="L40" s="10"/>
      <c r="M40" s="10"/>
      <c r="N40" s="10"/>
      <c r="O40" s="10"/>
      <c r="P40" s="10"/>
    </row>
    <row r="41" spans="1:19" x14ac:dyDescent="0.25">
      <c r="A41" s="9" t="s">
        <v>92</v>
      </c>
      <c r="B41" s="9" t="s">
        <v>74</v>
      </c>
      <c r="C41" s="9" t="s">
        <v>14</v>
      </c>
      <c r="D41" s="11">
        <v>6599</v>
      </c>
      <c r="E41" s="11">
        <v>6654</v>
      </c>
      <c r="F41" s="11">
        <v>6554</v>
      </c>
      <c r="G41" s="11">
        <v>6606</v>
      </c>
      <c r="H41" s="11">
        <v>5788</v>
      </c>
      <c r="I41" s="11">
        <v>5169</v>
      </c>
      <c r="J41" s="11">
        <v>5540</v>
      </c>
      <c r="K41" s="11">
        <v>5795</v>
      </c>
      <c r="L41" s="11">
        <v>5792</v>
      </c>
      <c r="M41" s="11">
        <v>6980</v>
      </c>
      <c r="N41" s="11">
        <v>7312</v>
      </c>
      <c r="O41" s="11">
        <v>6859</v>
      </c>
      <c r="P41" s="11">
        <v>6357</v>
      </c>
      <c r="Q41" s="11">
        <v>5926</v>
      </c>
      <c r="S41" s="9" t="s">
        <v>93</v>
      </c>
    </row>
    <row r="42" spans="1:19" x14ac:dyDescent="0.25">
      <c r="C42" s="9" t="s">
        <v>11</v>
      </c>
      <c r="D42" s="11">
        <v>5874</v>
      </c>
      <c r="E42" s="11">
        <v>5990</v>
      </c>
      <c r="F42" s="11">
        <v>5862</v>
      </c>
      <c r="G42" s="11">
        <v>5944</v>
      </c>
      <c r="H42" s="11">
        <v>5313</v>
      </c>
      <c r="I42" s="11">
        <v>4778</v>
      </c>
      <c r="J42" s="11">
        <v>5187</v>
      </c>
      <c r="K42" s="11">
        <v>5476</v>
      </c>
      <c r="L42" s="11">
        <v>5496</v>
      </c>
      <c r="M42" s="11">
        <v>6599</v>
      </c>
      <c r="N42" s="11">
        <v>6882</v>
      </c>
      <c r="O42" s="11">
        <v>6514</v>
      </c>
      <c r="P42" s="11">
        <v>6081</v>
      </c>
      <c r="Q42" s="11">
        <v>5611</v>
      </c>
    </row>
    <row r="43" spans="1:19" x14ac:dyDescent="0.25">
      <c r="C43" s="9" t="s">
        <v>13</v>
      </c>
      <c r="D43" s="11">
        <v>725</v>
      </c>
      <c r="E43" s="11">
        <v>664</v>
      </c>
      <c r="F43" s="11">
        <v>692</v>
      </c>
      <c r="G43" s="11">
        <v>662</v>
      </c>
      <c r="H43" s="11">
        <v>475</v>
      </c>
      <c r="I43" s="11">
        <v>391</v>
      </c>
      <c r="J43" s="11">
        <v>353</v>
      </c>
      <c r="K43" s="11">
        <v>319</v>
      </c>
      <c r="L43" s="11">
        <v>296</v>
      </c>
      <c r="M43" s="11">
        <v>381</v>
      </c>
      <c r="N43" s="11">
        <v>430</v>
      </c>
      <c r="O43" s="11">
        <v>345</v>
      </c>
      <c r="P43" s="11">
        <v>276</v>
      </c>
      <c r="Q43" s="11">
        <v>315</v>
      </c>
    </row>
    <row r="44" spans="1:19" x14ac:dyDescent="0.25">
      <c r="B44" s="9" t="s">
        <v>91</v>
      </c>
      <c r="C44" s="9" t="s">
        <v>14</v>
      </c>
      <c r="D44" s="11">
        <v>3041</v>
      </c>
      <c r="E44" s="11">
        <v>3194</v>
      </c>
      <c r="F44" s="11">
        <v>3383</v>
      </c>
      <c r="G44" s="11">
        <v>3166</v>
      </c>
      <c r="H44" s="11">
        <v>3746</v>
      </c>
      <c r="I44" s="11">
        <v>4314</v>
      </c>
      <c r="J44" s="11">
        <v>4758</v>
      </c>
      <c r="K44" s="11">
        <v>4578</v>
      </c>
      <c r="L44" s="11">
        <v>4925</v>
      </c>
      <c r="M44" s="11">
        <v>4286</v>
      </c>
      <c r="N44" s="11">
        <v>4452</v>
      </c>
      <c r="O44" s="11">
        <v>3778</v>
      </c>
      <c r="P44" s="11">
        <v>3823</v>
      </c>
      <c r="Q44" s="11">
        <v>4256</v>
      </c>
      <c r="S44" s="9" t="s">
        <v>94</v>
      </c>
    </row>
    <row r="45" spans="1:19" x14ac:dyDescent="0.25">
      <c r="C45" s="9" t="s">
        <v>11</v>
      </c>
      <c r="D45" s="11">
        <v>3012</v>
      </c>
      <c r="E45" s="11">
        <v>3169</v>
      </c>
      <c r="F45" s="11">
        <v>3362</v>
      </c>
      <c r="G45" s="11">
        <v>3148</v>
      </c>
      <c r="H45" s="11">
        <v>3704</v>
      </c>
      <c r="I45" s="11">
        <v>4254</v>
      </c>
      <c r="J45" s="11">
        <v>4712</v>
      </c>
      <c r="K45" s="11">
        <v>4530</v>
      </c>
      <c r="L45" s="11">
        <v>4865</v>
      </c>
      <c r="M45" s="11">
        <v>4172</v>
      </c>
      <c r="N45" s="11">
        <v>4339</v>
      </c>
      <c r="O45" s="11">
        <v>3642</v>
      </c>
      <c r="P45" s="11">
        <v>3676</v>
      </c>
      <c r="Q45" s="11">
        <v>3982</v>
      </c>
    </row>
    <row r="46" spans="1:19" x14ac:dyDescent="0.25">
      <c r="C46" s="9" t="s">
        <v>13</v>
      </c>
      <c r="D46" s="11">
        <v>29</v>
      </c>
      <c r="E46" s="11">
        <v>25</v>
      </c>
      <c r="F46" s="11">
        <v>21</v>
      </c>
      <c r="G46" s="11">
        <v>18</v>
      </c>
      <c r="H46" s="11">
        <v>42</v>
      </c>
      <c r="I46" s="11">
        <v>60</v>
      </c>
      <c r="J46" s="11">
        <v>46</v>
      </c>
      <c r="K46" s="11">
        <v>48</v>
      </c>
      <c r="L46" s="11">
        <v>60</v>
      </c>
      <c r="M46" s="11">
        <v>114</v>
      </c>
      <c r="N46" s="11">
        <v>113</v>
      </c>
      <c r="O46" s="11">
        <v>136</v>
      </c>
      <c r="P46" s="11">
        <v>147</v>
      </c>
      <c r="Q46" s="11">
        <v>274</v>
      </c>
    </row>
    <row r="47" spans="1:19" x14ac:dyDescent="0.25">
      <c r="D47" s="11"/>
      <c r="E47" s="11"/>
      <c r="F47" s="11"/>
      <c r="G47" s="11"/>
      <c r="H47" s="11"/>
      <c r="I47" s="11"/>
      <c r="J47" s="11"/>
      <c r="K47" s="11"/>
      <c r="L47" s="11"/>
      <c r="M47" s="11"/>
      <c r="N47" s="11"/>
      <c r="O47" s="11"/>
      <c r="P47" s="11"/>
      <c r="Q47" s="11"/>
    </row>
    <row r="48" spans="1:19" x14ac:dyDescent="0.25">
      <c r="D48" s="11"/>
      <c r="E48" s="11"/>
      <c r="F48" s="11"/>
      <c r="G48" s="11"/>
      <c r="H48" s="11"/>
      <c r="I48" s="11"/>
      <c r="J48" s="11"/>
      <c r="K48" s="11"/>
      <c r="L48" s="11"/>
      <c r="M48" s="11"/>
      <c r="N48" s="11"/>
      <c r="O48" s="11"/>
      <c r="P48" s="11"/>
      <c r="Q48" s="11"/>
    </row>
    <row r="49" spans="1:17" x14ac:dyDescent="0.25">
      <c r="A49" s="9" t="s">
        <v>95</v>
      </c>
      <c r="D49" s="11"/>
      <c r="E49" s="11"/>
      <c r="F49" s="11"/>
      <c r="G49" s="11"/>
      <c r="H49" s="11"/>
      <c r="I49" s="11"/>
      <c r="J49" s="11"/>
      <c r="K49" s="11"/>
      <c r="L49" s="11"/>
      <c r="M49" s="11"/>
      <c r="N49" s="11"/>
      <c r="O49" s="11"/>
      <c r="P49" s="11"/>
      <c r="Q49" s="11"/>
    </row>
    <row r="51" spans="1:17" x14ac:dyDescent="0.25">
      <c r="A51" s="9" t="s">
        <v>73</v>
      </c>
      <c r="B51" s="9" t="s">
        <v>96</v>
      </c>
      <c r="C51" s="9" t="s">
        <v>75</v>
      </c>
      <c r="D51" s="11">
        <v>41038</v>
      </c>
      <c r="E51" s="11">
        <v>40365</v>
      </c>
      <c r="F51" s="11">
        <v>40605</v>
      </c>
      <c r="G51" s="11">
        <v>38544</v>
      </c>
      <c r="H51" s="11">
        <v>38032</v>
      </c>
      <c r="I51" s="11">
        <v>38021</v>
      </c>
      <c r="J51" s="11">
        <v>39371</v>
      </c>
      <c r="K51" s="11">
        <v>39997</v>
      </c>
      <c r="L51" s="11">
        <v>40429</v>
      </c>
      <c r="M51" s="11">
        <v>41576</v>
      </c>
      <c r="N51" s="11">
        <v>42430</v>
      </c>
      <c r="O51" s="11">
        <v>39574</v>
      </c>
      <c r="P51" s="11">
        <v>39210</v>
      </c>
      <c r="Q51" s="11"/>
    </row>
    <row r="52" spans="1:17" x14ac:dyDescent="0.25">
      <c r="C52" s="9" t="s">
        <v>77</v>
      </c>
      <c r="D52" s="11">
        <v>4648</v>
      </c>
      <c r="E52" s="11">
        <v>4355</v>
      </c>
      <c r="F52" s="11"/>
      <c r="G52" s="11"/>
      <c r="H52" s="11"/>
      <c r="I52" s="11"/>
      <c r="J52" s="11"/>
      <c r="K52" s="11"/>
      <c r="L52" s="11"/>
      <c r="M52" s="11"/>
      <c r="N52" s="11"/>
      <c r="O52" s="11"/>
      <c r="P52" s="11"/>
      <c r="Q52" s="11"/>
    </row>
    <row r="53" spans="1:17" x14ac:dyDescent="0.25">
      <c r="C53" s="9" t="s">
        <v>79</v>
      </c>
      <c r="D53" s="11">
        <v>36390</v>
      </c>
      <c r="E53" s="11">
        <v>36010</v>
      </c>
      <c r="F53" s="11"/>
      <c r="G53" s="11"/>
      <c r="H53" s="11"/>
      <c r="I53" s="11"/>
      <c r="J53" s="11"/>
      <c r="K53" s="11"/>
      <c r="L53" s="11"/>
      <c r="M53" s="11"/>
      <c r="N53" s="11"/>
      <c r="O53" s="11"/>
      <c r="P53" s="11"/>
      <c r="Q53" s="11"/>
    </row>
    <row r="54" spans="1:17" x14ac:dyDescent="0.25">
      <c r="C54" s="9" t="s">
        <v>80</v>
      </c>
      <c r="D54" s="11">
        <v>984</v>
      </c>
      <c r="E54" s="11">
        <v>975</v>
      </c>
      <c r="F54" s="11"/>
      <c r="G54" s="11"/>
      <c r="H54" s="11"/>
      <c r="I54" s="11"/>
      <c r="J54" s="11"/>
      <c r="K54" s="11"/>
      <c r="L54" s="11"/>
      <c r="M54" s="11"/>
      <c r="N54" s="11"/>
      <c r="O54" s="11"/>
      <c r="P54" s="11"/>
      <c r="Q54" s="11"/>
    </row>
    <row r="55" spans="1:17" x14ac:dyDescent="0.25">
      <c r="C55" s="9" t="s">
        <v>82</v>
      </c>
      <c r="D55" s="11">
        <v>2079</v>
      </c>
      <c r="E55" s="11">
        <v>2371</v>
      </c>
      <c r="F55" s="11"/>
      <c r="G55" s="11"/>
      <c r="H55" s="11"/>
      <c r="I55" s="11"/>
      <c r="J55" s="11"/>
      <c r="K55" s="11"/>
      <c r="L55" s="11"/>
      <c r="M55" s="11"/>
      <c r="N55" s="11"/>
      <c r="O55" s="11"/>
      <c r="P55" s="11"/>
      <c r="Q55" s="11"/>
    </row>
    <row r="56" spans="1:17" x14ac:dyDescent="0.25">
      <c r="C56" s="9" t="s">
        <v>84</v>
      </c>
      <c r="D56" s="11">
        <v>11617</v>
      </c>
      <c r="E56" s="11">
        <v>10752</v>
      </c>
      <c r="F56" s="11"/>
      <c r="G56" s="11"/>
      <c r="H56" s="11"/>
      <c r="I56" s="11"/>
      <c r="J56" s="11"/>
      <c r="K56" s="11"/>
      <c r="L56" s="11"/>
      <c r="M56" s="11"/>
      <c r="N56" s="11"/>
      <c r="O56" s="11"/>
      <c r="P56" s="11"/>
      <c r="Q56" s="11"/>
    </row>
    <row r="57" spans="1:17" x14ac:dyDescent="0.25">
      <c r="C57" s="9" t="s">
        <v>85</v>
      </c>
      <c r="D57" s="11">
        <v>8947</v>
      </c>
      <c r="E57" s="11">
        <v>8855</v>
      </c>
      <c r="F57" s="11"/>
      <c r="G57" s="11"/>
      <c r="H57" s="11"/>
      <c r="I57" s="11"/>
      <c r="J57" s="11"/>
      <c r="K57" s="11"/>
      <c r="L57" s="11"/>
      <c r="M57" s="11"/>
      <c r="N57" s="11"/>
      <c r="O57" s="11"/>
      <c r="P57" s="11"/>
      <c r="Q57" s="11"/>
    </row>
    <row r="58" spans="1:17" x14ac:dyDescent="0.25">
      <c r="C58" s="9" t="s">
        <v>86</v>
      </c>
      <c r="D58" s="11">
        <v>1651</v>
      </c>
      <c r="E58" s="11">
        <v>1447</v>
      </c>
      <c r="F58" s="11"/>
      <c r="G58" s="11"/>
      <c r="H58" s="11"/>
      <c r="I58" s="11"/>
      <c r="J58" s="11"/>
      <c r="K58" s="11"/>
      <c r="L58" s="11"/>
      <c r="M58" s="11"/>
      <c r="N58" s="11"/>
      <c r="O58" s="11"/>
      <c r="P58" s="11"/>
      <c r="Q58" s="11"/>
    </row>
    <row r="59" spans="1:17" x14ac:dyDescent="0.25">
      <c r="C59" s="9" t="s">
        <v>87</v>
      </c>
      <c r="D59" s="11"/>
      <c r="E59" s="11"/>
      <c r="F59" s="11">
        <v>21886</v>
      </c>
      <c r="G59" s="11">
        <v>20578</v>
      </c>
      <c r="H59" s="11">
        <v>20425</v>
      </c>
      <c r="I59" s="11">
        <v>20620</v>
      </c>
      <c r="J59" s="11">
        <v>20781</v>
      </c>
      <c r="K59" s="11">
        <v>21087</v>
      </c>
      <c r="L59" s="11">
        <v>19777</v>
      </c>
      <c r="M59" s="11">
        <v>19943</v>
      </c>
      <c r="N59" s="11">
        <v>19955</v>
      </c>
      <c r="O59" s="11">
        <v>18200</v>
      </c>
      <c r="P59" s="11">
        <v>17823</v>
      </c>
      <c r="Q59" s="11"/>
    </row>
    <row r="60" spans="1:17" x14ac:dyDescent="0.25">
      <c r="C60" s="9" t="s">
        <v>89</v>
      </c>
      <c r="D60" s="11">
        <v>8846</v>
      </c>
      <c r="E60" s="11">
        <v>9204</v>
      </c>
      <c r="F60" s="11">
        <v>9656</v>
      </c>
      <c r="G60" s="11">
        <v>9565</v>
      </c>
      <c r="H60" s="11">
        <v>9566</v>
      </c>
      <c r="I60" s="11">
        <v>9869</v>
      </c>
      <c r="J60" s="11">
        <v>10102</v>
      </c>
      <c r="K60" s="11">
        <v>10409</v>
      </c>
      <c r="L60" s="11">
        <v>11046</v>
      </c>
      <c r="M60" s="11">
        <v>11517</v>
      </c>
      <c r="N60" s="11">
        <v>12054</v>
      </c>
      <c r="O60" s="11">
        <v>11803</v>
      </c>
      <c r="P60" s="11">
        <v>12200</v>
      </c>
      <c r="Q60" s="11"/>
    </row>
    <row r="61" spans="1:17" x14ac:dyDescent="0.25">
      <c r="C61" s="9" t="s">
        <v>90</v>
      </c>
      <c r="D61" s="11">
        <v>6274</v>
      </c>
      <c r="E61" s="11">
        <v>6092</v>
      </c>
      <c r="F61" s="11">
        <v>6965</v>
      </c>
      <c r="G61" s="11">
        <v>6853</v>
      </c>
      <c r="H61" s="11">
        <v>7094</v>
      </c>
      <c r="I61" s="11">
        <v>6646</v>
      </c>
      <c r="J61" s="11">
        <v>7034</v>
      </c>
      <c r="K61" s="11">
        <v>6910</v>
      </c>
      <c r="L61" s="11">
        <v>6974</v>
      </c>
      <c r="M61" s="11">
        <v>7998</v>
      </c>
      <c r="N61" s="11">
        <v>8234</v>
      </c>
      <c r="O61" s="11">
        <v>8008</v>
      </c>
      <c r="P61" s="11">
        <v>8006</v>
      </c>
      <c r="Q61" s="11"/>
    </row>
    <row r="63" spans="1:17" x14ac:dyDescent="0.25">
      <c r="D63" s="9">
        <v>2011</v>
      </c>
      <c r="E63" s="9">
        <v>2010</v>
      </c>
      <c r="F63" s="9">
        <v>2009</v>
      </c>
      <c r="G63" s="9">
        <v>2008</v>
      </c>
      <c r="H63" s="9">
        <v>2007</v>
      </c>
      <c r="I63" s="9">
        <v>2006</v>
      </c>
      <c r="J63" s="9">
        <v>2005</v>
      </c>
      <c r="K63" s="9">
        <v>2004</v>
      </c>
      <c r="L63" s="9">
        <v>2003</v>
      </c>
      <c r="M63" s="9">
        <v>2002</v>
      </c>
      <c r="N63" s="9">
        <v>2001</v>
      </c>
      <c r="O63" s="9">
        <v>2000</v>
      </c>
      <c r="P63" s="9">
        <v>1999</v>
      </c>
      <c r="Q63" s="9">
        <v>1998</v>
      </c>
    </row>
    <row r="64" spans="1:17" x14ac:dyDescent="0.25">
      <c r="C64" s="9" t="s">
        <v>60</v>
      </c>
      <c r="D64" s="11">
        <v>9981727</v>
      </c>
      <c r="E64" s="11">
        <v>9922384</v>
      </c>
      <c r="F64" s="11">
        <v>9861929</v>
      </c>
      <c r="G64" s="11">
        <v>9791281</v>
      </c>
      <c r="H64" s="11">
        <v>9724363</v>
      </c>
      <c r="I64" s="11">
        <v>9660031</v>
      </c>
      <c r="J64" s="11">
        <v>9590197</v>
      </c>
      <c r="K64" s="11">
        <v>9537597</v>
      </c>
      <c r="L64" s="11">
        <v>9491388</v>
      </c>
      <c r="M64" s="11">
        <v>9436096</v>
      </c>
      <c r="N64" s="11">
        <v>9393134</v>
      </c>
      <c r="O64" s="11">
        <v>9365323</v>
      </c>
      <c r="P64" s="11">
        <v>9141496</v>
      </c>
      <c r="Q64" s="11">
        <v>9142482</v>
      </c>
    </row>
    <row r="65" spans="1:19" x14ac:dyDescent="0.25">
      <c r="D65" s="11"/>
      <c r="E65" s="11"/>
      <c r="F65" s="11"/>
      <c r="G65" s="11"/>
      <c r="H65" s="11"/>
      <c r="I65" s="11"/>
      <c r="J65" s="11"/>
      <c r="K65" s="11"/>
      <c r="L65" s="11"/>
      <c r="M65" s="11"/>
      <c r="N65" s="11"/>
      <c r="O65" s="11"/>
      <c r="P65" s="11"/>
      <c r="Q65" s="11"/>
    </row>
    <row r="66" spans="1:19" x14ac:dyDescent="0.25">
      <c r="D66" s="11"/>
      <c r="E66" s="11"/>
      <c r="F66" s="11"/>
      <c r="G66" s="11"/>
      <c r="H66" s="11"/>
      <c r="I66" s="11"/>
      <c r="J66" s="11"/>
      <c r="K66" s="11"/>
      <c r="L66" s="11"/>
      <c r="M66" s="11"/>
      <c r="N66" s="11"/>
      <c r="O66" s="11"/>
      <c r="P66" s="11"/>
      <c r="Q66" s="11"/>
    </row>
    <row r="67" spans="1:19" s="34" customFormat="1" x14ac:dyDescent="0.25">
      <c r="D67" s="11"/>
      <c r="E67" s="11"/>
      <c r="F67" s="11"/>
      <c r="G67" s="11"/>
      <c r="H67" s="11"/>
      <c r="I67" s="11"/>
      <c r="J67" s="11"/>
      <c r="K67" s="11"/>
      <c r="L67" s="11"/>
      <c r="M67" s="11"/>
      <c r="N67" s="11"/>
      <c r="O67" s="11"/>
      <c r="P67" s="11"/>
      <c r="Q67" s="11"/>
    </row>
    <row r="68" spans="1:19" s="34" customFormat="1" x14ac:dyDescent="0.25">
      <c r="A68" s="34" t="s">
        <v>1229</v>
      </c>
      <c r="D68" s="11" t="s">
        <v>1231</v>
      </c>
      <c r="E68" s="11" t="s">
        <v>1232</v>
      </c>
      <c r="F68" s="11"/>
      <c r="G68" s="11"/>
      <c r="H68" s="11"/>
      <c r="I68" s="11"/>
      <c r="J68" s="11"/>
      <c r="K68" s="11"/>
      <c r="L68" s="11"/>
      <c r="M68" s="11"/>
      <c r="N68" s="11"/>
      <c r="O68" s="11"/>
      <c r="P68" s="11"/>
      <c r="Q68" s="11"/>
    </row>
    <row r="69" spans="1:19" s="34" customFormat="1" x14ac:dyDescent="0.25">
      <c r="C69" s="34" t="s">
        <v>1230</v>
      </c>
      <c r="D69" s="11">
        <v>1834</v>
      </c>
      <c r="E69" s="11">
        <v>3597</v>
      </c>
      <c r="F69" s="11"/>
      <c r="G69" s="11"/>
      <c r="H69" s="11"/>
      <c r="I69" s="11"/>
      <c r="J69" s="11"/>
      <c r="K69" s="11"/>
      <c r="L69" s="11"/>
      <c r="M69" s="11"/>
      <c r="N69" s="11"/>
      <c r="O69" s="11"/>
      <c r="P69" s="11"/>
      <c r="Q69" s="11"/>
      <c r="S69" s="34" t="s">
        <v>1240</v>
      </c>
    </row>
    <row r="70" spans="1:19" s="34" customFormat="1" x14ac:dyDescent="0.25">
      <c r="C70" s="34" t="s">
        <v>1233</v>
      </c>
      <c r="D70" s="11">
        <v>1488</v>
      </c>
      <c r="E70" s="11"/>
      <c r="F70" s="11"/>
      <c r="G70" s="11"/>
      <c r="H70" s="11"/>
      <c r="I70" s="11"/>
      <c r="J70" s="11"/>
      <c r="K70" s="11"/>
      <c r="L70" s="11"/>
      <c r="M70" s="11"/>
      <c r="N70" s="11"/>
      <c r="O70" s="11"/>
      <c r="P70" s="11"/>
      <c r="Q70" s="11"/>
      <c r="S70" s="29" t="s">
        <v>1241</v>
      </c>
    </row>
    <row r="71" spans="1:19" s="34" customFormat="1" x14ac:dyDescent="0.25">
      <c r="C71" s="34" t="s">
        <v>1234</v>
      </c>
      <c r="D71" s="45">
        <v>0.2</v>
      </c>
      <c r="E71" s="11"/>
      <c r="F71" s="11"/>
      <c r="G71" s="11"/>
      <c r="H71" s="11"/>
      <c r="I71" s="11"/>
      <c r="J71" s="11"/>
      <c r="K71" s="11"/>
      <c r="L71" s="11"/>
      <c r="M71" s="11"/>
      <c r="N71" s="11"/>
      <c r="O71" s="11"/>
      <c r="P71" s="11"/>
      <c r="Q71" s="11"/>
    </row>
    <row r="72" spans="1:19" s="34" customFormat="1" x14ac:dyDescent="0.25">
      <c r="C72" s="34" t="s">
        <v>1235</v>
      </c>
      <c r="D72" s="11"/>
      <c r="E72" s="11"/>
      <c r="F72" s="11"/>
      <c r="G72" s="11"/>
      <c r="H72" s="11"/>
      <c r="I72" s="11"/>
      <c r="J72" s="11"/>
      <c r="K72" s="11"/>
      <c r="L72" s="11"/>
      <c r="M72" s="11"/>
      <c r="N72" s="11"/>
      <c r="O72" s="11"/>
      <c r="P72" s="11"/>
      <c r="Q72" s="11"/>
    </row>
    <row r="73" spans="1:19" s="34" customFormat="1" x14ac:dyDescent="0.25">
      <c r="C73" s="34" t="s">
        <v>1236</v>
      </c>
      <c r="D73" s="45">
        <v>0.9</v>
      </c>
      <c r="E73" s="11"/>
      <c r="F73" s="11"/>
      <c r="G73" s="11"/>
      <c r="H73" s="11"/>
      <c r="I73" s="11"/>
      <c r="J73" s="11"/>
      <c r="K73" s="11"/>
      <c r="L73" s="11"/>
      <c r="M73" s="11"/>
      <c r="N73" s="11"/>
      <c r="O73" s="11"/>
      <c r="P73" s="11"/>
      <c r="Q73" s="11"/>
    </row>
    <row r="74" spans="1:19" s="34" customFormat="1" x14ac:dyDescent="0.25">
      <c r="C74" s="34" t="s">
        <v>1237</v>
      </c>
      <c r="D74" s="45">
        <v>0.48</v>
      </c>
      <c r="E74" s="11"/>
      <c r="F74" s="11"/>
      <c r="G74" s="11"/>
      <c r="H74" s="11"/>
      <c r="I74" s="11"/>
      <c r="J74" s="11"/>
      <c r="K74" s="11"/>
      <c r="L74" s="11"/>
      <c r="M74" s="11"/>
      <c r="N74" s="11"/>
      <c r="O74" s="11"/>
      <c r="P74" s="11"/>
      <c r="Q74" s="11"/>
    </row>
    <row r="75" spans="1:19" s="34" customFormat="1" x14ac:dyDescent="0.25">
      <c r="C75" s="34" t="s">
        <v>1238</v>
      </c>
      <c r="D75" s="45">
        <v>0.22</v>
      </c>
      <c r="E75" s="11"/>
      <c r="F75" s="11"/>
      <c r="G75" s="11"/>
      <c r="H75" s="11"/>
      <c r="I75" s="11"/>
      <c r="J75" s="11"/>
      <c r="K75" s="11"/>
      <c r="L75" s="11"/>
      <c r="M75" s="11"/>
      <c r="N75" s="11"/>
      <c r="O75" s="11"/>
      <c r="P75" s="11"/>
      <c r="Q75" s="11"/>
    </row>
    <row r="76" spans="1:19" s="34" customFormat="1" x14ac:dyDescent="0.25">
      <c r="C76" s="34" t="s">
        <v>1239</v>
      </c>
      <c r="D76" s="45">
        <v>0.43</v>
      </c>
      <c r="E76" s="11"/>
      <c r="F76" s="11"/>
      <c r="G76" s="11"/>
      <c r="H76" s="11"/>
      <c r="I76" s="11"/>
      <c r="J76" s="11"/>
      <c r="K76" s="11"/>
      <c r="L76" s="11"/>
      <c r="M76" s="11"/>
      <c r="N76" s="11"/>
      <c r="O76" s="11"/>
      <c r="P76" s="11"/>
      <c r="Q76" s="11"/>
    </row>
    <row r="77" spans="1:19" s="34" customFormat="1" x14ac:dyDescent="0.25">
      <c r="D77" s="45"/>
      <c r="E77" s="11"/>
      <c r="F77" s="11"/>
      <c r="G77" s="11"/>
      <c r="H77" s="11"/>
      <c r="I77" s="11"/>
      <c r="J77" s="11"/>
      <c r="K77" s="11"/>
      <c r="L77" s="11"/>
      <c r="M77" s="11"/>
      <c r="N77" s="11"/>
      <c r="O77" s="11"/>
      <c r="P77" s="11"/>
      <c r="Q77" s="11"/>
    </row>
    <row r="78" spans="1:19" s="34" customFormat="1" x14ac:dyDescent="0.25">
      <c r="D78" s="45"/>
      <c r="E78" s="11"/>
      <c r="F78" s="11"/>
      <c r="G78" s="11"/>
      <c r="H78" s="11"/>
      <c r="I78" s="11"/>
      <c r="J78" s="11"/>
      <c r="K78" s="11"/>
      <c r="L78" s="11"/>
      <c r="M78" s="11"/>
      <c r="N78" s="11"/>
      <c r="O78" s="11"/>
      <c r="P78" s="11"/>
      <c r="Q78" s="11"/>
    </row>
    <row r="79" spans="1:19" x14ac:dyDescent="0.25">
      <c r="A79" s="9" t="s">
        <v>1242</v>
      </c>
      <c r="D79" s="11"/>
      <c r="E79" s="11"/>
      <c r="F79" s="11"/>
      <c r="G79" s="11"/>
      <c r="H79" s="11"/>
      <c r="I79" s="11"/>
      <c r="J79" s="11"/>
      <c r="K79" s="11"/>
      <c r="L79" s="11"/>
      <c r="M79" s="11"/>
      <c r="N79" s="11"/>
      <c r="O79" s="11"/>
      <c r="P79" s="11"/>
      <c r="Q79" s="11"/>
    </row>
    <row r="80" spans="1:19" x14ac:dyDescent="0.25">
      <c r="C80" s="15" t="s">
        <v>97</v>
      </c>
      <c r="D80" s="9" t="s">
        <v>98</v>
      </c>
      <c r="E80" s="9" t="s">
        <v>99</v>
      </c>
      <c r="F80" s="9" t="s">
        <v>100</v>
      </c>
    </row>
    <row r="81" spans="3:19" x14ac:dyDescent="0.25">
      <c r="C81" s="9">
        <v>2011</v>
      </c>
      <c r="D81" s="11">
        <v>9981727</v>
      </c>
      <c r="E81" s="11">
        <v>12742886</v>
      </c>
      <c r="F81" s="16">
        <f>D81/E81</f>
        <v>0.78331760952738649</v>
      </c>
      <c r="S81" s="9" t="s">
        <v>101</v>
      </c>
    </row>
    <row r="82" spans="3:19" x14ac:dyDescent="0.25">
      <c r="C82" s="9">
        <v>2010</v>
      </c>
      <c r="D82" s="11">
        <v>9922384</v>
      </c>
      <c r="E82" s="11">
        <v>12709630</v>
      </c>
      <c r="F82" s="16">
        <f t="shared" ref="F82:F102" si="10">D82/E82</f>
        <v>0.78069810057413158</v>
      </c>
    </row>
    <row r="83" spans="3:19" x14ac:dyDescent="0.25">
      <c r="C83" s="9">
        <v>2009</v>
      </c>
      <c r="D83" s="11">
        <v>9861929</v>
      </c>
      <c r="E83" s="11">
        <v>12666858</v>
      </c>
      <c r="F83" s="16">
        <f t="shared" si="10"/>
        <v>0.77856158172768652</v>
      </c>
    </row>
    <row r="84" spans="3:19" x14ac:dyDescent="0.25">
      <c r="C84" s="9">
        <v>2008</v>
      </c>
      <c r="D84" s="11">
        <v>9791281</v>
      </c>
      <c r="E84" s="11">
        <v>12612285</v>
      </c>
      <c r="F84" s="16">
        <f t="shared" si="10"/>
        <v>0.77632887299961906</v>
      </c>
    </row>
    <row r="85" spans="3:19" x14ac:dyDescent="0.25">
      <c r="C85" s="9">
        <v>2007</v>
      </c>
      <c r="D85" s="11">
        <v>9724363</v>
      </c>
      <c r="E85" s="11">
        <v>12563937</v>
      </c>
      <c r="F85" s="16">
        <f t="shared" si="10"/>
        <v>0.77399011153908204</v>
      </c>
    </row>
    <row r="86" spans="3:19" x14ac:dyDescent="0.25">
      <c r="C86" s="9">
        <v>2006</v>
      </c>
      <c r="D86" s="11">
        <v>9660031</v>
      </c>
      <c r="E86" s="11">
        <v>12510809</v>
      </c>
      <c r="F86" s="16">
        <f t="shared" si="10"/>
        <v>0.77213479959609321</v>
      </c>
    </row>
    <row r="87" spans="3:19" x14ac:dyDescent="0.25">
      <c r="C87" s="9">
        <v>2005</v>
      </c>
      <c r="D87" s="11">
        <v>9590197</v>
      </c>
      <c r="E87" s="11">
        <v>12449990</v>
      </c>
      <c r="F87" s="16">
        <f t="shared" si="10"/>
        <v>0.77029756650406944</v>
      </c>
    </row>
    <row r="88" spans="3:19" x14ac:dyDescent="0.25">
      <c r="C88" s="9">
        <v>2004</v>
      </c>
      <c r="D88" s="11">
        <v>9537597</v>
      </c>
      <c r="E88" s="11">
        <v>12410722</v>
      </c>
      <c r="F88" s="16">
        <f t="shared" si="10"/>
        <v>0.76849654677624724</v>
      </c>
    </row>
    <row r="89" spans="3:19" x14ac:dyDescent="0.25">
      <c r="C89" s="9">
        <v>2003</v>
      </c>
      <c r="D89" s="11">
        <v>9491388</v>
      </c>
      <c r="E89" s="11">
        <v>12374658</v>
      </c>
      <c r="F89" s="16">
        <f t="shared" si="10"/>
        <v>0.76700204563229146</v>
      </c>
    </row>
    <row r="90" spans="3:19" x14ac:dyDescent="0.25">
      <c r="C90" s="9">
        <v>2002</v>
      </c>
      <c r="D90" s="11">
        <v>9436096</v>
      </c>
      <c r="E90" s="11">
        <v>12331031</v>
      </c>
      <c r="F90" s="16">
        <f t="shared" si="10"/>
        <v>0.76523171501231324</v>
      </c>
    </row>
    <row r="91" spans="3:19" x14ac:dyDescent="0.25">
      <c r="C91" s="9">
        <v>2001</v>
      </c>
      <c r="D91" s="11">
        <v>9393134</v>
      </c>
      <c r="E91" s="11">
        <v>12298970</v>
      </c>
      <c r="F91" s="16">
        <f t="shared" si="10"/>
        <v>0.76373338580385186</v>
      </c>
    </row>
    <row r="92" spans="3:19" x14ac:dyDescent="0.25">
      <c r="C92" s="9">
        <v>2000</v>
      </c>
      <c r="D92" s="11">
        <v>9365323</v>
      </c>
      <c r="E92" s="11">
        <v>12284173</v>
      </c>
      <c r="F92" s="16">
        <f t="shared" si="10"/>
        <v>0.76238937696497766</v>
      </c>
    </row>
    <row r="93" spans="3:19" x14ac:dyDescent="0.25">
      <c r="C93" s="9">
        <v>1999</v>
      </c>
      <c r="D93" s="11">
        <v>9141496</v>
      </c>
      <c r="E93" s="11">
        <v>11994016</v>
      </c>
      <c r="F93" s="16">
        <f t="shared" si="10"/>
        <v>0.76217140280619933</v>
      </c>
    </row>
    <row r="94" spans="3:19" x14ac:dyDescent="0.25">
      <c r="C94" s="9">
        <v>1998</v>
      </c>
      <c r="D94" s="11">
        <v>9142482</v>
      </c>
      <c r="E94" s="11">
        <v>12002329</v>
      </c>
      <c r="F94" s="16">
        <f t="shared" si="10"/>
        <v>0.76172566174448308</v>
      </c>
    </row>
    <row r="95" spans="3:19" x14ac:dyDescent="0.25">
      <c r="C95" s="9">
        <v>1997</v>
      </c>
      <c r="D95" s="11">
        <v>9144856</v>
      </c>
      <c r="E95" s="11">
        <v>12015888</v>
      </c>
      <c r="F95" s="16">
        <f t="shared" si="10"/>
        <v>0.76106368501437427</v>
      </c>
    </row>
    <row r="96" spans="3:19" x14ac:dyDescent="0.25">
      <c r="C96" s="9">
        <v>1996</v>
      </c>
      <c r="D96" s="11">
        <v>9161606</v>
      </c>
      <c r="E96" s="11">
        <v>12038008</v>
      </c>
      <c r="F96" s="16">
        <f t="shared" si="10"/>
        <v>0.76105664658139449</v>
      </c>
    </row>
    <row r="97" spans="3:6" x14ac:dyDescent="0.25">
      <c r="C97" s="9">
        <v>1995</v>
      </c>
      <c r="D97" s="11">
        <v>9153913</v>
      </c>
      <c r="E97" s="11">
        <v>12044780</v>
      </c>
      <c r="F97" s="16">
        <f t="shared" si="10"/>
        <v>0.75999005378263451</v>
      </c>
    </row>
    <row r="98" spans="3:6" x14ac:dyDescent="0.25">
      <c r="C98" s="9">
        <v>1994</v>
      </c>
      <c r="D98" s="11">
        <v>9150573</v>
      </c>
      <c r="E98" s="11">
        <v>12042545</v>
      </c>
      <c r="F98" s="16">
        <f t="shared" si="10"/>
        <v>0.75985375184398318</v>
      </c>
    </row>
    <row r="99" spans="3:6" x14ac:dyDescent="0.25">
      <c r="C99" s="9">
        <v>1993</v>
      </c>
      <c r="D99" s="11">
        <v>9145540</v>
      </c>
      <c r="E99" s="11">
        <v>12022128</v>
      </c>
      <c r="F99" s="16">
        <f t="shared" si="10"/>
        <v>0.76072555540915887</v>
      </c>
    </row>
    <row r="100" spans="3:6" x14ac:dyDescent="0.25">
      <c r="C100" s="9">
        <v>1992</v>
      </c>
      <c r="D100" s="11">
        <v>9129241</v>
      </c>
      <c r="E100" s="11">
        <v>11980819</v>
      </c>
      <c r="F100" s="16">
        <f t="shared" si="10"/>
        <v>0.7619880577446333</v>
      </c>
    </row>
    <row r="101" spans="3:6" x14ac:dyDescent="0.25">
      <c r="C101" s="9">
        <v>1991</v>
      </c>
      <c r="D101" s="11">
        <v>9124285</v>
      </c>
      <c r="E101" s="11">
        <v>11943160</v>
      </c>
      <c r="F101" s="16">
        <f t="shared" si="10"/>
        <v>0.76397578195385474</v>
      </c>
    </row>
    <row r="102" spans="3:6" x14ac:dyDescent="0.25">
      <c r="C102" s="9">
        <v>1990</v>
      </c>
      <c r="D102" s="11">
        <v>9098526</v>
      </c>
      <c r="E102" s="11">
        <v>11895604</v>
      </c>
      <c r="F102" s="16">
        <f t="shared" si="10"/>
        <v>0.76486456677609649</v>
      </c>
    </row>
  </sheetData>
  <mergeCells count="2">
    <mergeCell ref="D2:Q2"/>
    <mergeCell ref="A1:C1"/>
  </mergeCells>
  <hyperlinks>
    <hyperlink ref="S70"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sqref="A1:E1"/>
    </sheetView>
  </sheetViews>
  <sheetFormatPr defaultRowHeight="12.75" x14ac:dyDescent="0.2"/>
  <cols>
    <col min="1" max="1" width="23.28515625" customWidth="1"/>
    <col min="15" max="15" width="3" customWidth="1"/>
    <col min="16" max="16" width="42" customWidth="1"/>
  </cols>
  <sheetData>
    <row r="1" spans="1:16" x14ac:dyDescent="0.2">
      <c r="A1" s="54" t="s">
        <v>1297</v>
      </c>
      <c r="B1" s="54"/>
      <c r="C1" s="54"/>
      <c r="D1" s="54"/>
      <c r="E1" s="54"/>
      <c r="P1" t="s">
        <v>1761</v>
      </c>
    </row>
    <row r="2" spans="1:16" x14ac:dyDescent="0.2">
      <c r="P2" t="s">
        <v>1762</v>
      </c>
    </row>
    <row r="3" spans="1:16" x14ac:dyDescent="0.2">
      <c r="P3" t="s">
        <v>1763</v>
      </c>
    </row>
    <row r="4" spans="1:16" x14ac:dyDescent="0.2">
      <c r="B4" t="s">
        <v>1285</v>
      </c>
    </row>
    <row r="5" spans="1:16" x14ac:dyDescent="0.2">
      <c r="B5">
        <v>2013</v>
      </c>
      <c r="C5">
        <v>2012</v>
      </c>
      <c r="D5">
        <v>2011</v>
      </c>
      <c r="E5">
        <v>2010</v>
      </c>
      <c r="F5">
        <v>2009</v>
      </c>
      <c r="G5">
        <v>2008</v>
      </c>
      <c r="H5">
        <v>2007</v>
      </c>
      <c r="I5">
        <v>2006</v>
      </c>
      <c r="J5">
        <v>2005</v>
      </c>
      <c r="K5">
        <v>2004</v>
      </c>
      <c r="L5">
        <v>2003</v>
      </c>
      <c r="M5">
        <v>2002</v>
      </c>
      <c r="N5">
        <v>2001</v>
      </c>
    </row>
    <row r="6" spans="1:16" x14ac:dyDescent="0.2">
      <c r="A6" t="s">
        <v>1292</v>
      </c>
      <c r="P6" t="s">
        <v>1295</v>
      </c>
    </row>
    <row r="7" spans="1:16" x14ac:dyDescent="0.2">
      <c r="A7" t="s">
        <v>1286</v>
      </c>
      <c r="B7">
        <v>4399</v>
      </c>
      <c r="C7">
        <v>4649</v>
      </c>
      <c r="D7">
        <v>4460</v>
      </c>
      <c r="E7">
        <v>4578</v>
      </c>
      <c r="F7">
        <v>4523</v>
      </c>
      <c r="G7">
        <v>4437</v>
      </c>
      <c r="H7">
        <v>4085</v>
      </c>
      <c r="P7" t="s">
        <v>1296</v>
      </c>
    </row>
    <row r="8" spans="1:16" x14ac:dyDescent="0.2">
      <c r="A8" t="s">
        <v>1288</v>
      </c>
      <c r="P8" t="s">
        <v>1294</v>
      </c>
    </row>
    <row r="9" spans="1:16" x14ac:dyDescent="0.2">
      <c r="A9" t="s">
        <v>1287</v>
      </c>
      <c r="C9">
        <v>4649</v>
      </c>
      <c r="D9">
        <v>4460</v>
      </c>
      <c r="E9">
        <v>4578</v>
      </c>
      <c r="F9">
        <v>4525</v>
      </c>
      <c r="G9">
        <v>4437</v>
      </c>
      <c r="H9">
        <v>4082</v>
      </c>
      <c r="I9">
        <v>4341</v>
      </c>
      <c r="J9">
        <v>4156</v>
      </c>
      <c r="K9">
        <v>3727</v>
      </c>
      <c r="L9">
        <v>3605</v>
      </c>
      <c r="M9">
        <v>2893</v>
      </c>
      <c r="N9">
        <v>2616</v>
      </c>
    </row>
    <row r="10" spans="1:16" x14ac:dyDescent="0.2">
      <c r="A10" t="s">
        <v>1289</v>
      </c>
    </row>
    <row r="11" spans="1:16" x14ac:dyDescent="0.2">
      <c r="A11" t="s">
        <v>1290</v>
      </c>
      <c r="C11">
        <v>2589</v>
      </c>
      <c r="D11">
        <v>2508</v>
      </c>
      <c r="E11">
        <v>2624</v>
      </c>
    </row>
    <row r="12" spans="1:16" x14ac:dyDescent="0.2">
      <c r="A12" t="s">
        <v>1291</v>
      </c>
      <c r="C12">
        <v>2060</v>
      </c>
      <c r="D12">
        <v>1952</v>
      </c>
      <c r="E12">
        <v>1954</v>
      </c>
    </row>
    <row r="14" spans="1:16" x14ac:dyDescent="0.2">
      <c r="A14" t="s">
        <v>1293</v>
      </c>
      <c r="C14">
        <f>C11+C12</f>
        <v>4649</v>
      </c>
      <c r="D14">
        <f>D11+D12</f>
        <v>4460</v>
      </c>
      <c r="E14">
        <f>E11+E12</f>
        <v>4578</v>
      </c>
    </row>
  </sheetData>
  <mergeCells count="1">
    <mergeCell ref="A1:E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workbookViewId="0">
      <selection sqref="A1:C1"/>
    </sheetView>
  </sheetViews>
  <sheetFormatPr defaultRowHeight="12.75" x14ac:dyDescent="0.2"/>
  <cols>
    <col min="3" max="3" width="29.85546875" customWidth="1"/>
    <col min="4" max="4" width="10.7109375" customWidth="1"/>
    <col min="5" max="18" width="11.28515625" bestFit="1" customWidth="1"/>
    <col min="19" max="19" width="2.28515625" customWidth="1"/>
    <col min="20" max="20" width="45.140625" customWidth="1"/>
  </cols>
  <sheetData>
    <row r="1" spans="1:20" x14ac:dyDescent="0.2">
      <c r="A1" s="54" t="s">
        <v>235</v>
      </c>
      <c r="B1" s="54"/>
      <c r="C1" s="54"/>
      <c r="T1" t="s">
        <v>1761</v>
      </c>
    </row>
    <row r="2" spans="1:20" x14ac:dyDescent="0.2">
      <c r="T2" t="s">
        <v>1762</v>
      </c>
    </row>
    <row r="3" spans="1:20" x14ac:dyDescent="0.2">
      <c r="A3" t="s">
        <v>236</v>
      </c>
      <c r="T3" t="s">
        <v>1763</v>
      </c>
    </row>
    <row r="4" spans="1:20" x14ac:dyDescent="0.2">
      <c r="C4" t="s">
        <v>844</v>
      </c>
      <c r="D4" s="6">
        <f>D31+D38+D44+D45</f>
        <v>24632</v>
      </c>
    </row>
    <row r="5" spans="1:20" x14ac:dyDescent="0.2">
      <c r="C5" t="s">
        <v>843</v>
      </c>
      <c r="D5" s="6">
        <f>D4*H13/E13</f>
        <v>26544.914520327613</v>
      </c>
    </row>
    <row r="6" spans="1:20" x14ac:dyDescent="0.2">
      <c r="C6" t="s">
        <v>845</v>
      </c>
      <c r="D6" s="6">
        <f>D28+D36+D40</f>
        <v>40662</v>
      </c>
    </row>
    <row r="7" spans="1:20" x14ac:dyDescent="0.2">
      <c r="C7" s="4" t="s">
        <v>60</v>
      </c>
      <c r="D7" s="1">
        <v>17633122</v>
      </c>
    </row>
    <row r="9" spans="1:20" x14ac:dyDescent="0.2">
      <c r="A9" t="s">
        <v>1531</v>
      </c>
    </row>
    <row r="10" spans="1:20" x14ac:dyDescent="0.2">
      <c r="C10" s="4"/>
      <c r="D10">
        <v>2012</v>
      </c>
      <c r="E10">
        <v>2011</v>
      </c>
      <c r="F10">
        <v>2010</v>
      </c>
      <c r="G10">
        <v>2009</v>
      </c>
      <c r="H10">
        <v>2008</v>
      </c>
      <c r="I10">
        <v>2007</v>
      </c>
      <c r="J10">
        <v>2006</v>
      </c>
      <c r="K10">
        <v>2005</v>
      </c>
      <c r="L10">
        <v>2004</v>
      </c>
      <c r="M10">
        <v>2003</v>
      </c>
      <c r="N10">
        <v>2002</v>
      </c>
      <c r="O10">
        <v>2001</v>
      </c>
      <c r="P10">
        <v>2000</v>
      </c>
      <c r="Q10">
        <v>1999</v>
      </c>
      <c r="R10">
        <v>1998</v>
      </c>
    </row>
    <row r="11" spans="1:20" x14ac:dyDescent="0.2">
      <c r="C11" s="4" t="s">
        <v>52</v>
      </c>
      <c r="E11" s="6">
        <v>177983</v>
      </c>
      <c r="F11" s="6">
        <v>193505</v>
      </c>
      <c r="G11" s="6">
        <v>196713</v>
      </c>
      <c r="H11" s="6">
        <v>193505</v>
      </c>
      <c r="I11" s="6">
        <v>189401</v>
      </c>
      <c r="J11" s="6">
        <v>186983</v>
      </c>
      <c r="K11" s="6">
        <v>187811</v>
      </c>
      <c r="L11" s="6">
        <v>182087</v>
      </c>
      <c r="M11" s="6">
        <v>185299</v>
      </c>
      <c r="N11" s="6">
        <v>183440</v>
      </c>
      <c r="O11" s="6">
        <v>180385</v>
      </c>
      <c r="P11" s="6">
        <v>175282</v>
      </c>
      <c r="Q11" s="6">
        <v>177176</v>
      </c>
      <c r="R11" s="6">
        <v>175725</v>
      </c>
      <c r="T11" s="4" t="s">
        <v>53</v>
      </c>
    </row>
    <row r="12" spans="1:20" x14ac:dyDescent="0.2">
      <c r="C12" t="s">
        <v>41</v>
      </c>
      <c r="E12" s="6">
        <v>192856</v>
      </c>
      <c r="F12" s="6">
        <v>211769</v>
      </c>
      <c r="G12" s="6">
        <v>212106</v>
      </c>
      <c r="H12" s="6">
        <v>208073</v>
      </c>
      <c r="I12" s="6">
        <v>201456</v>
      </c>
      <c r="J12" s="6">
        <v>200722</v>
      </c>
      <c r="K12" s="6">
        <v>199574</v>
      </c>
      <c r="L12" s="6">
        <v>195042</v>
      </c>
      <c r="M12" s="6">
        <v>199444</v>
      </c>
      <c r="N12" s="6">
        <v>198538</v>
      </c>
      <c r="O12" s="6">
        <v>194112</v>
      </c>
      <c r="P12" s="6">
        <v>189615</v>
      </c>
      <c r="Q12" s="6">
        <v>192202</v>
      </c>
      <c r="R12" s="6">
        <v>191324</v>
      </c>
    </row>
    <row r="13" spans="1:20" x14ac:dyDescent="0.2">
      <c r="C13" t="s">
        <v>42</v>
      </c>
      <c r="E13" s="6">
        <v>189004</v>
      </c>
      <c r="F13" s="6">
        <v>207474</v>
      </c>
      <c r="G13" s="6">
        <v>207315</v>
      </c>
      <c r="H13" s="6">
        <v>203682</v>
      </c>
      <c r="I13" s="6">
        <v>197260</v>
      </c>
      <c r="J13" s="6">
        <v>196942</v>
      </c>
      <c r="K13" s="6">
        <v>195174</v>
      </c>
      <c r="L13" s="6">
        <v>190865</v>
      </c>
      <c r="M13" s="6">
        <v>195354</v>
      </c>
      <c r="N13" s="6">
        <v>194211</v>
      </c>
      <c r="O13" s="6">
        <v>190059</v>
      </c>
      <c r="P13" s="6">
        <v>185977</v>
      </c>
      <c r="Q13" s="6">
        <v>186265</v>
      </c>
      <c r="R13" s="6">
        <v>187412</v>
      </c>
    </row>
    <row r="16" spans="1:20" x14ac:dyDescent="0.2">
      <c r="D16" s="7">
        <v>2012</v>
      </c>
      <c r="E16" s="8">
        <v>2011</v>
      </c>
      <c r="F16" s="7">
        <v>2010</v>
      </c>
      <c r="G16" s="8">
        <v>2009</v>
      </c>
      <c r="H16" s="7">
        <v>2008</v>
      </c>
    </row>
    <row r="17" spans="1:20" x14ac:dyDescent="0.2">
      <c r="C17" s="4" t="s">
        <v>56</v>
      </c>
      <c r="D17">
        <f>D44+D45</f>
        <v>15001</v>
      </c>
      <c r="E17">
        <f>E44+E45</f>
        <v>24558</v>
      </c>
      <c r="F17">
        <f>F44+F45</f>
        <v>17989</v>
      </c>
      <c r="G17">
        <f>G44+G45</f>
        <v>17358</v>
      </c>
      <c r="H17">
        <f>H44+H45</f>
        <v>16021</v>
      </c>
    </row>
    <row r="18" spans="1:20" x14ac:dyDescent="0.2">
      <c r="C18" s="4" t="s">
        <v>57</v>
      </c>
      <c r="D18">
        <f>D32+D39+D43</f>
        <v>8911</v>
      </c>
      <c r="E18">
        <f>E32+E39+E43</f>
        <v>1367</v>
      </c>
    </row>
    <row r="19" spans="1:20" x14ac:dyDescent="0.2">
      <c r="C19" s="4" t="s">
        <v>0</v>
      </c>
      <c r="D19">
        <f>D17+D18</f>
        <v>23912</v>
      </c>
      <c r="E19">
        <f>E17+E18</f>
        <v>25925</v>
      </c>
    </row>
    <row r="20" spans="1:20" x14ac:dyDescent="0.2">
      <c r="C20" s="4"/>
    </row>
    <row r="21" spans="1:20" x14ac:dyDescent="0.2">
      <c r="C21" s="4"/>
    </row>
    <row r="23" spans="1:20" x14ac:dyDescent="0.2">
      <c r="A23" t="s">
        <v>237</v>
      </c>
    </row>
    <row r="24" spans="1:20" x14ac:dyDescent="0.2">
      <c r="D24" s="4" t="s">
        <v>51</v>
      </c>
    </row>
    <row r="25" spans="1:20" x14ac:dyDescent="0.2">
      <c r="A25" s="4" t="s">
        <v>44</v>
      </c>
      <c r="D25" s="4" t="s">
        <v>50</v>
      </c>
      <c r="E25" s="4" t="s">
        <v>49</v>
      </c>
      <c r="F25" s="4" t="s">
        <v>45</v>
      </c>
      <c r="G25" s="4" t="s">
        <v>47</v>
      </c>
      <c r="H25" s="4" t="s">
        <v>48</v>
      </c>
    </row>
    <row r="26" spans="1:20" x14ac:dyDescent="0.2">
      <c r="A26" s="4" t="s">
        <v>29</v>
      </c>
      <c r="B26" s="4" t="s">
        <v>31</v>
      </c>
      <c r="C26" t="s">
        <v>33</v>
      </c>
      <c r="D26">
        <v>19629</v>
      </c>
      <c r="E26">
        <v>47</v>
      </c>
    </row>
    <row r="27" spans="1:20" x14ac:dyDescent="0.2">
      <c r="C27" t="s">
        <v>34</v>
      </c>
      <c r="D27">
        <v>1962</v>
      </c>
      <c r="E27">
        <v>4</v>
      </c>
    </row>
    <row r="28" spans="1:20" x14ac:dyDescent="0.2">
      <c r="C28" s="4" t="s">
        <v>32</v>
      </c>
      <c r="D28" s="4">
        <v>6583</v>
      </c>
      <c r="E28">
        <v>15</v>
      </c>
    </row>
    <row r="29" spans="1:20" x14ac:dyDescent="0.2">
      <c r="B29" t="s">
        <v>35</v>
      </c>
      <c r="C29" s="4" t="s">
        <v>32</v>
      </c>
      <c r="D29" s="4" t="s">
        <v>58</v>
      </c>
      <c r="E29">
        <v>13729</v>
      </c>
      <c r="T29" s="4" t="s">
        <v>54</v>
      </c>
    </row>
    <row r="30" spans="1:20" x14ac:dyDescent="0.2">
      <c r="C30" s="4" t="s">
        <v>36</v>
      </c>
      <c r="D30" s="4" t="s">
        <v>58</v>
      </c>
      <c r="E30">
        <v>7755</v>
      </c>
      <c r="T30" s="4" t="s">
        <v>55</v>
      </c>
    </row>
    <row r="31" spans="1:20" x14ac:dyDescent="0.2">
      <c r="B31" t="s">
        <v>39</v>
      </c>
      <c r="C31" s="4" t="s">
        <v>37</v>
      </c>
      <c r="D31" s="4">
        <v>8569</v>
      </c>
      <c r="E31">
        <v>1062</v>
      </c>
      <c r="F31" s="4" t="s">
        <v>46</v>
      </c>
    </row>
    <row r="32" spans="1:20" x14ac:dyDescent="0.2">
      <c r="B32" t="s">
        <v>39</v>
      </c>
      <c r="C32" s="4" t="s">
        <v>30</v>
      </c>
      <c r="D32">
        <v>7971</v>
      </c>
      <c r="E32">
        <v>742</v>
      </c>
      <c r="T32" s="4" t="s">
        <v>59</v>
      </c>
    </row>
    <row r="33" spans="1:8" x14ac:dyDescent="0.2">
      <c r="A33" t="s">
        <v>38</v>
      </c>
      <c r="B33" s="4" t="s">
        <v>31</v>
      </c>
      <c r="C33" t="s">
        <v>33</v>
      </c>
      <c r="D33">
        <v>47</v>
      </c>
      <c r="E33">
        <v>9</v>
      </c>
    </row>
    <row r="34" spans="1:8" x14ac:dyDescent="0.2">
      <c r="C34" t="s">
        <v>34</v>
      </c>
      <c r="D34">
        <v>4</v>
      </c>
      <c r="E34">
        <v>2</v>
      </c>
    </row>
    <row r="35" spans="1:8" x14ac:dyDescent="0.2">
      <c r="C35" s="4" t="s">
        <v>32</v>
      </c>
      <c r="D35" s="4">
        <v>15</v>
      </c>
      <c r="E35">
        <v>3</v>
      </c>
    </row>
    <row r="36" spans="1:8" x14ac:dyDescent="0.2">
      <c r="B36" t="s">
        <v>35</v>
      </c>
      <c r="C36" s="4" t="s">
        <v>32</v>
      </c>
      <c r="D36" s="4">
        <v>31740</v>
      </c>
      <c r="E36">
        <v>14678</v>
      </c>
    </row>
    <row r="37" spans="1:8" x14ac:dyDescent="0.2">
      <c r="C37" s="4" t="s">
        <v>36</v>
      </c>
      <c r="D37" s="4">
        <v>13729</v>
      </c>
      <c r="E37">
        <v>8207</v>
      </c>
    </row>
    <row r="38" spans="1:8" x14ac:dyDescent="0.2">
      <c r="B38" t="s">
        <v>39</v>
      </c>
      <c r="C38" s="4" t="s">
        <v>37</v>
      </c>
      <c r="D38" s="4">
        <v>1062</v>
      </c>
      <c r="E38">
        <v>1067</v>
      </c>
    </row>
    <row r="39" spans="1:8" x14ac:dyDescent="0.2">
      <c r="B39" t="s">
        <v>39</v>
      </c>
      <c r="C39" s="4" t="s">
        <v>30</v>
      </c>
      <c r="D39">
        <v>742</v>
      </c>
      <c r="E39">
        <v>414</v>
      </c>
      <c r="F39" s="4" t="s">
        <v>46</v>
      </c>
    </row>
    <row r="40" spans="1:8" x14ac:dyDescent="0.2">
      <c r="A40" t="s">
        <v>40</v>
      </c>
      <c r="B40" t="s">
        <v>35</v>
      </c>
      <c r="C40" s="4" t="s">
        <v>32</v>
      </c>
      <c r="D40" s="4">
        <v>2339</v>
      </c>
      <c r="E40">
        <v>2347</v>
      </c>
    </row>
    <row r="41" spans="1:8" x14ac:dyDescent="0.2">
      <c r="C41" s="4" t="s">
        <v>36</v>
      </c>
      <c r="D41" s="4">
        <v>2089</v>
      </c>
      <c r="E41">
        <v>2101</v>
      </c>
    </row>
    <row r="42" spans="1:8" x14ac:dyDescent="0.2">
      <c r="B42" t="s">
        <v>39</v>
      </c>
      <c r="C42" s="4" t="s">
        <v>37</v>
      </c>
      <c r="D42" s="4" t="s">
        <v>58</v>
      </c>
      <c r="E42" s="4" t="s">
        <v>58</v>
      </c>
    </row>
    <row r="43" spans="1:8" x14ac:dyDescent="0.2">
      <c r="B43" t="s">
        <v>39</v>
      </c>
      <c r="C43" s="4" t="s">
        <v>30</v>
      </c>
      <c r="D43" s="4">
        <v>198</v>
      </c>
      <c r="E43">
        <v>211</v>
      </c>
      <c r="F43" s="4" t="s">
        <v>46</v>
      </c>
    </row>
    <row r="44" spans="1:8" x14ac:dyDescent="0.2">
      <c r="A44" t="s">
        <v>28</v>
      </c>
      <c r="C44" s="4" t="s">
        <v>43</v>
      </c>
      <c r="D44">
        <v>6790</v>
      </c>
      <c r="E44">
        <v>14389</v>
      </c>
      <c r="F44">
        <v>7549</v>
      </c>
      <c r="G44">
        <v>6887</v>
      </c>
      <c r="H44">
        <v>6922</v>
      </c>
    </row>
    <row r="45" spans="1:8" x14ac:dyDescent="0.2">
      <c r="A45" s="4" t="s">
        <v>27</v>
      </c>
      <c r="C45" s="4" t="s">
        <v>43</v>
      </c>
      <c r="D45">
        <v>8211</v>
      </c>
      <c r="E45">
        <v>10169</v>
      </c>
      <c r="F45">
        <v>10440</v>
      </c>
      <c r="G45">
        <v>10471</v>
      </c>
      <c r="H45">
        <v>9099</v>
      </c>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3"/>
  <sheetViews>
    <sheetView workbookViewId="0"/>
  </sheetViews>
  <sheetFormatPr defaultRowHeight="12.75" x14ac:dyDescent="0.2"/>
  <cols>
    <col min="1" max="1" width="37.7109375" customWidth="1"/>
    <col min="3" max="12" width="12.85546875" bestFit="1" customWidth="1"/>
    <col min="13" max="14" width="12.85546875" customWidth="1"/>
    <col min="15" max="15" width="3" customWidth="1"/>
    <col min="16" max="16" width="78.28515625" customWidth="1"/>
  </cols>
  <sheetData>
    <row r="1" spans="1:16" x14ac:dyDescent="0.2">
      <c r="A1" t="s">
        <v>369</v>
      </c>
      <c r="P1" t="s">
        <v>1761</v>
      </c>
    </row>
    <row r="2" spans="1:16" x14ac:dyDescent="0.2">
      <c r="P2" t="s">
        <v>1762</v>
      </c>
    </row>
    <row r="3" spans="1:16" x14ac:dyDescent="0.2">
      <c r="B3" t="s">
        <v>334</v>
      </c>
      <c r="C3" t="s">
        <v>335</v>
      </c>
      <c r="D3" t="s">
        <v>336</v>
      </c>
      <c r="E3" t="s">
        <v>47</v>
      </c>
      <c r="F3" t="s">
        <v>48</v>
      </c>
      <c r="G3" t="s">
        <v>342</v>
      </c>
      <c r="H3" t="s">
        <v>343</v>
      </c>
      <c r="I3" t="s">
        <v>344</v>
      </c>
      <c r="J3" t="s">
        <v>345</v>
      </c>
      <c r="K3" t="s">
        <v>346</v>
      </c>
      <c r="L3" t="s">
        <v>347</v>
      </c>
      <c r="P3" t="s">
        <v>1763</v>
      </c>
    </row>
    <row r="4" spans="1:16" x14ac:dyDescent="0.2">
      <c r="A4" t="s">
        <v>827</v>
      </c>
      <c r="B4">
        <f>B11+B12+B14+B15</f>
        <v>12775</v>
      </c>
      <c r="C4">
        <f>C11+C12+C14+C15</f>
        <v>12938</v>
      </c>
      <c r="D4">
        <f>D11+D12+D14+D15</f>
        <v>13286</v>
      </c>
      <c r="E4">
        <f>E11+E12+E14+E15</f>
        <v>13933</v>
      </c>
      <c r="F4">
        <f>F11+F12+F14+F15</f>
        <v>13572</v>
      </c>
      <c r="G4">
        <f t="shared" ref="G4:L4" si="0">G11+G12+G14+G15</f>
        <v>13290</v>
      </c>
      <c r="H4">
        <f t="shared" si="0"/>
        <v>13654</v>
      </c>
      <c r="I4">
        <f t="shared" si="0"/>
        <v>13618</v>
      </c>
      <c r="J4">
        <f t="shared" si="0"/>
        <v>14121</v>
      </c>
      <c r="K4">
        <f t="shared" si="0"/>
        <v>15062</v>
      </c>
      <c r="L4">
        <f t="shared" si="0"/>
        <v>13714</v>
      </c>
    </row>
    <row r="5" spans="1:16" x14ac:dyDescent="0.2">
      <c r="A5" t="s">
        <v>828</v>
      </c>
      <c r="C5" s="3">
        <f>C4*1000/C6</f>
        <v>3.328781066136175</v>
      </c>
      <c r="D5" s="3">
        <f>D4*1000/D6</f>
        <v>3.4777173233041614</v>
      </c>
      <c r="E5" s="3">
        <f>E4*1000/E6</f>
        <v>3.7105370944521172</v>
      </c>
      <c r="F5" s="3">
        <f>F4*1000/F6</f>
        <v>3.6815996783889937</v>
      </c>
      <c r="G5" s="3">
        <f t="shared" ref="G5:L5" si="1">G4*1000/G6</f>
        <v>3.6769242431871767</v>
      </c>
      <c r="H5" s="3">
        <f t="shared" si="1"/>
        <v>3.8477243503125607</v>
      </c>
      <c r="I5" s="3">
        <f t="shared" si="1"/>
        <v>3.9182975402885751</v>
      </c>
      <c r="J5" s="3">
        <f t="shared" si="1"/>
        <v>4.1185378242827193</v>
      </c>
      <c r="K5" s="3">
        <f t="shared" si="1"/>
        <v>4.4507680692407368</v>
      </c>
      <c r="L5" s="3">
        <f t="shared" si="1"/>
        <v>4.091126455901362</v>
      </c>
      <c r="M5" s="3"/>
      <c r="N5" s="3"/>
    </row>
    <row r="6" spans="1:16" x14ac:dyDescent="0.2">
      <c r="A6" t="s">
        <v>368</v>
      </c>
      <c r="C6" s="6">
        <v>3886708</v>
      </c>
      <c r="D6" s="6">
        <v>3820322</v>
      </c>
      <c r="E6" s="6">
        <v>3754982</v>
      </c>
      <c r="F6" s="6">
        <v>3686441</v>
      </c>
      <c r="G6" s="6">
        <v>3614434</v>
      </c>
      <c r="H6" s="6">
        <v>3548591</v>
      </c>
      <c r="I6" s="6">
        <v>3475489</v>
      </c>
      <c r="J6" s="6">
        <v>3428644</v>
      </c>
      <c r="K6" s="6">
        <v>3384135</v>
      </c>
      <c r="L6" s="6">
        <v>3352133</v>
      </c>
      <c r="M6" s="6"/>
      <c r="N6" s="6"/>
    </row>
    <row r="10" spans="1:16" x14ac:dyDescent="0.2">
      <c r="A10" t="s">
        <v>367</v>
      </c>
      <c r="B10" t="s">
        <v>334</v>
      </c>
      <c r="C10" t="s">
        <v>335</v>
      </c>
      <c r="D10" t="s">
        <v>336</v>
      </c>
      <c r="E10" t="s">
        <v>47</v>
      </c>
      <c r="F10" t="s">
        <v>48</v>
      </c>
      <c r="G10" t="s">
        <v>342</v>
      </c>
      <c r="H10" t="s">
        <v>343</v>
      </c>
      <c r="I10" t="s">
        <v>344</v>
      </c>
      <c r="J10" t="s">
        <v>345</v>
      </c>
      <c r="K10" t="s">
        <v>346</v>
      </c>
      <c r="L10" t="s">
        <v>347</v>
      </c>
    </row>
    <row r="11" spans="1:16" x14ac:dyDescent="0.2">
      <c r="A11" t="s">
        <v>359</v>
      </c>
      <c r="B11">
        <v>28</v>
      </c>
      <c r="P11" s="4" t="s">
        <v>703</v>
      </c>
    </row>
    <row r="12" spans="1:16" x14ac:dyDescent="0.2">
      <c r="A12" t="s">
        <v>16</v>
      </c>
      <c r="B12">
        <v>0</v>
      </c>
      <c r="C12">
        <v>21</v>
      </c>
      <c r="D12">
        <v>29</v>
      </c>
      <c r="E12">
        <v>50</v>
      </c>
      <c r="F12">
        <v>45</v>
      </c>
      <c r="G12">
        <v>29</v>
      </c>
      <c r="H12">
        <v>34</v>
      </c>
      <c r="I12">
        <v>38</v>
      </c>
      <c r="J12">
        <v>61</v>
      </c>
      <c r="K12">
        <v>90</v>
      </c>
      <c r="L12">
        <v>99</v>
      </c>
      <c r="P12" t="s">
        <v>704</v>
      </c>
    </row>
    <row r="13" spans="1:16" x14ac:dyDescent="0.2">
      <c r="A13" t="s">
        <v>360</v>
      </c>
    </row>
    <row r="14" spans="1:16" x14ac:dyDescent="0.2">
      <c r="A14" t="s">
        <v>16</v>
      </c>
      <c r="B14">
        <v>5369</v>
      </c>
      <c r="C14">
        <v>5854</v>
      </c>
      <c r="D14">
        <v>5777</v>
      </c>
      <c r="E14">
        <v>6080</v>
      </c>
      <c r="F14">
        <v>6560</v>
      </c>
      <c r="G14">
        <v>6574</v>
      </c>
      <c r="H14">
        <v>6383</v>
      </c>
      <c r="I14">
        <v>6102</v>
      </c>
      <c r="J14">
        <v>6143</v>
      </c>
      <c r="K14" s="1">
        <v>6685</v>
      </c>
      <c r="L14">
        <v>6102</v>
      </c>
    </row>
    <row r="15" spans="1:16" x14ac:dyDescent="0.2">
      <c r="A15" t="s">
        <v>17</v>
      </c>
      <c r="B15">
        <v>7378</v>
      </c>
      <c r="C15">
        <v>7063</v>
      </c>
      <c r="D15">
        <v>7480</v>
      </c>
      <c r="E15">
        <v>7803</v>
      </c>
      <c r="F15">
        <v>6967</v>
      </c>
      <c r="G15">
        <v>6687</v>
      </c>
      <c r="H15">
        <v>7237</v>
      </c>
      <c r="I15">
        <v>7478</v>
      </c>
      <c r="J15">
        <v>7917</v>
      </c>
      <c r="K15" s="1">
        <v>8287</v>
      </c>
      <c r="L15">
        <v>7513</v>
      </c>
    </row>
    <row r="18" spans="1:16" x14ac:dyDescent="0.2">
      <c r="A18" s="4" t="s">
        <v>702</v>
      </c>
      <c r="B18">
        <v>11721</v>
      </c>
      <c r="C18">
        <v>12563</v>
      </c>
      <c r="D18">
        <v>12968</v>
      </c>
      <c r="E18">
        <v>13578</v>
      </c>
      <c r="F18">
        <v>13564</v>
      </c>
      <c r="G18">
        <v>13874</v>
      </c>
      <c r="H18">
        <v>14123</v>
      </c>
      <c r="I18">
        <v>14726</v>
      </c>
      <c r="J18">
        <v>15255</v>
      </c>
      <c r="K18">
        <v>16159</v>
      </c>
      <c r="L18">
        <v>15414</v>
      </c>
      <c r="P18" s="4" t="s">
        <v>705</v>
      </c>
    </row>
    <row r="22" spans="1:16" x14ac:dyDescent="0.2">
      <c r="A22" t="s">
        <v>366</v>
      </c>
    </row>
    <row r="23" spans="1:16" x14ac:dyDescent="0.2">
      <c r="A23" t="s">
        <v>361</v>
      </c>
    </row>
    <row r="24" spans="1:16" x14ac:dyDescent="0.2">
      <c r="A24" t="s">
        <v>362</v>
      </c>
    </row>
    <row r="25" spans="1:16" x14ac:dyDescent="0.2">
      <c r="A25" t="s">
        <v>363</v>
      </c>
    </row>
    <row r="26" spans="1:16" x14ac:dyDescent="0.2">
      <c r="A26" t="s">
        <v>364</v>
      </c>
    </row>
    <row r="27" spans="1:16" x14ac:dyDescent="0.2">
      <c r="A27" t="s">
        <v>365</v>
      </c>
    </row>
    <row r="30" spans="1:16" ht="71.25" customHeight="1" x14ac:dyDescent="0.2">
      <c r="A30" s="55" t="s">
        <v>706</v>
      </c>
      <c r="B30" s="55"/>
      <c r="C30" s="55"/>
      <c r="D30" s="55"/>
      <c r="E30" s="55"/>
      <c r="F30" s="55"/>
      <c r="G30" s="55"/>
      <c r="H30" s="55"/>
      <c r="I30" s="55"/>
      <c r="J30" s="55"/>
      <c r="K30" s="55"/>
    </row>
    <row r="33" spans="1:16" x14ac:dyDescent="0.2">
      <c r="A33" t="s">
        <v>1690</v>
      </c>
    </row>
    <row r="35" spans="1:16" x14ac:dyDescent="0.2">
      <c r="A35" t="s">
        <v>1623</v>
      </c>
      <c r="B35" t="s">
        <v>1625</v>
      </c>
      <c r="P35" t="s">
        <v>1693</v>
      </c>
    </row>
    <row r="36" spans="1:16" x14ac:dyDescent="0.2">
      <c r="A36" t="s">
        <v>1624</v>
      </c>
      <c r="B36" t="s">
        <v>1626</v>
      </c>
      <c r="P36" t="s">
        <v>1692</v>
      </c>
    </row>
    <row r="37" spans="1:16" x14ac:dyDescent="0.2">
      <c r="B37">
        <v>1998</v>
      </c>
      <c r="C37">
        <v>1999</v>
      </c>
      <c r="D37">
        <v>2000</v>
      </c>
      <c r="E37">
        <v>2001</v>
      </c>
      <c r="F37">
        <v>2002</v>
      </c>
      <c r="G37">
        <v>2003</v>
      </c>
      <c r="H37">
        <v>2004</v>
      </c>
      <c r="I37">
        <v>2005</v>
      </c>
      <c r="J37">
        <v>2006</v>
      </c>
      <c r="K37">
        <v>2007</v>
      </c>
      <c r="L37">
        <v>2008</v>
      </c>
      <c r="M37">
        <v>2009</v>
      </c>
      <c r="N37">
        <v>2010</v>
      </c>
      <c r="P37" t="s">
        <v>1694</v>
      </c>
    </row>
    <row r="38" spans="1:16" x14ac:dyDescent="0.2">
      <c r="A38" t="s">
        <v>1627</v>
      </c>
      <c r="B38">
        <v>44</v>
      </c>
      <c r="C38">
        <v>43</v>
      </c>
      <c r="D38">
        <v>44</v>
      </c>
      <c r="E38">
        <v>51</v>
      </c>
      <c r="F38">
        <v>52</v>
      </c>
      <c r="G38">
        <v>54</v>
      </c>
      <c r="H38">
        <v>51</v>
      </c>
      <c r="I38">
        <v>51</v>
      </c>
      <c r="J38">
        <v>47</v>
      </c>
      <c r="K38">
        <v>48</v>
      </c>
      <c r="L38">
        <v>48</v>
      </c>
      <c r="M38">
        <v>48</v>
      </c>
      <c r="N38">
        <v>46</v>
      </c>
      <c r="P38" t="s">
        <v>1557</v>
      </c>
    </row>
    <row r="39" spans="1:16" x14ac:dyDescent="0.2">
      <c r="A39" t="s">
        <v>1628</v>
      </c>
      <c r="B39" t="s">
        <v>1629</v>
      </c>
      <c r="C39" t="s">
        <v>1629</v>
      </c>
      <c r="D39" t="s">
        <v>1629</v>
      </c>
      <c r="E39" t="s">
        <v>1629</v>
      </c>
      <c r="F39" t="s">
        <v>1629</v>
      </c>
      <c r="G39" t="s">
        <v>1629</v>
      </c>
      <c r="H39" t="s">
        <v>1629</v>
      </c>
      <c r="I39" t="s">
        <v>1629</v>
      </c>
      <c r="J39" t="s">
        <v>1629</v>
      </c>
      <c r="K39" t="s">
        <v>1629</v>
      </c>
      <c r="L39" t="s">
        <v>1629</v>
      </c>
      <c r="M39" t="s">
        <v>1629</v>
      </c>
      <c r="N39" t="s">
        <v>1629</v>
      </c>
      <c r="P39" s="29" t="s">
        <v>1558</v>
      </c>
    </row>
    <row r="40" spans="1:16" x14ac:dyDescent="0.2">
      <c r="A40" t="s">
        <v>1630</v>
      </c>
      <c r="B40">
        <v>82</v>
      </c>
      <c r="C40">
        <v>124</v>
      </c>
      <c r="D40">
        <v>127</v>
      </c>
      <c r="E40">
        <v>119</v>
      </c>
      <c r="F40">
        <v>118</v>
      </c>
      <c r="G40">
        <v>136</v>
      </c>
      <c r="H40">
        <v>109</v>
      </c>
      <c r="I40">
        <v>102</v>
      </c>
      <c r="J40">
        <v>114</v>
      </c>
      <c r="K40">
        <v>120</v>
      </c>
      <c r="L40">
        <v>155</v>
      </c>
      <c r="M40">
        <v>175</v>
      </c>
      <c r="N40">
        <v>163</v>
      </c>
    </row>
    <row r="41" spans="1:16" x14ac:dyDescent="0.2">
      <c r="A41" t="s">
        <v>1631</v>
      </c>
      <c r="B41">
        <v>140</v>
      </c>
      <c r="C41">
        <v>114</v>
      </c>
      <c r="D41">
        <v>107</v>
      </c>
      <c r="E41">
        <v>103</v>
      </c>
      <c r="F41">
        <v>104</v>
      </c>
      <c r="G41">
        <v>115</v>
      </c>
      <c r="H41">
        <v>109</v>
      </c>
      <c r="I41">
        <v>106</v>
      </c>
      <c r="J41">
        <v>104</v>
      </c>
      <c r="K41">
        <v>98</v>
      </c>
      <c r="L41">
        <v>101</v>
      </c>
      <c r="M41">
        <v>105</v>
      </c>
      <c r="N41">
        <v>105</v>
      </c>
    </row>
    <row r="42" spans="1:16" x14ac:dyDescent="0.2">
      <c r="A42" t="s">
        <v>1632</v>
      </c>
      <c r="B42">
        <v>27</v>
      </c>
      <c r="C42">
        <v>75</v>
      </c>
      <c r="D42">
        <v>66</v>
      </c>
      <c r="E42">
        <v>68</v>
      </c>
      <c r="F42">
        <v>67</v>
      </c>
      <c r="G42">
        <v>73</v>
      </c>
      <c r="H42">
        <v>69</v>
      </c>
      <c r="I42">
        <v>72</v>
      </c>
      <c r="J42">
        <v>75</v>
      </c>
      <c r="K42">
        <v>74</v>
      </c>
      <c r="L42">
        <v>82</v>
      </c>
      <c r="M42">
        <v>77</v>
      </c>
      <c r="N42">
        <v>73</v>
      </c>
    </row>
    <row r="43" spans="1:16" x14ac:dyDescent="0.2">
      <c r="A43" t="s">
        <v>1633</v>
      </c>
      <c r="B43">
        <v>56</v>
      </c>
      <c r="C43">
        <v>83</v>
      </c>
      <c r="D43">
        <v>86</v>
      </c>
      <c r="E43">
        <v>98</v>
      </c>
      <c r="F43">
        <v>79</v>
      </c>
      <c r="G43">
        <v>87</v>
      </c>
      <c r="H43">
        <v>95</v>
      </c>
      <c r="I43">
        <v>101</v>
      </c>
      <c r="J43">
        <v>103</v>
      </c>
      <c r="K43">
        <v>99</v>
      </c>
      <c r="L43">
        <v>98</v>
      </c>
      <c r="M43">
        <v>98</v>
      </c>
      <c r="N43">
        <v>100</v>
      </c>
    </row>
    <row r="44" spans="1:16" x14ac:dyDescent="0.2">
      <c r="A44" t="s">
        <v>1634</v>
      </c>
      <c r="B44">
        <v>108</v>
      </c>
      <c r="C44">
        <v>89</v>
      </c>
      <c r="D44">
        <v>95</v>
      </c>
      <c r="E44">
        <v>97</v>
      </c>
      <c r="F44">
        <v>98</v>
      </c>
      <c r="G44">
        <v>106</v>
      </c>
      <c r="H44">
        <v>99</v>
      </c>
      <c r="I44">
        <v>102</v>
      </c>
      <c r="J44">
        <v>120</v>
      </c>
      <c r="K44">
        <v>133</v>
      </c>
      <c r="L44">
        <v>129</v>
      </c>
      <c r="M44">
        <v>134</v>
      </c>
      <c r="N44">
        <v>127</v>
      </c>
    </row>
    <row r="45" spans="1:16" x14ac:dyDescent="0.2">
      <c r="A45" t="s">
        <v>1635</v>
      </c>
      <c r="B45">
        <v>42</v>
      </c>
      <c r="C45">
        <v>38</v>
      </c>
      <c r="D45">
        <v>42</v>
      </c>
      <c r="E45">
        <v>57</v>
      </c>
      <c r="F45">
        <v>65</v>
      </c>
      <c r="G45">
        <v>74</v>
      </c>
      <c r="H45">
        <v>64</v>
      </c>
      <c r="I45">
        <v>57</v>
      </c>
      <c r="J45">
        <v>59</v>
      </c>
      <c r="K45">
        <v>61</v>
      </c>
      <c r="L45">
        <v>57</v>
      </c>
      <c r="M45">
        <v>61</v>
      </c>
      <c r="N45">
        <v>55</v>
      </c>
    </row>
    <row r="46" spans="1:16" x14ac:dyDescent="0.2">
      <c r="A46" t="s">
        <v>1636</v>
      </c>
      <c r="B46">
        <v>68</v>
      </c>
      <c r="C46">
        <v>76</v>
      </c>
      <c r="D46">
        <v>78</v>
      </c>
      <c r="E46">
        <v>85</v>
      </c>
      <c r="F46">
        <v>90</v>
      </c>
      <c r="G46">
        <v>81</v>
      </c>
      <c r="H46">
        <v>80</v>
      </c>
      <c r="I46">
        <v>89</v>
      </c>
      <c r="J46">
        <v>84</v>
      </c>
      <c r="K46">
        <v>91</v>
      </c>
      <c r="L46">
        <v>98</v>
      </c>
      <c r="M46">
        <v>95</v>
      </c>
      <c r="N46">
        <v>88</v>
      </c>
    </row>
    <row r="47" spans="1:16" x14ac:dyDescent="0.2">
      <c r="A47" t="s">
        <v>1637</v>
      </c>
      <c r="B47">
        <v>56</v>
      </c>
      <c r="C47">
        <v>92</v>
      </c>
      <c r="D47">
        <v>121</v>
      </c>
      <c r="E47">
        <v>127</v>
      </c>
      <c r="F47">
        <v>120</v>
      </c>
      <c r="G47">
        <v>137</v>
      </c>
      <c r="H47">
        <v>121</v>
      </c>
      <c r="I47">
        <v>113</v>
      </c>
      <c r="J47">
        <v>146</v>
      </c>
      <c r="K47">
        <v>117</v>
      </c>
      <c r="L47">
        <v>110</v>
      </c>
      <c r="M47">
        <v>142</v>
      </c>
      <c r="N47">
        <v>128</v>
      </c>
    </row>
    <row r="48" spans="1:16" x14ac:dyDescent="0.2">
      <c r="A48" t="s">
        <v>1638</v>
      </c>
      <c r="B48">
        <v>51</v>
      </c>
      <c r="C48">
        <v>82</v>
      </c>
      <c r="D48">
        <v>69</v>
      </c>
      <c r="E48">
        <v>77</v>
      </c>
      <c r="F48">
        <v>66</v>
      </c>
      <c r="G48">
        <v>78</v>
      </c>
      <c r="H48">
        <v>72</v>
      </c>
      <c r="I48">
        <v>67</v>
      </c>
      <c r="J48">
        <v>75</v>
      </c>
      <c r="K48">
        <v>75</v>
      </c>
      <c r="L48">
        <v>72</v>
      </c>
      <c r="M48">
        <v>71</v>
      </c>
      <c r="N48">
        <v>77</v>
      </c>
    </row>
    <row r="49" spans="1:14" x14ac:dyDescent="0.2">
      <c r="A49" t="s">
        <v>1639</v>
      </c>
      <c r="B49">
        <v>80</v>
      </c>
      <c r="C49">
        <v>113</v>
      </c>
      <c r="D49">
        <v>131</v>
      </c>
      <c r="E49">
        <v>104</v>
      </c>
      <c r="F49">
        <v>100</v>
      </c>
      <c r="G49">
        <v>106</v>
      </c>
      <c r="H49">
        <v>114</v>
      </c>
      <c r="I49">
        <v>116</v>
      </c>
      <c r="J49">
        <v>107</v>
      </c>
      <c r="K49">
        <v>108</v>
      </c>
      <c r="L49">
        <v>118</v>
      </c>
      <c r="M49">
        <v>125</v>
      </c>
      <c r="N49">
        <v>134</v>
      </c>
    </row>
    <row r="50" spans="1:14" x14ac:dyDescent="0.2">
      <c r="A50" t="s">
        <v>1640</v>
      </c>
      <c r="B50">
        <v>61</v>
      </c>
      <c r="C50">
        <v>61</v>
      </c>
      <c r="D50">
        <v>64</v>
      </c>
      <c r="E50">
        <v>62</v>
      </c>
      <c r="F50">
        <v>75</v>
      </c>
      <c r="G50">
        <v>63</v>
      </c>
      <c r="H50">
        <v>68</v>
      </c>
      <c r="I50">
        <v>65</v>
      </c>
      <c r="J50">
        <v>72</v>
      </c>
      <c r="K50">
        <v>77</v>
      </c>
      <c r="L50">
        <v>89</v>
      </c>
      <c r="M50">
        <v>90</v>
      </c>
      <c r="N50">
        <v>82</v>
      </c>
    </row>
    <row r="51" spans="1:14" x14ac:dyDescent="0.2">
      <c r="A51" t="s">
        <v>1641</v>
      </c>
      <c r="B51">
        <v>44</v>
      </c>
      <c r="C51">
        <v>45</v>
      </c>
      <c r="D51">
        <v>45</v>
      </c>
      <c r="E51">
        <v>62</v>
      </c>
      <c r="F51">
        <v>68</v>
      </c>
      <c r="G51">
        <v>81</v>
      </c>
      <c r="H51">
        <v>76</v>
      </c>
      <c r="I51">
        <v>74</v>
      </c>
      <c r="J51">
        <v>75</v>
      </c>
      <c r="K51">
        <v>93</v>
      </c>
      <c r="L51">
        <v>76</v>
      </c>
      <c r="M51">
        <v>78</v>
      </c>
      <c r="N51">
        <v>69</v>
      </c>
    </row>
    <row r="52" spans="1:14" x14ac:dyDescent="0.2">
      <c r="A52" t="s">
        <v>1642</v>
      </c>
      <c r="B52">
        <v>84</v>
      </c>
      <c r="C52">
        <v>80</v>
      </c>
      <c r="D52">
        <v>79</v>
      </c>
      <c r="E52">
        <v>77</v>
      </c>
      <c r="F52">
        <v>82</v>
      </c>
      <c r="G52">
        <v>75</v>
      </c>
      <c r="H52">
        <v>69</v>
      </c>
      <c r="I52">
        <v>79</v>
      </c>
      <c r="J52">
        <v>86</v>
      </c>
      <c r="K52">
        <v>71</v>
      </c>
      <c r="L52">
        <v>90</v>
      </c>
      <c r="M52">
        <v>101</v>
      </c>
      <c r="N52">
        <v>103</v>
      </c>
    </row>
    <row r="53" spans="1:14" x14ac:dyDescent="0.2">
      <c r="A53" t="s">
        <v>1643</v>
      </c>
      <c r="B53">
        <v>93</v>
      </c>
      <c r="C53">
        <v>131</v>
      </c>
      <c r="D53">
        <v>136</v>
      </c>
      <c r="E53">
        <v>163</v>
      </c>
      <c r="F53">
        <v>168</v>
      </c>
      <c r="G53">
        <v>153</v>
      </c>
      <c r="H53">
        <v>125</v>
      </c>
      <c r="I53">
        <v>133</v>
      </c>
      <c r="J53">
        <v>143</v>
      </c>
      <c r="K53">
        <v>137</v>
      </c>
      <c r="L53">
        <v>115</v>
      </c>
      <c r="M53">
        <v>148</v>
      </c>
      <c r="N53">
        <v>136</v>
      </c>
    </row>
    <row r="54" spans="1:14" x14ac:dyDescent="0.2">
      <c r="A54" t="s">
        <v>1644</v>
      </c>
      <c r="B54">
        <v>53</v>
      </c>
      <c r="C54">
        <v>67</v>
      </c>
      <c r="D54">
        <v>62</v>
      </c>
      <c r="E54">
        <v>65</v>
      </c>
      <c r="F54">
        <v>66</v>
      </c>
      <c r="G54">
        <v>65</v>
      </c>
      <c r="H54">
        <v>60</v>
      </c>
      <c r="I54">
        <v>56</v>
      </c>
      <c r="J54">
        <v>61</v>
      </c>
      <c r="K54">
        <v>62</v>
      </c>
      <c r="L54">
        <v>59</v>
      </c>
      <c r="M54">
        <v>64</v>
      </c>
      <c r="N54">
        <v>64</v>
      </c>
    </row>
    <row r="55" spans="1:14" x14ac:dyDescent="0.2">
      <c r="A55" t="s">
        <v>1645</v>
      </c>
      <c r="B55" t="s">
        <v>1629</v>
      </c>
      <c r="C55">
        <v>46</v>
      </c>
      <c r="D55">
        <v>49</v>
      </c>
      <c r="E55">
        <v>52</v>
      </c>
      <c r="F55">
        <v>59</v>
      </c>
      <c r="G55">
        <v>60</v>
      </c>
      <c r="H55">
        <v>56</v>
      </c>
      <c r="I55">
        <v>50</v>
      </c>
      <c r="J55">
        <v>51</v>
      </c>
      <c r="K55">
        <v>51</v>
      </c>
      <c r="L55">
        <v>50</v>
      </c>
      <c r="M55">
        <v>45</v>
      </c>
      <c r="N55">
        <v>46</v>
      </c>
    </row>
    <row r="56" spans="1:14" x14ac:dyDescent="0.2">
      <c r="A56" t="s">
        <v>1646</v>
      </c>
      <c r="B56">
        <v>97</v>
      </c>
      <c r="C56">
        <v>88</v>
      </c>
      <c r="D56">
        <v>101</v>
      </c>
      <c r="E56">
        <v>90</v>
      </c>
      <c r="F56">
        <v>95</v>
      </c>
      <c r="G56">
        <v>95</v>
      </c>
      <c r="H56">
        <v>85</v>
      </c>
      <c r="I56">
        <v>82</v>
      </c>
      <c r="J56">
        <v>86</v>
      </c>
      <c r="K56">
        <v>81</v>
      </c>
      <c r="L56">
        <v>81</v>
      </c>
      <c r="M56">
        <v>80</v>
      </c>
      <c r="N56">
        <v>70</v>
      </c>
    </row>
    <row r="57" spans="1:14" x14ac:dyDescent="0.2">
      <c r="A57" t="s">
        <v>1647</v>
      </c>
      <c r="B57">
        <v>25</v>
      </c>
      <c r="C57">
        <v>48</v>
      </c>
      <c r="D57">
        <v>51</v>
      </c>
      <c r="E57">
        <v>47</v>
      </c>
      <c r="F57">
        <v>44</v>
      </c>
      <c r="G57">
        <v>51</v>
      </c>
      <c r="H57">
        <v>44</v>
      </c>
      <c r="I57">
        <v>46</v>
      </c>
      <c r="J57">
        <v>46</v>
      </c>
      <c r="K57">
        <v>45</v>
      </c>
      <c r="L57">
        <v>53</v>
      </c>
      <c r="M57">
        <v>49</v>
      </c>
      <c r="N57">
        <v>51</v>
      </c>
    </row>
    <row r="58" spans="1:14" x14ac:dyDescent="0.2">
      <c r="A58" t="s">
        <v>1648</v>
      </c>
      <c r="B58">
        <v>75</v>
      </c>
      <c r="C58">
        <v>62</v>
      </c>
      <c r="D58">
        <v>69</v>
      </c>
      <c r="E58">
        <v>74</v>
      </c>
      <c r="F58">
        <v>72</v>
      </c>
      <c r="G58">
        <v>75</v>
      </c>
      <c r="H58">
        <v>76</v>
      </c>
      <c r="I58">
        <v>73</v>
      </c>
      <c r="J58">
        <v>78</v>
      </c>
      <c r="K58">
        <v>82</v>
      </c>
      <c r="L58">
        <v>86</v>
      </c>
      <c r="M58">
        <v>85</v>
      </c>
      <c r="N58">
        <v>83</v>
      </c>
    </row>
    <row r="59" spans="1:14" x14ac:dyDescent="0.2">
      <c r="A59" t="s">
        <v>1649</v>
      </c>
      <c r="B59">
        <v>54</v>
      </c>
      <c r="C59">
        <v>55</v>
      </c>
      <c r="D59">
        <v>65</v>
      </c>
      <c r="E59">
        <v>87</v>
      </c>
      <c r="F59">
        <v>95</v>
      </c>
      <c r="G59">
        <v>86</v>
      </c>
      <c r="H59">
        <v>89</v>
      </c>
      <c r="I59">
        <v>90</v>
      </c>
      <c r="J59">
        <v>132</v>
      </c>
      <c r="K59">
        <v>154</v>
      </c>
      <c r="L59">
        <v>135</v>
      </c>
      <c r="M59">
        <v>157</v>
      </c>
      <c r="N59">
        <v>132</v>
      </c>
    </row>
    <row r="60" spans="1:14" x14ac:dyDescent="0.2">
      <c r="A60" t="s">
        <v>1650</v>
      </c>
      <c r="B60" t="s">
        <v>1651</v>
      </c>
      <c r="C60" t="s">
        <v>1654</v>
      </c>
      <c r="D60" t="s">
        <v>1657</v>
      </c>
      <c r="E60" t="s">
        <v>1660</v>
      </c>
      <c r="F60" t="s">
        <v>1663</v>
      </c>
      <c r="G60" t="s">
        <v>1665</v>
      </c>
      <c r="H60" t="s">
        <v>1667</v>
      </c>
      <c r="I60" t="s">
        <v>1670</v>
      </c>
      <c r="J60" t="s">
        <v>1672</v>
      </c>
      <c r="K60" t="s">
        <v>1660</v>
      </c>
      <c r="L60" t="s">
        <v>1660</v>
      </c>
      <c r="M60" t="s">
        <v>1663</v>
      </c>
      <c r="N60" t="s">
        <v>1677</v>
      </c>
    </row>
    <row r="61" spans="1:14" x14ac:dyDescent="0.2">
      <c r="B61" t="s">
        <v>1652</v>
      </c>
      <c r="C61" t="s">
        <v>1655</v>
      </c>
      <c r="D61" t="s">
        <v>1658</v>
      </c>
      <c r="E61" t="s">
        <v>1661</v>
      </c>
      <c r="F61" t="s">
        <v>1664</v>
      </c>
      <c r="G61" t="s">
        <v>1666</v>
      </c>
      <c r="H61" t="s">
        <v>1668</v>
      </c>
      <c r="I61" t="s">
        <v>1668</v>
      </c>
      <c r="J61" t="s">
        <v>1673</v>
      </c>
      <c r="K61" t="s">
        <v>1666</v>
      </c>
      <c r="L61" t="s">
        <v>1674</v>
      </c>
      <c r="M61" t="s">
        <v>1675</v>
      </c>
      <c r="N61">
        <v>77</v>
      </c>
    </row>
    <row r="62" spans="1:14" x14ac:dyDescent="0.2">
      <c r="B62" t="s">
        <v>1653</v>
      </c>
      <c r="C62" t="s">
        <v>1656</v>
      </c>
      <c r="D62" t="s">
        <v>1659</v>
      </c>
      <c r="E62" t="s">
        <v>1662</v>
      </c>
      <c r="F62" t="s">
        <v>1653</v>
      </c>
      <c r="G62" t="s">
        <v>1653</v>
      </c>
      <c r="H62" t="s">
        <v>1669</v>
      </c>
      <c r="I62" t="s">
        <v>1671</v>
      </c>
      <c r="J62" t="s">
        <v>1662</v>
      </c>
      <c r="K62" t="s">
        <v>1659</v>
      </c>
      <c r="L62" t="s">
        <v>1662</v>
      </c>
      <c r="M62" t="s">
        <v>1676</v>
      </c>
      <c r="N62" t="s">
        <v>1678</v>
      </c>
    </row>
    <row r="63" spans="1:14" x14ac:dyDescent="0.2">
      <c r="N63">
        <v>92</v>
      </c>
    </row>
    <row r="64" spans="1:14" x14ac:dyDescent="0.2">
      <c r="A64" t="s">
        <v>1680</v>
      </c>
      <c r="N64" t="s">
        <v>1679</v>
      </c>
    </row>
    <row r="65" spans="1:16" x14ac:dyDescent="0.2">
      <c r="A65" t="s">
        <v>1681</v>
      </c>
    </row>
    <row r="66" spans="1:16" x14ac:dyDescent="0.2">
      <c r="A66" t="s">
        <v>1551</v>
      </c>
      <c r="I66" t="s">
        <v>1682</v>
      </c>
    </row>
    <row r="67" spans="1:16" x14ac:dyDescent="0.2">
      <c r="A67" t="s">
        <v>1685</v>
      </c>
    </row>
    <row r="68" spans="1:16" x14ac:dyDescent="0.2">
      <c r="A68" t="s">
        <v>1691</v>
      </c>
      <c r="I68" t="s">
        <v>1683</v>
      </c>
    </row>
    <row r="69" spans="1:16" x14ac:dyDescent="0.2">
      <c r="A69" t="s">
        <v>1686</v>
      </c>
    </row>
    <row r="70" spans="1:16" x14ac:dyDescent="0.2">
      <c r="A70" t="s">
        <v>1687</v>
      </c>
      <c r="I70" t="s">
        <v>1684</v>
      </c>
    </row>
    <row r="71" spans="1:16" x14ac:dyDescent="0.2">
      <c r="A71" t="s">
        <v>1688</v>
      </c>
    </row>
    <row r="72" spans="1:16" x14ac:dyDescent="0.2">
      <c r="A72" t="s">
        <v>1689</v>
      </c>
    </row>
    <row r="77" spans="1:16" x14ac:dyDescent="0.2">
      <c r="A77" t="s">
        <v>1532</v>
      </c>
    </row>
    <row r="78" spans="1:16" x14ac:dyDescent="0.2">
      <c r="P78" t="s">
        <v>1556</v>
      </c>
    </row>
    <row r="79" spans="1:16" x14ac:dyDescent="0.2">
      <c r="A79" t="s">
        <v>1533</v>
      </c>
      <c r="B79" t="s">
        <v>1534</v>
      </c>
      <c r="D79" t="s">
        <v>1535</v>
      </c>
      <c r="F79" t="s">
        <v>1538</v>
      </c>
      <c r="G79" t="s">
        <v>110</v>
      </c>
      <c r="H79" t="s">
        <v>1542</v>
      </c>
      <c r="P79" t="s">
        <v>1557</v>
      </c>
    </row>
    <row r="80" spans="1:16" x14ac:dyDescent="0.2">
      <c r="P80" s="29" t="s">
        <v>1558</v>
      </c>
    </row>
    <row r="81" spans="1:8" x14ac:dyDescent="0.2">
      <c r="B81" t="s">
        <v>4</v>
      </c>
      <c r="D81" t="s">
        <v>1536</v>
      </c>
      <c r="F81" t="s">
        <v>1539</v>
      </c>
      <c r="G81" t="s">
        <v>1540</v>
      </c>
      <c r="H81" t="s">
        <v>1543</v>
      </c>
    </row>
    <row r="83" spans="1:8" x14ac:dyDescent="0.2">
      <c r="D83" t="s">
        <v>1537</v>
      </c>
      <c r="G83" t="s">
        <v>1541</v>
      </c>
      <c r="H83" t="s">
        <v>1544</v>
      </c>
    </row>
    <row r="84" spans="1:8" x14ac:dyDescent="0.2">
      <c r="B84" t="s">
        <v>1545</v>
      </c>
      <c r="C84" t="s">
        <v>1546</v>
      </c>
      <c r="D84" t="s">
        <v>1545</v>
      </c>
      <c r="E84" t="s">
        <v>1549</v>
      </c>
    </row>
    <row r="86" spans="1:8" x14ac:dyDescent="0.2">
      <c r="C86" t="s">
        <v>1547</v>
      </c>
      <c r="E86" t="s">
        <v>1550</v>
      </c>
    </row>
    <row r="88" spans="1:8" x14ac:dyDescent="0.2">
      <c r="C88" t="s">
        <v>1548</v>
      </c>
    </row>
    <row r="89" spans="1:8" x14ac:dyDescent="0.2">
      <c r="A89">
        <v>1990</v>
      </c>
      <c r="B89">
        <v>397014</v>
      </c>
      <c r="C89">
        <v>0.38700000000000001</v>
      </c>
      <c r="D89">
        <v>11090</v>
      </c>
      <c r="E89">
        <v>7.4999999999999997E-2</v>
      </c>
      <c r="F89">
        <v>136811</v>
      </c>
      <c r="G89">
        <v>885</v>
      </c>
    </row>
    <row r="90" spans="1:8" x14ac:dyDescent="0.2">
      <c r="A90">
        <v>1991</v>
      </c>
      <c r="B90">
        <v>404419</v>
      </c>
      <c r="C90">
        <v>0.38900000000000001</v>
      </c>
      <c r="D90">
        <v>12297</v>
      </c>
      <c r="E90">
        <v>7.8E-2</v>
      </c>
      <c r="F90">
        <v>145078</v>
      </c>
      <c r="G90">
        <v>1080</v>
      </c>
    </row>
    <row r="91" spans="1:8" x14ac:dyDescent="0.2">
      <c r="A91">
        <v>1992</v>
      </c>
      <c r="B91">
        <v>422062</v>
      </c>
      <c r="C91">
        <v>0.377</v>
      </c>
      <c r="D91">
        <v>12472</v>
      </c>
      <c r="E91">
        <v>7.8E-2</v>
      </c>
      <c r="F91">
        <v>146462</v>
      </c>
      <c r="G91">
        <v>1128</v>
      </c>
    </row>
    <row r="92" spans="1:8" x14ac:dyDescent="0.2">
      <c r="A92">
        <v>1993</v>
      </c>
      <c r="B92">
        <v>437105</v>
      </c>
      <c r="C92">
        <v>0.38700000000000001</v>
      </c>
      <c r="D92">
        <v>12210</v>
      </c>
      <c r="E92">
        <v>7.1999999999999995E-2</v>
      </c>
      <c r="F92">
        <v>156783</v>
      </c>
      <c r="G92">
        <v>959</v>
      </c>
    </row>
    <row r="93" spans="1:8" x14ac:dyDescent="0.2">
      <c r="A93">
        <v>1994</v>
      </c>
      <c r="B93">
        <v>457105</v>
      </c>
      <c r="C93">
        <v>0.376</v>
      </c>
      <c r="D93">
        <v>14916</v>
      </c>
      <c r="E93">
        <v>8.6999999999999994E-2</v>
      </c>
      <c r="F93">
        <v>156783</v>
      </c>
      <c r="G93">
        <v>897</v>
      </c>
    </row>
    <row r="94" spans="1:8" x14ac:dyDescent="0.2">
      <c r="A94">
        <v>1995</v>
      </c>
      <c r="B94">
        <v>469757</v>
      </c>
      <c r="C94">
        <v>0.38</v>
      </c>
      <c r="D94">
        <v>11843</v>
      </c>
      <c r="E94">
        <v>6.6000000000000003E-2</v>
      </c>
      <c r="F94">
        <v>166656</v>
      </c>
      <c r="G94">
        <v>2014</v>
      </c>
    </row>
    <row r="95" spans="1:8" x14ac:dyDescent="0.2">
      <c r="A95">
        <v>1996</v>
      </c>
      <c r="B95">
        <v>478381</v>
      </c>
      <c r="C95">
        <v>0.38</v>
      </c>
      <c r="D95">
        <v>10129</v>
      </c>
      <c r="E95">
        <v>5.6000000000000001E-2</v>
      </c>
      <c r="F95">
        <v>171584</v>
      </c>
      <c r="G95">
        <v>1755</v>
      </c>
    </row>
    <row r="96" spans="1:8" x14ac:dyDescent="0.2">
      <c r="A96">
        <v>1997</v>
      </c>
      <c r="B96">
        <v>486934</v>
      </c>
      <c r="C96">
        <v>0.36099999999999999</v>
      </c>
      <c r="D96">
        <v>10966</v>
      </c>
      <c r="E96">
        <v>6.2E-2</v>
      </c>
      <c r="F96">
        <v>164683</v>
      </c>
      <c r="G96">
        <v>1898</v>
      </c>
    </row>
    <row r="97" spans="1:8" x14ac:dyDescent="0.2">
      <c r="A97">
        <v>1998</v>
      </c>
      <c r="B97">
        <v>498062</v>
      </c>
      <c r="C97">
        <v>0.35799999999999998</v>
      </c>
      <c r="D97">
        <v>10673</v>
      </c>
      <c r="E97">
        <v>0.06</v>
      </c>
      <c r="F97">
        <v>167706</v>
      </c>
      <c r="G97">
        <v>1869</v>
      </c>
    </row>
    <row r="98" spans="1:8" x14ac:dyDescent="0.2">
      <c r="A98">
        <v>1999</v>
      </c>
      <c r="B98">
        <v>509044</v>
      </c>
      <c r="C98">
        <v>0.34499999999999997</v>
      </c>
      <c r="D98">
        <v>10124</v>
      </c>
      <c r="E98">
        <v>5.8000000000000003E-2</v>
      </c>
      <c r="F98">
        <v>165640</v>
      </c>
      <c r="G98">
        <v>1630</v>
      </c>
      <c r="H98">
        <v>3858</v>
      </c>
    </row>
    <row r="99" spans="1:8" x14ac:dyDescent="0.2">
      <c r="A99">
        <v>2000</v>
      </c>
      <c r="B99">
        <v>540110</v>
      </c>
      <c r="C99">
        <v>0.34699999999999998</v>
      </c>
      <c r="D99">
        <v>10805</v>
      </c>
      <c r="E99">
        <v>5.8000000000000003E-2</v>
      </c>
      <c r="F99">
        <v>176523</v>
      </c>
      <c r="G99">
        <v>1779</v>
      </c>
      <c r="H99">
        <v>3417</v>
      </c>
    </row>
    <row r="100" spans="1:8" x14ac:dyDescent="0.2">
      <c r="A100">
        <v>2001</v>
      </c>
      <c r="B100">
        <v>556718</v>
      </c>
      <c r="C100">
        <v>0.34100000000000003</v>
      </c>
      <c r="D100">
        <v>10954</v>
      </c>
      <c r="E100">
        <v>5.8000000000000003E-2</v>
      </c>
      <c r="F100">
        <v>178891</v>
      </c>
      <c r="G100">
        <v>1711</v>
      </c>
      <c r="H100">
        <v>3347</v>
      </c>
    </row>
    <row r="101" spans="1:8" x14ac:dyDescent="0.2">
      <c r="A101">
        <v>2002</v>
      </c>
      <c r="B101">
        <v>566280</v>
      </c>
      <c r="C101">
        <v>0.34200000000000003</v>
      </c>
      <c r="D101">
        <v>11280</v>
      </c>
      <c r="E101">
        <v>5.8000000000000003E-2</v>
      </c>
      <c r="F101">
        <v>182222</v>
      </c>
      <c r="G101">
        <v>1723</v>
      </c>
      <c r="H101">
        <v>3249</v>
      </c>
    </row>
    <row r="102" spans="1:8" x14ac:dyDescent="0.2">
      <c r="A102">
        <v>2003</v>
      </c>
      <c r="B102">
        <v>572728</v>
      </c>
      <c r="C102">
        <v>0.33700000000000002</v>
      </c>
      <c r="D102">
        <v>8379</v>
      </c>
      <c r="E102">
        <v>4.2999999999999997E-2</v>
      </c>
      <c r="F102">
        <v>184783</v>
      </c>
      <c r="G102">
        <v>1571</v>
      </c>
      <c r="H102">
        <v>3383</v>
      </c>
    </row>
    <row r="103" spans="1:8" x14ac:dyDescent="0.2">
      <c r="A103">
        <v>2004</v>
      </c>
      <c r="B103">
        <v>580504</v>
      </c>
      <c r="C103">
        <v>0.378</v>
      </c>
      <c r="D103">
        <v>9261</v>
      </c>
      <c r="E103">
        <v>4.2000000000000003E-2</v>
      </c>
      <c r="F103">
        <v>210329</v>
      </c>
      <c r="G103">
        <v>1489</v>
      </c>
      <c r="H103">
        <v>3265</v>
      </c>
    </row>
    <row r="104" spans="1:8" x14ac:dyDescent="0.2">
      <c r="A104">
        <v>2005</v>
      </c>
      <c r="B104">
        <v>589433</v>
      </c>
      <c r="C104">
        <v>0.442</v>
      </c>
      <c r="D104">
        <v>12465</v>
      </c>
      <c r="E104">
        <v>4.8000000000000001E-2</v>
      </c>
      <c r="F104">
        <v>248218</v>
      </c>
      <c r="G104">
        <v>1400</v>
      </c>
      <c r="H104">
        <v>3115</v>
      </c>
    </row>
    <row r="105" spans="1:8" x14ac:dyDescent="0.2">
      <c r="A105">
        <v>2006</v>
      </c>
      <c r="B105">
        <v>602496</v>
      </c>
      <c r="C105">
        <v>0.41799999999999998</v>
      </c>
      <c r="D105">
        <v>12485</v>
      </c>
      <c r="E105">
        <v>0.05</v>
      </c>
      <c r="F105">
        <v>239261</v>
      </c>
      <c r="G105">
        <v>1393</v>
      </c>
      <c r="H105">
        <v>3125</v>
      </c>
    </row>
    <row r="106" spans="1:8" x14ac:dyDescent="0.2">
      <c r="A106">
        <v>2007</v>
      </c>
      <c r="B106">
        <v>607858</v>
      </c>
      <c r="C106">
        <v>0.47099999999999997</v>
      </c>
      <c r="D106">
        <v>13157</v>
      </c>
      <c r="E106">
        <v>4.5999999999999999E-2</v>
      </c>
      <c r="F106">
        <v>273377</v>
      </c>
      <c r="G106">
        <v>1343</v>
      </c>
      <c r="H106">
        <v>3014</v>
      </c>
    </row>
    <row r="107" spans="1:8" x14ac:dyDescent="0.2">
      <c r="A107">
        <v>2008</v>
      </c>
      <c r="B107">
        <v>617714</v>
      </c>
      <c r="C107">
        <v>0.499</v>
      </c>
      <c r="D107">
        <v>12765</v>
      </c>
      <c r="E107">
        <v>4.1000000000000002E-2</v>
      </c>
      <c r="F107">
        <v>295530</v>
      </c>
      <c r="G107">
        <v>1373</v>
      </c>
      <c r="H107">
        <v>3137</v>
      </c>
    </row>
    <row r="108" spans="1:8" x14ac:dyDescent="0.2">
      <c r="A108">
        <v>2009</v>
      </c>
      <c r="B108">
        <v>626227</v>
      </c>
      <c r="C108">
        <v>0.47899999999999998</v>
      </c>
      <c r="D108">
        <v>13517</v>
      </c>
      <c r="E108">
        <v>4.4999999999999998E-2</v>
      </c>
      <c r="F108">
        <v>286.61599999999999</v>
      </c>
      <c r="G108">
        <v>2230</v>
      </c>
      <c r="H108">
        <v>3205</v>
      </c>
    </row>
    <row r="109" spans="1:8" x14ac:dyDescent="0.2">
      <c r="A109">
        <v>2010</v>
      </c>
      <c r="B109">
        <v>647758</v>
      </c>
      <c r="C109">
        <v>0.45600000000000002</v>
      </c>
      <c r="D109">
        <v>14964</v>
      </c>
      <c r="E109">
        <v>5.0999999999999997E-2</v>
      </c>
      <c r="F109">
        <v>280553</v>
      </c>
      <c r="G109">
        <v>2150</v>
      </c>
      <c r="H109">
        <v>3407</v>
      </c>
    </row>
    <row r="110" spans="1:8" x14ac:dyDescent="0.2">
      <c r="A110" t="s">
        <v>1551</v>
      </c>
    </row>
    <row r="112" spans="1:8" x14ac:dyDescent="0.2">
      <c r="A112" t="s">
        <v>1552</v>
      </c>
    </row>
    <row r="114" spans="1:16" x14ac:dyDescent="0.2">
      <c r="A114" t="s">
        <v>1554</v>
      </c>
    </row>
    <row r="116" spans="1:16" x14ac:dyDescent="0.2">
      <c r="A116" t="s">
        <v>1555</v>
      </c>
    </row>
    <row r="118" spans="1:16" x14ac:dyDescent="0.2">
      <c r="A118" t="s">
        <v>1553</v>
      </c>
    </row>
    <row r="125" spans="1:16" x14ac:dyDescent="0.2">
      <c r="A125" t="s">
        <v>1559</v>
      </c>
    </row>
    <row r="127" spans="1:16" x14ac:dyDescent="0.2">
      <c r="A127" t="s">
        <v>1533</v>
      </c>
      <c r="B127" t="s">
        <v>1560</v>
      </c>
      <c r="C127" t="s">
        <v>1563</v>
      </c>
      <c r="P127" t="s">
        <v>1622</v>
      </c>
    </row>
    <row r="128" spans="1:16" x14ac:dyDescent="0.2">
      <c r="P128" t="s">
        <v>1557</v>
      </c>
    </row>
    <row r="129" spans="1:16" x14ac:dyDescent="0.2">
      <c r="B129" t="s">
        <v>1561</v>
      </c>
      <c r="C129" t="s">
        <v>1564</v>
      </c>
      <c r="P129" s="29" t="s">
        <v>1558</v>
      </c>
    </row>
    <row r="131" spans="1:16" x14ac:dyDescent="0.2">
      <c r="B131" t="s">
        <v>1562</v>
      </c>
      <c r="C131" t="s">
        <v>1565</v>
      </c>
      <c r="D131" t="s">
        <v>1545</v>
      </c>
      <c r="E131" t="s">
        <v>1569</v>
      </c>
      <c r="F131" t="s">
        <v>1572</v>
      </c>
    </row>
    <row r="133" spans="1:16" x14ac:dyDescent="0.2">
      <c r="C133" t="s">
        <v>106</v>
      </c>
      <c r="D133" t="s">
        <v>1567</v>
      </c>
      <c r="E133" t="s">
        <v>1570</v>
      </c>
      <c r="F133" t="s">
        <v>1573</v>
      </c>
    </row>
    <row r="135" spans="1:16" x14ac:dyDescent="0.2">
      <c r="C135" t="s">
        <v>1566</v>
      </c>
      <c r="D135" t="s">
        <v>41</v>
      </c>
      <c r="E135" t="s">
        <v>1571</v>
      </c>
      <c r="F135" t="s">
        <v>1568</v>
      </c>
    </row>
    <row r="137" spans="1:16" x14ac:dyDescent="0.2">
      <c r="D137" t="s">
        <v>1568</v>
      </c>
    </row>
    <row r="138" spans="1:16" x14ac:dyDescent="0.2">
      <c r="A138">
        <v>1995</v>
      </c>
      <c r="B138">
        <v>3738061</v>
      </c>
      <c r="C138">
        <v>5425</v>
      </c>
      <c r="D138" t="s">
        <v>1574</v>
      </c>
      <c r="E138" t="s">
        <v>1575</v>
      </c>
      <c r="F138" t="s">
        <v>1576</v>
      </c>
    </row>
    <row r="139" spans="1:16" x14ac:dyDescent="0.2">
      <c r="A139">
        <v>1996</v>
      </c>
      <c r="B139">
        <v>3812716</v>
      </c>
      <c r="C139">
        <v>9128</v>
      </c>
      <c r="D139" t="s">
        <v>1577</v>
      </c>
      <c r="E139" t="s">
        <v>1578</v>
      </c>
      <c r="F139" t="s">
        <v>1579</v>
      </c>
    </row>
    <row r="140" spans="1:16" x14ac:dyDescent="0.2">
      <c r="A140">
        <v>1997</v>
      </c>
      <c r="B140">
        <v>3891293</v>
      </c>
      <c r="C140">
        <v>6054</v>
      </c>
      <c r="D140" t="s">
        <v>1580</v>
      </c>
      <c r="E140" t="s">
        <v>1581</v>
      </c>
      <c r="F140" t="s">
        <v>1582</v>
      </c>
    </row>
    <row r="141" spans="1:16" x14ac:dyDescent="0.2">
      <c r="A141">
        <v>1998</v>
      </c>
      <c r="B141">
        <v>3968967</v>
      </c>
      <c r="C141">
        <v>6770</v>
      </c>
      <c r="D141" t="s">
        <v>1583</v>
      </c>
      <c r="E141" t="s">
        <v>1584</v>
      </c>
      <c r="F141" t="s">
        <v>1585</v>
      </c>
    </row>
    <row r="142" spans="1:16" x14ac:dyDescent="0.2">
      <c r="A142">
        <v>1999</v>
      </c>
      <c r="B142">
        <v>4056133</v>
      </c>
      <c r="C142">
        <v>6951</v>
      </c>
      <c r="D142" t="s">
        <v>1586</v>
      </c>
      <c r="E142" t="s">
        <v>1587</v>
      </c>
      <c r="F142" t="s">
        <v>1588</v>
      </c>
    </row>
    <row r="143" spans="1:16" x14ac:dyDescent="0.2">
      <c r="A143">
        <v>2000</v>
      </c>
      <c r="B143">
        <v>4301261</v>
      </c>
      <c r="C143">
        <v>7653</v>
      </c>
      <c r="D143" t="s">
        <v>1589</v>
      </c>
      <c r="E143" t="s">
        <v>1590</v>
      </c>
      <c r="F143" t="s">
        <v>1591</v>
      </c>
    </row>
    <row r="144" spans="1:16" x14ac:dyDescent="0.2">
      <c r="A144">
        <v>2001</v>
      </c>
      <c r="B144">
        <v>4430989</v>
      </c>
      <c r="C144">
        <v>7234</v>
      </c>
      <c r="D144" t="s">
        <v>1592</v>
      </c>
      <c r="E144" t="s">
        <v>1593</v>
      </c>
      <c r="F144" t="s">
        <v>1594</v>
      </c>
    </row>
    <row r="145" spans="1:6" x14ac:dyDescent="0.2">
      <c r="A145">
        <v>2002</v>
      </c>
      <c r="B145">
        <v>4506542</v>
      </c>
      <c r="C145">
        <v>7261</v>
      </c>
      <c r="D145" t="s">
        <v>1595</v>
      </c>
      <c r="E145" t="s">
        <v>1596</v>
      </c>
      <c r="F145" t="s">
        <v>1597</v>
      </c>
    </row>
    <row r="146" spans="1:6" x14ac:dyDescent="0.2">
      <c r="A146">
        <v>2003</v>
      </c>
      <c r="B146">
        <v>4550688</v>
      </c>
      <c r="C146">
        <v>7108</v>
      </c>
      <c r="D146" t="s">
        <v>1598</v>
      </c>
      <c r="E146" t="s">
        <v>1599</v>
      </c>
      <c r="F146" t="s">
        <v>1600</v>
      </c>
    </row>
    <row r="147" spans="1:6" x14ac:dyDescent="0.2">
      <c r="A147">
        <v>2004</v>
      </c>
      <c r="B147">
        <v>4601403</v>
      </c>
      <c r="C147">
        <v>7536</v>
      </c>
      <c r="D147" t="s">
        <v>1601</v>
      </c>
      <c r="E147" t="s">
        <v>1602</v>
      </c>
      <c r="F147" t="s">
        <v>1603</v>
      </c>
    </row>
    <row r="148" spans="1:6" x14ac:dyDescent="0.2">
      <c r="A148">
        <v>2005</v>
      </c>
      <c r="B148" t="s">
        <v>1604</v>
      </c>
      <c r="C148">
        <v>10523</v>
      </c>
      <c r="D148" t="s">
        <v>1605</v>
      </c>
      <c r="E148" t="s">
        <v>1606</v>
      </c>
      <c r="F148" t="s">
        <v>1607</v>
      </c>
    </row>
    <row r="149" spans="1:6" x14ac:dyDescent="0.2">
      <c r="A149">
        <v>2006</v>
      </c>
      <c r="B149">
        <v>4753377</v>
      </c>
      <c r="C149">
        <v>11215</v>
      </c>
      <c r="D149" t="s">
        <v>1608</v>
      </c>
      <c r="E149" t="s">
        <v>1609</v>
      </c>
      <c r="F149" t="s">
        <v>1610</v>
      </c>
    </row>
    <row r="150" spans="1:6" x14ac:dyDescent="0.2">
      <c r="A150">
        <v>2007</v>
      </c>
      <c r="B150">
        <v>4861515</v>
      </c>
      <c r="C150">
        <v>11362</v>
      </c>
      <c r="D150" t="s">
        <v>1611</v>
      </c>
      <c r="E150" t="s">
        <v>1612</v>
      </c>
      <c r="F150" t="s">
        <v>1613</v>
      </c>
    </row>
    <row r="151" spans="1:6" x14ac:dyDescent="0.2">
      <c r="A151">
        <v>2008</v>
      </c>
      <c r="B151">
        <v>4939456</v>
      </c>
      <c r="C151">
        <v>11636</v>
      </c>
      <c r="D151" t="s">
        <v>1614</v>
      </c>
      <c r="E151" t="s">
        <v>1615</v>
      </c>
      <c r="F151" t="s">
        <v>1616</v>
      </c>
    </row>
    <row r="152" spans="1:6" x14ac:dyDescent="0.2">
      <c r="A152">
        <v>2009</v>
      </c>
      <c r="B152">
        <v>5024748</v>
      </c>
      <c r="C152">
        <v>12855</v>
      </c>
      <c r="D152" t="s">
        <v>1617</v>
      </c>
      <c r="E152" t="s">
        <v>1618</v>
      </c>
      <c r="F152" t="s">
        <v>1619</v>
      </c>
    </row>
    <row r="153" spans="1:6" x14ac:dyDescent="0.2">
      <c r="A153">
        <v>2010</v>
      </c>
      <c r="B153">
        <v>5029196</v>
      </c>
      <c r="C153">
        <v>12922</v>
      </c>
      <c r="D153" t="s">
        <v>1620</v>
      </c>
      <c r="E153" t="s">
        <v>1618</v>
      </c>
      <c r="F153" t="s">
        <v>1621</v>
      </c>
    </row>
  </sheetData>
  <mergeCells count="1">
    <mergeCell ref="A30:K30"/>
  </mergeCells>
  <hyperlinks>
    <hyperlink ref="P80" r:id="rId1"/>
    <hyperlink ref="P39" r:id="rId2"/>
    <hyperlink ref="P129" r:id="rId3"/>
  </hyperlink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workbookViewId="0">
      <selection sqref="A1:E1"/>
    </sheetView>
  </sheetViews>
  <sheetFormatPr defaultRowHeight="12.75" x14ac:dyDescent="0.2"/>
  <cols>
    <col min="1" max="1" width="15.140625" customWidth="1"/>
    <col min="3" max="9" width="14.28515625" customWidth="1"/>
    <col min="19" max="19" width="2.7109375" customWidth="1"/>
    <col min="20" max="20" width="74.85546875" customWidth="1"/>
  </cols>
  <sheetData>
    <row r="1" spans="1:20" x14ac:dyDescent="0.2">
      <c r="A1" s="54" t="s">
        <v>1262</v>
      </c>
      <c r="B1" s="54"/>
      <c r="C1" s="54"/>
      <c r="D1" s="54"/>
      <c r="E1" s="54"/>
      <c r="T1" t="s">
        <v>1761</v>
      </c>
    </row>
    <row r="2" spans="1:20" x14ac:dyDescent="0.2">
      <c r="T2" t="s">
        <v>1762</v>
      </c>
    </row>
    <row r="3" spans="1:20" x14ac:dyDescent="0.2">
      <c r="B3" t="s">
        <v>1254</v>
      </c>
      <c r="T3" t="s">
        <v>1763</v>
      </c>
    </row>
    <row r="4" spans="1:20" x14ac:dyDescent="0.2">
      <c r="A4" t="s">
        <v>1261</v>
      </c>
      <c r="B4">
        <v>2013</v>
      </c>
      <c r="C4">
        <v>2012</v>
      </c>
      <c r="D4">
        <v>2011</v>
      </c>
      <c r="E4">
        <v>2010</v>
      </c>
      <c r="F4">
        <v>2009</v>
      </c>
      <c r="G4">
        <v>2008</v>
      </c>
      <c r="H4">
        <v>2007</v>
      </c>
      <c r="I4">
        <v>2006</v>
      </c>
      <c r="J4">
        <v>2005</v>
      </c>
      <c r="K4">
        <v>2004</v>
      </c>
      <c r="L4">
        <v>2003</v>
      </c>
      <c r="M4">
        <v>2002</v>
      </c>
      <c r="N4">
        <v>2001</v>
      </c>
      <c r="O4">
        <v>2000</v>
      </c>
      <c r="P4">
        <v>1999</v>
      </c>
      <c r="Q4">
        <v>1998</v>
      </c>
      <c r="R4">
        <v>1997</v>
      </c>
    </row>
    <row r="5" spans="1:20" x14ac:dyDescent="0.2">
      <c r="A5" t="s">
        <v>1256</v>
      </c>
      <c r="B5">
        <v>4766</v>
      </c>
    </row>
    <row r="6" spans="1:20" x14ac:dyDescent="0.2">
      <c r="A6" t="s">
        <v>1257</v>
      </c>
      <c r="C6">
        <v>4922</v>
      </c>
      <c r="D6">
        <v>4902</v>
      </c>
      <c r="E6" s="1">
        <v>5090</v>
      </c>
      <c r="F6" s="1">
        <v>5133</v>
      </c>
      <c r="G6" s="1">
        <v>4794</v>
      </c>
      <c r="H6" s="1">
        <v>4659</v>
      </c>
      <c r="I6" s="1">
        <v>5224</v>
      </c>
      <c r="J6" s="1">
        <v>5209</v>
      </c>
      <c r="K6" s="1">
        <v>5440</v>
      </c>
      <c r="L6" s="1">
        <v>6327</v>
      </c>
      <c r="M6" s="1">
        <v>6105</v>
      </c>
      <c r="N6" s="1">
        <v>6052</v>
      </c>
      <c r="O6" s="1">
        <v>6183</v>
      </c>
      <c r="P6" s="1">
        <v>6254</v>
      </c>
      <c r="Q6" s="1">
        <v>7370</v>
      </c>
      <c r="R6">
        <f>C57</f>
        <v>6612</v>
      </c>
    </row>
    <row r="7" spans="1:20" x14ac:dyDescent="0.2">
      <c r="A7" t="s">
        <v>1255</v>
      </c>
      <c r="B7">
        <v>841</v>
      </c>
      <c r="C7">
        <v>931</v>
      </c>
      <c r="D7">
        <v>777</v>
      </c>
      <c r="E7">
        <v>808</v>
      </c>
      <c r="F7">
        <v>840</v>
      </c>
      <c r="G7">
        <v>821</v>
      </c>
      <c r="H7">
        <v>740</v>
      </c>
      <c r="I7">
        <v>859</v>
      </c>
      <c r="J7">
        <v>879</v>
      </c>
      <c r="K7">
        <v>715</v>
      </c>
      <c r="L7">
        <v>508</v>
      </c>
      <c r="M7">
        <v>446</v>
      </c>
      <c r="N7">
        <v>0</v>
      </c>
      <c r="O7" t="s">
        <v>932</v>
      </c>
    </row>
    <row r="9" spans="1:20" x14ac:dyDescent="0.2">
      <c r="A9" t="s">
        <v>0</v>
      </c>
      <c r="B9">
        <f>SUM(B5:B7)</f>
        <v>5607</v>
      </c>
      <c r="C9">
        <f t="shared" ref="C9:R9" si="0">SUM(C5:C7)</f>
        <v>5853</v>
      </c>
      <c r="D9">
        <f t="shared" si="0"/>
        <v>5679</v>
      </c>
      <c r="E9">
        <f t="shared" si="0"/>
        <v>5898</v>
      </c>
      <c r="F9">
        <f t="shared" si="0"/>
        <v>5973</v>
      </c>
      <c r="G9">
        <f t="shared" si="0"/>
        <v>5615</v>
      </c>
      <c r="H9">
        <f t="shared" si="0"/>
        <v>5399</v>
      </c>
      <c r="I9">
        <f t="shared" si="0"/>
        <v>6083</v>
      </c>
      <c r="J9">
        <f t="shared" si="0"/>
        <v>6088</v>
      </c>
      <c r="K9">
        <f t="shared" si="0"/>
        <v>6155</v>
      </c>
      <c r="L9">
        <f t="shared" si="0"/>
        <v>6835</v>
      </c>
      <c r="M9">
        <f t="shared" si="0"/>
        <v>6551</v>
      </c>
      <c r="N9">
        <f t="shared" si="0"/>
        <v>6052</v>
      </c>
      <c r="O9">
        <f t="shared" si="0"/>
        <v>6183</v>
      </c>
      <c r="P9">
        <f t="shared" si="0"/>
        <v>6254</v>
      </c>
      <c r="Q9">
        <f t="shared" si="0"/>
        <v>7370</v>
      </c>
      <c r="R9">
        <f t="shared" si="0"/>
        <v>6612</v>
      </c>
    </row>
    <row r="10" spans="1:20" x14ac:dyDescent="0.2">
      <c r="A10" t="s">
        <v>1284</v>
      </c>
    </row>
    <row r="11" spans="1:20" x14ac:dyDescent="0.2">
      <c r="A11" t="s">
        <v>1282</v>
      </c>
      <c r="B11">
        <f>I32</f>
        <v>6584</v>
      </c>
    </row>
    <row r="12" spans="1:20" x14ac:dyDescent="0.2">
      <c r="A12" t="s">
        <v>1283</v>
      </c>
      <c r="B12">
        <f>SUM(F32:H32)-SUM(C32:E32)</f>
        <v>2728</v>
      </c>
    </row>
    <row r="15" spans="1:20" x14ac:dyDescent="0.2">
      <c r="A15" t="s">
        <v>1263</v>
      </c>
    </row>
    <row r="17" spans="1:20" s="20" customFormat="1" ht="39.75" customHeight="1" x14ac:dyDescent="0.2">
      <c r="A17" s="20" t="s">
        <v>476</v>
      </c>
      <c r="B17" s="20" t="s">
        <v>1264</v>
      </c>
      <c r="C17" s="20" t="s">
        <v>1265</v>
      </c>
      <c r="D17" s="20" t="s">
        <v>1269</v>
      </c>
      <c r="E17" s="20" t="s">
        <v>1266</v>
      </c>
      <c r="F17" s="20" t="s">
        <v>1267</v>
      </c>
      <c r="G17" s="20" t="s">
        <v>1270</v>
      </c>
      <c r="H17" s="20" t="s">
        <v>1268</v>
      </c>
      <c r="I17" s="20" t="s">
        <v>105</v>
      </c>
      <c r="J17" s="20" t="s">
        <v>1278</v>
      </c>
      <c r="K17" s="20" t="s">
        <v>1277</v>
      </c>
    </row>
    <row r="18" spans="1:20" s="20" customFormat="1" x14ac:dyDescent="0.2">
      <c r="A18" s="20">
        <v>2013</v>
      </c>
      <c r="B18" s="20">
        <v>4</v>
      </c>
      <c r="C18" s="20">
        <v>27</v>
      </c>
      <c r="D18" s="20">
        <v>12</v>
      </c>
      <c r="E18" s="20">
        <v>392</v>
      </c>
      <c r="F18" s="20">
        <v>126</v>
      </c>
      <c r="G18" s="20">
        <v>29</v>
      </c>
      <c r="H18" s="20">
        <v>867</v>
      </c>
      <c r="I18" s="20">
        <f>K18</f>
        <v>1453</v>
      </c>
      <c r="J18" s="20" t="s">
        <v>1271</v>
      </c>
      <c r="K18" s="20">
        <f t="shared" ref="K18:K23" si="1">SUM(C18:H18)</f>
        <v>1453</v>
      </c>
      <c r="T18" s="20" t="s">
        <v>1273</v>
      </c>
    </row>
    <row r="19" spans="1:20" s="20" customFormat="1" x14ac:dyDescent="0.2">
      <c r="A19" s="20">
        <v>2013</v>
      </c>
      <c r="B19" s="20">
        <v>3</v>
      </c>
      <c r="C19" s="20">
        <v>35</v>
      </c>
      <c r="D19" s="20">
        <v>8</v>
      </c>
      <c r="E19" s="20">
        <v>500</v>
      </c>
      <c r="F19" s="20">
        <v>174</v>
      </c>
      <c r="G19" s="20">
        <v>19</v>
      </c>
      <c r="H19" s="20">
        <v>1082</v>
      </c>
      <c r="I19" s="20">
        <f>K19</f>
        <v>1818</v>
      </c>
      <c r="J19" s="20" t="s">
        <v>1271</v>
      </c>
      <c r="K19" s="20">
        <f t="shared" si="1"/>
        <v>1818</v>
      </c>
    </row>
    <row r="20" spans="1:20" s="20" customFormat="1" x14ac:dyDescent="0.2">
      <c r="A20" s="20">
        <v>2013</v>
      </c>
      <c r="B20" s="20">
        <v>2</v>
      </c>
      <c r="C20" s="20">
        <v>24</v>
      </c>
      <c r="D20" s="20">
        <v>3</v>
      </c>
      <c r="E20" s="20">
        <v>400</v>
      </c>
      <c r="F20" s="20">
        <v>125</v>
      </c>
      <c r="G20" s="20">
        <v>10</v>
      </c>
      <c r="H20" s="20">
        <v>1022</v>
      </c>
      <c r="I20" s="20">
        <v>1584</v>
      </c>
      <c r="J20" s="20" t="s">
        <v>1271</v>
      </c>
      <c r="K20" s="20">
        <f t="shared" si="1"/>
        <v>1584</v>
      </c>
    </row>
    <row r="21" spans="1:20" s="20" customFormat="1" x14ac:dyDescent="0.2">
      <c r="A21" s="20">
        <v>2013</v>
      </c>
      <c r="B21" s="20">
        <v>1</v>
      </c>
      <c r="C21" s="20">
        <v>32</v>
      </c>
      <c r="E21" s="20">
        <v>423</v>
      </c>
      <c r="F21" s="20">
        <v>129</v>
      </c>
      <c r="H21" s="20">
        <v>977</v>
      </c>
      <c r="I21" s="20">
        <v>1561</v>
      </c>
      <c r="J21" s="20" t="s">
        <v>1271</v>
      </c>
      <c r="K21" s="20">
        <f t="shared" si="1"/>
        <v>1561</v>
      </c>
    </row>
    <row r="22" spans="1:20" s="20" customFormat="1" x14ac:dyDescent="0.2">
      <c r="A22" s="20">
        <v>2012</v>
      </c>
      <c r="B22" s="20">
        <v>4</v>
      </c>
      <c r="C22" s="20">
        <v>54</v>
      </c>
      <c r="E22" s="20">
        <v>457</v>
      </c>
      <c r="F22" s="20">
        <v>150</v>
      </c>
      <c r="H22" s="20">
        <v>924</v>
      </c>
      <c r="I22" s="20">
        <v>1585</v>
      </c>
      <c r="K22" s="20">
        <f t="shared" si="1"/>
        <v>1585</v>
      </c>
    </row>
    <row r="23" spans="1:20" s="20" customFormat="1" x14ac:dyDescent="0.2">
      <c r="A23" s="20">
        <v>2012</v>
      </c>
      <c r="B23" s="20">
        <v>3</v>
      </c>
      <c r="C23" s="20">
        <v>38</v>
      </c>
      <c r="E23" s="20">
        <v>497</v>
      </c>
      <c r="F23" s="20">
        <v>172</v>
      </c>
      <c r="H23" s="20">
        <v>1147</v>
      </c>
      <c r="I23" s="20">
        <v>1854</v>
      </c>
      <c r="K23" s="20">
        <f t="shared" si="1"/>
        <v>1854</v>
      </c>
    </row>
    <row r="24" spans="1:20" s="20" customFormat="1" x14ac:dyDescent="0.2"/>
    <row r="25" spans="1:20" s="20" customFormat="1" x14ac:dyDescent="0.2">
      <c r="A25" s="20">
        <v>2013</v>
      </c>
      <c r="B25" s="20" t="s">
        <v>1232</v>
      </c>
      <c r="C25" s="20">
        <v>70</v>
      </c>
      <c r="D25" s="20">
        <v>23</v>
      </c>
      <c r="E25" s="20">
        <v>1000</v>
      </c>
      <c r="F25" s="20">
        <v>363</v>
      </c>
      <c r="G25" s="20">
        <v>60</v>
      </c>
      <c r="H25" s="20">
        <v>2164</v>
      </c>
      <c r="K25" s="20">
        <f>SUM(C25:H25)</f>
        <v>3680</v>
      </c>
    </row>
    <row r="26" spans="1:20" x14ac:dyDescent="0.2">
      <c r="A26" t="s">
        <v>1274</v>
      </c>
      <c r="B26" s="20" t="s">
        <v>1232</v>
      </c>
      <c r="C26">
        <f t="shared" ref="C26:H26" si="2">SUM(C18:C21)</f>
        <v>118</v>
      </c>
      <c r="D26">
        <f t="shared" si="2"/>
        <v>23</v>
      </c>
      <c r="E26">
        <f t="shared" si="2"/>
        <v>1715</v>
      </c>
      <c r="F26">
        <f t="shared" si="2"/>
        <v>554</v>
      </c>
      <c r="G26">
        <f t="shared" si="2"/>
        <v>58</v>
      </c>
      <c r="H26">
        <f t="shared" si="2"/>
        <v>3948</v>
      </c>
      <c r="K26" s="20">
        <f>SUM(C26:H26)</f>
        <v>6416</v>
      </c>
      <c r="T26" t="s">
        <v>1272</v>
      </c>
    </row>
    <row r="27" spans="1:20" x14ac:dyDescent="0.2">
      <c r="A27" t="s">
        <v>1275</v>
      </c>
    </row>
    <row r="28" spans="1:20" x14ac:dyDescent="0.2">
      <c r="A28">
        <v>2013</v>
      </c>
      <c r="B28">
        <v>3</v>
      </c>
      <c r="C28">
        <v>35</v>
      </c>
      <c r="D28">
        <v>8</v>
      </c>
      <c r="E28">
        <v>500</v>
      </c>
      <c r="F28">
        <v>174</v>
      </c>
      <c r="G28">
        <v>19</v>
      </c>
      <c r="H28">
        <v>1082</v>
      </c>
      <c r="I28">
        <f>K28</f>
        <v>1818</v>
      </c>
      <c r="K28" s="20">
        <f>SUM(C28:H28)</f>
        <v>1818</v>
      </c>
      <c r="T28" t="s">
        <v>1276</v>
      </c>
    </row>
    <row r="29" spans="1:20" x14ac:dyDescent="0.2">
      <c r="A29" s="20">
        <v>2013</v>
      </c>
      <c r="B29" s="20">
        <v>2</v>
      </c>
      <c r="C29">
        <v>24</v>
      </c>
      <c r="D29">
        <v>3</v>
      </c>
      <c r="E29">
        <v>400</v>
      </c>
      <c r="F29">
        <v>125</v>
      </c>
      <c r="G29">
        <v>10</v>
      </c>
      <c r="H29">
        <v>1022</v>
      </c>
      <c r="I29">
        <v>1584</v>
      </c>
      <c r="K29" s="20">
        <f>SUM(C29:H29)</f>
        <v>1584</v>
      </c>
    </row>
    <row r="30" spans="1:20" x14ac:dyDescent="0.2">
      <c r="A30" s="20">
        <v>2013</v>
      </c>
      <c r="B30" s="20">
        <v>1</v>
      </c>
      <c r="C30">
        <v>32</v>
      </c>
      <c r="E30">
        <v>423</v>
      </c>
      <c r="F30">
        <v>129</v>
      </c>
      <c r="H30">
        <v>977</v>
      </c>
      <c r="I30">
        <v>1561</v>
      </c>
      <c r="K30" s="20">
        <f>SUM(C30:H30)</f>
        <v>1561</v>
      </c>
    </row>
    <row r="32" spans="1:20" x14ac:dyDescent="0.2">
      <c r="A32">
        <v>2013</v>
      </c>
      <c r="B32" t="s">
        <v>263</v>
      </c>
      <c r="C32">
        <f t="shared" ref="C32:I32" si="3">SUM(C20:C23)</f>
        <v>148</v>
      </c>
      <c r="D32">
        <f t="shared" si="3"/>
        <v>3</v>
      </c>
      <c r="E32">
        <f t="shared" si="3"/>
        <v>1777</v>
      </c>
      <c r="F32">
        <f t="shared" si="3"/>
        <v>576</v>
      </c>
      <c r="G32">
        <f t="shared" si="3"/>
        <v>10</v>
      </c>
      <c r="H32">
        <f t="shared" si="3"/>
        <v>4070</v>
      </c>
      <c r="I32">
        <f t="shared" si="3"/>
        <v>6584</v>
      </c>
    </row>
    <row r="34" spans="1:3" x14ac:dyDescent="0.2">
      <c r="A34" t="s">
        <v>1280</v>
      </c>
    </row>
    <row r="35" spans="1:3" x14ac:dyDescent="0.2">
      <c r="A35" t="s">
        <v>1281</v>
      </c>
      <c r="B35" s="5">
        <f>E32/H32</f>
        <v>0.4366093366093366</v>
      </c>
    </row>
    <row r="45" spans="1:3" x14ac:dyDescent="0.2">
      <c r="A45" t="s">
        <v>1279</v>
      </c>
    </row>
    <row r="46" spans="1:3" x14ac:dyDescent="0.2">
      <c r="A46" t="s">
        <v>1258</v>
      </c>
    </row>
    <row r="47" spans="1:3" x14ac:dyDescent="0.2">
      <c r="B47" t="s">
        <v>293</v>
      </c>
      <c r="C47" t="s">
        <v>44</v>
      </c>
    </row>
    <row r="48" spans="1:3" x14ac:dyDescent="0.2">
      <c r="B48">
        <v>1</v>
      </c>
      <c r="C48">
        <v>364</v>
      </c>
    </row>
    <row r="49" spans="2:3" x14ac:dyDescent="0.2">
      <c r="B49">
        <v>2</v>
      </c>
      <c r="C49">
        <v>1988</v>
      </c>
    </row>
    <row r="50" spans="2:3" x14ac:dyDescent="0.2">
      <c r="B50">
        <v>3</v>
      </c>
      <c r="C50">
        <v>3242</v>
      </c>
    </row>
    <row r="51" spans="2:3" x14ac:dyDescent="0.2">
      <c r="B51">
        <v>4</v>
      </c>
      <c r="C51" s="46" t="s">
        <v>1259</v>
      </c>
    </row>
    <row r="52" spans="2:3" x14ac:dyDescent="0.2">
      <c r="B52">
        <v>5</v>
      </c>
      <c r="C52">
        <v>492</v>
      </c>
    </row>
    <row r="53" spans="2:3" x14ac:dyDescent="0.2">
      <c r="B53">
        <v>6</v>
      </c>
      <c r="C53">
        <v>160</v>
      </c>
    </row>
    <row r="54" spans="2:3" x14ac:dyDescent="0.2">
      <c r="B54">
        <v>7</v>
      </c>
      <c r="C54">
        <v>366</v>
      </c>
    </row>
    <row r="55" spans="2:3" x14ac:dyDescent="0.2">
      <c r="B55">
        <v>8</v>
      </c>
      <c r="C55" s="47" t="s">
        <v>1260</v>
      </c>
    </row>
    <row r="57" spans="2:3" x14ac:dyDescent="0.2">
      <c r="B57" t="s">
        <v>0</v>
      </c>
      <c r="C57">
        <f>SUM(C48:C55)</f>
        <v>6612</v>
      </c>
    </row>
  </sheetData>
  <mergeCells count="1">
    <mergeCell ref="A1:E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6"/>
  <sheetViews>
    <sheetView workbookViewId="0">
      <selection sqref="A1:H1"/>
    </sheetView>
  </sheetViews>
  <sheetFormatPr defaultRowHeight="12.75" x14ac:dyDescent="0.2"/>
  <cols>
    <col min="1" max="1" width="17.7109375" customWidth="1"/>
    <col min="2" max="2" width="10.28515625" bestFit="1" customWidth="1"/>
    <col min="4" max="4" width="9.5703125" bestFit="1" customWidth="1"/>
    <col min="9" max="9" width="2.85546875" customWidth="1"/>
    <col min="10" max="10" width="130" customWidth="1"/>
  </cols>
  <sheetData>
    <row r="1" spans="1:10" x14ac:dyDescent="0.2">
      <c r="A1" s="54" t="s">
        <v>239</v>
      </c>
      <c r="B1" s="54"/>
      <c r="C1" s="54"/>
      <c r="D1" s="54"/>
      <c r="E1" s="54"/>
      <c r="F1" s="54"/>
      <c r="G1" s="54"/>
      <c r="H1" s="54"/>
      <c r="J1" t="s">
        <v>1761</v>
      </c>
    </row>
    <row r="2" spans="1:10" x14ac:dyDescent="0.2">
      <c r="J2" t="s">
        <v>1762</v>
      </c>
    </row>
    <row r="3" spans="1:10" x14ac:dyDescent="0.2">
      <c r="A3" t="s">
        <v>230</v>
      </c>
      <c r="D3" t="s">
        <v>848</v>
      </c>
      <c r="J3" t="s">
        <v>1763</v>
      </c>
    </row>
    <row r="4" spans="1:10" x14ac:dyDescent="0.2">
      <c r="A4" t="s">
        <v>846</v>
      </c>
      <c r="B4" s="6">
        <f>D70</f>
        <v>22498</v>
      </c>
      <c r="D4">
        <v>0.9</v>
      </c>
    </row>
    <row r="5" spans="1:10" x14ac:dyDescent="0.2">
      <c r="A5" t="s">
        <v>847</v>
      </c>
      <c r="B5" s="6">
        <f>B8-B4*D4</f>
        <v>14536.8</v>
      </c>
    </row>
    <row r="7" spans="1:10" x14ac:dyDescent="0.2">
      <c r="B7" t="s">
        <v>12</v>
      </c>
      <c r="C7" t="s">
        <v>225</v>
      </c>
      <c r="D7" t="s">
        <v>226</v>
      </c>
    </row>
    <row r="8" spans="1:10" x14ac:dyDescent="0.2">
      <c r="A8" t="s">
        <v>152</v>
      </c>
      <c r="B8">
        <f>D18</f>
        <v>34785</v>
      </c>
      <c r="C8">
        <v>5</v>
      </c>
      <c r="D8" s="21">
        <f>B8*C8/365</f>
        <v>476.50684931506851</v>
      </c>
      <c r="J8" t="s">
        <v>227</v>
      </c>
    </row>
    <row r="9" spans="1:10" x14ac:dyDescent="0.2">
      <c r="A9" t="s">
        <v>169</v>
      </c>
      <c r="B9">
        <f>D19</f>
        <v>26655</v>
      </c>
      <c r="C9">
        <v>20</v>
      </c>
      <c r="D9" s="21">
        <f>B9*C9/365</f>
        <v>1460.5479452054794</v>
      </c>
      <c r="J9" t="s">
        <v>228</v>
      </c>
    </row>
    <row r="10" spans="1:10" x14ac:dyDescent="0.2">
      <c r="A10" t="s">
        <v>162</v>
      </c>
      <c r="B10">
        <f>D20</f>
        <v>12958</v>
      </c>
      <c r="C10">
        <v>400</v>
      </c>
      <c r="D10" s="21">
        <f>B10*C10/365</f>
        <v>14200.547945205479</v>
      </c>
      <c r="J10" t="s">
        <v>229</v>
      </c>
    </row>
    <row r="11" spans="1:10" x14ac:dyDescent="0.2">
      <c r="A11" t="s">
        <v>0</v>
      </c>
      <c r="B11" s="21">
        <f>SUM(B8:B10)</f>
        <v>74398</v>
      </c>
      <c r="D11" s="21">
        <f>SUM(D8:D10)</f>
        <v>16137.602739726026</v>
      </c>
      <c r="J11" t="s">
        <v>233</v>
      </c>
    </row>
    <row r="12" spans="1:10" x14ac:dyDescent="0.2">
      <c r="A12" t="s">
        <v>244</v>
      </c>
      <c r="B12" s="3">
        <f>B11*1000/$B14</f>
        <v>12.409728888507098</v>
      </c>
      <c r="D12" s="3">
        <f>D11*1000/$B14</f>
        <v>2.6917830440392128</v>
      </c>
      <c r="J12" t="s">
        <v>232</v>
      </c>
    </row>
    <row r="13" spans="1:10" x14ac:dyDescent="0.2">
      <c r="J13" t="s">
        <v>234</v>
      </c>
    </row>
    <row r="14" spans="1:10" x14ac:dyDescent="0.2">
      <c r="A14" t="s">
        <v>243</v>
      </c>
      <c r="B14">
        <v>5995135</v>
      </c>
      <c r="J14" t="s">
        <v>245</v>
      </c>
    </row>
    <row r="16" spans="1:10" x14ac:dyDescent="0.2">
      <c r="B16" s="56" t="s">
        <v>97</v>
      </c>
      <c r="C16" s="56"/>
      <c r="D16" s="56"/>
      <c r="E16" s="56"/>
      <c r="F16" s="56"/>
      <c r="G16" s="56"/>
    </row>
    <row r="17" spans="1:10" x14ac:dyDescent="0.2">
      <c r="A17" t="s">
        <v>168</v>
      </c>
      <c r="C17">
        <v>2007</v>
      </c>
      <c r="D17">
        <v>2008</v>
      </c>
      <c r="E17">
        <v>2009</v>
      </c>
      <c r="F17">
        <v>2010</v>
      </c>
      <c r="G17">
        <v>2011</v>
      </c>
      <c r="J17" t="s">
        <v>171</v>
      </c>
    </row>
    <row r="18" spans="1:10" x14ac:dyDescent="0.2">
      <c r="A18" t="s">
        <v>152</v>
      </c>
      <c r="C18">
        <v>29934</v>
      </c>
      <c r="D18">
        <v>34785</v>
      </c>
      <c r="E18">
        <v>36922</v>
      </c>
      <c r="F18">
        <v>35846</v>
      </c>
      <c r="G18">
        <v>44277</v>
      </c>
      <c r="J18" t="s">
        <v>170</v>
      </c>
    </row>
    <row r="19" spans="1:10" x14ac:dyDescent="0.2">
      <c r="A19" t="s">
        <v>169</v>
      </c>
      <c r="D19">
        <v>26655</v>
      </c>
      <c r="E19">
        <v>33295</v>
      </c>
      <c r="F19">
        <v>29236</v>
      </c>
      <c r="J19" t="s">
        <v>176</v>
      </c>
    </row>
    <row r="20" spans="1:10" x14ac:dyDescent="0.2">
      <c r="A20" t="s">
        <v>162</v>
      </c>
      <c r="D20">
        <v>12958</v>
      </c>
      <c r="E20">
        <v>15460</v>
      </c>
      <c r="F20">
        <v>14133</v>
      </c>
      <c r="J20" t="s">
        <v>187</v>
      </c>
    </row>
    <row r="21" spans="1:10" x14ac:dyDescent="0.2">
      <c r="A21" t="s">
        <v>180</v>
      </c>
      <c r="D21">
        <f>D19+D20</f>
        <v>39613</v>
      </c>
      <c r="E21">
        <f>E19+E20</f>
        <v>48755</v>
      </c>
      <c r="F21">
        <f>F19+F20</f>
        <v>43369</v>
      </c>
      <c r="G21">
        <v>36614</v>
      </c>
      <c r="J21" t="s">
        <v>188</v>
      </c>
    </row>
    <row r="22" spans="1:10" x14ac:dyDescent="0.2">
      <c r="J22" t="s">
        <v>190</v>
      </c>
    </row>
    <row r="23" spans="1:10" x14ac:dyDescent="0.2">
      <c r="A23" t="s">
        <v>173</v>
      </c>
      <c r="F23">
        <v>2010</v>
      </c>
      <c r="G23">
        <v>2011</v>
      </c>
      <c r="J23" t="s">
        <v>189</v>
      </c>
    </row>
    <row r="24" spans="1:10" x14ac:dyDescent="0.2">
      <c r="A24" t="s">
        <v>174</v>
      </c>
      <c r="F24">
        <v>34651</v>
      </c>
      <c r="G24">
        <v>36452</v>
      </c>
      <c r="J24" t="s">
        <v>181</v>
      </c>
    </row>
    <row r="25" spans="1:10" x14ac:dyDescent="0.2">
      <c r="A25" t="s">
        <v>175</v>
      </c>
      <c r="F25">
        <v>1195</v>
      </c>
      <c r="G25">
        <v>7825</v>
      </c>
      <c r="J25" t="s">
        <v>185</v>
      </c>
    </row>
    <row r="26" spans="1:10" x14ac:dyDescent="0.2">
      <c r="J26" t="s">
        <v>182</v>
      </c>
    </row>
    <row r="27" spans="1:10" x14ac:dyDescent="0.2">
      <c r="J27" t="s">
        <v>186</v>
      </c>
    </row>
    <row r="28" spans="1:10" x14ac:dyDescent="0.2">
      <c r="J28" t="s">
        <v>183</v>
      </c>
    </row>
    <row r="29" spans="1:10" x14ac:dyDescent="0.2">
      <c r="J29" t="s">
        <v>184</v>
      </c>
    </row>
    <row r="31" spans="1:10" x14ac:dyDescent="0.2">
      <c r="A31" t="s">
        <v>153</v>
      </c>
      <c r="C31">
        <v>2007</v>
      </c>
      <c r="D31">
        <v>2008</v>
      </c>
      <c r="E31">
        <v>2009</v>
      </c>
      <c r="F31">
        <v>2010</v>
      </c>
      <c r="G31">
        <v>2011</v>
      </c>
    </row>
    <row r="32" spans="1:10" x14ac:dyDescent="0.2">
      <c r="A32" t="s">
        <v>154</v>
      </c>
      <c r="C32">
        <v>15000</v>
      </c>
      <c r="D32">
        <v>16000</v>
      </c>
      <c r="E32">
        <v>17000</v>
      </c>
      <c r="F32">
        <v>19000</v>
      </c>
      <c r="G32">
        <v>14000</v>
      </c>
      <c r="J32" t="s">
        <v>224</v>
      </c>
    </row>
    <row r="34" spans="1:10" x14ac:dyDescent="0.2">
      <c r="A34" t="s">
        <v>209</v>
      </c>
      <c r="D34" t="s">
        <v>160</v>
      </c>
    </row>
    <row r="35" spans="1:10" x14ac:dyDescent="0.2">
      <c r="A35" t="s">
        <v>161</v>
      </c>
      <c r="D35">
        <v>15413</v>
      </c>
      <c r="J35" t="s">
        <v>164</v>
      </c>
    </row>
    <row r="36" spans="1:10" x14ac:dyDescent="0.2">
      <c r="A36" t="s">
        <v>162</v>
      </c>
      <c r="D36">
        <v>12749</v>
      </c>
      <c r="J36" s="20" t="s">
        <v>167</v>
      </c>
    </row>
    <row r="37" spans="1:10" x14ac:dyDescent="0.2">
      <c r="A37" t="s">
        <v>163</v>
      </c>
      <c r="D37">
        <v>2181</v>
      </c>
      <c r="J37" t="s">
        <v>158</v>
      </c>
    </row>
    <row r="38" spans="1:10" x14ac:dyDescent="0.2">
      <c r="A38" t="s">
        <v>64</v>
      </c>
      <c r="D38">
        <v>482</v>
      </c>
      <c r="J38" t="s">
        <v>159</v>
      </c>
    </row>
    <row r="42" spans="1:10" x14ac:dyDescent="0.2">
      <c r="A42" t="s">
        <v>203</v>
      </c>
      <c r="C42">
        <v>2007</v>
      </c>
      <c r="D42">
        <v>2008</v>
      </c>
      <c r="E42">
        <v>2009</v>
      </c>
      <c r="F42">
        <v>2010</v>
      </c>
      <c r="G42">
        <v>2011</v>
      </c>
    </row>
    <row r="43" spans="1:10" x14ac:dyDescent="0.2">
      <c r="A43" t="s">
        <v>191</v>
      </c>
      <c r="C43">
        <f>C52</f>
        <v>5835</v>
      </c>
      <c r="D43">
        <f>D52</f>
        <v>6354</v>
      </c>
      <c r="E43">
        <f>E52</f>
        <v>6786</v>
      </c>
      <c r="F43">
        <v>6334</v>
      </c>
      <c r="G43">
        <v>6113</v>
      </c>
      <c r="J43" t="s">
        <v>194</v>
      </c>
    </row>
    <row r="44" spans="1:10" x14ac:dyDescent="0.2">
      <c r="A44" t="s">
        <v>192</v>
      </c>
      <c r="C44">
        <f>C51+C53</f>
        <v>31046</v>
      </c>
      <c r="D44">
        <f>D51+D53</f>
        <v>34209</v>
      </c>
      <c r="E44">
        <f>E51+E53</f>
        <v>34967</v>
      </c>
      <c r="F44">
        <v>35700</v>
      </c>
      <c r="G44">
        <v>42711</v>
      </c>
      <c r="J44" t="s">
        <v>202</v>
      </c>
    </row>
    <row r="45" spans="1:10" x14ac:dyDescent="0.2">
      <c r="A45" t="s">
        <v>0</v>
      </c>
      <c r="C45">
        <f>C43+C44</f>
        <v>36881</v>
      </c>
      <c r="D45">
        <f>D43+D44</f>
        <v>40563</v>
      </c>
      <c r="E45">
        <f>E43+E44</f>
        <v>41753</v>
      </c>
      <c r="F45">
        <f>F43+F44</f>
        <v>42034</v>
      </c>
      <c r="G45">
        <f>G43+G44</f>
        <v>48824</v>
      </c>
      <c r="J45" t="s">
        <v>208</v>
      </c>
    </row>
    <row r="46" spans="1:10" x14ac:dyDescent="0.2">
      <c r="A46" t="s">
        <v>193</v>
      </c>
      <c r="J46" t="s">
        <v>211</v>
      </c>
    </row>
    <row r="47" spans="1:10" x14ac:dyDescent="0.2">
      <c r="A47" t="s">
        <v>191</v>
      </c>
      <c r="F47">
        <v>6334</v>
      </c>
      <c r="G47">
        <v>6334</v>
      </c>
      <c r="J47" t="s">
        <v>195</v>
      </c>
    </row>
    <row r="48" spans="1:10" x14ac:dyDescent="0.2">
      <c r="A48" t="s">
        <v>192</v>
      </c>
      <c r="F48">
        <v>35700</v>
      </c>
      <c r="G48">
        <v>35700</v>
      </c>
      <c r="J48" t="s">
        <v>201</v>
      </c>
    </row>
    <row r="50" spans="1:10" x14ac:dyDescent="0.2">
      <c r="C50">
        <v>2007</v>
      </c>
      <c r="D50">
        <v>2008</v>
      </c>
      <c r="E50">
        <v>2009</v>
      </c>
    </row>
    <row r="51" spans="1:10" x14ac:dyDescent="0.2">
      <c r="A51" t="s">
        <v>196</v>
      </c>
      <c r="C51">
        <v>1081</v>
      </c>
      <c r="D51">
        <v>1025</v>
      </c>
      <c r="E51">
        <v>1160</v>
      </c>
      <c r="J51" t="s">
        <v>199</v>
      </c>
    </row>
    <row r="52" spans="1:10" x14ac:dyDescent="0.2">
      <c r="A52" t="s">
        <v>197</v>
      </c>
      <c r="C52">
        <v>5835</v>
      </c>
      <c r="D52">
        <v>6354</v>
      </c>
      <c r="E52">
        <v>6786</v>
      </c>
    </row>
    <row r="53" spans="1:10" x14ac:dyDescent="0.2">
      <c r="A53" t="s">
        <v>198</v>
      </c>
      <c r="C53">
        <v>29965</v>
      </c>
      <c r="D53">
        <v>33184</v>
      </c>
      <c r="E53">
        <v>33807</v>
      </c>
    </row>
    <row r="56" spans="1:10" x14ac:dyDescent="0.2">
      <c r="A56" t="s">
        <v>210</v>
      </c>
    </row>
    <row r="57" spans="1:10" x14ac:dyDescent="0.2">
      <c r="C57" t="s">
        <v>219</v>
      </c>
      <c r="D57" t="s">
        <v>735</v>
      </c>
      <c r="F57" t="s">
        <v>215</v>
      </c>
      <c r="G57" t="s">
        <v>219</v>
      </c>
    </row>
    <row r="58" spans="1:10" x14ac:dyDescent="0.2">
      <c r="A58" t="s">
        <v>212</v>
      </c>
      <c r="C58">
        <v>22673</v>
      </c>
      <c r="D58" s="5">
        <f>C58/C$61</f>
        <v>0.56357038104943946</v>
      </c>
      <c r="F58" t="s">
        <v>216</v>
      </c>
      <c r="G58">
        <v>34043</v>
      </c>
      <c r="J58" t="s">
        <v>231</v>
      </c>
    </row>
    <row r="59" spans="1:10" x14ac:dyDescent="0.2">
      <c r="A59" t="s">
        <v>213</v>
      </c>
      <c r="C59">
        <v>11084</v>
      </c>
      <c r="D59" s="5">
        <f>C59/C$61</f>
        <v>0.2755089358952052</v>
      </c>
      <c r="F59" t="s">
        <v>217</v>
      </c>
      <c r="G59">
        <v>6082</v>
      </c>
    </row>
    <row r="60" spans="1:10" x14ac:dyDescent="0.2">
      <c r="A60" t="s">
        <v>214</v>
      </c>
      <c r="C60">
        <v>6474</v>
      </c>
      <c r="D60" s="5">
        <f>C60/C$61</f>
        <v>0.16092068305535531</v>
      </c>
      <c r="F60" t="s">
        <v>218</v>
      </c>
      <c r="G60">
        <v>109</v>
      </c>
    </row>
    <row r="61" spans="1:10" x14ac:dyDescent="0.2">
      <c r="A61" t="s">
        <v>734</v>
      </c>
      <c r="C61">
        <f>SUM(C58:C60)</f>
        <v>40231</v>
      </c>
    </row>
    <row r="63" spans="1:10" x14ac:dyDescent="0.2">
      <c r="B63">
        <v>2002</v>
      </c>
      <c r="C63">
        <v>2003</v>
      </c>
    </row>
    <row r="64" spans="1:10" x14ac:dyDescent="0.2">
      <c r="A64" t="s">
        <v>157</v>
      </c>
      <c r="B64">
        <v>31385</v>
      </c>
      <c r="C64" s="1">
        <v>29041</v>
      </c>
      <c r="J64" t="s">
        <v>240</v>
      </c>
    </row>
    <row r="68" spans="1:10" x14ac:dyDescent="0.2">
      <c r="B68" s="56" t="s">
        <v>97</v>
      </c>
      <c r="C68" s="56"/>
      <c r="D68" s="56"/>
      <c r="E68" s="56"/>
      <c r="F68" s="56"/>
      <c r="G68" s="56"/>
    </row>
    <row r="69" spans="1:10" x14ac:dyDescent="0.2">
      <c r="B69">
        <v>2006</v>
      </c>
      <c r="C69">
        <v>2007</v>
      </c>
      <c r="D69">
        <v>2008</v>
      </c>
      <c r="E69">
        <v>2009</v>
      </c>
      <c r="F69">
        <v>2010</v>
      </c>
      <c r="G69">
        <v>2011</v>
      </c>
    </row>
    <row r="70" spans="1:10" x14ac:dyDescent="0.2">
      <c r="A70" t="s">
        <v>157</v>
      </c>
      <c r="B70">
        <v>24607</v>
      </c>
      <c r="C70">
        <v>24331</v>
      </c>
      <c r="D70">
        <v>22498</v>
      </c>
      <c r="E70">
        <v>20231</v>
      </c>
      <c r="F70">
        <v>18473</v>
      </c>
      <c r="G70">
        <v>17984</v>
      </c>
      <c r="J70" t="s">
        <v>200</v>
      </c>
    </row>
    <row r="71" spans="1:10" x14ac:dyDescent="0.2">
      <c r="J71" t="s">
        <v>204</v>
      </c>
    </row>
    <row r="73" spans="1:10" x14ac:dyDescent="0.2">
      <c r="B73">
        <v>1997</v>
      </c>
      <c r="C73">
        <v>1998</v>
      </c>
      <c r="D73">
        <v>1999</v>
      </c>
      <c r="E73">
        <v>2000</v>
      </c>
      <c r="F73">
        <v>2001</v>
      </c>
      <c r="G73">
        <v>2002</v>
      </c>
      <c r="H73">
        <v>2003</v>
      </c>
    </row>
    <row r="74" spans="1:10" x14ac:dyDescent="0.2">
      <c r="A74" t="s">
        <v>9</v>
      </c>
      <c r="B74" s="1">
        <v>39354</v>
      </c>
      <c r="C74" s="1">
        <v>59318</v>
      </c>
      <c r="D74" s="1">
        <v>67956</v>
      </c>
      <c r="E74" s="1">
        <v>65894</v>
      </c>
      <c r="F74" s="1">
        <v>68400</v>
      </c>
      <c r="G74" s="1">
        <v>61960</v>
      </c>
      <c r="H74" s="1">
        <v>57188</v>
      </c>
      <c r="J74" t="s">
        <v>242</v>
      </c>
    </row>
    <row r="75" spans="1:10" x14ac:dyDescent="0.2">
      <c r="J75" t="s">
        <v>241</v>
      </c>
    </row>
    <row r="76" spans="1:10" x14ac:dyDescent="0.2">
      <c r="B76">
        <v>1993</v>
      </c>
      <c r="C76">
        <v>1994</v>
      </c>
      <c r="D76">
        <v>1995</v>
      </c>
      <c r="E76">
        <v>1996</v>
      </c>
    </row>
    <row r="77" spans="1:10" x14ac:dyDescent="0.2">
      <c r="A77" t="s">
        <v>9</v>
      </c>
      <c r="B77" s="1">
        <v>14480</v>
      </c>
      <c r="C77" s="1">
        <v>16230</v>
      </c>
      <c r="D77" s="1">
        <v>17772</v>
      </c>
      <c r="E77" s="1">
        <v>19032</v>
      </c>
    </row>
    <row r="80" spans="1:10" x14ac:dyDescent="0.2">
      <c r="B80">
        <v>2006</v>
      </c>
      <c r="C80">
        <v>2007</v>
      </c>
      <c r="D80">
        <v>2008</v>
      </c>
      <c r="E80">
        <v>2009</v>
      </c>
      <c r="F80">
        <v>2010</v>
      </c>
      <c r="G80">
        <v>2011</v>
      </c>
    </row>
    <row r="81" spans="1:10" x14ac:dyDescent="0.2">
      <c r="A81" t="s">
        <v>155</v>
      </c>
      <c r="B81">
        <v>2968</v>
      </c>
      <c r="C81">
        <v>3138</v>
      </c>
      <c r="D81">
        <v>3247</v>
      </c>
      <c r="E81">
        <v>3431</v>
      </c>
      <c r="F81">
        <v>3301</v>
      </c>
      <c r="G81">
        <v>3317</v>
      </c>
      <c r="J81" t="s">
        <v>205</v>
      </c>
    </row>
    <row r="82" spans="1:10" x14ac:dyDescent="0.2">
      <c r="B82" s="56" t="s">
        <v>97</v>
      </c>
      <c r="C82" s="56"/>
      <c r="D82" s="56"/>
      <c r="E82" s="56"/>
      <c r="F82" s="56"/>
      <c r="G82" s="56"/>
      <c r="H82" s="56"/>
      <c r="J82" t="s">
        <v>206</v>
      </c>
    </row>
    <row r="83" spans="1:10" x14ac:dyDescent="0.2">
      <c r="B83">
        <v>1999</v>
      </c>
      <c r="C83">
        <v>2000</v>
      </c>
      <c r="D83">
        <v>2001</v>
      </c>
      <c r="E83">
        <v>2002</v>
      </c>
      <c r="F83">
        <v>2003</v>
      </c>
      <c r="G83">
        <v>2004</v>
      </c>
      <c r="H83">
        <v>2005</v>
      </c>
      <c r="J83" t="s">
        <v>207</v>
      </c>
    </row>
    <row r="84" spans="1:10" x14ac:dyDescent="0.2">
      <c r="A84" t="s">
        <v>155</v>
      </c>
      <c r="B84">
        <v>1585</v>
      </c>
      <c r="C84">
        <v>2213</v>
      </c>
      <c r="D84">
        <v>2579</v>
      </c>
      <c r="E84">
        <v>2761</v>
      </c>
      <c r="F84">
        <v>2715</v>
      </c>
      <c r="G84">
        <v>2844</v>
      </c>
      <c r="H84">
        <v>2860</v>
      </c>
    </row>
    <row r="85" spans="1:10" x14ac:dyDescent="0.2">
      <c r="B85" s="56" t="s">
        <v>97</v>
      </c>
      <c r="C85" s="56"/>
      <c r="D85" s="56"/>
      <c r="E85" s="56"/>
      <c r="F85" s="56"/>
      <c r="G85" s="56"/>
      <c r="H85" s="56"/>
    </row>
    <row r="86" spans="1:10" x14ac:dyDescent="0.2">
      <c r="B86">
        <v>1992</v>
      </c>
      <c r="C86">
        <v>1993</v>
      </c>
      <c r="D86">
        <v>1994</v>
      </c>
      <c r="E86">
        <v>1995</v>
      </c>
      <c r="F86">
        <v>1996</v>
      </c>
      <c r="G86">
        <v>1997</v>
      </c>
      <c r="H86">
        <v>1998</v>
      </c>
      <c r="J86" t="s">
        <v>156</v>
      </c>
    </row>
    <row r="87" spans="1:10" x14ac:dyDescent="0.2">
      <c r="A87" t="s">
        <v>155</v>
      </c>
      <c r="B87">
        <v>2</v>
      </c>
      <c r="C87">
        <v>12</v>
      </c>
      <c r="D87">
        <v>17</v>
      </c>
      <c r="E87">
        <v>6</v>
      </c>
      <c r="F87">
        <v>3</v>
      </c>
      <c r="G87">
        <v>26</v>
      </c>
      <c r="H87">
        <v>812</v>
      </c>
      <c r="J87" t="s">
        <v>165</v>
      </c>
    </row>
    <row r="88" spans="1:10" x14ac:dyDescent="0.2">
      <c r="J88" t="s">
        <v>166</v>
      </c>
    </row>
    <row r="89" spans="1:10" x14ac:dyDescent="0.2">
      <c r="J89" t="s">
        <v>172</v>
      </c>
    </row>
    <row r="91" spans="1:10" x14ac:dyDescent="0.2">
      <c r="J91" t="s">
        <v>179</v>
      </c>
    </row>
    <row r="92" spans="1:10" x14ac:dyDescent="0.2">
      <c r="J92" t="s">
        <v>178</v>
      </c>
    </row>
    <row r="93" spans="1:10" x14ac:dyDescent="0.2">
      <c r="J93" t="s">
        <v>177</v>
      </c>
    </row>
    <row r="95" spans="1:10" x14ac:dyDescent="0.2">
      <c r="J95" t="s">
        <v>221</v>
      </c>
    </row>
    <row r="96" spans="1:10" x14ac:dyDescent="0.2">
      <c r="J96" t="s">
        <v>220</v>
      </c>
    </row>
    <row r="97" spans="1:10" x14ac:dyDescent="0.2">
      <c r="A97" s="4" t="s">
        <v>111</v>
      </c>
    </row>
    <row r="98" spans="1:10" x14ac:dyDescent="0.2">
      <c r="B98" s="56" t="s">
        <v>97</v>
      </c>
      <c r="C98" s="56"/>
      <c r="D98" s="56"/>
      <c r="E98" s="56"/>
      <c r="F98" s="56"/>
    </row>
    <row r="99" spans="1:10" x14ac:dyDescent="0.2">
      <c r="A99" t="s">
        <v>147</v>
      </c>
      <c r="B99">
        <v>2006</v>
      </c>
      <c r="C99">
        <v>2007</v>
      </c>
      <c r="D99">
        <v>2008</v>
      </c>
      <c r="E99">
        <v>2009</v>
      </c>
      <c r="F99">
        <v>2010</v>
      </c>
      <c r="G99" s="4" t="s">
        <v>0</v>
      </c>
    </row>
    <row r="100" spans="1:10" x14ac:dyDescent="0.2">
      <c r="A100" t="s">
        <v>110</v>
      </c>
      <c r="B100" s="1">
        <v>23947</v>
      </c>
      <c r="C100" s="1">
        <v>25235</v>
      </c>
      <c r="D100" s="1">
        <v>25838</v>
      </c>
      <c r="E100" s="1">
        <v>26333</v>
      </c>
      <c r="F100" s="1">
        <v>28426</v>
      </c>
      <c r="G100" s="1">
        <f t="shared" ref="G100:G105" si="0">SUM(B100:F100)</f>
        <v>129779</v>
      </c>
      <c r="J100" t="s">
        <v>143</v>
      </c>
    </row>
    <row r="101" spans="1:10" x14ac:dyDescent="0.2">
      <c r="A101" t="s">
        <v>107</v>
      </c>
      <c r="B101" s="1">
        <v>49087</v>
      </c>
      <c r="C101" s="1">
        <v>51119</v>
      </c>
      <c r="D101" s="1">
        <v>51652</v>
      </c>
      <c r="E101" s="1">
        <v>51121</v>
      </c>
      <c r="F101" s="1">
        <v>53294</v>
      </c>
      <c r="G101" s="1">
        <f t="shared" si="0"/>
        <v>256273</v>
      </c>
    </row>
    <row r="102" spans="1:10" x14ac:dyDescent="0.2">
      <c r="A102" s="4" t="s">
        <v>139</v>
      </c>
      <c r="B102" s="1">
        <v>6076</v>
      </c>
      <c r="C102" s="1">
        <v>6664</v>
      </c>
      <c r="D102" s="1">
        <v>7002</v>
      </c>
      <c r="E102" s="1">
        <v>7143</v>
      </c>
      <c r="F102" s="1">
        <v>7483</v>
      </c>
      <c r="G102" s="1">
        <f t="shared" si="0"/>
        <v>34368</v>
      </c>
      <c r="H102" s="5">
        <f>G102/G101</f>
        <v>0.1341069874703929</v>
      </c>
      <c r="J102" t="s">
        <v>222</v>
      </c>
    </row>
    <row r="103" spans="1:10" x14ac:dyDescent="0.2">
      <c r="A103" t="s">
        <v>108</v>
      </c>
      <c r="B103" s="1">
        <v>48088</v>
      </c>
      <c r="C103" s="1">
        <v>50038</v>
      </c>
      <c r="D103" s="1">
        <v>50567</v>
      </c>
      <c r="E103" s="1">
        <v>50020</v>
      </c>
      <c r="F103" s="1">
        <v>52003</v>
      </c>
      <c r="G103" s="1">
        <f t="shared" si="0"/>
        <v>250716</v>
      </c>
      <c r="J103" t="s">
        <v>223</v>
      </c>
    </row>
    <row r="104" spans="1:10" x14ac:dyDescent="0.2">
      <c r="A104" t="s">
        <v>109</v>
      </c>
      <c r="B104" s="1">
        <v>49628</v>
      </c>
      <c r="C104" s="1">
        <v>51663</v>
      </c>
      <c r="D104" s="1">
        <v>52190</v>
      </c>
      <c r="E104" s="1">
        <v>51631</v>
      </c>
      <c r="F104" s="1">
        <v>53937</v>
      </c>
      <c r="G104" s="1">
        <f t="shared" si="0"/>
        <v>259049</v>
      </c>
    </row>
    <row r="105" spans="1:10" x14ac:dyDescent="0.2">
      <c r="A105" t="s">
        <v>106</v>
      </c>
      <c r="B105" s="1">
        <v>44116</v>
      </c>
      <c r="C105" s="1">
        <v>45697</v>
      </c>
      <c r="D105" s="1">
        <v>45986</v>
      </c>
      <c r="E105" s="1">
        <v>45328</v>
      </c>
      <c r="F105" s="1">
        <v>47240</v>
      </c>
      <c r="G105" s="1">
        <f t="shared" si="0"/>
        <v>228367</v>
      </c>
    </row>
    <row r="108" spans="1:10" x14ac:dyDescent="0.2">
      <c r="B108" s="1"/>
      <c r="C108" s="1"/>
      <c r="D108" s="1"/>
      <c r="E108" s="1"/>
      <c r="F108" s="1"/>
      <c r="G108" s="1"/>
      <c r="H108" s="18"/>
    </row>
    <row r="109" spans="1:10" x14ac:dyDescent="0.2">
      <c r="A109" s="4" t="s">
        <v>130</v>
      </c>
    </row>
    <row r="110" spans="1:10" x14ac:dyDescent="0.2">
      <c r="B110" s="56" t="s">
        <v>97</v>
      </c>
      <c r="C110" s="56"/>
      <c r="D110" s="56"/>
      <c r="E110" s="56"/>
      <c r="F110" s="56"/>
    </row>
    <row r="111" spans="1:10" x14ac:dyDescent="0.2">
      <c r="A111" s="4" t="s">
        <v>131</v>
      </c>
      <c r="B111">
        <v>2006</v>
      </c>
      <c r="C111">
        <v>2007</v>
      </c>
      <c r="D111">
        <v>2008</v>
      </c>
      <c r="E111">
        <v>2009</v>
      </c>
      <c r="F111">
        <v>2010</v>
      </c>
      <c r="G111" s="4" t="s">
        <v>0</v>
      </c>
      <c r="H111" s="4" t="s">
        <v>136</v>
      </c>
    </row>
    <row r="112" spans="1:10" x14ac:dyDescent="0.2">
      <c r="A112" s="4" t="s">
        <v>128</v>
      </c>
      <c r="B112" s="1">
        <v>1635</v>
      </c>
      <c r="C112" s="1">
        <v>1544</v>
      </c>
      <c r="D112" s="1">
        <v>1558</v>
      </c>
      <c r="E112" s="1">
        <v>1559</v>
      </c>
      <c r="F112" s="1">
        <v>1542</v>
      </c>
      <c r="G112" s="1">
        <f>SUM(B112:F112)</f>
        <v>7838</v>
      </c>
      <c r="H112" s="5">
        <f>G112/G119</f>
        <v>0.35794857743069824</v>
      </c>
      <c r="J112" s="4" t="s">
        <v>132</v>
      </c>
    </row>
    <row r="113" spans="1:10" x14ac:dyDescent="0.2">
      <c r="A113" s="4" t="s">
        <v>104</v>
      </c>
      <c r="B113" s="1">
        <v>21028</v>
      </c>
      <c r="C113" s="1">
        <v>22401</v>
      </c>
      <c r="D113" s="1">
        <v>22836</v>
      </c>
      <c r="E113" s="1">
        <v>23383</v>
      </c>
      <c r="F113" s="1">
        <v>25346</v>
      </c>
      <c r="G113" s="1">
        <f>SUM(B113:F113)</f>
        <v>114994</v>
      </c>
      <c r="H113" s="5">
        <f>G113/G120</f>
        <v>0.63051869722557297</v>
      </c>
    </row>
    <row r="114" spans="1:10" x14ac:dyDescent="0.2">
      <c r="A114" s="4" t="s">
        <v>129</v>
      </c>
      <c r="B114" s="1">
        <v>23947</v>
      </c>
      <c r="C114" s="1">
        <v>25235</v>
      </c>
      <c r="D114" s="1">
        <v>25838</v>
      </c>
      <c r="E114" s="1">
        <v>26333</v>
      </c>
      <c r="F114" s="1">
        <v>28426</v>
      </c>
      <c r="G114" s="1">
        <f>SUM(B114:F114)</f>
        <v>129779</v>
      </c>
      <c r="H114" s="5">
        <f>G114/G121</f>
        <v>0.55825167545618004</v>
      </c>
    </row>
    <row r="115" spans="1:10" x14ac:dyDescent="0.2">
      <c r="A115" s="4"/>
      <c r="B115" s="1"/>
      <c r="C115" s="1"/>
      <c r="D115" s="1"/>
      <c r="E115" s="1"/>
      <c r="F115" s="1"/>
      <c r="G115" s="1"/>
      <c r="H115" s="5" t="s">
        <v>849</v>
      </c>
    </row>
    <row r="116" spans="1:10" x14ac:dyDescent="0.2">
      <c r="A116" s="4" t="s">
        <v>142</v>
      </c>
      <c r="H116" s="5">
        <f>G114/G121</f>
        <v>0.55825167545618004</v>
      </c>
    </row>
    <row r="117" spans="1:10" x14ac:dyDescent="0.2">
      <c r="B117" s="56" t="s">
        <v>97</v>
      </c>
      <c r="C117" s="56"/>
      <c r="D117" s="56"/>
      <c r="E117" s="56"/>
      <c r="F117" s="56"/>
    </row>
    <row r="118" spans="1:10" x14ac:dyDescent="0.2">
      <c r="A118" s="4" t="s">
        <v>131</v>
      </c>
      <c r="B118">
        <v>2006</v>
      </c>
      <c r="C118">
        <v>2007</v>
      </c>
      <c r="D118">
        <v>2008</v>
      </c>
      <c r="E118">
        <v>2009</v>
      </c>
      <c r="F118">
        <v>2010</v>
      </c>
      <c r="G118" s="4" t="s">
        <v>0</v>
      </c>
    </row>
    <row r="119" spans="1:10" x14ac:dyDescent="0.2">
      <c r="A119" s="4" t="s">
        <v>128</v>
      </c>
      <c r="B119" s="1">
        <v>4602</v>
      </c>
      <c r="C119" s="1">
        <v>4462</v>
      </c>
      <c r="D119" s="1">
        <v>4388</v>
      </c>
      <c r="E119" s="1">
        <v>4215</v>
      </c>
      <c r="F119" s="1">
        <v>4230</v>
      </c>
      <c r="G119" s="1">
        <f>SUM(B119:F119)</f>
        <v>21897</v>
      </c>
    </row>
    <row r="120" spans="1:10" x14ac:dyDescent="0.2">
      <c r="A120" s="4" t="s">
        <v>104</v>
      </c>
      <c r="B120" s="1">
        <v>33474</v>
      </c>
      <c r="C120" s="1">
        <v>35475</v>
      </c>
      <c r="D120" s="1">
        <v>36069</v>
      </c>
      <c r="E120" s="1">
        <v>37241</v>
      </c>
      <c r="F120" s="1">
        <v>40121</v>
      </c>
      <c r="G120" s="1">
        <f>SUM(B120:F120)</f>
        <v>182380</v>
      </c>
    </row>
    <row r="121" spans="1:10" x14ac:dyDescent="0.2">
      <c r="A121" s="4" t="s">
        <v>129</v>
      </c>
      <c r="B121" s="1">
        <v>43742</v>
      </c>
      <c r="C121" s="1">
        <v>45570</v>
      </c>
      <c r="D121" s="1">
        <v>46133</v>
      </c>
      <c r="E121" s="1">
        <v>46964</v>
      </c>
      <c r="F121" s="1">
        <v>50065</v>
      </c>
      <c r="G121" s="1">
        <f>SUM(B121:F121)</f>
        <v>232474</v>
      </c>
    </row>
    <row r="125" spans="1:10" x14ac:dyDescent="0.2">
      <c r="A125" s="4" t="s">
        <v>133</v>
      </c>
    </row>
    <row r="126" spans="1:10" x14ac:dyDescent="0.2">
      <c r="B126" s="56" t="s">
        <v>97</v>
      </c>
      <c r="C126" s="56"/>
      <c r="D126" s="56"/>
      <c r="E126" s="56"/>
      <c r="F126" s="56"/>
    </row>
    <row r="127" spans="1:10" x14ac:dyDescent="0.2">
      <c r="B127">
        <v>2006</v>
      </c>
      <c r="C127">
        <v>2007</v>
      </c>
      <c r="D127">
        <v>2008</v>
      </c>
      <c r="E127">
        <v>2009</v>
      </c>
      <c r="F127">
        <v>2010</v>
      </c>
      <c r="G127" s="4" t="s">
        <v>0</v>
      </c>
      <c r="H127" s="4" t="s">
        <v>134</v>
      </c>
      <c r="J127" s="4" t="s">
        <v>127</v>
      </c>
    </row>
    <row r="128" spans="1:10" x14ac:dyDescent="0.2">
      <c r="A128" t="s">
        <v>113</v>
      </c>
      <c r="B128" s="1">
        <v>17845</v>
      </c>
      <c r="C128" s="1">
        <v>18659</v>
      </c>
      <c r="D128" s="1">
        <v>18923</v>
      </c>
      <c r="E128" s="1">
        <v>18946</v>
      </c>
      <c r="F128" s="1">
        <v>20377</v>
      </c>
      <c r="G128" s="1">
        <f>SUM(B128:F128)</f>
        <v>94750</v>
      </c>
      <c r="H128" s="3">
        <f>G128/G129</f>
        <v>2.7049016529161554</v>
      </c>
    </row>
    <row r="129" spans="1:10" x14ac:dyDescent="0.2">
      <c r="A129" t="s">
        <v>112</v>
      </c>
      <c r="B129" s="1">
        <v>6102</v>
      </c>
      <c r="C129" s="1">
        <v>6576</v>
      </c>
      <c r="D129" s="1">
        <v>6915</v>
      </c>
      <c r="E129" s="1">
        <v>7387</v>
      </c>
      <c r="F129" s="1">
        <v>8049</v>
      </c>
      <c r="G129" s="1">
        <f>SUM(B129:F129)</f>
        <v>35029</v>
      </c>
    </row>
    <row r="130" spans="1:10" x14ac:dyDescent="0.2">
      <c r="A130" t="s">
        <v>105</v>
      </c>
      <c r="B130" s="1">
        <v>23947</v>
      </c>
      <c r="C130" s="1">
        <v>25235</v>
      </c>
      <c r="D130" s="1">
        <v>25838</v>
      </c>
      <c r="E130" s="1">
        <v>26333</v>
      </c>
      <c r="F130" s="1">
        <v>28426</v>
      </c>
      <c r="G130" s="1">
        <f>SUM(B130:F130)</f>
        <v>129779</v>
      </c>
    </row>
    <row r="131" spans="1:10" x14ac:dyDescent="0.2">
      <c r="B131" s="1"/>
      <c r="C131" s="1"/>
      <c r="D131" s="1"/>
      <c r="E131" s="1"/>
      <c r="F131" s="1"/>
      <c r="G131" s="1"/>
    </row>
    <row r="132" spans="1:10" x14ac:dyDescent="0.2">
      <c r="B132" s="1"/>
      <c r="C132" s="1"/>
      <c r="D132" s="1"/>
      <c r="E132" s="1"/>
      <c r="F132" s="1"/>
      <c r="G132" s="1"/>
    </row>
    <row r="134" spans="1:10" x14ac:dyDescent="0.2">
      <c r="A134" s="19" t="s">
        <v>137</v>
      </c>
    </row>
    <row r="135" spans="1:10" x14ac:dyDescent="0.2">
      <c r="B135" s="56" t="s">
        <v>97</v>
      </c>
      <c r="C135" s="56"/>
      <c r="D135" s="56"/>
      <c r="E135" s="56"/>
      <c r="F135" s="56"/>
    </row>
    <row r="136" spans="1:10" x14ac:dyDescent="0.2">
      <c r="B136">
        <v>2006</v>
      </c>
      <c r="C136" s="1">
        <v>2007</v>
      </c>
      <c r="D136">
        <v>2008</v>
      </c>
      <c r="E136" s="1">
        <v>2009</v>
      </c>
      <c r="F136">
        <v>2010</v>
      </c>
      <c r="G136" s="4" t="s">
        <v>0</v>
      </c>
      <c r="H136" s="4" t="s">
        <v>134</v>
      </c>
    </row>
    <row r="137" spans="1:10" x14ac:dyDescent="0.2">
      <c r="A137" t="s">
        <v>113</v>
      </c>
      <c r="B137" s="1">
        <v>35077</v>
      </c>
      <c r="C137" s="1">
        <v>36230</v>
      </c>
      <c r="D137" s="1">
        <v>36211</v>
      </c>
      <c r="E137" s="1">
        <v>35385</v>
      </c>
      <c r="F137" s="1">
        <v>36524</v>
      </c>
      <c r="G137" s="1">
        <f>SUM(B137:F137)</f>
        <v>179427</v>
      </c>
      <c r="H137" s="3">
        <f>G137/G138</f>
        <v>2.5173197525148363</v>
      </c>
      <c r="J137" s="4" t="s">
        <v>135</v>
      </c>
    </row>
    <row r="138" spans="1:10" x14ac:dyDescent="0.2">
      <c r="A138" t="s">
        <v>112</v>
      </c>
      <c r="B138" s="1">
        <v>13006</v>
      </c>
      <c r="C138" s="1">
        <v>13806</v>
      </c>
      <c r="D138" s="1">
        <v>14355</v>
      </c>
      <c r="E138" s="1">
        <v>14634</v>
      </c>
      <c r="F138" s="1">
        <v>15476</v>
      </c>
      <c r="G138" s="1">
        <f>SUM(B138:F138)</f>
        <v>71277</v>
      </c>
      <c r="H138" s="3"/>
    </row>
    <row r="139" spans="1:10" x14ac:dyDescent="0.2">
      <c r="A139" s="4" t="s">
        <v>0</v>
      </c>
      <c r="B139" s="1">
        <f>B138+B137</f>
        <v>48083</v>
      </c>
      <c r="C139" s="1">
        <f>C138+C137</f>
        <v>50036</v>
      </c>
      <c r="D139" s="1">
        <f>D138+D137</f>
        <v>50566</v>
      </c>
      <c r="E139" s="1">
        <f>E138+E137</f>
        <v>50019</v>
      </c>
      <c r="F139" s="1">
        <f>F138+F137</f>
        <v>52000</v>
      </c>
      <c r="G139" s="1">
        <f>SUM(B139:F139)</f>
        <v>250704</v>
      </c>
    </row>
    <row r="140" spans="1:10" x14ac:dyDescent="0.2">
      <c r="A140" s="4"/>
      <c r="B140" s="1"/>
      <c r="C140" s="1"/>
      <c r="D140" s="1"/>
      <c r="E140" s="1"/>
      <c r="F140" s="1"/>
      <c r="G140" s="1"/>
    </row>
    <row r="141" spans="1:10" x14ac:dyDescent="0.2">
      <c r="A141" s="4"/>
      <c r="B141" s="1"/>
      <c r="C141" s="1"/>
      <c r="D141" s="1"/>
      <c r="E141" s="1"/>
      <c r="F141" s="1"/>
      <c r="G141" s="1"/>
    </row>
    <row r="142" spans="1:10" x14ac:dyDescent="0.2">
      <c r="A142" s="4"/>
      <c r="B142" s="1"/>
      <c r="C142" s="1"/>
      <c r="D142" s="1"/>
      <c r="E142" s="1"/>
      <c r="F142" s="1"/>
      <c r="G142" s="1"/>
    </row>
    <row r="143" spans="1:10" x14ac:dyDescent="0.2">
      <c r="A143" s="4" t="s">
        <v>138</v>
      </c>
    </row>
    <row r="144" spans="1:10" x14ac:dyDescent="0.2">
      <c r="B144" s="56" t="s">
        <v>97</v>
      </c>
      <c r="C144" s="56"/>
      <c r="D144" s="56"/>
      <c r="E144" s="56"/>
      <c r="F144" s="56"/>
    </row>
    <row r="145" spans="1:10" x14ac:dyDescent="0.2">
      <c r="B145">
        <v>2006</v>
      </c>
      <c r="C145" s="1">
        <v>2007</v>
      </c>
      <c r="D145">
        <v>2008</v>
      </c>
      <c r="E145" s="1">
        <v>2009</v>
      </c>
      <c r="F145">
        <v>2010</v>
      </c>
      <c r="G145" s="4" t="s">
        <v>0</v>
      </c>
      <c r="H145" s="4" t="s">
        <v>134</v>
      </c>
    </row>
    <row r="146" spans="1:10" x14ac:dyDescent="0.2">
      <c r="A146" s="17" t="s">
        <v>113</v>
      </c>
      <c r="B146" s="18">
        <v>13973</v>
      </c>
      <c r="C146" s="18">
        <v>14869</v>
      </c>
      <c r="D146" s="18">
        <v>15325</v>
      </c>
      <c r="E146" s="18">
        <v>15601</v>
      </c>
      <c r="F146" s="18">
        <v>16349</v>
      </c>
      <c r="G146" s="1">
        <f>SUM(B146:F146)</f>
        <v>76117</v>
      </c>
      <c r="H146" s="3">
        <f>G146/G147</f>
        <v>0.42282289288471903</v>
      </c>
      <c r="J146" t="s">
        <v>144</v>
      </c>
    </row>
    <row r="147" spans="1:10" x14ac:dyDescent="0.2">
      <c r="A147" s="17" t="s">
        <v>112</v>
      </c>
      <c r="B147" s="18">
        <v>35086</v>
      </c>
      <c r="C147" s="18">
        <v>36200</v>
      </c>
      <c r="D147" s="18">
        <v>36299</v>
      </c>
      <c r="E147" s="18">
        <v>35506</v>
      </c>
      <c r="F147" s="18">
        <v>36930</v>
      </c>
      <c r="G147" s="1">
        <f>SUM(B147:F147)</f>
        <v>180021</v>
      </c>
      <c r="H147" s="3"/>
    </row>
    <row r="148" spans="1:10" x14ac:dyDescent="0.2">
      <c r="A148" s="4" t="s">
        <v>0</v>
      </c>
      <c r="B148" s="1">
        <f>B147+B146</f>
        <v>49059</v>
      </c>
      <c r="C148" s="1">
        <f>C147+C146</f>
        <v>51069</v>
      </c>
      <c r="D148" s="1">
        <f>D147+D146</f>
        <v>51624</v>
      </c>
      <c r="E148" s="1">
        <f>E147+E146</f>
        <v>51107</v>
      </c>
      <c r="F148" s="1">
        <f>F147+F146</f>
        <v>53279</v>
      </c>
      <c r="G148" s="1">
        <f>SUM(B148:F148)</f>
        <v>256138</v>
      </c>
    </row>
    <row r="152" spans="1:10" x14ac:dyDescent="0.2">
      <c r="A152" s="4" t="s">
        <v>119</v>
      </c>
    </row>
    <row r="153" spans="1:10" x14ac:dyDescent="0.2">
      <c r="B153" s="56" t="s">
        <v>97</v>
      </c>
      <c r="C153" s="56"/>
      <c r="D153" s="56"/>
      <c r="E153" s="56"/>
      <c r="F153" s="56"/>
    </row>
    <row r="154" spans="1:10" x14ac:dyDescent="0.2">
      <c r="A154" s="4" t="s">
        <v>148</v>
      </c>
      <c r="B154">
        <v>2006</v>
      </c>
      <c r="C154">
        <v>2007</v>
      </c>
      <c r="D154">
        <v>2008</v>
      </c>
      <c r="E154">
        <v>2009</v>
      </c>
      <c r="F154">
        <v>2010</v>
      </c>
      <c r="G154" s="4" t="s">
        <v>0</v>
      </c>
    </row>
    <row r="155" spans="1:10" x14ac:dyDescent="0.2">
      <c r="A155" t="s">
        <v>114</v>
      </c>
      <c r="B155">
        <v>86</v>
      </c>
      <c r="C155">
        <v>81</v>
      </c>
      <c r="D155">
        <v>84</v>
      </c>
      <c r="E155">
        <v>81</v>
      </c>
      <c r="F155">
        <v>107</v>
      </c>
      <c r="G155" s="1">
        <f t="shared" ref="G155:G160" si="1">SUM(B155:F155)</f>
        <v>439</v>
      </c>
      <c r="J155" t="s">
        <v>145</v>
      </c>
    </row>
    <row r="156" spans="1:10" x14ac:dyDescent="0.2">
      <c r="A156" t="s">
        <v>115</v>
      </c>
      <c r="B156" s="1">
        <v>1558</v>
      </c>
      <c r="C156" s="1">
        <v>1528</v>
      </c>
      <c r="D156" s="1">
        <v>1614</v>
      </c>
      <c r="E156" s="1">
        <v>1371</v>
      </c>
      <c r="F156" s="1">
        <v>1496</v>
      </c>
      <c r="G156" s="1">
        <f t="shared" si="1"/>
        <v>7567</v>
      </c>
      <c r="J156" s="4" t="s">
        <v>140</v>
      </c>
    </row>
    <row r="157" spans="1:10" x14ac:dyDescent="0.2">
      <c r="A157" t="s">
        <v>116</v>
      </c>
      <c r="B157" s="1">
        <v>1123</v>
      </c>
      <c r="C157" s="1">
        <v>1140</v>
      </c>
      <c r="D157" s="1">
        <v>1105</v>
      </c>
      <c r="E157" s="1">
        <v>1198</v>
      </c>
      <c r="F157" s="1">
        <v>1176</v>
      </c>
      <c r="G157" s="1">
        <f t="shared" si="1"/>
        <v>5742</v>
      </c>
      <c r="J157" t="s">
        <v>149</v>
      </c>
    </row>
    <row r="158" spans="1:10" x14ac:dyDescent="0.2">
      <c r="A158" t="s">
        <v>117</v>
      </c>
      <c r="B158" s="1">
        <v>22086</v>
      </c>
      <c r="C158" s="1">
        <v>22669</v>
      </c>
      <c r="D158" s="1">
        <v>23029</v>
      </c>
      <c r="E158" s="1">
        <v>22486</v>
      </c>
      <c r="F158" s="1">
        <v>23542</v>
      </c>
      <c r="G158" s="1">
        <f t="shared" si="1"/>
        <v>113812</v>
      </c>
      <c r="J158" t="s">
        <v>150</v>
      </c>
    </row>
    <row r="159" spans="1:10" x14ac:dyDescent="0.2">
      <c r="A159" t="s">
        <v>118</v>
      </c>
      <c r="B159" s="1">
        <v>21579</v>
      </c>
      <c r="C159" s="1">
        <v>22921</v>
      </c>
      <c r="D159" s="1">
        <v>23110</v>
      </c>
      <c r="E159" s="1">
        <v>23503</v>
      </c>
      <c r="F159" s="1">
        <v>24295</v>
      </c>
      <c r="G159" s="1">
        <f t="shared" si="1"/>
        <v>115408</v>
      </c>
      <c r="H159" s="5">
        <f>G159/G160</f>
        <v>0.47499259161700308</v>
      </c>
    </row>
    <row r="160" spans="1:10" x14ac:dyDescent="0.2">
      <c r="A160" s="4" t="s">
        <v>0</v>
      </c>
      <c r="B160" s="1">
        <f>SUM(B155:B159)</f>
        <v>46432</v>
      </c>
      <c r="C160" s="1">
        <f>SUM(C155:C159)</f>
        <v>48339</v>
      </c>
      <c r="D160" s="1">
        <f>SUM(D155:D159)</f>
        <v>48942</v>
      </c>
      <c r="E160" s="1">
        <f>SUM(E155:E159)</f>
        <v>48639</v>
      </c>
      <c r="F160" s="1">
        <f>SUM(F155:F159)</f>
        <v>50616</v>
      </c>
      <c r="G160" s="1">
        <f t="shared" si="1"/>
        <v>242968</v>
      </c>
    </row>
    <row r="161" spans="1:10" x14ac:dyDescent="0.2">
      <c r="C161" s="1"/>
      <c r="D161" s="1"/>
      <c r="E161" s="1"/>
      <c r="F161" s="1"/>
      <c r="G161" s="1"/>
    </row>
    <row r="162" spans="1:10" x14ac:dyDescent="0.2">
      <c r="C162" s="1"/>
      <c r="D162" s="1"/>
      <c r="E162" s="1"/>
      <c r="F162" s="1"/>
      <c r="G162" s="1"/>
    </row>
    <row r="163" spans="1:10" x14ac:dyDescent="0.2">
      <c r="C163" s="1"/>
      <c r="D163" s="1"/>
      <c r="E163" s="1"/>
      <c r="F163" s="1"/>
      <c r="G163" s="1"/>
    </row>
    <row r="164" spans="1:10" x14ac:dyDescent="0.2">
      <c r="A164" t="s">
        <v>141</v>
      </c>
    </row>
    <row r="165" spans="1:10" x14ac:dyDescent="0.2">
      <c r="B165" s="56" t="s">
        <v>97</v>
      </c>
      <c r="C165" s="56"/>
      <c r="D165" s="56"/>
      <c r="E165" s="56"/>
      <c r="F165" s="56"/>
      <c r="G165" s="4" t="s">
        <v>0</v>
      </c>
    </row>
    <row r="166" spans="1:10" x14ac:dyDescent="0.2">
      <c r="A166" s="4" t="s">
        <v>151</v>
      </c>
      <c r="B166">
        <v>2006</v>
      </c>
      <c r="C166">
        <v>2007</v>
      </c>
      <c r="D166">
        <v>2008</v>
      </c>
      <c r="E166">
        <v>2009</v>
      </c>
      <c r="F166">
        <v>2010</v>
      </c>
      <c r="G166" s="1">
        <f>SUM(B166:F166)</f>
        <v>10040</v>
      </c>
      <c r="J166" t="s">
        <v>146</v>
      </c>
    </row>
    <row r="167" spans="1:10" x14ac:dyDescent="0.2">
      <c r="A167" s="4" t="s">
        <v>120</v>
      </c>
      <c r="B167" s="1">
        <v>3990</v>
      </c>
      <c r="C167" s="1">
        <v>2760</v>
      </c>
      <c r="D167" s="1">
        <v>2625</v>
      </c>
      <c r="E167" s="1">
        <v>2940</v>
      </c>
      <c r="F167" s="1">
        <v>3384</v>
      </c>
      <c r="G167" s="1">
        <f t="shared" ref="G167:G174" si="2">SUM(B167:F167)</f>
        <v>15699</v>
      </c>
      <c r="J167" s="4" t="s">
        <v>140</v>
      </c>
    </row>
    <row r="168" spans="1:10" x14ac:dyDescent="0.2">
      <c r="A168" s="4" t="s">
        <v>121</v>
      </c>
      <c r="B168" s="1">
        <v>31364</v>
      </c>
      <c r="C168" s="1">
        <v>34700</v>
      </c>
      <c r="D168" s="1">
        <v>35200</v>
      </c>
      <c r="E168" s="1">
        <v>34390</v>
      </c>
      <c r="F168" s="1">
        <v>35824</v>
      </c>
      <c r="G168" s="1">
        <f t="shared" si="2"/>
        <v>171478</v>
      </c>
    </row>
    <row r="169" spans="1:10" x14ac:dyDescent="0.2">
      <c r="A169" s="4" t="s">
        <v>123</v>
      </c>
      <c r="B169">
        <v>687</v>
      </c>
      <c r="C169">
        <v>676</v>
      </c>
      <c r="D169">
        <v>672</v>
      </c>
      <c r="E169">
        <v>631</v>
      </c>
      <c r="F169">
        <v>656</v>
      </c>
      <c r="G169" s="1">
        <f t="shared" si="2"/>
        <v>3322</v>
      </c>
    </row>
    <row r="170" spans="1:10" x14ac:dyDescent="0.2">
      <c r="A170" s="4" t="s">
        <v>124</v>
      </c>
      <c r="B170">
        <v>207</v>
      </c>
      <c r="C170">
        <v>201</v>
      </c>
      <c r="D170">
        <v>235</v>
      </c>
      <c r="E170">
        <v>196</v>
      </c>
      <c r="F170">
        <v>249</v>
      </c>
      <c r="G170" s="1">
        <f t="shared" si="2"/>
        <v>1088</v>
      </c>
    </row>
    <row r="171" spans="1:10" x14ac:dyDescent="0.2">
      <c r="A171" s="4" t="s">
        <v>125</v>
      </c>
      <c r="B171">
        <v>268</v>
      </c>
      <c r="C171">
        <v>232</v>
      </c>
      <c r="D171">
        <v>250</v>
      </c>
      <c r="E171">
        <v>241</v>
      </c>
      <c r="F171">
        <v>244</v>
      </c>
      <c r="G171" s="1">
        <f t="shared" si="2"/>
        <v>1235</v>
      </c>
    </row>
    <row r="172" spans="1:10" x14ac:dyDescent="0.2">
      <c r="A172" s="4" t="s">
        <v>126</v>
      </c>
      <c r="B172">
        <v>736</v>
      </c>
      <c r="C172">
        <v>798</v>
      </c>
      <c r="D172">
        <v>859</v>
      </c>
      <c r="E172">
        <v>887</v>
      </c>
      <c r="F172">
        <v>743</v>
      </c>
      <c r="G172" s="1">
        <f t="shared" si="2"/>
        <v>4023</v>
      </c>
    </row>
    <row r="173" spans="1:10" x14ac:dyDescent="0.2">
      <c r="A173" s="4" t="s">
        <v>122</v>
      </c>
      <c r="B173" s="1">
        <v>3259</v>
      </c>
      <c r="C173" s="1">
        <v>2618</v>
      </c>
      <c r="D173" s="1">
        <v>2738</v>
      </c>
      <c r="E173" s="1">
        <v>2702</v>
      </c>
      <c r="F173" s="1">
        <v>2578</v>
      </c>
      <c r="G173" s="1">
        <f t="shared" si="2"/>
        <v>13895</v>
      </c>
    </row>
    <row r="174" spans="1:10" x14ac:dyDescent="0.2">
      <c r="A174" s="4" t="s">
        <v>0</v>
      </c>
      <c r="B174" s="1">
        <v>40511</v>
      </c>
      <c r="C174" s="1">
        <v>41985</v>
      </c>
      <c r="D174" s="1">
        <v>42579</v>
      </c>
      <c r="E174" s="1">
        <v>41987</v>
      </c>
      <c r="F174" s="1">
        <v>43678</v>
      </c>
      <c r="G174" s="1">
        <f t="shared" si="2"/>
        <v>210740</v>
      </c>
    </row>
    <row r="176" spans="1:10" x14ac:dyDescent="0.2">
      <c r="F176" t="s">
        <v>1040</v>
      </c>
      <c r="H176" s="5">
        <f>(G167+G168)/G174</f>
        <v>0.88818923792350768</v>
      </c>
    </row>
  </sheetData>
  <mergeCells count="13">
    <mergeCell ref="B153:F153"/>
    <mergeCell ref="B135:F135"/>
    <mergeCell ref="B144:F144"/>
    <mergeCell ref="A1:H1"/>
    <mergeCell ref="B165:F165"/>
    <mergeCell ref="B16:G16"/>
    <mergeCell ref="B85:H85"/>
    <mergeCell ref="B82:H82"/>
    <mergeCell ref="B68:G68"/>
    <mergeCell ref="B98:F98"/>
    <mergeCell ref="B110:F110"/>
    <mergeCell ref="B117:F117"/>
    <mergeCell ref="B126:F12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workbookViewId="0">
      <selection sqref="A1:B1"/>
    </sheetView>
  </sheetViews>
  <sheetFormatPr defaultRowHeight="12.75" x14ac:dyDescent="0.2"/>
  <cols>
    <col min="1" max="1" width="20.7109375" customWidth="1"/>
    <col min="3" max="13" width="7.28515625" customWidth="1"/>
    <col min="14" max="14" width="3.5703125" customWidth="1"/>
    <col min="15" max="15" width="56" customWidth="1"/>
  </cols>
  <sheetData>
    <row r="1" spans="1:23" x14ac:dyDescent="0.2">
      <c r="A1" s="54" t="s">
        <v>850</v>
      </c>
      <c r="B1" s="54"/>
      <c r="O1" t="s">
        <v>1761</v>
      </c>
    </row>
    <row r="2" spans="1:23" x14ac:dyDescent="0.2">
      <c r="O2" t="s">
        <v>1762</v>
      </c>
    </row>
    <row r="3" spans="1:23" x14ac:dyDescent="0.2">
      <c r="O3" t="s">
        <v>1763</v>
      </c>
    </row>
    <row r="5" spans="1:23" x14ac:dyDescent="0.2">
      <c r="A5" t="s">
        <v>764</v>
      </c>
      <c r="B5" t="s">
        <v>744</v>
      </c>
    </row>
    <row r="6" spans="1:23" x14ac:dyDescent="0.2">
      <c r="A6" t="s">
        <v>745</v>
      </c>
      <c r="B6">
        <v>2012</v>
      </c>
      <c r="C6">
        <v>2011</v>
      </c>
      <c r="D6">
        <v>2010</v>
      </c>
      <c r="E6">
        <v>2009</v>
      </c>
      <c r="F6">
        <v>2008</v>
      </c>
      <c r="G6">
        <v>2007</v>
      </c>
      <c r="H6">
        <v>2006</v>
      </c>
      <c r="I6">
        <v>2005</v>
      </c>
      <c r="J6">
        <v>2004</v>
      </c>
      <c r="K6">
        <v>2003</v>
      </c>
      <c r="L6">
        <v>2002</v>
      </c>
      <c r="M6">
        <v>2001</v>
      </c>
      <c r="O6" t="s">
        <v>699</v>
      </c>
    </row>
    <row r="7" spans="1:23" x14ac:dyDescent="0.2">
      <c r="A7" t="s">
        <v>747</v>
      </c>
      <c r="B7" s="1">
        <v>3807</v>
      </c>
      <c r="C7" s="1">
        <v>3627</v>
      </c>
      <c r="D7" s="1">
        <v>3758</v>
      </c>
      <c r="E7" s="1">
        <v>3614</v>
      </c>
      <c r="F7" s="1">
        <v>3650</v>
      </c>
      <c r="G7" s="1">
        <v>3768</v>
      </c>
      <c r="H7" s="1">
        <v>3682</v>
      </c>
      <c r="I7" s="1">
        <v>3585</v>
      </c>
      <c r="J7" s="1">
        <v>3740</v>
      </c>
      <c r="K7" s="1">
        <v>3966</v>
      </c>
      <c r="L7" s="1">
        <v>3957</v>
      </c>
      <c r="M7" s="1">
        <v>3920</v>
      </c>
      <c r="N7" s="1"/>
      <c r="O7" s="1" t="s">
        <v>851</v>
      </c>
      <c r="P7" s="1"/>
      <c r="Q7" s="1"/>
      <c r="R7" s="1"/>
      <c r="S7" s="1"/>
      <c r="T7" s="1"/>
      <c r="U7" s="1"/>
      <c r="V7" s="1"/>
      <c r="W7" s="1"/>
    </row>
    <row r="8" spans="1:23" x14ac:dyDescent="0.2">
      <c r="A8" t="s">
        <v>746</v>
      </c>
      <c r="B8">
        <v>72</v>
      </c>
      <c r="C8">
        <v>61</v>
      </c>
      <c r="D8" s="1">
        <v>50</v>
      </c>
      <c r="E8" s="1">
        <v>59</v>
      </c>
      <c r="F8" s="1">
        <v>52</v>
      </c>
      <c r="G8" s="1">
        <v>47</v>
      </c>
      <c r="H8" s="1">
        <v>52</v>
      </c>
      <c r="I8" s="1">
        <v>56</v>
      </c>
      <c r="J8" s="1">
        <v>61</v>
      </c>
      <c r="K8" s="1">
        <v>40</v>
      </c>
      <c r="L8" s="1">
        <v>48</v>
      </c>
      <c r="M8" s="1">
        <v>58</v>
      </c>
    </row>
    <row r="9" spans="1:23" x14ac:dyDescent="0.2">
      <c r="A9" t="s">
        <v>760</v>
      </c>
      <c r="B9" s="1">
        <v>3879</v>
      </c>
      <c r="C9" s="1">
        <v>3688</v>
      </c>
      <c r="D9" s="1">
        <v>3808</v>
      </c>
      <c r="E9" s="1">
        <v>3673</v>
      </c>
      <c r="F9" s="1">
        <v>3702</v>
      </c>
      <c r="G9" s="1">
        <v>3815</v>
      </c>
      <c r="H9" s="1">
        <v>3734</v>
      </c>
      <c r="I9" s="1">
        <v>3641</v>
      </c>
      <c r="J9" s="1">
        <v>3801</v>
      </c>
      <c r="K9" s="1">
        <v>4006</v>
      </c>
      <c r="L9" s="1">
        <v>4005</v>
      </c>
      <c r="M9" s="1">
        <v>3978</v>
      </c>
    </row>
    <row r="10" spans="1:23" x14ac:dyDescent="0.2">
      <c r="A10" t="s">
        <v>748</v>
      </c>
      <c r="B10" s="1">
        <v>2853</v>
      </c>
      <c r="C10" s="1">
        <v>2712</v>
      </c>
      <c r="D10" s="1">
        <v>2693</v>
      </c>
      <c r="E10" s="1">
        <v>2688</v>
      </c>
      <c r="F10" s="1">
        <v>2663</v>
      </c>
      <c r="G10" s="1">
        <v>2715</v>
      </c>
      <c r="H10" s="1">
        <v>2622</v>
      </c>
      <c r="I10" s="1">
        <v>2499</v>
      </c>
      <c r="J10" s="1">
        <v>2577</v>
      </c>
      <c r="K10" s="1">
        <v>2749</v>
      </c>
      <c r="L10" s="1">
        <v>2729</v>
      </c>
      <c r="M10" s="1">
        <v>2697</v>
      </c>
    </row>
    <row r="11" spans="1:23" x14ac:dyDescent="0.2">
      <c r="A11" t="s">
        <v>749</v>
      </c>
      <c r="B11" s="1">
        <v>1026</v>
      </c>
      <c r="C11">
        <v>976</v>
      </c>
      <c r="D11" s="1">
        <v>1115</v>
      </c>
      <c r="E11" s="1">
        <v>985</v>
      </c>
      <c r="F11" s="1">
        <v>1039</v>
      </c>
      <c r="G11" s="1">
        <v>1100</v>
      </c>
      <c r="H11" s="1">
        <v>1112</v>
      </c>
      <c r="I11" s="1">
        <v>1142</v>
      </c>
      <c r="J11" s="1">
        <v>1224</v>
      </c>
      <c r="K11" s="1">
        <v>1257</v>
      </c>
      <c r="L11" s="1">
        <v>1276</v>
      </c>
      <c r="M11" s="1">
        <v>1281</v>
      </c>
    </row>
    <row r="12" spans="1:23" x14ac:dyDescent="0.2">
      <c r="A12" t="s">
        <v>750</v>
      </c>
      <c r="B12">
        <v>840</v>
      </c>
      <c r="C12">
        <v>794</v>
      </c>
      <c r="D12" s="1">
        <v>829</v>
      </c>
      <c r="E12" s="1">
        <v>778</v>
      </c>
      <c r="F12" s="1">
        <v>634</v>
      </c>
      <c r="G12" s="1">
        <v>648</v>
      </c>
      <c r="H12" s="1">
        <v>613</v>
      </c>
      <c r="I12" s="1">
        <v>693</v>
      </c>
      <c r="J12" s="1">
        <v>482</v>
      </c>
      <c r="K12" s="1">
        <v>574</v>
      </c>
      <c r="L12" s="1">
        <v>739</v>
      </c>
      <c r="M12" s="1">
        <v>682</v>
      </c>
    </row>
    <row r="13" spans="1:23" x14ac:dyDescent="0.2">
      <c r="A13" t="s">
        <v>762</v>
      </c>
      <c r="B13" s="1">
        <v>1730</v>
      </c>
      <c r="C13" s="1">
        <v>1644</v>
      </c>
      <c r="D13" s="1">
        <v>1701</v>
      </c>
      <c r="E13" s="1">
        <v>1650</v>
      </c>
      <c r="F13" s="1">
        <v>1758</v>
      </c>
      <c r="G13" s="1">
        <v>1844</v>
      </c>
      <c r="H13" s="1">
        <v>1752</v>
      </c>
      <c r="I13" s="1">
        <v>1740</v>
      </c>
      <c r="J13" s="1">
        <v>1868</v>
      </c>
      <c r="K13" s="1">
        <v>1810</v>
      </c>
      <c r="L13" s="1">
        <v>1748</v>
      </c>
      <c r="M13" s="1">
        <v>1664</v>
      </c>
    </row>
    <row r="14" spans="1:23" x14ac:dyDescent="0.2">
      <c r="A14" t="s">
        <v>763</v>
      </c>
      <c r="B14" s="1">
        <v>1295</v>
      </c>
      <c r="C14" s="1">
        <v>1247</v>
      </c>
      <c r="D14" s="1">
        <v>1234</v>
      </c>
      <c r="E14" s="1">
        <v>1231</v>
      </c>
      <c r="F14" s="1">
        <v>1320</v>
      </c>
      <c r="G14" s="1">
        <v>1333</v>
      </c>
      <c r="H14" s="1">
        <v>1357</v>
      </c>
      <c r="I14" s="1">
        <v>1238</v>
      </c>
      <c r="J14" s="1">
        <v>1460</v>
      </c>
      <c r="K14" s="1">
        <v>1583</v>
      </c>
      <c r="L14" s="1">
        <v>1489</v>
      </c>
      <c r="M14" s="1">
        <v>1575</v>
      </c>
    </row>
    <row r="15" spans="1:23" x14ac:dyDescent="0.2">
      <c r="A15" t="s">
        <v>751</v>
      </c>
      <c r="B15">
        <v>17</v>
      </c>
      <c r="C15">
        <v>12</v>
      </c>
      <c r="D15" s="1">
        <v>15</v>
      </c>
      <c r="E15" s="1">
        <v>13</v>
      </c>
      <c r="F15" s="1">
        <v>9</v>
      </c>
      <c r="G15" s="1">
        <v>14</v>
      </c>
      <c r="H15" s="1">
        <v>15</v>
      </c>
      <c r="I15" s="1">
        <v>9</v>
      </c>
      <c r="J15" s="1">
        <v>8</v>
      </c>
      <c r="K15" s="1">
        <v>23</v>
      </c>
      <c r="L15" s="1">
        <v>17</v>
      </c>
      <c r="M15" s="1">
        <v>14</v>
      </c>
    </row>
    <row r="16" spans="1:23" x14ac:dyDescent="0.2">
      <c r="A16" t="s">
        <v>761</v>
      </c>
      <c r="B16" s="1">
        <v>3882</v>
      </c>
      <c r="C16" s="1">
        <v>3697</v>
      </c>
      <c r="D16" s="1">
        <v>3779</v>
      </c>
      <c r="E16" s="1">
        <v>3672</v>
      </c>
      <c r="F16" s="1">
        <v>3721</v>
      </c>
      <c r="G16" s="1">
        <v>3839</v>
      </c>
      <c r="H16" s="1">
        <v>3737</v>
      </c>
      <c r="I16" s="1">
        <v>3680</v>
      </c>
      <c r="J16" s="1">
        <v>3818</v>
      </c>
      <c r="K16" s="1">
        <v>3990</v>
      </c>
      <c r="L16" s="1">
        <v>3993</v>
      </c>
      <c r="M16" s="1">
        <v>3935</v>
      </c>
    </row>
    <row r="17" spans="1:13" x14ac:dyDescent="0.2">
      <c r="B17" s="1"/>
      <c r="C17" s="1"/>
      <c r="D17" s="1"/>
      <c r="E17" s="1"/>
      <c r="F17" s="1"/>
      <c r="G17" s="1"/>
      <c r="H17" s="1"/>
      <c r="I17" s="1"/>
      <c r="J17" s="1"/>
      <c r="K17" s="1"/>
      <c r="L17" s="1"/>
      <c r="M17" s="1"/>
    </row>
    <row r="18" spans="1:13" x14ac:dyDescent="0.2">
      <c r="A18" t="s">
        <v>992</v>
      </c>
      <c r="B18" s="5">
        <f>1-B10/B9</f>
        <v>0.26450116009280744</v>
      </c>
      <c r="C18" s="5">
        <f t="shared" ref="C18:M18" si="0">1-C10/C9</f>
        <v>0.26464208242950105</v>
      </c>
      <c r="D18" s="5">
        <f t="shared" si="0"/>
        <v>0.29280462184873945</v>
      </c>
      <c r="E18" s="5">
        <f t="shared" si="0"/>
        <v>0.26817315545875309</v>
      </c>
      <c r="F18" s="5">
        <f t="shared" si="0"/>
        <v>0.28065910318746623</v>
      </c>
      <c r="G18" s="5">
        <f t="shared" si="0"/>
        <v>0.28833551769331589</v>
      </c>
      <c r="H18" s="5">
        <f t="shared" si="0"/>
        <v>0.29780396357793248</v>
      </c>
      <c r="I18" s="5">
        <f t="shared" si="0"/>
        <v>0.31365009612743755</v>
      </c>
      <c r="J18" s="5">
        <f t="shared" si="0"/>
        <v>0.32202052091554856</v>
      </c>
      <c r="K18" s="5">
        <f t="shared" si="0"/>
        <v>0.31377933100349475</v>
      </c>
      <c r="L18" s="5">
        <f t="shared" si="0"/>
        <v>0.31860174781523098</v>
      </c>
      <c r="M18" s="5">
        <f t="shared" si="0"/>
        <v>0.32202111613876316</v>
      </c>
    </row>
    <row r="20" spans="1:13" x14ac:dyDescent="0.2">
      <c r="A20" t="s">
        <v>759</v>
      </c>
    </row>
    <row r="21" spans="1:13" x14ac:dyDescent="0.2">
      <c r="A21" t="s">
        <v>757</v>
      </c>
      <c r="B21">
        <v>651</v>
      </c>
      <c r="C21">
        <v>671</v>
      </c>
      <c r="D21">
        <v>595</v>
      </c>
      <c r="E21">
        <v>481</v>
      </c>
    </row>
    <row r="22" spans="1:13" x14ac:dyDescent="0.2">
      <c r="A22" t="s">
        <v>754</v>
      </c>
      <c r="B22">
        <v>414</v>
      </c>
      <c r="C22">
        <v>396</v>
      </c>
      <c r="D22">
        <v>430</v>
      </c>
      <c r="E22">
        <v>337</v>
      </c>
    </row>
    <row r="23" spans="1:13" x14ac:dyDescent="0.2">
      <c r="A23" t="s">
        <v>755</v>
      </c>
      <c r="B23">
        <v>237</v>
      </c>
      <c r="C23">
        <v>275</v>
      </c>
      <c r="D23">
        <v>165</v>
      </c>
      <c r="E23">
        <v>136</v>
      </c>
    </row>
    <row r="24" spans="1:13" x14ac:dyDescent="0.2">
      <c r="A24" t="s">
        <v>750</v>
      </c>
      <c r="B24">
        <v>159</v>
      </c>
      <c r="C24">
        <v>151</v>
      </c>
      <c r="D24">
        <v>143</v>
      </c>
      <c r="E24">
        <v>131</v>
      </c>
    </row>
    <row r="25" spans="1:13" x14ac:dyDescent="0.2">
      <c r="A25" t="s">
        <v>756</v>
      </c>
      <c r="B25">
        <v>288</v>
      </c>
      <c r="C25">
        <v>287</v>
      </c>
      <c r="D25">
        <v>308</v>
      </c>
      <c r="E25">
        <v>230</v>
      </c>
    </row>
    <row r="26" spans="1:13" x14ac:dyDescent="0.2">
      <c r="A26" t="s">
        <v>758</v>
      </c>
      <c r="B26">
        <v>42</v>
      </c>
      <c r="C26">
        <v>36</v>
      </c>
      <c r="D26">
        <v>41</v>
      </c>
      <c r="E26">
        <v>28</v>
      </c>
    </row>
    <row r="27" spans="1:13" x14ac:dyDescent="0.2">
      <c r="A27" t="s">
        <v>754</v>
      </c>
      <c r="B27">
        <v>36</v>
      </c>
      <c r="C27">
        <v>22</v>
      </c>
      <c r="D27">
        <v>29</v>
      </c>
      <c r="E27">
        <v>23</v>
      </c>
    </row>
    <row r="28" spans="1:13" x14ac:dyDescent="0.2">
      <c r="A28" t="s">
        <v>755</v>
      </c>
      <c r="B28">
        <v>5</v>
      </c>
      <c r="C28">
        <v>14</v>
      </c>
      <c r="D28">
        <v>12</v>
      </c>
      <c r="E28">
        <v>5</v>
      </c>
    </row>
    <row r="29" spans="1:13" x14ac:dyDescent="0.2">
      <c r="A29" t="s">
        <v>750</v>
      </c>
      <c r="B29">
        <v>22</v>
      </c>
      <c r="C29">
        <v>19</v>
      </c>
      <c r="D29">
        <v>13</v>
      </c>
      <c r="E29">
        <v>14</v>
      </c>
    </row>
    <row r="30" spans="1:13" x14ac:dyDescent="0.2">
      <c r="A30" t="s">
        <v>756</v>
      </c>
      <c r="B30">
        <v>15</v>
      </c>
      <c r="C30">
        <v>3</v>
      </c>
      <c r="D30">
        <v>14</v>
      </c>
      <c r="E30">
        <v>8</v>
      </c>
    </row>
    <row r="34" spans="1:15" x14ac:dyDescent="0.2">
      <c r="A34" t="s">
        <v>765</v>
      </c>
      <c r="C34" s="1"/>
    </row>
    <row r="35" spans="1:15" x14ac:dyDescent="0.2">
      <c r="B35">
        <v>2012</v>
      </c>
      <c r="C35">
        <v>2011</v>
      </c>
      <c r="D35">
        <v>2010</v>
      </c>
      <c r="E35">
        <v>2009</v>
      </c>
    </row>
    <row r="36" spans="1:15" x14ac:dyDescent="0.2">
      <c r="A36" t="s">
        <v>752</v>
      </c>
      <c r="B36">
        <v>456</v>
      </c>
      <c r="C36">
        <v>409</v>
      </c>
      <c r="D36">
        <v>366</v>
      </c>
    </row>
    <row r="37" spans="1:15" x14ac:dyDescent="0.2">
      <c r="A37" t="s">
        <v>753</v>
      </c>
      <c r="B37">
        <v>873</v>
      </c>
      <c r="C37">
        <v>884</v>
      </c>
      <c r="D37">
        <v>816</v>
      </c>
    </row>
    <row r="41" spans="1:15" x14ac:dyDescent="0.2">
      <c r="A41" t="s">
        <v>852</v>
      </c>
    </row>
    <row r="42" spans="1:15" x14ac:dyDescent="0.2">
      <c r="C42" t="s">
        <v>854</v>
      </c>
      <c r="H42" t="s">
        <v>856</v>
      </c>
      <c r="O42" t="s">
        <v>872</v>
      </c>
    </row>
    <row r="43" spans="1:15" x14ac:dyDescent="0.2">
      <c r="B43" t="s">
        <v>0</v>
      </c>
      <c r="C43" t="s">
        <v>855</v>
      </c>
      <c r="D43" t="s">
        <v>217</v>
      </c>
      <c r="E43" t="s">
        <v>216</v>
      </c>
      <c r="F43" s="4" t="s">
        <v>134</v>
      </c>
      <c r="G43" s="4" t="s">
        <v>400</v>
      </c>
      <c r="H43" t="s">
        <v>855</v>
      </c>
      <c r="I43" t="s">
        <v>217</v>
      </c>
      <c r="J43" t="s">
        <v>216</v>
      </c>
      <c r="K43" s="4" t="s">
        <v>134</v>
      </c>
      <c r="L43" s="4" t="s">
        <v>400</v>
      </c>
    </row>
    <row r="44" spans="1:15" x14ac:dyDescent="0.2">
      <c r="A44" t="s">
        <v>853</v>
      </c>
      <c r="B44">
        <v>18769</v>
      </c>
      <c r="C44" s="31">
        <v>0.96499999999999997</v>
      </c>
      <c r="D44">
        <v>13998</v>
      </c>
      <c r="E44">
        <f>B44*C44-D44</f>
        <v>4114.0849999999991</v>
      </c>
      <c r="F44" s="40">
        <f>E44/D44</f>
        <v>0.29390520074296322</v>
      </c>
      <c r="G44" s="5">
        <f>E44/(D44+E44)</f>
        <v>0.22714585316930652</v>
      </c>
      <c r="H44">
        <v>0.82599999999999996</v>
      </c>
      <c r="I44">
        <v>1901</v>
      </c>
      <c r="J44">
        <f>B44*H44-I44</f>
        <v>13602.194</v>
      </c>
      <c r="K44" s="40">
        <f>J44/I44</f>
        <v>7.1552835349815886</v>
      </c>
      <c r="L44" s="5">
        <f>J44/(I44+J44)</f>
        <v>0.87738010631873664</v>
      </c>
      <c r="O44" s="4" t="s">
        <v>1512</v>
      </c>
    </row>
    <row r="45" spans="1:15" x14ac:dyDescent="0.2">
      <c r="A45" t="s">
        <v>857</v>
      </c>
      <c r="B45">
        <v>10858</v>
      </c>
    </row>
    <row r="46" spans="1:15" x14ac:dyDescent="0.2">
      <c r="A46" t="s">
        <v>858</v>
      </c>
      <c r="B46">
        <v>2537</v>
      </c>
    </row>
    <row r="47" spans="1:15" x14ac:dyDescent="0.2">
      <c r="A47" t="s">
        <v>859</v>
      </c>
      <c r="B47">
        <v>1602</v>
      </c>
    </row>
    <row r="49" spans="1:15" x14ac:dyDescent="0.2">
      <c r="A49" t="s">
        <v>860</v>
      </c>
      <c r="O49" t="s">
        <v>864</v>
      </c>
    </row>
    <row r="50" spans="1:15" x14ac:dyDescent="0.2">
      <c r="A50" t="s">
        <v>861</v>
      </c>
      <c r="B50">
        <v>11546</v>
      </c>
      <c r="O50" t="s">
        <v>865</v>
      </c>
    </row>
    <row r="51" spans="1:15" x14ac:dyDescent="0.2">
      <c r="A51" t="s">
        <v>13</v>
      </c>
      <c r="B51">
        <v>3488</v>
      </c>
    </row>
    <row r="52" spans="1:15" x14ac:dyDescent="0.2">
      <c r="A52" t="s">
        <v>862</v>
      </c>
      <c r="B52">
        <v>20</v>
      </c>
    </row>
    <row r="53" spans="1:15" x14ac:dyDescent="0.2">
      <c r="A53" t="s">
        <v>863</v>
      </c>
      <c r="B53">
        <f>B50*C53</f>
        <v>334.834</v>
      </c>
      <c r="C53" s="31">
        <v>2.9000000000000001E-2</v>
      </c>
    </row>
    <row r="54" spans="1:15" x14ac:dyDescent="0.2">
      <c r="C54" s="31"/>
    </row>
    <row r="55" spans="1:15" x14ac:dyDescent="0.2">
      <c r="A55" t="s">
        <v>866</v>
      </c>
      <c r="C55" s="31"/>
    </row>
    <row r="56" spans="1:15" x14ac:dyDescent="0.2">
      <c r="A56" t="s">
        <v>867</v>
      </c>
      <c r="B56">
        <v>3488</v>
      </c>
      <c r="C56" s="31"/>
    </row>
    <row r="57" spans="1:15" x14ac:dyDescent="0.2">
      <c r="A57" t="s">
        <v>868</v>
      </c>
      <c r="B57">
        <v>801</v>
      </c>
      <c r="C57" s="31"/>
    </row>
    <row r="58" spans="1:15" x14ac:dyDescent="0.2">
      <c r="C58" s="31"/>
    </row>
    <row r="59" spans="1:15" x14ac:dyDescent="0.2">
      <c r="A59" t="s">
        <v>869</v>
      </c>
      <c r="C59" s="31"/>
    </row>
    <row r="60" spans="1:15" x14ac:dyDescent="0.2">
      <c r="A60" t="s">
        <v>867</v>
      </c>
      <c r="B60">
        <v>15894</v>
      </c>
      <c r="C60" s="31"/>
    </row>
    <row r="61" spans="1:15" x14ac:dyDescent="0.2">
      <c r="A61" t="s">
        <v>870</v>
      </c>
      <c r="B61">
        <v>14981</v>
      </c>
    </row>
    <row r="62" spans="1:15" x14ac:dyDescent="0.2">
      <c r="A62" t="s">
        <v>871</v>
      </c>
      <c r="B62">
        <f>B61*C62</f>
        <v>11385.56</v>
      </c>
      <c r="C62" s="5">
        <v>0.76</v>
      </c>
    </row>
    <row r="65" spans="1:15" x14ac:dyDescent="0.2">
      <c r="A65" t="s">
        <v>874</v>
      </c>
    </row>
    <row r="66" spans="1:15" x14ac:dyDescent="0.2">
      <c r="B66" t="s">
        <v>875</v>
      </c>
      <c r="C66" t="s">
        <v>876</v>
      </c>
      <c r="D66" t="s">
        <v>877</v>
      </c>
      <c r="E66" t="s">
        <v>878</v>
      </c>
      <c r="F66" t="s">
        <v>879</v>
      </c>
      <c r="O66" t="s">
        <v>885</v>
      </c>
    </row>
    <row r="67" spans="1:15" x14ac:dyDescent="0.2">
      <c r="A67" t="s">
        <v>886</v>
      </c>
      <c r="B67">
        <v>1800</v>
      </c>
      <c r="C67">
        <v>4843</v>
      </c>
      <c r="D67">
        <f>B67+C67</f>
        <v>6643</v>
      </c>
      <c r="E67">
        <v>5944</v>
      </c>
      <c r="F67">
        <v>5815</v>
      </c>
    </row>
    <row r="68" spans="1:15" x14ac:dyDescent="0.2">
      <c r="B68" t="s">
        <v>831</v>
      </c>
      <c r="C68" t="s">
        <v>830</v>
      </c>
    </row>
    <row r="69" spans="1:15" x14ac:dyDescent="0.2">
      <c r="A69" t="s">
        <v>880</v>
      </c>
      <c r="B69" s="5">
        <v>0.18</v>
      </c>
      <c r="C69" s="5">
        <v>0.82</v>
      </c>
    </row>
    <row r="71" spans="1:15" x14ac:dyDescent="0.2">
      <c r="A71" t="s">
        <v>881</v>
      </c>
    </row>
    <row r="72" spans="1:15" x14ac:dyDescent="0.2">
      <c r="A72" t="s">
        <v>882</v>
      </c>
      <c r="B72" s="39">
        <v>0.61</v>
      </c>
    </row>
    <row r="73" spans="1:15" x14ac:dyDescent="0.2">
      <c r="A73" t="s">
        <v>883</v>
      </c>
      <c r="B73" s="39">
        <v>0.34960000000000002</v>
      </c>
    </row>
    <row r="74" spans="1:15" x14ac:dyDescent="0.2">
      <c r="A74" t="s">
        <v>884</v>
      </c>
      <c r="B74" s="39">
        <v>1.55E-2</v>
      </c>
    </row>
    <row r="75" spans="1:15" x14ac:dyDescent="0.2">
      <c r="B75" s="39"/>
    </row>
    <row r="76" spans="1:15" x14ac:dyDescent="0.2">
      <c r="B76" s="39"/>
    </row>
    <row r="78" spans="1:15" x14ac:dyDescent="0.2">
      <c r="A78" t="s">
        <v>738</v>
      </c>
      <c r="B78" t="s">
        <v>739</v>
      </c>
      <c r="F78" t="s">
        <v>740</v>
      </c>
    </row>
    <row r="79" spans="1:15" x14ac:dyDescent="0.2">
      <c r="A79" t="s">
        <v>741</v>
      </c>
      <c r="B79" t="s">
        <v>742</v>
      </c>
      <c r="D79" t="s">
        <v>743</v>
      </c>
      <c r="F79" t="s">
        <v>742</v>
      </c>
      <c r="H79" t="s">
        <v>743</v>
      </c>
      <c r="O79" t="s">
        <v>873</v>
      </c>
    </row>
    <row r="80" spans="1:15" x14ac:dyDescent="0.2">
      <c r="A80" t="s">
        <v>736</v>
      </c>
      <c r="B80" t="s">
        <v>112</v>
      </c>
      <c r="C80" t="s">
        <v>113</v>
      </c>
      <c r="D80" t="s">
        <v>112</v>
      </c>
      <c r="E80" t="s">
        <v>113</v>
      </c>
      <c r="F80" t="s">
        <v>112</v>
      </c>
      <c r="G80" t="s">
        <v>113</v>
      </c>
      <c r="H80" t="s">
        <v>112</v>
      </c>
      <c r="I80" t="s">
        <v>113</v>
      </c>
    </row>
    <row r="81" spans="1:15" x14ac:dyDescent="0.2">
      <c r="A81" t="s">
        <v>737</v>
      </c>
    </row>
    <row r="82" spans="1:15" x14ac:dyDescent="0.2">
      <c r="A82">
        <v>2004</v>
      </c>
      <c r="B82">
        <v>332</v>
      </c>
      <c r="C82">
        <v>858</v>
      </c>
      <c r="D82" s="1">
        <v>1446</v>
      </c>
      <c r="E82" s="1">
        <v>4421</v>
      </c>
      <c r="F82">
        <v>89</v>
      </c>
      <c r="G82">
        <v>200</v>
      </c>
      <c r="H82">
        <v>371</v>
      </c>
      <c r="I82" s="1">
        <v>1320</v>
      </c>
    </row>
    <row r="83" spans="1:15" x14ac:dyDescent="0.2">
      <c r="A83">
        <v>2005</v>
      </c>
      <c r="B83">
        <v>357</v>
      </c>
      <c r="C83">
        <v>917</v>
      </c>
      <c r="D83" s="1">
        <v>1652</v>
      </c>
      <c r="E83" s="1">
        <v>4588</v>
      </c>
      <c r="F83">
        <v>101</v>
      </c>
      <c r="G83">
        <v>227</v>
      </c>
      <c r="H83">
        <v>418</v>
      </c>
      <c r="I83" s="1">
        <v>1453</v>
      </c>
    </row>
    <row r="84" spans="1:15" x14ac:dyDescent="0.2">
      <c r="A84">
        <v>2006</v>
      </c>
      <c r="B84">
        <v>343</v>
      </c>
      <c r="C84" s="1">
        <v>1010</v>
      </c>
      <c r="D84" s="1">
        <v>1841</v>
      </c>
      <c r="E84" s="1">
        <v>5008</v>
      </c>
      <c r="F84">
        <v>116</v>
      </c>
      <c r="G84">
        <v>273</v>
      </c>
      <c r="H84">
        <v>495</v>
      </c>
      <c r="I84" s="1">
        <v>1519</v>
      </c>
    </row>
    <row r="85" spans="1:15" x14ac:dyDescent="0.2">
      <c r="A85">
        <v>2007</v>
      </c>
      <c r="B85">
        <v>310</v>
      </c>
      <c r="C85">
        <v>960</v>
      </c>
      <c r="D85" s="1">
        <v>1770</v>
      </c>
      <c r="E85" s="1">
        <v>4813</v>
      </c>
      <c r="F85">
        <v>120</v>
      </c>
      <c r="G85">
        <v>243</v>
      </c>
      <c r="H85">
        <v>501</v>
      </c>
      <c r="I85" s="1">
        <v>1458</v>
      </c>
    </row>
    <row r="86" spans="1:15" x14ac:dyDescent="0.2">
      <c r="A86">
        <v>2008</v>
      </c>
      <c r="B86">
        <v>263</v>
      </c>
      <c r="C86">
        <v>904</v>
      </c>
      <c r="D86" s="1">
        <v>1732</v>
      </c>
      <c r="E86" s="1">
        <v>4583</v>
      </c>
      <c r="F86">
        <v>97</v>
      </c>
      <c r="G86">
        <v>222</v>
      </c>
      <c r="H86">
        <v>489</v>
      </c>
      <c r="I86" s="1">
        <v>1559</v>
      </c>
    </row>
    <row r="87" spans="1:15" x14ac:dyDescent="0.2">
      <c r="A87">
        <v>2009</v>
      </c>
      <c r="B87">
        <v>266</v>
      </c>
      <c r="C87">
        <v>826</v>
      </c>
      <c r="D87" s="1">
        <v>1974</v>
      </c>
      <c r="E87" s="1">
        <v>4832</v>
      </c>
      <c r="F87">
        <v>88</v>
      </c>
      <c r="G87">
        <v>215</v>
      </c>
      <c r="H87">
        <v>566</v>
      </c>
      <c r="I87" s="1">
        <v>1587</v>
      </c>
    </row>
    <row r="88" spans="1:15" x14ac:dyDescent="0.2">
      <c r="A88">
        <v>2010</v>
      </c>
      <c r="B88">
        <v>259</v>
      </c>
      <c r="C88">
        <v>664</v>
      </c>
      <c r="D88" s="1">
        <v>1868</v>
      </c>
      <c r="E88" s="1">
        <v>4482</v>
      </c>
      <c r="F88">
        <v>88</v>
      </c>
      <c r="G88">
        <v>182</v>
      </c>
      <c r="H88">
        <v>513</v>
      </c>
      <c r="I88" s="1">
        <v>1498</v>
      </c>
    </row>
    <row r="93" spans="1:15" ht="75.75" customHeight="1" x14ac:dyDescent="0.2">
      <c r="A93" s="59" t="s">
        <v>1695</v>
      </c>
      <c r="B93" s="59"/>
      <c r="C93" s="59"/>
      <c r="D93" s="59"/>
      <c r="E93" s="59"/>
      <c r="F93" s="59"/>
      <c r="G93" s="59"/>
      <c r="H93" s="59"/>
      <c r="I93" s="59"/>
      <c r="J93" s="59"/>
      <c r="K93" s="59"/>
      <c r="O93" s="20" t="s">
        <v>1697</v>
      </c>
    </row>
    <row r="95" spans="1:15" s="49" customFormat="1" ht="68.25" customHeight="1" x14ac:dyDescent="0.2">
      <c r="A95" s="59" t="s">
        <v>1696</v>
      </c>
      <c r="B95" s="59"/>
      <c r="C95" s="59"/>
      <c r="D95" s="59"/>
      <c r="E95" s="59"/>
      <c r="F95" s="59"/>
      <c r="G95" s="59"/>
      <c r="H95" s="59"/>
      <c r="I95" s="59"/>
      <c r="J95" s="59"/>
      <c r="K95" s="59"/>
    </row>
  </sheetData>
  <mergeCells count="3">
    <mergeCell ref="A93:K93"/>
    <mergeCell ref="A95:K95"/>
    <mergeCell ref="A1:B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selection sqref="A1:E1"/>
    </sheetView>
  </sheetViews>
  <sheetFormatPr defaultRowHeight="12.75" x14ac:dyDescent="0.2"/>
  <cols>
    <col min="1" max="1" width="24.140625" customWidth="1"/>
    <col min="2" max="2" width="12.85546875" customWidth="1"/>
    <col min="3" max="3" width="31.5703125" customWidth="1"/>
    <col min="21" max="21" width="2.85546875" customWidth="1"/>
    <col min="22" max="22" width="92" customWidth="1"/>
  </cols>
  <sheetData>
    <row r="1" spans="1:22" x14ac:dyDescent="0.2">
      <c r="A1" s="60" t="s">
        <v>697</v>
      </c>
      <c r="B1" s="60"/>
      <c r="C1" s="60"/>
      <c r="D1" s="60"/>
      <c r="E1" s="60"/>
      <c r="V1" t="s">
        <v>1761</v>
      </c>
    </row>
    <row r="2" spans="1:22" x14ac:dyDescent="0.2">
      <c r="V2" t="s">
        <v>1762</v>
      </c>
    </row>
    <row r="3" spans="1:22" x14ac:dyDescent="0.2">
      <c r="A3" s="4"/>
      <c r="J3" s="1"/>
      <c r="V3" t="s">
        <v>1763</v>
      </c>
    </row>
    <row r="4" spans="1:22" x14ac:dyDescent="0.2">
      <c r="A4" s="4"/>
      <c r="D4" s="4" t="s">
        <v>97</v>
      </c>
    </row>
    <row r="5" spans="1:22" x14ac:dyDescent="0.2">
      <c r="A5" s="4"/>
      <c r="D5">
        <v>2012</v>
      </c>
      <c r="E5">
        <v>2011</v>
      </c>
      <c r="F5">
        <v>2010</v>
      </c>
      <c r="G5">
        <v>2009</v>
      </c>
      <c r="H5">
        <v>2008</v>
      </c>
      <c r="I5">
        <v>2007</v>
      </c>
      <c r="J5">
        <v>2006</v>
      </c>
      <c r="K5">
        <v>2005</v>
      </c>
      <c r="L5">
        <v>2004</v>
      </c>
      <c r="M5">
        <v>2003</v>
      </c>
      <c r="N5">
        <v>2002</v>
      </c>
      <c r="O5">
        <v>2001</v>
      </c>
      <c r="P5">
        <v>2000</v>
      </c>
      <c r="Q5">
        <v>1999</v>
      </c>
      <c r="R5">
        <v>1998</v>
      </c>
      <c r="S5">
        <v>1997</v>
      </c>
      <c r="T5">
        <v>1996</v>
      </c>
      <c r="V5" s="4" t="s">
        <v>699</v>
      </c>
    </row>
    <row r="6" spans="1:22" x14ac:dyDescent="0.2">
      <c r="A6" s="4" t="s">
        <v>672</v>
      </c>
      <c r="C6" s="4" t="s">
        <v>678</v>
      </c>
      <c r="D6" s="1">
        <f>D20+D28+D29</f>
        <v>29562</v>
      </c>
      <c r="E6" s="1">
        <f t="shared" ref="E6:T6" si="0">E20+E28+E29</f>
        <v>29777</v>
      </c>
      <c r="F6" s="1">
        <f t="shared" si="0"/>
        <v>31195</v>
      </c>
      <c r="G6" s="1">
        <f t="shared" si="0"/>
        <v>30985</v>
      </c>
      <c r="H6" s="1">
        <f>H20+H28+H29</f>
        <v>29662</v>
      </c>
      <c r="I6" s="1">
        <f t="shared" si="0"/>
        <v>29315</v>
      </c>
      <c r="J6" s="1">
        <f t="shared" si="0"/>
        <v>28957</v>
      </c>
      <c r="K6" s="1">
        <f t="shared" si="0"/>
        <v>31366</v>
      </c>
      <c r="L6" s="1">
        <f t="shared" si="0"/>
        <v>31594</v>
      </c>
      <c r="M6" s="1">
        <f t="shared" si="0"/>
        <v>30900</v>
      </c>
      <c r="N6" s="1">
        <f t="shared" si="0"/>
        <v>31179</v>
      </c>
      <c r="O6" s="1">
        <f t="shared" si="0"/>
        <v>30445</v>
      </c>
      <c r="P6" s="1">
        <f t="shared" si="0"/>
        <v>31228</v>
      </c>
      <c r="Q6" s="1">
        <f t="shared" si="0"/>
        <v>30506</v>
      </c>
      <c r="R6" s="1">
        <f t="shared" si="0"/>
        <v>31250</v>
      </c>
      <c r="S6" s="1">
        <f t="shared" si="0"/>
        <v>33568</v>
      </c>
      <c r="T6" s="1">
        <f t="shared" si="0"/>
        <v>33774</v>
      </c>
      <c r="V6" s="4" t="s">
        <v>698</v>
      </c>
    </row>
    <row r="7" spans="1:22" x14ac:dyDescent="0.2">
      <c r="A7" s="4" t="s">
        <v>679</v>
      </c>
      <c r="C7" s="4" t="s">
        <v>680</v>
      </c>
      <c r="E7" s="1">
        <v>47444</v>
      </c>
      <c r="F7" s="1">
        <v>49233</v>
      </c>
      <c r="G7" s="1">
        <v>48186</v>
      </c>
      <c r="H7" s="1">
        <v>42496</v>
      </c>
      <c r="I7" s="1">
        <v>48108</v>
      </c>
      <c r="J7" s="1">
        <v>49980</v>
      </c>
      <c r="K7" s="1">
        <v>53770</v>
      </c>
      <c r="L7" s="1">
        <v>52056</v>
      </c>
      <c r="M7" s="1">
        <v>51589</v>
      </c>
      <c r="N7" s="1">
        <v>50117</v>
      </c>
      <c r="O7" s="1">
        <v>50992</v>
      </c>
      <c r="P7" s="1">
        <v>51550</v>
      </c>
      <c r="Q7" s="1">
        <v>49791</v>
      </c>
      <c r="R7" s="1">
        <v>55360</v>
      </c>
      <c r="S7" s="1">
        <v>54865</v>
      </c>
      <c r="T7" s="1">
        <v>45590</v>
      </c>
      <c r="V7" s="4" t="s">
        <v>696</v>
      </c>
    </row>
    <row r="8" spans="1:22" x14ac:dyDescent="0.2">
      <c r="A8" s="4"/>
      <c r="C8" s="4"/>
      <c r="E8" s="1"/>
      <c r="F8" s="1"/>
      <c r="G8" s="1"/>
      <c r="H8" s="1"/>
      <c r="I8" s="1"/>
      <c r="J8" s="1"/>
      <c r="K8" s="1"/>
      <c r="L8" s="1"/>
      <c r="M8" s="1"/>
      <c r="N8" s="1"/>
      <c r="O8" s="1"/>
      <c r="P8" s="1"/>
      <c r="Q8" s="1"/>
      <c r="R8" s="1"/>
      <c r="S8" s="1"/>
      <c r="T8" s="1"/>
      <c r="V8" s="4"/>
    </row>
    <row r="9" spans="1:22" x14ac:dyDescent="0.2">
      <c r="A9" s="4"/>
      <c r="C9" s="4" t="s">
        <v>1298</v>
      </c>
      <c r="D9" s="1">
        <f>D17+D29</f>
        <v>18698</v>
      </c>
      <c r="E9" s="1">
        <f>E17+E29</f>
        <v>18666</v>
      </c>
      <c r="F9" s="1">
        <f>F17+F29</f>
        <v>19377</v>
      </c>
      <c r="G9" s="1">
        <f t="shared" ref="G9:T9" si="1">G17+G29</f>
        <v>19147</v>
      </c>
      <c r="H9" s="1">
        <f t="shared" si="1"/>
        <v>17714</v>
      </c>
      <c r="I9" s="1">
        <f t="shared" si="1"/>
        <v>17538</v>
      </c>
      <c r="J9" s="1">
        <f t="shared" si="1"/>
        <v>17469</v>
      </c>
      <c r="K9" s="1">
        <f t="shared" si="1"/>
        <v>18774</v>
      </c>
      <c r="L9" s="1">
        <f t="shared" si="1"/>
        <v>18921</v>
      </c>
      <c r="M9" s="1">
        <f t="shared" si="1"/>
        <v>18598</v>
      </c>
      <c r="N9" s="1">
        <f t="shared" si="1"/>
        <v>18678</v>
      </c>
      <c r="O9" s="1">
        <f t="shared" si="1"/>
        <v>19054</v>
      </c>
      <c r="P9" s="1">
        <f t="shared" si="1"/>
        <v>20020</v>
      </c>
      <c r="Q9" s="1">
        <f t="shared" si="1"/>
        <v>16515</v>
      </c>
      <c r="R9" s="1">
        <f t="shared" si="1"/>
        <v>16994</v>
      </c>
      <c r="S9" s="1">
        <f t="shared" si="1"/>
        <v>17487</v>
      </c>
      <c r="T9" s="1">
        <f t="shared" si="1"/>
        <v>17058</v>
      </c>
      <c r="V9" s="4"/>
    </row>
    <row r="10" spans="1:22" x14ac:dyDescent="0.2">
      <c r="A10" s="4"/>
      <c r="C10" s="4" t="s">
        <v>1299</v>
      </c>
      <c r="D10" s="1">
        <f>D18+D28</f>
        <v>10798</v>
      </c>
      <c r="E10" s="1">
        <f>E18+E28</f>
        <v>11027</v>
      </c>
      <c r="F10" s="1">
        <f>F18+F28</f>
        <v>11769</v>
      </c>
      <c r="G10" s="1">
        <f t="shared" ref="G10:T10" si="2">G18+G28</f>
        <v>11771</v>
      </c>
      <c r="H10" s="1">
        <f t="shared" si="2"/>
        <v>11862</v>
      </c>
      <c r="I10" s="1">
        <f t="shared" si="2"/>
        <v>11688</v>
      </c>
      <c r="J10" s="1">
        <f t="shared" si="2"/>
        <v>11461</v>
      </c>
      <c r="K10" s="1">
        <f t="shared" si="2"/>
        <v>12592</v>
      </c>
      <c r="L10" s="1">
        <f t="shared" si="2"/>
        <v>12673</v>
      </c>
      <c r="M10" s="1">
        <f t="shared" si="2"/>
        <v>12302</v>
      </c>
      <c r="N10" s="1">
        <f t="shared" si="2"/>
        <v>12501</v>
      </c>
      <c r="O10" s="1">
        <f t="shared" si="2"/>
        <v>11391</v>
      </c>
      <c r="P10" s="1">
        <f t="shared" si="2"/>
        <v>11208</v>
      </c>
      <c r="Q10" s="1">
        <f t="shared" si="2"/>
        <v>1302</v>
      </c>
      <c r="R10" s="1">
        <f t="shared" si="2"/>
        <v>1576</v>
      </c>
      <c r="S10" s="1">
        <f t="shared" si="2"/>
        <v>2136</v>
      </c>
      <c r="T10" s="1">
        <f t="shared" si="2"/>
        <v>3246</v>
      </c>
      <c r="V10" s="4"/>
    </row>
    <row r="11" spans="1:22" x14ac:dyDescent="0.2">
      <c r="A11" s="4"/>
      <c r="C11" s="4" t="s">
        <v>1023</v>
      </c>
      <c r="D11" s="5">
        <f>(D18+D28)/(D17+D29)</f>
        <v>0.5774949192426998</v>
      </c>
      <c r="E11" s="5">
        <f>(E18+E28)/(E17+E29)</f>
        <v>0.59075324118718531</v>
      </c>
      <c r="F11" s="5">
        <f t="shared" ref="F11:T11" si="3">(F18+F28)/(F17+F29)</f>
        <v>0.60736956185167978</v>
      </c>
      <c r="G11" s="5">
        <f t="shared" si="3"/>
        <v>0.61476993784927148</v>
      </c>
      <c r="H11" s="5">
        <f t="shared" si="3"/>
        <v>0.66963983290053064</v>
      </c>
      <c r="I11" s="5">
        <f t="shared" si="3"/>
        <v>0.66643859048922338</v>
      </c>
      <c r="J11" s="5">
        <f t="shared" si="3"/>
        <v>0.65607647833304716</v>
      </c>
      <c r="K11" s="5">
        <f t="shared" si="3"/>
        <v>0.67071481836582503</v>
      </c>
      <c r="L11" s="5">
        <f t="shared" si="3"/>
        <v>0.66978489509011152</v>
      </c>
      <c r="M11" s="5">
        <f t="shared" si="3"/>
        <v>0.66146897515861924</v>
      </c>
      <c r="N11" s="5">
        <f t="shared" si="3"/>
        <v>0.66929007388371342</v>
      </c>
      <c r="O11" s="5">
        <f t="shared" si="3"/>
        <v>0.59782722787866061</v>
      </c>
      <c r="P11" s="5">
        <f t="shared" si="3"/>
        <v>0.55984015984015989</v>
      </c>
      <c r="Q11" s="5">
        <f t="shared" si="3"/>
        <v>7.8837420526793822E-2</v>
      </c>
      <c r="R11" s="5">
        <f t="shared" si="3"/>
        <v>9.273861362833942E-2</v>
      </c>
      <c r="S11" s="5">
        <f t="shared" si="3"/>
        <v>0.12214788128323897</v>
      </c>
      <c r="T11" s="5">
        <f t="shared" si="3"/>
        <v>0.19029194512838551</v>
      </c>
      <c r="V11" s="4"/>
    </row>
    <row r="12" spans="1:22" x14ac:dyDescent="0.2">
      <c r="A12" s="4"/>
      <c r="C12" s="4"/>
      <c r="E12" s="1"/>
      <c r="F12" s="1"/>
      <c r="G12" s="1"/>
      <c r="H12" s="1"/>
      <c r="I12" s="1"/>
      <c r="J12" s="1"/>
      <c r="K12" s="1"/>
      <c r="L12" s="1"/>
      <c r="M12" s="1"/>
      <c r="N12" s="1"/>
      <c r="O12" s="1"/>
      <c r="P12" s="1"/>
      <c r="Q12" s="1"/>
      <c r="R12" s="1"/>
      <c r="S12" s="1"/>
      <c r="T12" s="1"/>
      <c r="V12" s="4"/>
    </row>
    <row r="13" spans="1:22" x14ac:dyDescent="0.2">
      <c r="A13" t="s">
        <v>639</v>
      </c>
      <c r="C13" s="4"/>
      <c r="D13" s="1"/>
      <c r="E13" s="1"/>
      <c r="F13" s="1"/>
      <c r="G13" s="1"/>
      <c r="H13" s="1"/>
      <c r="I13" s="1"/>
      <c r="J13" s="1"/>
      <c r="K13" s="1"/>
      <c r="L13" s="1"/>
      <c r="M13" s="1"/>
      <c r="N13" s="1"/>
      <c r="O13" s="1"/>
      <c r="P13" s="1"/>
      <c r="Q13" s="1"/>
      <c r="R13" s="1"/>
      <c r="S13" s="1"/>
      <c r="T13" s="1"/>
    </row>
    <row r="14" spans="1:22" x14ac:dyDescent="0.2">
      <c r="A14" s="4" t="s">
        <v>667</v>
      </c>
    </row>
    <row r="15" spans="1:22" x14ac:dyDescent="0.2">
      <c r="D15" s="4" t="s">
        <v>97</v>
      </c>
    </row>
    <row r="16" spans="1:22" x14ac:dyDescent="0.2">
      <c r="A16" s="4" t="s">
        <v>665</v>
      </c>
      <c r="B16" s="4" t="s">
        <v>666</v>
      </c>
      <c r="C16" s="4" t="s">
        <v>669</v>
      </c>
      <c r="D16">
        <v>2012</v>
      </c>
      <c r="E16">
        <v>2011</v>
      </c>
      <c r="F16">
        <v>2010</v>
      </c>
      <c r="G16">
        <v>2009</v>
      </c>
      <c r="H16">
        <v>2008</v>
      </c>
      <c r="I16">
        <v>2007</v>
      </c>
      <c r="J16">
        <v>2006</v>
      </c>
      <c r="K16">
        <v>2005</v>
      </c>
      <c r="L16">
        <v>2004</v>
      </c>
      <c r="M16">
        <v>2003</v>
      </c>
      <c r="N16">
        <v>2002</v>
      </c>
      <c r="O16">
        <v>2001</v>
      </c>
      <c r="P16">
        <v>2000</v>
      </c>
      <c r="Q16">
        <v>1999</v>
      </c>
      <c r="R16">
        <v>1998</v>
      </c>
      <c r="S16">
        <v>1997</v>
      </c>
      <c r="T16">
        <v>1996</v>
      </c>
    </row>
    <row r="17" spans="1:22" x14ac:dyDescent="0.2">
      <c r="A17" t="s">
        <v>641</v>
      </c>
      <c r="B17" s="4" t="s">
        <v>20</v>
      </c>
      <c r="C17" t="s">
        <v>643</v>
      </c>
      <c r="D17" s="1">
        <v>2255</v>
      </c>
      <c r="E17" s="1">
        <v>2300</v>
      </c>
      <c r="F17" s="1">
        <v>2244</v>
      </c>
      <c r="G17" s="1">
        <v>2505</v>
      </c>
      <c r="H17" s="1">
        <v>2458</v>
      </c>
      <c r="I17" s="1">
        <v>2775</v>
      </c>
      <c r="J17" s="1">
        <v>2715</v>
      </c>
      <c r="K17" s="1">
        <v>3003</v>
      </c>
      <c r="L17" s="1">
        <v>3078</v>
      </c>
      <c r="M17" s="1">
        <v>3002</v>
      </c>
      <c r="N17" s="1">
        <v>3311</v>
      </c>
      <c r="O17" s="1">
        <v>3359</v>
      </c>
      <c r="P17" s="1">
        <v>3517</v>
      </c>
      <c r="V17" s="30" t="s">
        <v>639</v>
      </c>
    </row>
    <row r="18" spans="1:22" x14ac:dyDescent="0.2">
      <c r="A18" t="s">
        <v>641</v>
      </c>
      <c r="B18" s="4" t="s">
        <v>20</v>
      </c>
      <c r="C18" t="s">
        <v>660</v>
      </c>
      <c r="D18" s="1">
        <v>8590</v>
      </c>
      <c r="E18" s="1">
        <v>8044</v>
      </c>
      <c r="F18" s="1">
        <v>8031</v>
      </c>
      <c r="G18" s="1">
        <v>8080</v>
      </c>
      <c r="H18" s="1">
        <v>8384</v>
      </c>
      <c r="I18" s="1">
        <v>8433</v>
      </c>
      <c r="J18" s="1">
        <v>8113</v>
      </c>
      <c r="K18" s="1">
        <v>9039</v>
      </c>
      <c r="L18" s="1">
        <v>9196</v>
      </c>
      <c r="M18" s="1">
        <v>9063</v>
      </c>
      <c r="N18" s="1">
        <v>9584</v>
      </c>
      <c r="O18" s="1">
        <v>9164</v>
      </c>
      <c r="P18" s="1">
        <v>9505</v>
      </c>
      <c r="V18" s="29" t="s">
        <v>640</v>
      </c>
    </row>
    <row r="19" spans="1:22" x14ac:dyDescent="0.2">
      <c r="A19" t="s">
        <v>641</v>
      </c>
      <c r="B19" s="4" t="s">
        <v>20</v>
      </c>
      <c r="C19" t="s">
        <v>642</v>
      </c>
      <c r="D19">
        <v>66</v>
      </c>
      <c r="E19">
        <v>84</v>
      </c>
      <c r="F19">
        <v>49</v>
      </c>
      <c r="G19">
        <v>67</v>
      </c>
      <c r="H19">
        <v>86</v>
      </c>
      <c r="I19" s="1"/>
      <c r="J19" s="1"/>
      <c r="K19" s="1"/>
      <c r="L19" s="1"/>
      <c r="M19" s="1"/>
      <c r="N19" s="1"/>
      <c r="O19" s="1"/>
      <c r="P19" s="1"/>
      <c r="V19" s="4" t="s">
        <v>661</v>
      </c>
    </row>
    <row r="20" spans="1:22" x14ac:dyDescent="0.2">
      <c r="A20" t="s">
        <v>641</v>
      </c>
      <c r="B20" s="4" t="s">
        <v>20</v>
      </c>
      <c r="C20" t="s">
        <v>644</v>
      </c>
      <c r="D20" s="1">
        <v>10911</v>
      </c>
      <c r="E20" s="1">
        <v>10428</v>
      </c>
      <c r="F20" s="1">
        <v>10324</v>
      </c>
      <c r="G20" s="1">
        <v>10652</v>
      </c>
      <c r="H20" s="1">
        <v>10928</v>
      </c>
      <c r="I20" s="1">
        <v>11297</v>
      </c>
      <c r="J20" s="1">
        <v>10855</v>
      </c>
      <c r="K20" s="1">
        <v>12042</v>
      </c>
      <c r="L20" s="1">
        <v>12274</v>
      </c>
      <c r="M20" s="1">
        <v>12065</v>
      </c>
      <c r="N20" s="1">
        <v>12895</v>
      </c>
      <c r="O20" s="1">
        <v>12523</v>
      </c>
      <c r="P20" s="1">
        <v>13022</v>
      </c>
      <c r="Q20" s="1">
        <v>12689</v>
      </c>
      <c r="R20" s="1">
        <v>12680</v>
      </c>
      <c r="S20" s="1">
        <v>13945</v>
      </c>
      <c r="T20" s="1">
        <v>13470</v>
      </c>
      <c r="V20" t="s">
        <v>662</v>
      </c>
    </row>
    <row r="21" spans="1:22" x14ac:dyDescent="0.2">
      <c r="A21" t="s">
        <v>641</v>
      </c>
      <c r="B21" t="s">
        <v>373</v>
      </c>
      <c r="C21" t="s">
        <v>645</v>
      </c>
      <c r="D21" s="1">
        <v>3716</v>
      </c>
      <c r="E21" s="1">
        <v>3307</v>
      </c>
      <c r="F21" s="1">
        <v>3134</v>
      </c>
      <c r="G21" s="1">
        <v>3241</v>
      </c>
      <c r="H21" s="1">
        <v>3599</v>
      </c>
      <c r="I21" s="1">
        <v>4172</v>
      </c>
      <c r="J21" s="1">
        <v>3718</v>
      </c>
      <c r="K21" s="1">
        <v>4594</v>
      </c>
      <c r="L21" s="1">
        <v>4958</v>
      </c>
      <c r="M21" s="1">
        <v>4959</v>
      </c>
      <c r="N21" s="1">
        <v>5632</v>
      </c>
      <c r="O21" s="1">
        <v>6030</v>
      </c>
      <c r="P21" s="1">
        <v>5528</v>
      </c>
      <c r="Q21" s="1">
        <v>6343</v>
      </c>
      <c r="R21" s="1">
        <v>6843</v>
      </c>
      <c r="S21" s="1">
        <v>6458</v>
      </c>
      <c r="T21" s="1">
        <v>5806</v>
      </c>
      <c r="V21" s="4" t="s">
        <v>670</v>
      </c>
    </row>
    <row r="22" spans="1:22" x14ac:dyDescent="0.2">
      <c r="A22" t="s">
        <v>641</v>
      </c>
      <c r="B22" t="s">
        <v>373</v>
      </c>
      <c r="C22" t="s">
        <v>646</v>
      </c>
      <c r="D22" s="1">
        <v>5882</v>
      </c>
      <c r="E22" s="1">
        <v>5800</v>
      </c>
      <c r="F22" s="1">
        <v>5666</v>
      </c>
      <c r="G22" s="1">
        <v>5768</v>
      </c>
      <c r="H22" s="1">
        <v>6141</v>
      </c>
      <c r="I22" s="1">
        <v>5761</v>
      </c>
      <c r="J22" s="1">
        <v>5514</v>
      </c>
      <c r="K22" s="1">
        <v>5751</v>
      </c>
      <c r="L22" s="1">
        <v>5537</v>
      </c>
      <c r="M22" s="1">
        <v>5075</v>
      </c>
      <c r="N22" s="1">
        <v>5279</v>
      </c>
      <c r="O22" s="1">
        <v>5236</v>
      </c>
      <c r="P22" s="1">
        <v>4918</v>
      </c>
      <c r="Q22" s="1">
        <v>3118</v>
      </c>
      <c r="R22" s="1">
        <v>4524</v>
      </c>
      <c r="S22" s="1">
        <v>4845</v>
      </c>
      <c r="T22" s="1">
        <v>4044</v>
      </c>
    </row>
    <row r="23" spans="1:22" x14ac:dyDescent="0.2">
      <c r="A23" t="s">
        <v>641</v>
      </c>
      <c r="B23" t="s">
        <v>373</v>
      </c>
      <c r="C23" t="s">
        <v>656</v>
      </c>
      <c r="D23">
        <v>413</v>
      </c>
      <c r="E23">
        <v>478</v>
      </c>
      <c r="F23">
        <v>512</v>
      </c>
      <c r="G23">
        <v>558</v>
      </c>
      <c r="H23">
        <v>408</v>
      </c>
      <c r="I23">
        <v>353</v>
      </c>
      <c r="J23">
        <v>371</v>
      </c>
      <c r="K23">
        <v>531</v>
      </c>
      <c r="L23">
        <v>693</v>
      </c>
      <c r="M23">
        <v>806</v>
      </c>
      <c r="N23">
        <v>742</v>
      </c>
      <c r="O23" s="1">
        <v>1085</v>
      </c>
      <c r="P23" s="1">
        <v>1013</v>
      </c>
      <c r="Q23">
        <v>906</v>
      </c>
      <c r="R23" s="1">
        <v>1067</v>
      </c>
      <c r="S23" s="1">
        <v>1364</v>
      </c>
      <c r="T23" s="1">
        <v>1428</v>
      </c>
      <c r="V23" s="4" t="s">
        <v>663</v>
      </c>
    </row>
    <row r="24" spans="1:22" x14ac:dyDescent="0.2">
      <c r="A24" t="s">
        <v>641</v>
      </c>
      <c r="B24" t="s">
        <v>373</v>
      </c>
      <c r="C24" t="s">
        <v>647</v>
      </c>
      <c r="D24" s="1">
        <v>10011</v>
      </c>
      <c r="E24" s="1">
        <v>9585</v>
      </c>
      <c r="F24" s="1">
        <v>9312</v>
      </c>
      <c r="G24" s="1">
        <v>9567</v>
      </c>
      <c r="H24" s="1">
        <v>10148</v>
      </c>
      <c r="I24" s="1">
        <v>10286</v>
      </c>
      <c r="J24" s="1">
        <v>9603</v>
      </c>
      <c r="K24" s="1">
        <v>10876</v>
      </c>
      <c r="L24" s="1">
        <v>11188</v>
      </c>
      <c r="M24" s="1">
        <v>10840</v>
      </c>
      <c r="N24" s="1">
        <v>11653</v>
      </c>
      <c r="O24" s="1">
        <v>12351</v>
      </c>
      <c r="P24" s="1">
        <v>11459</v>
      </c>
      <c r="Q24" s="1">
        <v>10367</v>
      </c>
      <c r="R24" s="1">
        <v>12434</v>
      </c>
      <c r="S24" s="1">
        <v>12667</v>
      </c>
      <c r="T24" s="1">
        <v>11278</v>
      </c>
      <c r="V24" t="s">
        <v>650</v>
      </c>
    </row>
    <row r="25" spans="1:22" x14ac:dyDescent="0.2">
      <c r="A25" t="s">
        <v>641</v>
      </c>
      <c r="B25" t="s">
        <v>655</v>
      </c>
      <c r="C25" t="s">
        <v>657</v>
      </c>
      <c r="D25" s="1">
        <v>8377</v>
      </c>
      <c r="E25" s="1">
        <v>7694</v>
      </c>
      <c r="F25" s="1">
        <v>7327</v>
      </c>
      <c r="G25" s="1">
        <v>7289</v>
      </c>
      <c r="H25" s="1">
        <v>8272</v>
      </c>
      <c r="I25" s="1">
        <v>8520</v>
      </c>
      <c r="J25" s="1">
        <v>8417</v>
      </c>
      <c r="K25" s="1">
        <v>9347</v>
      </c>
      <c r="L25" s="1">
        <v>9352</v>
      </c>
      <c r="M25" s="1">
        <v>9245</v>
      </c>
      <c r="N25" s="1">
        <v>10004</v>
      </c>
      <c r="O25" s="1">
        <v>9847</v>
      </c>
      <c r="P25" s="1">
        <v>9157</v>
      </c>
      <c r="Q25" s="1">
        <v>9485</v>
      </c>
      <c r="R25" s="1">
        <v>9719</v>
      </c>
      <c r="S25" s="1">
        <v>11146</v>
      </c>
      <c r="T25" s="1">
        <v>9440</v>
      </c>
      <c r="V25" t="s">
        <v>651</v>
      </c>
    </row>
    <row r="26" spans="1:22" x14ac:dyDescent="0.2">
      <c r="A26" t="s">
        <v>641</v>
      </c>
      <c r="B26" t="s">
        <v>655</v>
      </c>
      <c r="C26" t="s">
        <v>658</v>
      </c>
      <c r="D26" s="1">
        <v>8698</v>
      </c>
      <c r="E26" s="1">
        <v>8404</v>
      </c>
      <c r="F26" s="1">
        <v>8664</v>
      </c>
      <c r="G26" s="1">
        <v>8770</v>
      </c>
      <c r="H26" s="1">
        <v>9240</v>
      </c>
      <c r="I26" s="1">
        <v>9690</v>
      </c>
      <c r="J26" s="1">
        <v>9104</v>
      </c>
      <c r="K26" s="1">
        <v>9659</v>
      </c>
      <c r="L26" s="1">
        <v>9826</v>
      </c>
      <c r="M26" s="1">
        <v>9935</v>
      </c>
      <c r="N26" s="1">
        <v>10263</v>
      </c>
      <c r="O26" s="1">
        <v>9778</v>
      </c>
      <c r="P26" s="1">
        <v>10002</v>
      </c>
      <c r="Q26" s="1">
        <v>9708</v>
      </c>
      <c r="R26" s="1">
        <v>9396</v>
      </c>
      <c r="S26" s="1">
        <v>9910</v>
      </c>
      <c r="T26" s="1">
        <v>9152</v>
      </c>
      <c r="V26" t="s">
        <v>652</v>
      </c>
    </row>
    <row r="27" spans="1:22" x14ac:dyDescent="0.2">
      <c r="A27" t="s">
        <v>641</v>
      </c>
      <c r="B27" t="s">
        <v>655</v>
      </c>
      <c r="C27" t="s">
        <v>648</v>
      </c>
      <c r="D27" s="1">
        <v>17075</v>
      </c>
      <c r="E27" s="1">
        <v>16098</v>
      </c>
      <c r="F27" s="1">
        <v>15991</v>
      </c>
      <c r="G27" s="1">
        <v>16059</v>
      </c>
      <c r="H27" s="1">
        <v>17512</v>
      </c>
      <c r="I27" s="1">
        <v>18210</v>
      </c>
      <c r="J27" s="1">
        <v>17521</v>
      </c>
      <c r="K27" s="1">
        <v>19006</v>
      </c>
      <c r="L27" s="1">
        <v>19178</v>
      </c>
      <c r="M27" s="1">
        <v>19180</v>
      </c>
      <c r="N27" s="1">
        <v>20267</v>
      </c>
      <c r="O27" s="1">
        <v>19625</v>
      </c>
      <c r="P27" s="1">
        <v>19159</v>
      </c>
      <c r="Q27" s="1">
        <v>19193</v>
      </c>
      <c r="R27" s="1">
        <v>19115</v>
      </c>
      <c r="S27" s="1">
        <v>21056</v>
      </c>
      <c r="T27" s="1">
        <v>18592</v>
      </c>
      <c r="V27" t="s">
        <v>653</v>
      </c>
    </row>
    <row r="28" spans="1:22" x14ac:dyDescent="0.2">
      <c r="A28" t="s">
        <v>649</v>
      </c>
      <c r="B28" s="4" t="s">
        <v>20</v>
      </c>
      <c r="C28" t="s">
        <v>659</v>
      </c>
      <c r="D28" s="1">
        <v>2208</v>
      </c>
      <c r="E28" s="1">
        <v>2983</v>
      </c>
      <c r="F28" s="1">
        <v>3738</v>
      </c>
      <c r="G28" s="1">
        <v>3691</v>
      </c>
      <c r="H28" s="1">
        <v>3478</v>
      </c>
      <c r="I28" s="1">
        <v>3255</v>
      </c>
      <c r="J28" s="1">
        <v>3348</v>
      </c>
      <c r="K28" s="1">
        <v>3553</v>
      </c>
      <c r="L28" s="1">
        <v>3477</v>
      </c>
      <c r="M28" s="1">
        <v>3239</v>
      </c>
      <c r="N28" s="1">
        <v>2917</v>
      </c>
      <c r="O28" s="1">
        <v>2227</v>
      </c>
      <c r="P28" s="1">
        <v>1703</v>
      </c>
      <c r="Q28" s="1">
        <v>1302</v>
      </c>
      <c r="R28" s="1">
        <v>1576</v>
      </c>
      <c r="S28" s="1">
        <v>2136</v>
      </c>
      <c r="T28" s="1">
        <v>3246</v>
      </c>
      <c r="V28" t="s">
        <v>654</v>
      </c>
    </row>
    <row r="29" spans="1:22" x14ac:dyDescent="0.2">
      <c r="A29" t="s">
        <v>649</v>
      </c>
      <c r="B29" s="4" t="s">
        <v>20</v>
      </c>
      <c r="C29" t="s">
        <v>643</v>
      </c>
      <c r="D29" s="1">
        <v>16443</v>
      </c>
      <c r="E29" s="1">
        <v>16366</v>
      </c>
      <c r="F29" s="1">
        <v>17133</v>
      </c>
      <c r="G29" s="1">
        <v>16642</v>
      </c>
      <c r="H29" s="1">
        <v>15256</v>
      </c>
      <c r="I29" s="1">
        <v>14763</v>
      </c>
      <c r="J29" s="1">
        <v>14754</v>
      </c>
      <c r="K29" s="1">
        <v>15771</v>
      </c>
      <c r="L29" s="1">
        <v>15843</v>
      </c>
      <c r="M29" s="1">
        <v>15596</v>
      </c>
      <c r="N29" s="1">
        <v>15367</v>
      </c>
      <c r="O29" s="1">
        <v>15695</v>
      </c>
      <c r="P29" s="1">
        <v>16503</v>
      </c>
      <c r="Q29" s="1">
        <v>16515</v>
      </c>
      <c r="R29" s="1">
        <v>16994</v>
      </c>
      <c r="S29" s="1">
        <v>17487</v>
      </c>
      <c r="T29" s="1">
        <v>17058</v>
      </c>
    </row>
    <row r="30" spans="1:22" x14ac:dyDescent="0.2">
      <c r="A30" t="s">
        <v>649</v>
      </c>
      <c r="B30" s="4" t="s">
        <v>668</v>
      </c>
      <c r="C30" s="4" t="s">
        <v>664</v>
      </c>
      <c r="P30">
        <v>0</v>
      </c>
      <c r="Q30" s="1">
        <v>20673</v>
      </c>
      <c r="R30" s="1">
        <v>2255</v>
      </c>
      <c r="S30" s="1">
        <v>17466</v>
      </c>
      <c r="T30" s="1">
        <v>32730</v>
      </c>
    </row>
    <row r="31" spans="1:22" x14ac:dyDescent="0.2">
      <c r="B31" s="4"/>
      <c r="C31" s="4"/>
      <c r="Q31" s="1"/>
      <c r="R31" s="1"/>
      <c r="S31" s="1"/>
      <c r="T31" s="1"/>
    </row>
    <row r="33" spans="1:22" x14ac:dyDescent="0.2">
      <c r="A33" t="s">
        <v>672</v>
      </c>
      <c r="C33" t="s">
        <v>888</v>
      </c>
      <c r="D33" s="1">
        <f t="shared" ref="D33:I33" si="4">D17+D29</f>
        <v>18698</v>
      </c>
      <c r="E33" s="1">
        <f t="shared" si="4"/>
        <v>18666</v>
      </c>
      <c r="F33" s="1">
        <f t="shared" si="4"/>
        <v>19377</v>
      </c>
      <c r="G33" s="1">
        <f t="shared" si="4"/>
        <v>19147</v>
      </c>
      <c r="H33" s="1">
        <f t="shared" si="4"/>
        <v>17714</v>
      </c>
      <c r="I33" s="1">
        <f t="shared" si="4"/>
        <v>17538</v>
      </c>
      <c r="J33" s="1">
        <f t="shared" ref="J33:P33" si="5">J17+J29</f>
        <v>17469</v>
      </c>
      <c r="K33" s="1">
        <f t="shared" si="5"/>
        <v>18774</v>
      </c>
      <c r="L33" s="1">
        <f t="shared" si="5"/>
        <v>18921</v>
      </c>
      <c r="M33" s="1">
        <f t="shared" si="5"/>
        <v>18598</v>
      </c>
      <c r="N33" s="1">
        <f t="shared" si="5"/>
        <v>18678</v>
      </c>
      <c r="O33" s="1">
        <f t="shared" si="5"/>
        <v>19054</v>
      </c>
      <c r="P33" s="1">
        <f t="shared" si="5"/>
        <v>20020</v>
      </c>
    </row>
    <row r="34" spans="1:22" x14ac:dyDescent="0.2">
      <c r="C34" t="s">
        <v>887</v>
      </c>
      <c r="D34" s="1">
        <f>SUM(J33:L33)</f>
        <v>55164</v>
      </c>
      <c r="J34" s="1"/>
      <c r="K34" s="1"/>
      <c r="L34" s="1"/>
    </row>
    <row r="35" spans="1:22" x14ac:dyDescent="0.2">
      <c r="D35" s="1"/>
      <c r="F35" s="4" t="s">
        <v>675</v>
      </c>
      <c r="J35" s="1"/>
      <c r="K35" s="1"/>
      <c r="L35" s="1"/>
    </row>
    <row r="36" spans="1:22" x14ac:dyDescent="0.2">
      <c r="F36" t="s">
        <v>216</v>
      </c>
      <c r="G36" s="4" t="s">
        <v>217</v>
      </c>
    </row>
    <row r="37" spans="1:22" x14ac:dyDescent="0.2">
      <c r="A37" t="s">
        <v>673</v>
      </c>
      <c r="C37" t="s">
        <v>671</v>
      </c>
      <c r="D37">
        <v>66759</v>
      </c>
      <c r="F37" s="5">
        <v>0.77</v>
      </c>
      <c r="G37" s="5">
        <v>0.23</v>
      </c>
      <c r="V37" s="4" t="s">
        <v>676</v>
      </c>
    </row>
    <row r="38" spans="1:22" x14ac:dyDescent="0.2">
      <c r="C38" t="s">
        <v>674</v>
      </c>
      <c r="D38">
        <v>27178</v>
      </c>
      <c r="F38" s="5">
        <v>0.81</v>
      </c>
      <c r="G38" s="5">
        <v>0.2</v>
      </c>
      <c r="V38" s="4" t="s">
        <v>677</v>
      </c>
    </row>
    <row r="42" spans="1:22" x14ac:dyDescent="0.2">
      <c r="A42" s="4" t="s">
        <v>692</v>
      </c>
      <c r="D42" s="4" t="s">
        <v>687</v>
      </c>
      <c r="E42" s="4" t="s">
        <v>688</v>
      </c>
      <c r="F42" s="4" t="s">
        <v>689</v>
      </c>
      <c r="V42" s="4" t="s">
        <v>695</v>
      </c>
    </row>
    <row r="43" spans="1:22" x14ac:dyDescent="0.2">
      <c r="B43" s="4" t="s">
        <v>0</v>
      </c>
      <c r="C43" s="4" t="s">
        <v>681</v>
      </c>
      <c r="D43" s="1">
        <v>64738</v>
      </c>
      <c r="E43" s="1">
        <v>33632</v>
      </c>
      <c r="F43" s="31">
        <f t="shared" ref="F43:F48" si="6">E43/D43</f>
        <v>0.51950940714881522</v>
      </c>
    </row>
    <row r="44" spans="1:22" x14ac:dyDescent="0.2">
      <c r="B44" s="4" t="s">
        <v>690</v>
      </c>
      <c r="C44" s="4" t="s">
        <v>682</v>
      </c>
      <c r="D44" s="1">
        <v>1827</v>
      </c>
      <c r="E44">
        <v>304</v>
      </c>
      <c r="F44" s="31">
        <f t="shared" si="6"/>
        <v>0.16639299397920088</v>
      </c>
    </row>
    <row r="45" spans="1:22" x14ac:dyDescent="0.2">
      <c r="C45" s="4" t="s">
        <v>683</v>
      </c>
      <c r="D45" s="1">
        <v>2089</v>
      </c>
      <c r="E45">
        <v>817</v>
      </c>
      <c r="F45" s="31">
        <f t="shared" si="6"/>
        <v>0.39109621828626134</v>
      </c>
    </row>
    <row r="46" spans="1:22" x14ac:dyDescent="0.2">
      <c r="C46" s="4" t="s">
        <v>684</v>
      </c>
      <c r="D46" s="1">
        <v>3629</v>
      </c>
      <c r="E46" s="1">
        <v>1241</v>
      </c>
      <c r="F46" s="31">
        <f t="shared" si="6"/>
        <v>0.34196748415541472</v>
      </c>
    </row>
    <row r="47" spans="1:22" x14ac:dyDescent="0.2">
      <c r="C47" s="4" t="s">
        <v>685</v>
      </c>
      <c r="D47" s="1">
        <v>4102</v>
      </c>
      <c r="E47" s="1">
        <v>1828</v>
      </c>
      <c r="F47" s="31">
        <f t="shared" si="6"/>
        <v>0.44563627498781083</v>
      </c>
    </row>
    <row r="48" spans="1:22" x14ac:dyDescent="0.2">
      <c r="C48" s="4" t="s">
        <v>686</v>
      </c>
      <c r="D48" s="1">
        <v>53091</v>
      </c>
      <c r="E48" s="1">
        <v>29442</v>
      </c>
      <c r="F48" s="31">
        <f t="shared" si="6"/>
        <v>0.55455726959371643</v>
      </c>
    </row>
    <row r="50" spans="1:22" x14ac:dyDescent="0.2">
      <c r="C50" s="4" t="s">
        <v>691</v>
      </c>
      <c r="D50" s="1">
        <v>312091</v>
      </c>
      <c r="E50" s="1">
        <v>36826</v>
      </c>
      <c r="F50" s="31">
        <f>E50/D50</f>
        <v>0.11799763530508729</v>
      </c>
    </row>
    <row r="52" spans="1:22" x14ac:dyDescent="0.2">
      <c r="C52" s="4" t="s">
        <v>693</v>
      </c>
      <c r="D52" s="1">
        <v>10618</v>
      </c>
      <c r="V52" s="4" t="s">
        <v>694</v>
      </c>
    </row>
    <row r="54" spans="1:22" x14ac:dyDescent="0.2">
      <c r="C54" t="s">
        <v>1041</v>
      </c>
      <c r="D54" s="5">
        <f>(D44+D45+D46)/D43</f>
        <v>0.11654669591275603</v>
      </c>
      <c r="E54" s="5">
        <f>(E44+E45+E46)/E43</f>
        <v>7.0230732635585158E-2</v>
      </c>
    </row>
    <row r="56" spans="1:22" x14ac:dyDescent="0.2">
      <c r="A56" t="s">
        <v>1300</v>
      </c>
    </row>
    <row r="57" spans="1:22" x14ac:dyDescent="0.2">
      <c r="A57" t="s">
        <v>1301</v>
      </c>
    </row>
    <row r="58" spans="1:22" x14ac:dyDescent="0.2">
      <c r="A58" t="s">
        <v>1302</v>
      </c>
      <c r="B58">
        <v>613</v>
      </c>
    </row>
    <row r="59" spans="1:22" x14ac:dyDescent="0.2">
      <c r="A59" t="s">
        <v>1303</v>
      </c>
      <c r="B59">
        <v>15189</v>
      </c>
    </row>
    <row r="60" spans="1:22" x14ac:dyDescent="0.2">
      <c r="A60" t="s">
        <v>0</v>
      </c>
      <c r="B60">
        <f>B58+B59</f>
        <v>15802</v>
      </c>
    </row>
    <row r="61" spans="1:22" x14ac:dyDescent="0.2">
      <c r="V61" t="s">
        <v>1304</v>
      </c>
    </row>
    <row r="62" spans="1:22" x14ac:dyDescent="0.2">
      <c r="V62" t="s">
        <v>1305</v>
      </c>
    </row>
  </sheetData>
  <mergeCells count="1">
    <mergeCell ref="A1:E1"/>
  </mergeCells>
  <hyperlinks>
    <hyperlink ref="V18" r:id="rId1"/>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C1" workbookViewId="0">
      <selection activeCell="L1" sqref="L1:L3"/>
    </sheetView>
  </sheetViews>
  <sheetFormatPr defaultRowHeight="12.75" x14ac:dyDescent="0.2"/>
  <cols>
    <col min="1" max="1" width="32.42578125" customWidth="1"/>
    <col min="11" max="11" width="3.5703125" customWidth="1"/>
    <col min="12" max="12" width="57.140625" customWidth="1"/>
  </cols>
  <sheetData>
    <row r="1" spans="1:12" x14ac:dyDescent="0.2">
      <c r="A1" t="s">
        <v>889</v>
      </c>
      <c r="L1" t="s">
        <v>1761</v>
      </c>
    </row>
    <row r="2" spans="1:12" x14ac:dyDescent="0.2">
      <c r="L2" t="s">
        <v>1762</v>
      </c>
    </row>
    <row r="3" spans="1:12" x14ac:dyDescent="0.2">
      <c r="L3" t="s">
        <v>1763</v>
      </c>
    </row>
    <row r="5" spans="1:12" x14ac:dyDescent="0.2">
      <c r="A5" s="4" t="s">
        <v>635</v>
      </c>
    </row>
    <row r="6" spans="1:12" x14ac:dyDescent="0.2">
      <c r="B6" s="4" t="s">
        <v>476</v>
      </c>
    </row>
    <row r="7" spans="1:12" x14ac:dyDescent="0.2">
      <c r="B7">
        <v>2012</v>
      </c>
      <c r="C7">
        <v>2011</v>
      </c>
      <c r="D7">
        <v>2010</v>
      </c>
      <c r="E7">
        <v>2009</v>
      </c>
      <c r="F7">
        <v>2008</v>
      </c>
      <c r="G7">
        <v>2007</v>
      </c>
      <c r="H7">
        <v>2006</v>
      </c>
      <c r="I7">
        <v>2005</v>
      </c>
      <c r="J7">
        <v>2004</v>
      </c>
      <c r="L7" s="4" t="s">
        <v>636</v>
      </c>
    </row>
    <row r="8" spans="1:12" x14ac:dyDescent="0.2">
      <c r="A8" s="4" t="s">
        <v>628</v>
      </c>
      <c r="B8">
        <v>151</v>
      </c>
      <c r="C8">
        <v>180</v>
      </c>
      <c r="D8">
        <v>167</v>
      </c>
      <c r="E8">
        <v>174</v>
      </c>
      <c r="F8">
        <v>182</v>
      </c>
      <c r="G8">
        <v>224</v>
      </c>
      <c r="H8">
        <v>225</v>
      </c>
      <c r="I8">
        <v>262</v>
      </c>
      <c r="J8">
        <v>243</v>
      </c>
      <c r="L8" s="4" t="s">
        <v>637</v>
      </c>
    </row>
    <row r="9" spans="1:12" x14ac:dyDescent="0.2">
      <c r="A9" s="4" t="s">
        <v>629</v>
      </c>
      <c r="B9">
        <v>380</v>
      </c>
      <c r="C9">
        <v>314</v>
      </c>
      <c r="D9">
        <v>243</v>
      </c>
      <c r="E9">
        <v>249</v>
      </c>
      <c r="F9">
        <v>305</v>
      </c>
      <c r="G9">
        <v>0</v>
      </c>
      <c r="H9">
        <v>0</v>
      </c>
      <c r="I9">
        <v>134</v>
      </c>
      <c r="J9">
        <v>339</v>
      </c>
    </row>
    <row r="10" spans="1:12" x14ac:dyDescent="0.2">
      <c r="A10" s="4" t="s">
        <v>630</v>
      </c>
      <c r="B10">
        <v>6411</v>
      </c>
      <c r="C10">
        <v>6547</v>
      </c>
      <c r="D10">
        <v>7114</v>
      </c>
      <c r="E10">
        <v>7103</v>
      </c>
      <c r="F10">
        <v>6974</v>
      </c>
      <c r="G10">
        <v>7013</v>
      </c>
      <c r="H10">
        <v>6863</v>
      </c>
      <c r="I10">
        <v>7309</v>
      </c>
      <c r="J10">
        <v>7452</v>
      </c>
    </row>
    <row r="11" spans="1:12" x14ac:dyDescent="0.2">
      <c r="A11" s="4" t="s">
        <v>632</v>
      </c>
      <c r="B11">
        <v>957</v>
      </c>
      <c r="C11">
        <v>907</v>
      </c>
      <c r="D11">
        <v>862</v>
      </c>
      <c r="E11">
        <v>842</v>
      </c>
      <c r="F11">
        <v>845</v>
      </c>
      <c r="G11">
        <v>670</v>
      </c>
      <c r="H11">
        <v>651</v>
      </c>
      <c r="I11">
        <v>569</v>
      </c>
      <c r="J11">
        <v>556</v>
      </c>
    </row>
    <row r="12" spans="1:12" x14ac:dyDescent="0.2">
      <c r="A12" s="4" t="s">
        <v>631</v>
      </c>
      <c r="B12">
        <v>6824</v>
      </c>
      <c r="C12">
        <v>6730</v>
      </c>
      <c r="D12">
        <v>7261</v>
      </c>
      <c r="E12">
        <v>6901</v>
      </c>
      <c r="F12">
        <v>6253</v>
      </c>
      <c r="G12">
        <v>6176</v>
      </c>
      <c r="H12">
        <v>5719</v>
      </c>
      <c r="I12">
        <v>5354</v>
      </c>
      <c r="J12">
        <v>5502</v>
      </c>
    </row>
    <row r="13" spans="1:12" x14ac:dyDescent="0.2">
      <c r="A13" s="4" t="s">
        <v>633</v>
      </c>
      <c r="B13">
        <v>1</v>
      </c>
      <c r="C13">
        <v>0</v>
      </c>
      <c r="D13">
        <v>0</v>
      </c>
      <c r="E13">
        <v>1</v>
      </c>
      <c r="F13">
        <v>3</v>
      </c>
      <c r="G13">
        <v>6</v>
      </c>
      <c r="H13">
        <v>10</v>
      </c>
      <c r="I13">
        <v>3</v>
      </c>
      <c r="J13">
        <v>11</v>
      </c>
    </row>
    <row r="14" spans="1:12" x14ac:dyDescent="0.2">
      <c r="A14" s="4" t="s">
        <v>634</v>
      </c>
      <c r="B14">
        <v>186</v>
      </c>
      <c r="C14">
        <v>180</v>
      </c>
      <c r="D14">
        <v>127</v>
      </c>
      <c r="E14">
        <v>136</v>
      </c>
      <c r="F14">
        <v>140</v>
      </c>
      <c r="G14">
        <v>102</v>
      </c>
      <c r="H14">
        <v>17</v>
      </c>
      <c r="I14">
        <v>25</v>
      </c>
      <c r="J14">
        <v>20</v>
      </c>
    </row>
    <row r="16" spans="1:12" x14ac:dyDescent="0.2">
      <c r="A16" t="s">
        <v>0</v>
      </c>
      <c r="B16">
        <f>SUM(B8:B14)</f>
        <v>14910</v>
      </c>
      <c r="C16">
        <f t="shared" ref="C16:J16" si="0">SUM(C8:C14)</f>
        <v>14858</v>
      </c>
      <c r="D16">
        <f t="shared" si="0"/>
        <v>15774</v>
      </c>
      <c r="E16">
        <f t="shared" si="0"/>
        <v>15406</v>
      </c>
      <c r="F16">
        <f t="shared" si="0"/>
        <v>14702</v>
      </c>
      <c r="G16">
        <f t="shared" si="0"/>
        <v>14191</v>
      </c>
      <c r="H16">
        <f t="shared" si="0"/>
        <v>13485</v>
      </c>
      <c r="I16">
        <f t="shared" si="0"/>
        <v>13656</v>
      </c>
      <c r="J16">
        <f t="shared" si="0"/>
        <v>14123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2" sqref="A2"/>
    </sheetView>
  </sheetViews>
  <sheetFormatPr defaultRowHeight="12.75" x14ac:dyDescent="0.2"/>
  <cols>
    <col min="2" max="2" width="13.85546875" customWidth="1"/>
    <col min="3" max="3" width="11.85546875" customWidth="1"/>
    <col min="4" max="4" width="14.140625" customWidth="1"/>
    <col min="6" max="6" width="2.7109375" customWidth="1"/>
    <col min="7" max="7" width="47.42578125" customWidth="1"/>
  </cols>
  <sheetData>
    <row r="1" spans="1:7" ht="26.25" customHeight="1" x14ac:dyDescent="0.2">
      <c r="A1" s="55" t="s">
        <v>1765</v>
      </c>
      <c r="B1" s="59"/>
      <c r="C1" s="59"/>
      <c r="D1" s="59"/>
      <c r="E1" s="59"/>
      <c r="G1" t="s">
        <v>1761</v>
      </c>
    </row>
    <row r="2" spans="1:7" x14ac:dyDescent="0.2">
      <c r="G2" t="s">
        <v>1762</v>
      </c>
    </row>
    <row r="3" spans="1:7" x14ac:dyDescent="0.2">
      <c r="G3" t="s">
        <v>1763</v>
      </c>
    </row>
    <row r="4" spans="1:7" x14ac:dyDescent="0.2">
      <c r="A4" t="s">
        <v>1137</v>
      </c>
      <c r="B4" t="s">
        <v>7</v>
      </c>
      <c r="C4" t="s">
        <v>1138</v>
      </c>
      <c r="D4" s="4" t="s">
        <v>1764</v>
      </c>
    </row>
    <row r="5" spans="1:7" x14ac:dyDescent="0.2">
      <c r="A5" t="s">
        <v>1139</v>
      </c>
      <c r="B5" t="s">
        <v>1140</v>
      </c>
      <c r="C5" t="s">
        <v>441</v>
      </c>
      <c r="D5" s="40">
        <f>AZ!B74</f>
        <v>2.8280176874588392</v>
      </c>
      <c r="G5" t="s">
        <v>1148</v>
      </c>
    </row>
    <row r="6" spans="1:7" x14ac:dyDescent="0.2">
      <c r="A6" t="s">
        <v>1141</v>
      </c>
      <c r="B6" t="s">
        <v>1142</v>
      </c>
      <c r="C6" t="s">
        <v>41</v>
      </c>
      <c r="D6" s="40">
        <f>IA!B25</f>
        <v>0.23064787237179676</v>
      </c>
    </row>
    <row r="7" spans="1:7" x14ac:dyDescent="0.2">
      <c r="A7" t="s">
        <v>1141</v>
      </c>
      <c r="B7" t="s">
        <v>1142</v>
      </c>
      <c r="C7" t="s">
        <v>42</v>
      </c>
      <c r="D7" s="40">
        <f>IA!B26</f>
        <v>4.2464901477832511</v>
      </c>
      <c r="G7" t="s">
        <v>1147</v>
      </c>
    </row>
    <row r="8" spans="1:7" x14ac:dyDescent="0.2">
      <c r="A8" t="s">
        <v>1143</v>
      </c>
      <c r="B8" t="s">
        <v>1144</v>
      </c>
      <c r="C8" t="s">
        <v>41</v>
      </c>
      <c r="D8" s="40">
        <f>OH!B43</f>
        <v>0.34895513904055286</v>
      </c>
      <c r="G8" t="s">
        <v>1160</v>
      </c>
    </row>
    <row r="9" spans="1:7" x14ac:dyDescent="0.2">
      <c r="A9" t="s">
        <v>1143</v>
      </c>
      <c r="B9" t="s">
        <v>1144</v>
      </c>
      <c r="C9" t="s">
        <v>42</v>
      </c>
      <c r="D9" s="40">
        <f>OH!B44</f>
        <v>2.9857427355843216</v>
      </c>
    </row>
    <row r="10" spans="1:7" x14ac:dyDescent="0.2">
      <c r="A10" t="s">
        <v>1145</v>
      </c>
      <c r="B10" t="s">
        <v>1146</v>
      </c>
      <c r="C10" t="s">
        <v>41</v>
      </c>
      <c r="D10" s="40">
        <f>VA!H146</f>
        <v>0.42282289288471903</v>
      </c>
    </row>
    <row r="11" spans="1:7" x14ac:dyDescent="0.2">
      <c r="A11" t="s">
        <v>1145</v>
      </c>
      <c r="B11" t="s">
        <v>1146</v>
      </c>
      <c r="C11" t="s">
        <v>42</v>
      </c>
      <c r="D11" s="40">
        <f>VA!H137</f>
        <v>2.5173197525148363</v>
      </c>
    </row>
    <row r="12" spans="1:7" x14ac:dyDescent="0.2">
      <c r="A12" t="s">
        <v>1145</v>
      </c>
      <c r="B12" t="s">
        <v>1146</v>
      </c>
      <c r="C12" t="s">
        <v>441</v>
      </c>
      <c r="D12" s="40">
        <f>VA!H128</f>
        <v>2.7049016529161554</v>
      </c>
    </row>
    <row r="13" spans="1:7" x14ac:dyDescent="0.2">
      <c r="D13" s="40"/>
    </row>
    <row r="14" spans="1:7" x14ac:dyDescent="0.2">
      <c r="D14" s="40"/>
    </row>
    <row r="15" spans="1:7" x14ac:dyDescent="0.2">
      <c r="D15" s="40"/>
    </row>
    <row r="16" spans="1:7" x14ac:dyDescent="0.2">
      <c r="D16" s="40"/>
    </row>
    <row r="17" spans="4:4" x14ac:dyDescent="0.2">
      <c r="D17" s="40"/>
    </row>
    <row r="18" spans="4:4" x14ac:dyDescent="0.2">
      <c r="D18" s="40"/>
    </row>
    <row r="19" spans="4:4" x14ac:dyDescent="0.2">
      <c r="D19" s="40"/>
    </row>
    <row r="20" spans="4:4" x14ac:dyDescent="0.2">
      <c r="D20" s="40"/>
    </row>
    <row r="21" spans="4:4" x14ac:dyDescent="0.2">
      <c r="D21" s="40"/>
    </row>
    <row r="22" spans="4:4" x14ac:dyDescent="0.2">
      <c r="D22" s="40"/>
    </row>
    <row r="23" spans="4:4" x14ac:dyDescent="0.2">
      <c r="D23" s="40"/>
    </row>
    <row r="24" spans="4:4" x14ac:dyDescent="0.2">
      <c r="D24" s="40"/>
    </row>
    <row r="25" spans="4:4" x14ac:dyDescent="0.2">
      <c r="D25" s="40"/>
    </row>
    <row r="26" spans="4:4" x14ac:dyDescent="0.2">
      <c r="D26" s="40"/>
    </row>
    <row r="27" spans="4:4" x14ac:dyDescent="0.2">
      <c r="D27" s="40"/>
    </row>
    <row r="28" spans="4:4" x14ac:dyDescent="0.2">
      <c r="D28" s="40"/>
    </row>
    <row r="29" spans="4:4" x14ac:dyDescent="0.2">
      <c r="D29" s="40"/>
    </row>
    <row r="30" spans="4:4" x14ac:dyDescent="0.2">
      <c r="D30" s="40"/>
    </row>
    <row r="31" spans="4:4" x14ac:dyDescent="0.2">
      <c r="D31" s="40"/>
    </row>
    <row r="32" spans="4:4" x14ac:dyDescent="0.2">
      <c r="D32" s="40"/>
    </row>
    <row r="33" spans="4:4" x14ac:dyDescent="0.2">
      <c r="D33" s="40"/>
    </row>
    <row r="34" spans="4:4" x14ac:dyDescent="0.2">
      <c r="D34" s="40"/>
    </row>
    <row r="35" spans="4:4" x14ac:dyDescent="0.2">
      <c r="D35" s="40"/>
    </row>
  </sheetData>
  <mergeCells count="1">
    <mergeCell ref="A1:E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C6" sqref="C6"/>
    </sheetView>
  </sheetViews>
  <sheetFormatPr defaultRowHeight="12.75" x14ac:dyDescent="0.2"/>
  <cols>
    <col min="1" max="4" width="10.7109375" customWidth="1"/>
    <col min="5" max="5" width="2.5703125" customWidth="1"/>
    <col min="6" max="6" width="103.85546875" customWidth="1"/>
  </cols>
  <sheetData>
    <row r="1" spans="1:6" x14ac:dyDescent="0.2">
      <c r="A1" s="54" t="s">
        <v>892</v>
      </c>
      <c r="B1" s="54"/>
      <c r="C1" s="54"/>
    </row>
    <row r="4" spans="1:6" x14ac:dyDescent="0.2">
      <c r="A4" s="61" t="s">
        <v>945</v>
      </c>
      <c r="B4" s="61"/>
      <c r="C4" s="61"/>
      <c r="D4">
        <v>3500</v>
      </c>
      <c r="F4" t="s">
        <v>890</v>
      </c>
    </row>
    <row r="5" spans="1:6" x14ac:dyDescent="0.2">
      <c r="A5" s="61" t="s">
        <v>891</v>
      </c>
      <c r="B5" s="61"/>
      <c r="C5" s="61"/>
      <c r="D5" s="40">
        <f>D4*1000/D13</f>
        <v>0.49929722461998538</v>
      </c>
    </row>
    <row r="7" spans="1:6" x14ac:dyDescent="0.2">
      <c r="F7" t="s">
        <v>1761</v>
      </c>
    </row>
    <row r="8" spans="1:6" x14ac:dyDescent="0.2">
      <c r="A8" t="s">
        <v>3</v>
      </c>
      <c r="B8" t="s">
        <v>4</v>
      </c>
      <c r="F8" t="s">
        <v>1762</v>
      </c>
    </row>
    <row r="9" spans="1:6" x14ac:dyDescent="0.2">
      <c r="B9" t="s">
        <v>0</v>
      </c>
      <c r="C9" t="s">
        <v>1</v>
      </c>
      <c r="D9" t="s">
        <v>2</v>
      </c>
      <c r="F9" t="s">
        <v>1763</v>
      </c>
    </row>
    <row r="10" spans="1:6" x14ac:dyDescent="0.2">
      <c r="A10">
        <v>2000</v>
      </c>
      <c r="B10" s="1">
        <v>8882792</v>
      </c>
      <c r="C10">
        <v>0.218</v>
      </c>
      <c r="D10">
        <f>(1-C10)*B10</f>
        <v>6946343.3440000005</v>
      </c>
    </row>
    <row r="11" spans="1:6" x14ac:dyDescent="0.2">
      <c r="A11">
        <v>2004</v>
      </c>
      <c r="B11" s="1">
        <v>9011392</v>
      </c>
      <c r="C11">
        <v>0.215</v>
      </c>
      <c r="D11">
        <f>(1-C11)*B11</f>
        <v>7073942.7200000007</v>
      </c>
    </row>
    <row r="13" spans="1:6" x14ac:dyDescent="0.2">
      <c r="A13">
        <v>2002</v>
      </c>
      <c r="D13">
        <f>(D10*D11)^0.5</f>
        <v>7009852.7037955131</v>
      </c>
    </row>
  </sheetData>
  <mergeCells count="3">
    <mergeCell ref="A1:C1"/>
    <mergeCell ref="A5:C5"/>
    <mergeCell ref="A4:C4"/>
  </mergeCells>
  <phoneticPr fontId="2"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2.75" x14ac:dyDescent="0.2"/>
  <cols>
    <col min="1" max="1" width="89" style="20" customWidth="1"/>
    <col min="2" max="2" width="92" style="20" customWidth="1"/>
    <col min="3" max="16384" width="9.140625" style="20"/>
  </cols>
  <sheetData>
    <row r="1" spans="1:2" x14ac:dyDescent="0.2">
      <c r="A1" s="30" t="s">
        <v>1766</v>
      </c>
    </row>
    <row r="3" spans="1:2" x14ac:dyDescent="0.2">
      <c r="A3" s="20" t="s">
        <v>1528</v>
      </c>
      <c r="B3" s="20" t="s">
        <v>1529</v>
      </c>
    </row>
    <row r="4" spans="1:2" ht="25.5" x14ac:dyDescent="0.2">
      <c r="A4" s="20" t="s">
        <v>1527</v>
      </c>
      <c r="B4" s="20" t="s">
        <v>1530</v>
      </c>
    </row>
    <row r="7" spans="1:2" x14ac:dyDescent="0.2">
      <c r="B7" s="20" t="s">
        <v>1761</v>
      </c>
    </row>
    <row r="8" spans="1:2" x14ac:dyDescent="0.2">
      <c r="B8" s="20" t="s">
        <v>1762</v>
      </c>
    </row>
    <row r="9" spans="1:2" x14ac:dyDescent="0.2">
      <c r="B9" s="20" t="s">
        <v>1763</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workbookViewId="0">
      <selection activeCell="F58" sqref="F58"/>
    </sheetView>
  </sheetViews>
  <sheetFormatPr defaultRowHeight="12.75" x14ac:dyDescent="0.2"/>
  <cols>
    <col min="3" max="13" width="14" customWidth="1"/>
    <col min="14" max="14" width="4" customWidth="1"/>
    <col min="15" max="15" width="93.42578125" customWidth="1"/>
  </cols>
  <sheetData>
    <row r="1" spans="1:15" x14ac:dyDescent="0.2">
      <c r="A1" t="s">
        <v>767</v>
      </c>
      <c r="B1" t="s">
        <v>768</v>
      </c>
      <c r="C1">
        <v>2010</v>
      </c>
      <c r="D1">
        <v>2009</v>
      </c>
      <c r="E1">
        <v>2008</v>
      </c>
      <c r="F1">
        <v>2007</v>
      </c>
      <c r="G1">
        <v>2006</v>
      </c>
      <c r="H1">
        <v>2005</v>
      </c>
      <c r="I1">
        <v>2004</v>
      </c>
      <c r="J1">
        <v>2003</v>
      </c>
      <c r="K1">
        <v>2002</v>
      </c>
      <c r="L1">
        <v>2001</v>
      </c>
      <c r="M1">
        <v>2000</v>
      </c>
    </row>
    <row r="2" spans="1:15" ht="15" x14ac:dyDescent="0.25">
      <c r="A2">
        <v>0</v>
      </c>
      <c r="B2" t="s">
        <v>769</v>
      </c>
      <c r="C2">
        <v>235153929</v>
      </c>
      <c r="D2">
        <v>232637362</v>
      </c>
      <c r="E2">
        <v>229989364</v>
      </c>
      <c r="F2">
        <v>227211802</v>
      </c>
      <c r="G2">
        <v>224622198</v>
      </c>
      <c r="H2">
        <v>221992930</v>
      </c>
      <c r="I2">
        <v>219507563</v>
      </c>
      <c r="J2">
        <v>217007175</v>
      </c>
      <c r="K2">
        <v>214688736</v>
      </c>
      <c r="L2">
        <v>212297780</v>
      </c>
      <c r="M2">
        <v>209786222</v>
      </c>
      <c r="O2" s="34" t="s">
        <v>820</v>
      </c>
    </row>
    <row r="3" spans="1:15" ht="15" x14ac:dyDescent="0.25">
      <c r="O3" s="34"/>
    </row>
    <row r="4" spans="1:15" ht="15" x14ac:dyDescent="0.25">
      <c r="A4">
        <v>1</v>
      </c>
      <c r="B4" t="s">
        <v>770</v>
      </c>
      <c r="C4">
        <v>3654352</v>
      </c>
      <c r="D4">
        <v>3623746</v>
      </c>
      <c r="E4">
        <v>3583279</v>
      </c>
      <c r="F4">
        <v>3540544</v>
      </c>
      <c r="G4">
        <v>3502183</v>
      </c>
      <c r="H4">
        <v>3452576</v>
      </c>
      <c r="I4">
        <v>3417067</v>
      </c>
      <c r="J4">
        <v>3390408</v>
      </c>
      <c r="K4">
        <v>3363499</v>
      </c>
      <c r="L4">
        <v>3347225</v>
      </c>
      <c r="M4">
        <v>3329900</v>
      </c>
      <c r="O4" s="34" t="s">
        <v>821</v>
      </c>
    </row>
    <row r="5" spans="1:15" ht="15" x14ac:dyDescent="0.25">
      <c r="A5">
        <v>2</v>
      </c>
      <c r="B5" t="s">
        <v>8</v>
      </c>
      <c r="C5">
        <v>525832</v>
      </c>
      <c r="D5">
        <v>512544</v>
      </c>
      <c r="E5">
        <v>504331</v>
      </c>
      <c r="F5">
        <v>495956</v>
      </c>
      <c r="G5">
        <v>489722</v>
      </c>
      <c r="H5">
        <v>481642</v>
      </c>
      <c r="I5">
        <v>472951</v>
      </c>
      <c r="J5">
        <v>461571</v>
      </c>
      <c r="K5">
        <v>453855</v>
      </c>
      <c r="L5">
        <v>444943</v>
      </c>
      <c r="M5">
        <v>437348</v>
      </c>
      <c r="O5" s="34" t="s">
        <v>822</v>
      </c>
    </row>
    <row r="6" spans="1:15" ht="15" x14ac:dyDescent="0.25">
      <c r="A6">
        <v>4</v>
      </c>
      <c r="B6" t="s">
        <v>771</v>
      </c>
      <c r="C6">
        <v>4781131</v>
      </c>
      <c r="D6">
        <v>4715811</v>
      </c>
      <c r="E6">
        <v>4651711</v>
      </c>
      <c r="F6">
        <v>4559786</v>
      </c>
      <c r="G6">
        <v>4454274</v>
      </c>
      <c r="H6">
        <v>4309909</v>
      </c>
      <c r="I6">
        <v>4167950</v>
      </c>
      <c r="J6">
        <v>4056693</v>
      </c>
      <c r="K6">
        <v>3968317</v>
      </c>
      <c r="L6">
        <v>3874462</v>
      </c>
      <c r="M6">
        <v>3787172</v>
      </c>
      <c r="O6" s="34" t="s">
        <v>823</v>
      </c>
    </row>
    <row r="7" spans="1:15" ht="15" x14ac:dyDescent="0.25">
      <c r="A7">
        <v>5</v>
      </c>
      <c r="B7" t="s">
        <v>772</v>
      </c>
      <c r="C7">
        <v>2210189</v>
      </c>
      <c r="D7">
        <v>2188957</v>
      </c>
      <c r="E7">
        <v>2168829</v>
      </c>
      <c r="F7">
        <v>2145913</v>
      </c>
      <c r="G7">
        <v>2123919</v>
      </c>
      <c r="H7">
        <v>2091310</v>
      </c>
      <c r="I7">
        <v>2066520</v>
      </c>
      <c r="J7">
        <v>2045237</v>
      </c>
      <c r="K7">
        <v>2027129</v>
      </c>
      <c r="L7">
        <v>2011965</v>
      </c>
      <c r="M7">
        <v>1998210</v>
      </c>
      <c r="O7" s="34" t="s">
        <v>824</v>
      </c>
    </row>
    <row r="8" spans="1:15" ht="15" x14ac:dyDescent="0.25">
      <c r="A8">
        <v>6</v>
      </c>
      <c r="B8" t="s">
        <v>773</v>
      </c>
      <c r="C8">
        <v>28039636</v>
      </c>
      <c r="D8">
        <v>27666728</v>
      </c>
      <c r="E8">
        <v>27282716</v>
      </c>
      <c r="F8">
        <v>26914691</v>
      </c>
      <c r="G8">
        <v>26650318</v>
      </c>
      <c r="H8">
        <v>26422378</v>
      </c>
      <c r="I8">
        <v>26156079</v>
      </c>
      <c r="J8">
        <v>25848565</v>
      </c>
      <c r="K8">
        <v>25506701</v>
      </c>
      <c r="L8">
        <v>25153992</v>
      </c>
      <c r="M8">
        <v>24720888</v>
      </c>
      <c r="O8" s="34" t="s">
        <v>825</v>
      </c>
    </row>
    <row r="9" spans="1:15" ht="15" x14ac:dyDescent="0.25">
      <c r="A9">
        <v>8</v>
      </c>
      <c r="B9" t="s">
        <v>774</v>
      </c>
      <c r="C9">
        <v>3820322</v>
      </c>
      <c r="D9">
        <v>3754982</v>
      </c>
      <c r="E9">
        <v>3686441</v>
      </c>
      <c r="F9">
        <v>3614434</v>
      </c>
      <c r="G9">
        <v>3548591</v>
      </c>
      <c r="H9">
        <v>3475489</v>
      </c>
      <c r="I9">
        <v>3428644</v>
      </c>
      <c r="J9">
        <v>3384135</v>
      </c>
      <c r="K9">
        <v>3352133</v>
      </c>
      <c r="L9">
        <v>3299040</v>
      </c>
      <c r="M9">
        <v>3220245</v>
      </c>
      <c r="O9" s="34" t="s">
        <v>826</v>
      </c>
    </row>
    <row r="10" spans="1:15" x14ac:dyDescent="0.2">
      <c r="A10">
        <v>9</v>
      </c>
      <c r="B10" t="s">
        <v>775</v>
      </c>
      <c r="C10">
        <v>2760836</v>
      </c>
      <c r="D10">
        <v>2740968</v>
      </c>
      <c r="E10">
        <v>2718953</v>
      </c>
      <c r="F10">
        <v>2693786</v>
      </c>
      <c r="G10">
        <v>2678088</v>
      </c>
      <c r="H10">
        <v>2662922</v>
      </c>
      <c r="I10">
        <v>2647115</v>
      </c>
      <c r="J10">
        <v>2633221</v>
      </c>
      <c r="K10">
        <v>2609872</v>
      </c>
      <c r="L10">
        <v>2586985</v>
      </c>
      <c r="M10">
        <v>2569535</v>
      </c>
    </row>
    <row r="11" spans="1:15" x14ac:dyDescent="0.2">
      <c r="A11">
        <v>10</v>
      </c>
      <c r="B11" t="s">
        <v>776</v>
      </c>
      <c r="C11">
        <v>693832</v>
      </c>
      <c r="D11">
        <v>685517</v>
      </c>
      <c r="E11">
        <v>677758</v>
      </c>
      <c r="F11">
        <v>666594</v>
      </c>
      <c r="G11">
        <v>655539</v>
      </c>
      <c r="H11">
        <v>643162</v>
      </c>
      <c r="I11">
        <v>631172</v>
      </c>
      <c r="J11">
        <v>619958</v>
      </c>
      <c r="K11">
        <v>609223</v>
      </c>
      <c r="L11">
        <v>599661</v>
      </c>
      <c r="M11">
        <v>591459</v>
      </c>
    </row>
    <row r="12" spans="1:15" x14ac:dyDescent="0.2">
      <c r="A12">
        <v>11</v>
      </c>
      <c r="B12" t="s">
        <v>777</v>
      </c>
      <c r="C12">
        <v>503170</v>
      </c>
      <c r="D12">
        <v>490130</v>
      </c>
      <c r="E12">
        <v>477979</v>
      </c>
      <c r="F12">
        <v>470278</v>
      </c>
      <c r="G12">
        <v>465030</v>
      </c>
      <c r="H12">
        <v>459949</v>
      </c>
      <c r="I12">
        <v>457998</v>
      </c>
      <c r="J12">
        <v>457099</v>
      </c>
      <c r="K12">
        <v>459336</v>
      </c>
      <c r="L12">
        <v>459879</v>
      </c>
      <c r="M12">
        <v>457543</v>
      </c>
    </row>
    <row r="13" spans="1:15" x14ac:dyDescent="0.2">
      <c r="A13">
        <v>12</v>
      </c>
      <c r="B13" t="s">
        <v>778</v>
      </c>
      <c r="C13">
        <v>14841339</v>
      </c>
      <c r="D13">
        <v>14655361</v>
      </c>
      <c r="E13">
        <v>14508933</v>
      </c>
      <c r="F13">
        <v>14336744</v>
      </c>
      <c r="G13">
        <v>14144078</v>
      </c>
      <c r="H13">
        <v>13873860</v>
      </c>
      <c r="I13">
        <v>13524584</v>
      </c>
      <c r="J13">
        <v>13183209</v>
      </c>
      <c r="K13">
        <v>12914746</v>
      </c>
      <c r="L13">
        <v>12642527</v>
      </c>
      <c r="M13">
        <v>12392635</v>
      </c>
    </row>
    <row r="14" spans="1:15" x14ac:dyDescent="0.2">
      <c r="A14">
        <v>13</v>
      </c>
      <c r="B14" t="s">
        <v>779</v>
      </c>
      <c r="C14">
        <v>7219600</v>
      </c>
      <c r="D14">
        <v>7135065</v>
      </c>
      <c r="E14">
        <v>7025746</v>
      </c>
      <c r="F14">
        <v>6893739</v>
      </c>
      <c r="G14">
        <v>6749799</v>
      </c>
      <c r="H14">
        <v>6572318</v>
      </c>
      <c r="I14">
        <v>6460397</v>
      </c>
      <c r="J14">
        <v>6344083</v>
      </c>
      <c r="K14">
        <v>6258472</v>
      </c>
      <c r="L14">
        <v>6161648</v>
      </c>
      <c r="M14">
        <v>6050727</v>
      </c>
    </row>
    <row r="15" spans="1:15" x14ac:dyDescent="0.2">
      <c r="A15">
        <v>15</v>
      </c>
      <c r="B15" t="s">
        <v>780</v>
      </c>
      <c r="C15">
        <v>1060149</v>
      </c>
      <c r="D15">
        <v>1043921</v>
      </c>
      <c r="E15">
        <v>1031119</v>
      </c>
      <c r="F15">
        <v>1015468</v>
      </c>
      <c r="G15">
        <v>1010418</v>
      </c>
      <c r="H15">
        <v>994232</v>
      </c>
      <c r="I15">
        <v>975466</v>
      </c>
      <c r="J15">
        <v>956635</v>
      </c>
      <c r="K15">
        <v>946013</v>
      </c>
      <c r="L15">
        <v>931815</v>
      </c>
      <c r="M15">
        <v>918167</v>
      </c>
    </row>
    <row r="16" spans="1:15" x14ac:dyDescent="0.2">
      <c r="A16">
        <v>16</v>
      </c>
      <c r="B16" t="s">
        <v>781</v>
      </c>
      <c r="C16">
        <v>1142013</v>
      </c>
      <c r="D16">
        <v>1128363</v>
      </c>
      <c r="E16">
        <v>1111973</v>
      </c>
      <c r="F16">
        <v>1090081</v>
      </c>
      <c r="G16">
        <v>1063916</v>
      </c>
      <c r="H16">
        <v>1033590</v>
      </c>
      <c r="I16">
        <v>1007110</v>
      </c>
      <c r="J16">
        <v>984139</v>
      </c>
      <c r="K16">
        <v>964386</v>
      </c>
      <c r="L16">
        <v>946817</v>
      </c>
      <c r="M16">
        <v>929000</v>
      </c>
    </row>
    <row r="17" spans="1:13" x14ac:dyDescent="0.2">
      <c r="A17">
        <v>17</v>
      </c>
      <c r="B17" t="s">
        <v>782</v>
      </c>
      <c r="C17">
        <v>9716603</v>
      </c>
      <c r="D17">
        <v>9658372</v>
      </c>
      <c r="E17">
        <v>9593637</v>
      </c>
      <c r="F17">
        <v>9525732</v>
      </c>
      <c r="G17">
        <v>9462709</v>
      </c>
      <c r="H17">
        <v>9412585</v>
      </c>
      <c r="I17">
        <v>9378174</v>
      </c>
      <c r="J17">
        <v>9330459</v>
      </c>
      <c r="K17">
        <v>9287194</v>
      </c>
      <c r="L17">
        <v>9244828</v>
      </c>
      <c r="M17">
        <v>9189217</v>
      </c>
    </row>
    <row r="18" spans="1:13" x14ac:dyDescent="0.2">
      <c r="A18">
        <v>18</v>
      </c>
      <c r="B18" t="s">
        <v>783</v>
      </c>
      <c r="C18">
        <v>4883935</v>
      </c>
      <c r="D18">
        <v>4849621</v>
      </c>
      <c r="E18">
        <v>4813312</v>
      </c>
      <c r="F18">
        <v>4770105</v>
      </c>
      <c r="G18">
        <v>4729562</v>
      </c>
      <c r="H18">
        <v>4684718</v>
      </c>
      <c r="I18">
        <v>4646726</v>
      </c>
      <c r="J18">
        <v>4614078</v>
      </c>
      <c r="K18">
        <v>4575153</v>
      </c>
      <c r="L18">
        <v>4548233</v>
      </c>
      <c r="M18">
        <v>4516877</v>
      </c>
    </row>
    <row r="19" spans="1:13" x14ac:dyDescent="0.2">
      <c r="A19">
        <v>19</v>
      </c>
      <c r="B19" t="s">
        <v>784</v>
      </c>
      <c r="C19">
        <v>2322535</v>
      </c>
      <c r="D19">
        <v>2305901</v>
      </c>
      <c r="E19">
        <v>2291076</v>
      </c>
      <c r="F19">
        <v>2275580</v>
      </c>
      <c r="G19">
        <v>2260941</v>
      </c>
      <c r="H19">
        <v>2245966</v>
      </c>
      <c r="I19">
        <v>2234927</v>
      </c>
      <c r="J19">
        <v>2221897</v>
      </c>
      <c r="K19">
        <v>2210549</v>
      </c>
      <c r="L19">
        <v>2203396</v>
      </c>
      <c r="M19">
        <v>2195730</v>
      </c>
    </row>
    <row r="20" spans="1:13" x14ac:dyDescent="0.2">
      <c r="A20">
        <v>20</v>
      </c>
      <c r="B20" t="s">
        <v>785</v>
      </c>
      <c r="C20">
        <v>2131930</v>
      </c>
      <c r="D20">
        <v>2110863</v>
      </c>
      <c r="E20">
        <v>2093387</v>
      </c>
      <c r="F20">
        <v>2072780</v>
      </c>
      <c r="G20">
        <v>2057654</v>
      </c>
      <c r="H20">
        <v>2040610</v>
      </c>
      <c r="I20">
        <v>2028917</v>
      </c>
      <c r="J20">
        <v>2015157</v>
      </c>
      <c r="K20">
        <v>2004119</v>
      </c>
      <c r="L20">
        <v>1991239</v>
      </c>
      <c r="M20">
        <v>1979794</v>
      </c>
    </row>
    <row r="21" spans="1:13" x14ac:dyDescent="0.2">
      <c r="A21">
        <v>21</v>
      </c>
      <c r="B21" t="s">
        <v>786</v>
      </c>
      <c r="C21">
        <v>3323539</v>
      </c>
      <c r="D21">
        <v>3295364</v>
      </c>
      <c r="E21">
        <v>3267877</v>
      </c>
      <c r="F21">
        <v>3240384</v>
      </c>
      <c r="G21">
        <v>3207944</v>
      </c>
      <c r="H21">
        <v>3178722</v>
      </c>
      <c r="I21">
        <v>3147642</v>
      </c>
      <c r="J21">
        <v>3118685</v>
      </c>
      <c r="K21">
        <v>3094624</v>
      </c>
      <c r="L21">
        <v>3074027</v>
      </c>
      <c r="M21">
        <v>3054037</v>
      </c>
    </row>
    <row r="22" spans="1:13" x14ac:dyDescent="0.2">
      <c r="A22">
        <v>22</v>
      </c>
      <c r="B22" t="s">
        <v>787</v>
      </c>
      <c r="C22">
        <v>3426374</v>
      </c>
      <c r="D22">
        <v>3377420</v>
      </c>
      <c r="E22">
        <v>3326858</v>
      </c>
      <c r="F22">
        <v>3278939</v>
      </c>
      <c r="G22">
        <v>3223886</v>
      </c>
      <c r="H22">
        <v>3398674</v>
      </c>
      <c r="I22">
        <v>3369507</v>
      </c>
      <c r="J22">
        <v>3332972</v>
      </c>
      <c r="K22">
        <v>3302448</v>
      </c>
      <c r="L22">
        <v>3273688</v>
      </c>
      <c r="M22">
        <v>3254215</v>
      </c>
    </row>
    <row r="23" spans="1:13" x14ac:dyDescent="0.2">
      <c r="A23">
        <v>23</v>
      </c>
      <c r="B23" t="s">
        <v>788</v>
      </c>
      <c r="C23">
        <v>1053754</v>
      </c>
      <c r="D23">
        <v>1051644</v>
      </c>
      <c r="E23">
        <v>1048305</v>
      </c>
      <c r="F23">
        <v>1040855</v>
      </c>
      <c r="G23">
        <v>1034674</v>
      </c>
      <c r="H23">
        <v>1026748</v>
      </c>
      <c r="I23">
        <v>1018897</v>
      </c>
      <c r="J23">
        <v>1009727</v>
      </c>
      <c r="K23">
        <v>997365</v>
      </c>
      <c r="L23">
        <v>985604</v>
      </c>
      <c r="M23">
        <v>975665</v>
      </c>
    </row>
    <row r="24" spans="1:13" x14ac:dyDescent="0.2">
      <c r="A24">
        <v>24</v>
      </c>
      <c r="B24" t="s">
        <v>789</v>
      </c>
      <c r="C24">
        <v>4433150</v>
      </c>
      <c r="D24">
        <v>4376757</v>
      </c>
      <c r="E24">
        <v>4325751</v>
      </c>
      <c r="F24">
        <v>4283845</v>
      </c>
      <c r="G24">
        <v>4249611</v>
      </c>
      <c r="H24">
        <v>4209413</v>
      </c>
      <c r="I24">
        <v>4163485</v>
      </c>
      <c r="J24">
        <v>4116628</v>
      </c>
      <c r="K24">
        <v>4065035</v>
      </c>
      <c r="L24">
        <v>4008139</v>
      </c>
      <c r="M24">
        <v>3954073</v>
      </c>
    </row>
    <row r="25" spans="1:13" x14ac:dyDescent="0.2">
      <c r="A25">
        <v>25</v>
      </c>
      <c r="B25" t="s">
        <v>790</v>
      </c>
      <c r="C25">
        <v>5138919</v>
      </c>
      <c r="D25">
        <v>5094678</v>
      </c>
      <c r="E25">
        <v>5039240</v>
      </c>
      <c r="F25">
        <v>4991802</v>
      </c>
      <c r="G25">
        <v>4959882</v>
      </c>
      <c r="H25">
        <v>4939150</v>
      </c>
      <c r="I25">
        <v>4932740</v>
      </c>
      <c r="J25">
        <v>4929193</v>
      </c>
      <c r="K25">
        <v>4914554</v>
      </c>
      <c r="L25">
        <v>4892606</v>
      </c>
      <c r="M25">
        <v>4859770</v>
      </c>
    </row>
    <row r="26" spans="1:13" x14ac:dyDescent="0.2">
      <c r="A26">
        <v>26</v>
      </c>
      <c r="B26" t="s">
        <v>791</v>
      </c>
      <c r="C26">
        <v>7540602</v>
      </c>
      <c r="D26">
        <v>7528988</v>
      </c>
      <c r="E26">
        <v>7528010</v>
      </c>
      <c r="F26">
        <v>7531221</v>
      </c>
      <c r="G26">
        <v>7532533</v>
      </c>
      <c r="H26">
        <v>7519298</v>
      </c>
      <c r="I26">
        <v>7502001</v>
      </c>
      <c r="J26">
        <v>7472072</v>
      </c>
      <c r="K26">
        <v>7431400</v>
      </c>
      <c r="L26">
        <v>7397810</v>
      </c>
      <c r="M26">
        <v>7356336</v>
      </c>
    </row>
    <row r="27" spans="1:13" x14ac:dyDescent="0.2">
      <c r="A27">
        <v>27</v>
      </c>
      <c r="B27" t="s">
        <v>792</v>
      </c>
      <c r="C27">
        <v>4027410</v>
      </c>
      <c r="D27">
        <v>3997100</v>
      </c>
      <c r="E27">
        <v>3962839</v>
      </c>
      <c r="F27">
        <v>3922129</v>
      </c>
      <c r="G27">
        <v>3881174</v>
      </c>
      <c r="H27">
        <v>3839041</v>
      </c>
      <c r="I27">
        <v>3805767</v>
      </c>
      <c r="J27">
        <v>3769885</v>
      </c>
      <c r="K27">
        <v>3730140</v>
      </c>
      <c r="L27">
        <v>3691535</v>
      </c>
      <c r="M27">
        <v>3643977</v>
      </c>
    </row>
    <row r="28" spans="1:13" x14ac:dyDescent="0.2">
      <c r="A28">
        <v>28</v>
      </c>
      <c r="B28" t="s">
        <v>793</v>
      </c>
      <c r="C28">
        <v>2215650</v>
      </c>
      <c r="D28">
        <v>2200235</v>
      </c>
      <c r="E28">
        <v>2187234</v>
      </c>
      <c r="F28">
        <v>2167179</v>
      </c>
      <c r="G28">
        <v>2147988</v>
      </c>
      <c r="H28">
        <v>2145073</v>
      </c>
      <c r="I28">
        <v>2128600</v>
      </c>
      <c r="J28">
        <v>2108865</v>
      </c>
      <c r="K28">
        <v>2095533</v>
      </c>
      <c r="L28">
        <v>2084576</v>
      </c>
      <c r="M28">
        <v>2074000</v>
      </c>
    </row>
    <row r="29" spans="1:13" x14ac:dyDescent="0.2">
      <c r="A29">
        <v>29</v>
      </c>
      <c r="B29" t="s">
        <v>794</v>
      </c>
      <c r="C29">
        <v>4572445</v>
      </c>
      <c r="D29">
        <v>4534485</v>
      </c>
      <c r="E29">
        <v>4494971</v>
      </c>
      <c r="F29">
        <v>4456266</v>
      </c>
      <c r="G29">
        <v>4414380</v>
      </c>
      <c r="H29">
        <v>4367322</v>
      </c>
      <c r="I29">
        <v>4326785</v>
      </c>
      <c r="J29">
        <v>4287476</v>
      </c>
      <c r="K29">
        <v>4250312</v>
      </c>
      <c r="L29">
        <v>4214567</v>
      </c>
      <c r="M29">
        <v>4178902</v>
      </c>
    </row>
    <row r="30" spans="1:13" x14ac:dyDescent="0.2">
      <c r="A30">
        <v>30</v>
      </c>
      <c r="B30" t="s">
        <v>795</v>
      </c>
      <c r="C30">
        <v>767405</v>
      </c>
      <c r="D30">
        <v>760307</v>
      </c>
      <c r="E30">
        <v>752601</v>
      </c>
      <c r="F30">
        <v>741571</v>
      </c>
      <c r="G30">
        <v>730762</v>
      </c>
      <c r="H30">
        <v>718417</v>
      </c>
      <c r="I30">
        <v>708010</v>
      </c>
      <c r="J30">
        <v>696618</v>
      </c>
      <c r="K30">
        <v>686895</v>
      </c>
      <c r="L30">
        <v>679843</v>
      </c>
      <c r="M30">
        <v>673706</v>
      </c>
    </row>
    <row r="31" spans="1:13" x14ac:dyDescent="0.2">
      <c r="A31">
        <v>31</v>
      </c>
      <c r="B31" t="s">
        <v>796</v>
      </c>
      <c r="C31">
        <v>1370906</v>
      </c>
      <c r="D31">
        <v>1356140</v>
      </c>
      <c r="E31">
        <v>1342591</v>
      </c>
      <c r="F31">
        <v>1331494</v>
      </c>
      <c r="G31">
        <v>1322595</v>
      </c>
      <c r="H31">
        <v>1312579</v>
      </c>
      <c r="I31">
        <v>1301010</v>
      </c>
      <c r="J31">
        <v>1291199</v>
      </c>
      <c r="K31">
        <v>1280578</v>
      </c>
      <c r="L31">
        <v>1271529</v>
      </c>
      <c r="M31">
        <v>1263440</v>
      </c>
    </row>
    <row r="32" spans="1:13" x14ac:dyDescent="0.2">
      <c r="A32">
        <v>32</v>
      </c>
      <c r="B32" t="s">
        <v>797</v>
      </c>
      <c r="C32">
        <v>2039672</v>
      </c>
      <c r="D32">
        <v>2018624</v>
      </c>
      <c r="E32">
        <v>1991009</v>
      </c>
      <c r="F32">
        <v>1947019</v>
      </c>
      <c r="G32">
        <v>1888255</v>
      </c>
      <c r="H32">
        <v>1820548</v>
      </c>
      <c r="I32">
        <v>1754908</v>
      </c>
      <c r="J32">
        <v>1679887</v>
      </c>
      <c r="K32">
        <v>1620975</v>
      </c>
      <c r="L32">
        <v>1563691</v>
      </c>
      <c r="M32">
        <v>1502723</v>
      </c>
    </row>
    <row r="33" spans="1:13" x14ac:dyDescent="0.2">
      <c r="A33">
        <v>33</v>
      </c>
      <c r="B33" t="s">
        <v>798</v>
      </c>
      <c r="C33">
        <v>1029923</v>
      </c>
      <c r="D33">
        <v>1025252</v>
      </c>
      <c r="E33">
        <v>1019877</v>
      </c>
      <c r="F33">
        <v>1011622</v>
      </c>
      <c r="G33">
        <v>1003220</v>
      </c>
      <c r="H33">
        <v>991089</v>
      </c>
      <c r="I33">
        <v>980878</v>
      </c>
      <c r="J33">
        <v>968428</v>
      </c>
      <c r="K33">
        <v>956346</v>
      </c>
      <c r="L33">
        <v>943640</v>
      </c>
      <c r="M33">
        <v>929530</v>
      </c>
    </row>
    <row r="34" spans="1:13" x14ac:dyDescent="0.2">
      <c r="A34">
        <v>34</v>
      </c>
      <c r="B34" t="s">
        <v>799</v>
      </c>
      <c r="C34">
        <v>6738104</v>
      </c>
      <c r="D34">
        <v>6686918</v>
      </c>
      <c r="E34">
        <v>6634724</v>
      </c>
      <c r="F34">
        <v>6586862</v>
      </c>
      <c r="G34">
        <v>6555276</v>
      </c>
      <c r="H34">
        <v>6530096</v>
      </c>
      <c r="I34">
        <v>6505510</v>
      </c>
      <c r="J34">
        <v>6475388</v>
      </c>
      <c r="K34">
        <v>6436052</v>
      </c>
      <c r="L34">
        <v>6389833</v>
      </c>
      <c r="M34">
        <v>6341736</v>
      </c>
    </row>
    <row r="35" spans="1:13" x14ac:dyDescent="0.2">
      <c r="A35">
        <v>35</v>
      </c>
      <c r="B35" t="s">
        <v>800</v>
      </c>
      <c r="C35">
        <v>1546358</v>
      </c>
      <c r="D35">
        <v>1521332</v>
      </c>
      <c r="E35">
        <v>1499448</v>
      </c>
      <c r="F35">
        <v>1481345</v>
      </c>
      <c r="G35">
        <v>1457012</v>
      </c>
      <c r="H35">
        <v>1429662</v>
      </c>
      <c r="I35">
        <v>1402624</v>
      </c>
      <c r="J35">
        <v>1376797</v>
      </c>
      <c r="K35">
        <v>1352530</v>
      </c>
      <c r="L35">
        <v>1328286</v>
      </c>
      <c r="M35">
        <v>1313072</v>
      </c>
    </row>
    <row r="36" spans="1:13" x14ac:dyDescent="0.2">
      <c r="A36">
        <v>36</v>
      </c>
      <c r="B36" t="s">
        <v>801</v>
      </c>
      <c r="C36">
        <v>15073316</v>
      </c>
      <c r="D36">
        <v>14964140</v>
      </c>
      <c r="E36">
        <v>14840266</v>
      </c>
      <c r="F36">
        <v>14721386</v>
      </c>
      <c r="G36">
        <v>14646854</v>
      </c>
      <c r="H36">
        <v>14618154</v>
      </c>
      <c r="I36">
        <v>14597502</v>
      </c>
      <c r="J36">
        <v>14556433</v>
      </c>
      <c r="K36">
        <v>14485568</v>
      </c>
      <c r="L36">
        <v>14410413</v>
      </c>
      <c r="M36">
        <v>14314406</v>
      </c>
    </row>
    <row r="37" spans="1:13" x14ac:dyDescent="0.2">
      <c r="A37">
        <v>37</v>
      </c>
      <c r="B37" t="s">
        <v>802</v>
      </c>
      <c r="C37">
        <v>7278325</v>
      </c>
      <c r="D37">
        <v>7176611</v>
      </c>
      <c r="E37">
        <v>7057348</v>
      </c>
      <c r="F37">
        <v>6898869</v>
      </c>
      <c r="G37">
        <v>6750877</v>
      </c>
      <c r="H37">
        <v>6582922</v>
      </c>
      <c r="I37">
        <v>6467987</v>
      </c>
      <c r="J37">
        <v>6361663</v>
      </c>
      <c r="K37">
        <v>6291750</v>
      </c>
      <c r="L37">
        <v>6206340</v>
      </c>
      <c r="M37">
        <v>6113988</v>
      </c>
    </row>
    <row r="38" spans="1:13" x14ac:dyDescent="0.2">
      <c r="A38">
        <v>38</v>
      </c>
      <c r="B38" t="s">
        <v>803</v>
      </c>
      <c r="C38">
        <v>524273</v>
      </c>
      <c r="D38">
        <v>516294</v>
      </c>
      <c r="E38">
        <v>510107</v>
      </c>
      <c r="F38">
        <v>505559</v>
      </c>
      <c r="G38">
        <v>502091</v>
      </c>
      <c r="H38">
        <v>497970</v>
      </c>
      <c r="I38">
        <v>495577</v>
      </c>
      <c r="J38">
        <v>488411</v>
      </c>
      <c r="K38">
        <v>485071</v>
      </c>
      <c r="L38">
        <v>482949</v>
      </c>
      <c r="M38">
        <v>481546</v>
      </c>
    </row>
    <row r="39" spans="1:13" x14ac:dyDescent="0.2">
      <c r="A39">
        <v>39</v>
      </c>
      <c r="B39" t="s">
        <v>804</v>
      </c>
      <c r="C39">
        <v>8812164</v>
      </c>
      <c r="D39">
        <v>8780845</v>
      </c>
      <c r="E39">
        <v>8746423</v>
      </c>
      <c r="F39">
        <v>8710121</v>
      </c>
      <c r="G39">
        <v>8676385</v>
      </c>
      <c r="H39">
        <v>8643526</v>
      </c>
      <c r="I39">
        <v>8616183</v>
      </c>
      <c r="J39">
        <v>8585215</v>
      </c>
      <c r="K39">
        <v>8542215</v>
      </c>
      <c r="L39">
        <v>8509281</v>
      </c>
      <c r="M39">
        <v>8476958</v>
      </c>
    </row>
    <row r="40" spans="1:13" x14ac:dyDescent="0.2">
      <c r="A40">
        <v>40</v>
      </c>
      <c r="B40" t="s">
        <v>805</v>
      </c>
      <c r="C40">
        <v>2831287</v>
      </c>
      <c r="D40">
        <v>2794861</v>
      </c>
      <c r="E40">
        <v>2758359</v>
      </c>
      <c r="F40">
        <v>2730021</v>
      </c>
      <c r="G40">
        <v>2699329</v>
      </c>
      <c r="H40">
        <v>2663281</v>
      </c>
      <c r="I40">
        <v>2643627</v>
      </c>
      <c r="J40">
        <v>2620933</v>
      </c>
      <c r="K40">
        <v>2604119</v>
      </c>
      <c r="L40">
        <v>2581882</v>
      </c>
      <c r="M40">
        <v>2562518</v>
      </c>
    </row>
    <row r="41" spans="1:13" x14ac:dyDescent="0.2">
      <c r="A41">
        <v>41</v>
      </c>
      <c r="B41" t="s">
        <v>806</v>
      </c>
      <c r="C41">
        <v>2972328</v>
      </c>
      <c r="D41">
        <v>2942406</v>
      </c>
      <c r="E41">
        <v>2903084</v>
      </c>
      <c r="F41">
        <v>2860256</v>
      </c>
      <c r="G41">
        <v>2813880</v>
      </c>
      <c r="H41">
        <v>2763879</v>
      </c>
      <c r="I41">
        <v>2722677</v>
      </c>
      <c r="J41">
        <v>2697125</v>
      </c>
      <c r="K41">
        <v>2662691</v>
      </c>
      <c r="L41">
        <v>2619274</v>
      </c>
      <c r="M41">
        <v>2582197</v>
      </c>
    </row>
    <row r="42" spans="1:13" x14ac:dyDescent="0.2">
      <c r="A42">
        <v>42</v>
      </c>
      <c r="B42" t="s">
        <v>807</v>
      </c>
      <c r="C42">
        <v>9922384</v>
      </c>
      <c r="D42">
        <v>9861929</v>
      </c>
      <c r="E42">
        <v>9791281</v>
      </c>
      <c r="F42">
        <v>9724363</v>
      </c>
      <c r="G42">
        <v>9660031</v>
      </c>
      <c r="H42">
        <v>9590197</v>
      </c>
      <c r="I42">
        <v>9537597</v>
      </c>
      <c r="J42">
        <v>9491388</v>
      </c>
      <c r="K42">
        <v>9436096</v>
      </c>
      <c r="L42">
        <v>9393134</v>
      </c>
      <c r="M42">
        <v>9365323</v>
      </c>
    </row>
    <row r="43" spans="1:13" x14ac:dyDescent="0.2">
      <c r="A43">
        <v>44</v>
      </c>
      <c r="B43" t="s">
        <v>808</v>
      </c>
      <c r="C43">
        <v>829171</v>
      </c>
      <c r="D43">
        <v>827744</v>
      </c>
      <c r="E43">
        <v>825205</v>
      </c>
      <c r="F43">
        <v>823660</v>
      </c>
      <c r="G43">
        <v>825748</v>
      </c>
      <c r="H43">
        <v>825984</v>
      </c>
      <c r="I43">
        <v>828351</v>
      </c>
      <c r="J43">
        <v>823267</v>
      </c>
      <c r="K43">
        <v>817305</v>
      </c>
      <c r="L43">
        <v>808846</v>
      </c>
      <c r="M43">
        <v>802203</v>
      </c>
    </row>
    <row r="44" spans="1:13" x14ac:dyDescent="0.2">
      <c r="A44">
        <v>45</v>
      </c>
      <c r="B44" t="s">
        <v>809</v>
      </c>
      <c r="C44">
        <v>3555883</v>
      </c>
      <c r="D44">
        <v>3510143</v>
      </c>
      <c r="E44">
        <v>3454880</v>
      </c>
      <c r="F44">
        <v>3379920</v>
      </c>
      <c r="G44">
        <v>3307805</v>
      </c>
      <c r="H44">
        <v>3233209</v>
      </c>
      <c r="I44">
        <v>3181810</v>
      </c>
      <c r="J44">
        <v>3126512</v>
      </c>
      <c r="K44">
        <v>3087264</v>
      </c>
      <c r="L44">
        <v>3048861</v>
      </c>
      <c r="M44">
        <v>3013582</v>
      </c>
    </row>
    <row r="45" spans="1:13" x14ac:dyDescent="0.2">
      <c r="A45">
        <v>46</v>
      </c>
      <c r="B45" t="s">
        <v>810</v>
      </c>
      <c r="C45">
        <v>613303</v>
      </c>
      <c r="D45">
        <v>605863</v>
      </c>
      <c r="E45">
        <v>599276</v>
      </c>
      <c r="F45">
        <v>592776</v>
      </c>
      <c r="G45">
        <v>585701</v>
      </c>
      <c r="H45">
        <v>579017</v>
      </c>
      <c r="I45">
        <v>573592</v>
      </c>
      <c r="J45">
        <v>566403</v>
      </c>
      <c r="K45">
        <v>561326</v>
      </c>
      <c r="L45">
        <v>557177</v>
      </c>
      <c r="M45">
        <v>553163</v>
      </c>
    </row>
    <row r="46" spans="1:13" x14ac:dyDescent="0.2">
      <c r="A46">
        <v>47</v>
      </c>
      <c r="B46" t="s">
        <v>811</v>
      </c>
      <c r="C46">
        <v>4861826</v>
      </c>
      <c r="D46">
        <v>4811332</v>
      </c>
      <c r="E46">
        <v>4753057</v>
      </c>
      <c r="F46">
        <v>4692980</v>
      </c>
      <c r="G46">
        <v>4618600</v>
      </c>
      <c r="H46">
        <v>4541731</v>
      </c>
      <c r="I46">
        <v>4477466</v>
      </c>
      <c r="J46">
        <v>4422951</v>
      </c>
      <c r="K46">
        <v>4381061</v>
      </c>
      <c r="L46">
        <v>4343211</v>
      </c>
      <c r="M46">
        <v>4304034</v>
      </c>
    </row>
    <row r="47" spans="1:13" x14ac:dyDescent="0.2">
      <c r="A47">
        <v>48</v>
      </c>
      <c r="B47" t="s">
        <v>812</v>
      </c>
      <c r="C47">
        <v>18368427</v>
      </c>
      <c r="D47">
        <v>18008854</v>
      </c>
      <c r="E47">
        <v>17633122</v>
      </c>
      <c r="F47">
        <v>17266111</v>
      </c>
      <c r="G47">
        <v>16912782</v>
      </c>
      <c r="H47">
        <v>16487153</v>
      </c>
      <c r="I47">
        <v>16185764</v>
      </c>
      <c r="J47">
        <v>15897951</v>
      </c>
      <c r="K47">
        <v>15629953</v>
      </c>
      <c r="L47">
        <v>15339435</v>
      </c>
      <c r="M47">
        <v>15038198</v>
      </c>
    </row>
    <row r="48" spans="1:13" x14ac:dyDescent="0.2">
      <c r="A48">
        <v>49</v>
      </c>
      <c r="B48" t="s">
        <v>813</v>
      </c>
      <c r="C48">
        <v>1902984</v>
      </c>
      <c r="D48">
        <v>1865568</v>
      </c>
      <c r="E48">
        <v>1825771</v>
      </c>
      <c r="F48">
        <v>1782250</v>
      </c>
      <c r="G48">
        <v>1735550</v>
      </c>
      <c r="H48">
        <v>1689831</v>
      </c>
      <c r="I48">
        <v>1649809</v>
      </c>
      <c r="J48">
        <v>1619654</v>
      </c>
      <c r="K48">
        <v>1591298</v>
      </c>
      <c r="L48">
        <v>1556896</v>
      </c>
      <c r="M48">
        <v>1522816</v>
      </c>
    </row>
    <row r="49" spans="1:13" x14ac:dyDescent="0.2">
      <c r="A49">
        <v>50</v>
      </c>
      <c r="B49" t="s">
        <v>814</v>
      </c>
      <c r="C49">
        <v>496759</v>
      </c>
      <c r="D49">
        <v>494367</v>
      </c>
      <c r="E49">
        <v>491551</v>
      </c>
      <c r="F49">
        <v>488786</v>
      </c>
      <c r="G49">
        <v>486161</v>
      </c>
      <c r="H49">
        <v>482282</v>
      </c>
      <c r="I49">
        <v>478852</v>
      </c>
      <c r="J49">
        <v>475140</v>
      </c>
      <c r="K49">
        <v>471001</v>
      </c>
      <c r="L49">
        <v>466183</v>
      </c>
      <c r="M49">
        <v>462069</v>
      </c>
    </row>
    <row r="50" spans="1:13" x14ac:dyDescent="0.2">
      <c r="A50">
        <v>51</v>
      </c>
      <c r="B50" t="s">
        <v>815</v>
      </c>
      <c r="C50">
        <v>6169363</v>
      </c>
      <c r="D50">
        <v>6080805</v>
      </c>
      <c r="E50">
        <v>5995135</v>
      </c>
      <c r="F50">
        <v>5916614</v>
      </c>
      <c r="G50">
        <v>5847357</v>
      </c>
      <c r="H50">
        <v>5760835</v>
      </c>
      <c r="I50">
        <v>5673617</v>
      </c>
      <c r="J50">
        <v>5584723</v>
      </c>
      <c r="K50">
        <v>5515626</v>
      </c>
      <c r="L50">
        <v>5443813</v>
      </c>
      <c r="M50">
        <v>5364397</v>
      </c>
    </row>
    <row r="51" spans="1:13" x14ac:dyDescent="0.2">
      <c r="A51">
        <v>53</v>
      </c>
      <c r="B51" t="s">
        <v>816</v>
      </c>
      <c r="C51">
        <v>5161144</v>
      </c>
      <c r="D51">
        <v>5093023</v>
      </c>
      <c r="E51">
        <v>5001929</v>
      </c>
      <c r="F51">
        <v>4912005</v>
      </c>
      <c r="G51">
        <v>4833827</v>
      </c>
      <c r="H51">
        <v>4733415</v>
      </c>
      <c r="I51">
        <v>4657894</v>
      </c>
      <c r="J51">
        <v>4589238</v>
      </c>
      <c r="K51">
        <v>4534694</v>
      </c>
      <c r="L51">
        <v>4468195</v>
      </c>
      <c r="M51">
        <v>4394151</v>
      </c>
    </row>
    <row r="52" spans="1:13" x14ac:dyDescent="0.2">
      <c r="A52">
        <v>54</v>
      </c>
      <c r="B52" t="s">
        <v>817</v>
      </c>
      <c r="C52">
        <v>1467212</v>
      </c>
      <c r="D52">
        <v>1458739</v>
      </c>
      <c r="E52">
        <v>1450100</v>
      </c>
      <c r="F52">
        <v>1443391</v>
      </c>
      <c r="G52">
        <v>1437275</v>
      </c>
      <c r="H52">
        <v>1430061</v>
      </c>
      <c r="I52">
        <v>1424582</v>
      </c>
      <c r="J52">
        <v>1419835</v>
      </c>
      <c r="K52">
        <v>1411845</v>
      </c>
      <c r="L52">
        <v>1406174</v>
      </c>
      <c r="M52">
        <v>1405959</v>
      </c>
    </row>
    <row r="53" spans="1:13" x14ac:dyDescent="0.2">
      <c r="A53">
        <v>55</v>
      </c>
      <c r="B53" t="s">
        <v>818</v>
      </c>
      <c r="C53">
        <v>4353247</v>
      </c>
      <c r="D53">
        <v>4326853</v>
      </c>
      <c r="E53">
        <v>4295423</v>
      </c>
      <c r="F53">
        <v>4261874</v>
      </c>
      <c r="G53">
        <v>4228870</v>
      </c>
      <c r="H53">
        <v>4196300</v>
      </c>
      <c r="I53">
        <v>4159383</v>
      </c>
      <c r="J53">
        <v>4120698</v>
      </c>
      <c r="K53">
        <v>4079847</v>
      </c>
      <c r="L53">
        <v>4039242</v>
      </c>
      <c r="M53">
        <v>4003559</v>
      </c>
    </row>
    <row r="54" spans="1:13" x14ac:dyDescent="0.2">
      <c r="A54">
        <v>56</v>
      </c>
      <c r="B54" t="s">
        <v>819</v>
      </c>
      <c r="C54">
        <v>428918</v>
      </c>
      <c r="D54">
        <v>424891</v>
      </c>
      <c r="E54">
        <v>414532</v>
      </c>
      <c r="F54">
        <v>406116</v>
      </c>
      <c r="G54">
        <v>397142</v>
      </c>
      <c r="H54">
        <v>390135</v>
      </c>
      <c r="I54">
        <v>385132</v>
      </c>
      <c r="J54">
        <v>379271</v>
      </c>
      <c r="K54">
        <v>374522</v>
      </c>
      <c r="L54">
        <v>368445</v>
      </c>
      <c r="M54">
        <v>365526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workbookViewId="0"/>
  </sheetViews>
  <sheetFormatPr defaultRowHeight="12.75" x14ac:dyDescent="0.2"/>
  <cols>
    <col min="1" max="1" width="29.140625" customWidth="1"/>
    <col min="2" max="2" width="9.5703125" bestFit="1" customWidth="1"/>
    <col min="14" max="14" width="3" customWidth="1"/>
    <col min="15" max="15" width="128.140625" style="32" customWidth="1"/>
  </cols>
  <sheetData>
    <row r="1" spans="1:15" x14ac:dyDescent="0.2">
      <c r="A1" s="4" t="s">
        <v>447</v>
      </c>
      <c r="O1" s="32" t="s">
        <v>1761</v>
      </c>
    </row>
    <row r="2" spans="1:15" x14ac:dyDescent="0.2">
      <c r="O2" s="32" t="s">
        <v>1762</v>
      </c>
    </row>
    <row r="3" spans="1:15" x14ac:dyDescent="0.2">
      <c r="A3" s="4" t="s">
        <v>448</v>
      </c>
      <c r="O3" s="32" t="s">
        <v>1763</v>
      </c>
    </row>
    <row r="4" spans="1:15" x14ac:dyDescent="0.2">
      <c r="A4" s="4"/>
      <c r="B4" s="4" t="s">
        <v>12</v>
      </c>
      <c r="C4" s="4" t="s">
        <v>446</v>
      </c>
      <c r="D4" s="4" t="s">
        <v>226</v>
      </c>
    </row>
    <row r="5" spans="1:15" x14ac:dyDescent="0.2">
      <c r="A5" t="s">
        <v>443</v>
      </c>
      <c r="B5" s="1">
        <f>F18*B11</f>
        <v>54609.1</v>
      </c>
      <c r="C5">
        <v>30</v>
      </c>
      <c r="D5" s="1">
        <f>B5*C5/365</f>
        <v>4488.419178082192</v>
      </c>
    </row>
    <row r="6" spans="1:15" x14ac:dyDescent="0.2">
      <c r="A6" t="s">
        <v>63</v>
      </c>
      <c r="B6" s="1">
        <f>F36</f>
        <v>30552</v>
      </c>
      <c r="C6" s="4">
        <f>3*365</f>
        <v>1095</v>
      </c>
      <c r="D6" s="1">
        <f>B6*C6/365</f>
        <v>91656</v>
      </c>
    </row>
    <row r="7" spans="1:15" x14ac:dyDescent="0.2">
      <c r="A7" t="s">
        <v>444</v>
      </c>
      <c r="B7" s="1">
        <f>F49</f>
        <v>67615</v>
      </c>
      <c r="C7">
        <v>60</v>
      </c>
      <c r="D7" s="1">
        <f>B7*C7/365</f>
        <v>11114.794520547945</v>
      </c>
    </row>
    <row r="8" spans="1:15" x14ac:dyDescent="0.2">
      <c r="A8" t="s">
        <v>238</v>
      </c>
      <c r="B8" s="1">
        <f>SUM(B5:B7)</f>
        <v>152776.1</v>
      </c>
      <c r="D8" s="1">
        <f>SUM(D5:D7)</f>
        <v>107259.21369863013</v>
      </c>
    </row>
    <row r="9" spans="1:15" x14ac:dyDescent="0.2">
      <c r="B9" s="1"/>
    </row>
    <row r="10" spans="1:15" x14ac:dyDescent="0.2">
      <c r="A10" s="23" t="s">
        <v>445</v>
      </c>
      <c r="B10" s="1">
        <f>F42</f>
        <v>119879</v>
      </c>
    </row>
    <row r="11" spans="1:15" x14ac:dyDescent="0.2">
      <c r="A11" s="4" t="s">
        <v>450</v>
      </c>
      <c r="B11" s="5">
        <v>0.85</v>
      </c>
    </row>
    <row r="13" spans="1:15" x14ac:dyDescent="0.2">
      <c r="A13" s="23" t="s">
        <v>449</v>
      </c>
      <c r="B13" s="5">
        <f>F49/F100</f>
        <v>0.56973971367661802</v>
      </c>
    </row>
    <row r="16" spans="1:15" x14ac:dyDescent="0.2">
      <c r="A16" t="s">
        <v>372</v>
      </c>
    </row>
    <row r="17" spans="1:15" x14ac:dyDescent="0.2">
      <c r="B17" t="s">
        <v>334</v>
      </c>
      <c r="C17" t="s">
        <v>335</v>
      </c>
      <c r="D17" t="s">
        <v>336</v>
      </c>
      <c r="E17" t="s">
        <v>47</v>
      </c>
      <c r="F17" t="s">
        <v>48</v>
      </c>
      <c r="G17" t="s">
        <v>342</v>
      </c>
      <c r="H17" t="s">
        <v>343</v>
      </c>
      <c r="I17" t="s">
        <v>344</v>
      </c>
      <c r="J17" t="s">
        <v>345</v>
      </c>
      <c r="K17" t="s">
        <v>346</v>
      </c>
      <c r="L17" t="s">
        <v>347</v>
      </c>
      <c r="M17" t="s">
        <v>348</v>
      </c>
      <c r="O17" s="32" t="s">
        <v>395</v>
      </c>
    </row>
    <row r="18" spans="1:15" x14ac:dyDescent="0.2">
      <c r="A18" t="s">
        <v>370</v>
      </c>
      <c r="B18">
        <v>55962</v>
      </c>
      <c r="C18" s="1">
        <v>58266</v>
      </c>
      <c r="D18" s="1">
        <v>58835</v>
      </c>
      <c r="E18" s="1">
        <v>61723</v>
      </c>
      <c r="F18" s="1">
        <v>64246</v>
      </c>
      <c r="G18" s="1">
        <v>65130</v>
      </c>
      <c r="H18" s="1">
        <v>65511</v>
      </c>
      <c r="I18" s="1">
        <v>64470</v>
      </c>
      <c r="J18" s="1">
        <v>62825</v>
      </c>
      <c r="K18" s="1">
        <v>62664</v>
      </c>
      <c r="L18" s="1">
        <v>60044</v>
      </c>
      <c r="M18" s="1">
        <v>58922</v>
      </c>
      <c r="O18" s="32" t="s">
        <v>394</v>
      </c>
    </row>
    <row r="19" spans="1:15" x14ac:dyDescent="0.2">
      <c r="A19" t="s">
        <v>371</v>
      </c>
      <c r="B19">
        <v>29067</v>
      </c>
      <c r="C19" s="1">
        <v>29522</v>
      </c>
      <c r="D19" s="1">
        <v>30467</v>
      </c>
      <c r="E19" s="1">
        <v>31201</v>
      </c>
      <c r="F19" s="1">
        <v>31690</v>
      </c>
      <c r="G19" s="1">
        <v>30983</v>
      </c>
      <c r="H19" s="1">
        <v>30274</v>
      </c>
      <c r="I19" s="1">
        <v>29010</v>
      </c>
      <c r="J19" s="1">
        <v>27869</v>
      </c>
      <c r="K19" s="1">
        <v>20611</v>
      </c>
      <c r="L19" s="1">
        <v>20580</v>
      </c>
      <c r="M19" s="1">
        <v>19814</v>
      </c>
    </row>
    <row r="20" spans="1:15" x14ac:dyDescent="0.2">
      <c r="O20" s="36" t="s">
        <v>708</v>
      </c>
    </row>
    <row r="21" spans="1:15" x14ac:dyDescent="0.2">
      <c r="A21" t="s">
        <v>373</v>
      </c>
      <c r="O21" s="36" t="s">
        <v>709</v>
      </c>
    </row>
    <row r="22" spans="1:15" x14ac:dyDescent="0.2">
      <c r="A22" t="s">
        <v>370</v>
      </c>
      <c r="B22">
        <v>55537</v>
      </c>
      <c r="O22" s="36" t="s">
        <v>710</v>
      </c>
    </row>
    <row r="23" spans="1:15" x14ac:dyDescent="0.2">
      <c r="A23" t="s">
        <v>374</v>
      </c>
      <c r="B23">
        <v>4297</v>
      </c>
      <c r="O23" s="32" t="s">
        <v>711</v>
      </c>
    </row>
    <row r="24" spans="1:15" x14ac:dyDescent="0.2">
      <c r="A24" t="s">
        <v>371</v>
      </c>
      <c r="B24">
        <v>23228</v>
      </c>
      <c r="O24" s="32" t="s">
        <v>707</v>
      </c>
    </row>
    <row r="25" spans="1:15" x14ac:dyDescent="0.2">
      <c r="A25" t="s">
        <v>375</v>
      </c>
      <c r="B25">
        <v>936</v>
      </c>
    </row>
    <row r="26" spans="1:15" x14ac:dyDescent="0.2">
      <c r="A26" t="s">
        <v>376</v>
      </c>
      <c r="B26">
        <v>95</v>
      </c>
    </row>
    <row r="27" spans="1:15" x14ac:dyDescent="0.2">
      <c r="A27" t="s">
        <v>838</v>
      </c>
      <c r="B27">
        <f>SUM(B23:B26)</f>
        <v>28556</v>
      </c>
    </row>
    <row r="29" spans="1:15" x14ac:dyDescent="0.2">
      <c r="A29" t="s">
        <v>437</v>
      </c>
    </row>
    <row r="30" spans="1:15" x14ac:dyDescent="0.2">
      <c r="A30" t="s">
        <v>438</v>
      </c>
      <c r="O30" s="32" t="s">
        <v>440</v>
      </c>
    </row>
    <row r="31" spans="1:15" x14ac:dyDescent="0.2">
      <c r="A31" t="s">
        <v>439</v>
      </c>
    </row>
    <row r="34" spans="1:15" x14ac:dyDescent="0.2">
      <c r="A34" t="s">
        <v>381</v>
      </c>
      <c r="D34">
        <v>2010</v>
      </c>
      <c r="E34">
        <v>2009</v>
      </c>
      <c r="F34">
        <v>2008</v>
      </c>
      <c r="G34">
        <v>2007</v>
      </c>
      <c r="H34">
        <v>2006</v>
      </c>
    </row>
    <row r="35" spans="1:15" x14ac:dyDescent="0.2">
      <c r="A35" t="s">
        <v>377</v>
      </c>
      <c r="D35">
        <v>57314</v>
      </c>
      <c r="E35">
        <v>61138</v>
      </c>
      <c r="F35">
        <v>62644</v>
      </c>
      <c r="G35">
        <v>61110</v>
      </c>
      <c r="H35">
        <v>69354</v>
      </c>
      <c r="O35" s="32" t="s">
        <v>388</v>
      </c>
    </row>
    <row r="36" spans="1:15" x14ac:dyDescent="0.2">
      <c r="A36" t="s">
        <v>378</v>
      </c>
      <c r="D36">
        <v>28711</v>
      </c>
      <c r="E36">
        <v>31136</v>
      </c>
      <c r="F36">
        <v>30552</v>
      </c>
      <c r="G36">
        <v>27565</v>
      </c>
      <c r="H36">
        <v>36102</v>
      </c>
      <c r="O36" s="32" t="s">
        <v>389</v>
      </c>
    </row>
    <row r="37" spans="1:15" x14ac:dyDescent="0.2">
      <c r="O37" s="32" t="s">
        <v>390</v>
      </c>
    </row>
    <row r="38" spans="1:15" x14ac:dyDescent="0.2">
      <c r="A38" t="s">
        <v>379</v>
      </c>
      <c r="D38">
        <v>29635</v>
      </c>
      <c r="E38">
        <v>31496</v>
      </c>
      <c r="F38">
        <v>31095</v>
      </c>
      <c r="G38">
        <v>31966</v>
      </c>
      <c r="H38">
        <v>30178</v>
      </c>
      <c r="O38" s="32" t="s">
        <v>391</v>
      </c>
    </row>
    <row r="39" spans="1:15" x14ac:dyDescent="0.2">
      <c r="A39" t="s">
        <v>380</v>
      </c>
      <c r="D39">
        <v>13840</v>
      </c>
      <c r="E39">
        <v>14925</v>
      </c>
      <c r="F39">
        <v>13973</v>
      </c>
      <c r="G39">
        <v>14109</v>
      </c>
      <c r="H39">
        <v>13482</v>
      </c>
      <c r="O39" s="32" t="s">
        <v>392</v>
      </c>
    </row>
    <row r="40" spans="1:15" x14ac:dyDescent="0.2">
      <c r="D40" t="s">
        <v>383</v>
      </c>
      <c r="O40" s="32" t="s">
        <v>393</v>
      </c>
    </row>
    <row r="41" spans="1:15" x14ac:dyDescent="0.2">
      <c r="C41">
        <v>2011</v>
      </c>
      <c r="D41">
        <v>2010</v>
      </c>
      <c r="E41">
        <v>2009</v>
      </c>
      <c r="F41">
        <v>2008</v>
      </c>
      <c r="G41">
        <v>2007</v>
      </c>
      <c r="H41">
        <v>2006</v>
      </c>
    </row>
    <row r="42" spans="1:15" x14ac:dyDescent="0.2">
      <c r="A42" t="s">
        <v>382</v>
      </c>
      <c r="C42">
        <v>152899</v>
      </c>
      <c r="D42">
        <v>143375</v>
      </c>
      <c r="E42">
        <v>130109</v>
      </c>
      <c r="F42">
        <v>119879</v>
      </c>
      <c r="G42">
        <v>109077</v>
      </c>
      <c r="H42">
        <v>97091</v>
      </c>
    </row>
    <row r="44" spans="1:15" x14ac:dyDescent="0.2">
      <c r="A44" t="s">
        <v>385</v>
      </c>
      <c r="C44">
        <v>3725</v>
      </c>
      <c r="D44">
        <v>3838</v>
      </c>
      <c r="E44">
        <v>4018</v>
      </c>
      <c r="F44">
        <v>4136</v>
      </c>
      <c r="G44">
        <v>4280</v>
      </c>
      <c r="H44">
        <v>4373</v>
      </c>
    </row>
    <row r="45" spans="1:15" x14ac:dyDescent="0.2">
      <c r="A45" t="s">
        <v>384</v>
      </c>
      <c r="C45">
        <v>1358</v>
      </c>
      <c r="D45">
        <v>1551</v>
      </c>
      <c r="E45">
        <v>1501</v>
      </c>
      <c r="F45">
        <v>1552</v>
      </c>
      <c r="G45">
        <v>1632</v>
      </c>
      <c r="H45">
        <v>1494</v>
      </c>
    </row>
    <row r="47" spans="1:15" x14ac:dyDescent="0.2">
      <c r="D47">
        <v>2010</v>
      </c>
      <c r="E47">
        <v>2009</v>
      </c>
      <c r="F47">
        <v>2008</v>
      </c>
      <c r="G47">
        <v>2007</v>
      </c>
      <c r="H47">
        <v>2006</v>
      </c>
      <c r="K47">
        <v>2003</v>
      </c>
      <c r="L47">
        <v>2002</v>
      </c>
    </row>
    <row r="48" spans="1:15" x14ac:dyDescent="0.2">
      <c r="A48" t="s">
        <v>387</v>
      </c>
      <c r="D48">
        <v>113378</v>
      </c>
      <c r="E48">
        <v>116547</v>
      </c>
      <c r="F48">
        <v>113123</v>
      </c>
      <c r="G48">
        <v>115150</v>
      </c>
      <c r="H48">
        <v>115170</v>
      </c>
      <c r="K48">
        <v>120697</v>
      </c>
      <c r="L48">
        <v>121834</v>
      </c>
      <c r="O48" s="36" t="s">
        <v>700</v>
      </c>
    </row>
    <row r="49" spans="1:15" x14ac:dyDescent="0.2">
      <c r="A49" t="s">
        <v>386</v>
      </c>
      <c r="D49">
        <v>67810</v>
      </c>
      <c r="E49">
        <v>67928</v>
      </c>
      <c r="F49">
        <v>67615</v>
      </c>
      <c r="G49">
        <v>68396</v>
      </c>
      <c r="H49">
        <v>62787</v>
      </c>
      <c r="K49">
        <v>65080</v>
      </c>
    </row>
    <row r="53" spans="1:15" x14ac:dyDescent="0.2">
      <c r="A53" t="s">
        <v>396</v>
      </c>
    </row>
    <row r="54" spans="1:15" x14ac:dyDescent="0.2">
      <c r="B54" t="s">
        <v>398</v>
      </c>
      <c r="C54" t="s">
        <v>399</v>
      </c>
      <c r="D54" s="4" t="s">
        <v>1136</v>
      </c>
      <c r="E54" t="s">
        <v>400</v>
      </c>
      <c r="O54" s="32" t="s">
        <v>436</v>
      </c>
    </row>
    <row r="55" spans="1:15" x14ac:dyDescent="0.2">
      <c r="A55" t="s">
        <v>397</v>
      </c>
      <c r="B55">
        <v>446</v>
      </c>
      <c r="C55">
        <v>1638</v>
      </c>
      <c r="D55" s="40">
        <f>B55/C55</f>
        <v>0.27228327228327226</v>
      </c>
      <c r="E55" s="5">
        <f>B55/(B55+C55)</f>
        <v>0.21401151631477927</v>
      </c>
    </row>
    <row r="56" spans="1:15" x14ac:dyDescent="0.2">
      <c r="A56" t="s">
        <v>215</v>
      </c>
      <c r="B56">
        <v>1489</v>
      </c>
      <c r="C56">
        <v>363</v>
      </c>
      <c r="D56" s="40">
        <f>B56/C56</f>
        <v>4.101928374655647</v>
      </c>
      <c r="E56" s="5">
        <f>B56/(B56+C56)</f>
        <v>0.80399568034557234</v>
      </c>
    </row>
    <row r="58" spans="1:15" x14ac:dyDescent="0.2">
      <c r="A58" t="s">
        <v>401</v>
      </c>
    </row>
    <row r="59" spans="1:15" x14ac:dyDescent="0.2">
      <c r="C59" t="s">
        <v>10</v>
      </c>
      <c r="D59" t="s">
        <v>405</v>
      </c>
    </row>
    <row r="60" spans="1:15" x14ac:dyDescent="0.2">
      <c r="A60" t="s">
        <v>409</v>
      </c>
      <c r="C60">
        <f>SUM(C61:C63)</f>
        <v>1828</v>
      </c>
      <c r="O60" s="32" t="s">
        <v>406</v>
      </c>
    </row>
    <row r="61" spans="1:15" x14ac:dyDescent="0.2">
      <c r="A61" t="s">
        <v>402</v>
      </c>
      <c r="C61">
        <v>1395</v>
      </c>
      <c r="D61" s="5">
        <f>C61/C$60</f>
        <v>0.76312910284463897</v>
      </c>
    </row>
    <row r="62" spans="1:15" x14ac:dyDescent="0.2">
      <c r="A62" t="s">
        <v>404</v>
      </c>
      <c r="C62">
        <v>265</v>
      </c>
      <c r="D62" s="5">
        <f>C62/C$60</f>
        <v>0.14496717724288841</v>
      </c>
    </row>
    <row r="63" spans="1:15" x14ac:dyDescent="0.2">
      <c r="A63" t="s">
        <v>403</v>
      </c>
      <c r="C63">
        <v>168</v>
      </c>
      <c r="D63" s="5">
        <f>C63/C$60</f>
        <v>9.1903719912472648E-2</v>
      </c>
    </row>
    <row r="66" spans="1:15" x14ac:dyDescent="0.2">
      <c r="A66" t="s">
        <v>407</v>
      </c>
    </row>
    <row r="67" spans="1:15" x14ac:dyDescent="0.2">
      <c r="A67" t="s">
        <v>408</v>
      </c>
      <c r="C67">
        <v>1395</v>
      </c>
      <c r="O67" s="32" t="s">
        <v>412</v>
      </c>
    </row>
    <row r="68" spans="1:15" x14ac:dyDescent="0.2">
      <c r="A68" t="s">
        <v>410</v>
      </c>
      <c r="C68">
        <v>321</v>
      </c>
    </row>
    <row r="69" spans="1:15" x14ac:dyDescent="0.2">
      <c r="A69" t="s">
        <v>411</v>
      </c>
      <c r="C69">
        <v>96</v>
      </c>
    </row>
    <row r="72" spans="1:15" x14ac:dyDescent="0.2">
      <c r="A72" t="s">
        <v>413</v>
      </c>
      <c r="O72" s="32" t="s">
        <v>421</v>
      </c>
    </row>
    <row r="73" spans="1:15" x14ac:dyDescent="0.2">
      <c r="A73" t="s">
        <v>414</v>
      </c>
      <c r="C73">
        <v>1830</v>
      </c>
    </row>
    <row r="74" spans="1:15" x14ac:dyDescent="0.2">
      <c r="A74" t="s">
        <v>416</v>
      </c>
      <c r="C74">
        <v>1660</v>
      </c>
    </row>
    <row r="75" spans="1:15" x14ac:dyDescent="0.2">
      <c r="A75" t="s">
        <v>417</v>
      </c>
      <c r="C75">
        <v>87</v>
      </c>
    </row>
    <row r="76" spans="1:15" x14ac:dyDescent="0.2">
      <c r="A76" t="s">
        <v>418</v>
      </c>
      <c r="C76">
        <v>8</v>
      </c>
    </row>
    <row r="77" spans="1:15" x14ac:dyDescent="0.2">
      <c r="A77" t="s">
        <v>415</v>
      </c>
      <c r="C77">
        <v>1565</v>
      </c>
    </row>
    <row r="78" spans="1:15" x14ac:dyDescent="0.2">
      <c r="A78" t="s">
        <v>419</v>
      </c>
      <c r="C78">
        <v>820</v>
      </c>
    </row>
    <row r="79" spans="1:15" x14ac:dyDescent="0.2">
      <c r="A79" t="s">
        <v>420</v>
      </c>
      <c r="C79">
        <v>745</v>
      </c>
    </row>
    <row r="81" spans="1:15" x14ac:dyDescent="0.2">
      <c r="A81" t="s">
        <v>422</v>
      </c>
    </row>
    <row r="82" spans="1:15" x14ac:dyDescent="0.2">
      <c r="A82" t="s">
        <v>423</v>
      </c>
      <c r="C82">
        <v>416</v>
      </c>
    </row>
    <row r="83" spans="1:15" x14ac:dyDescent="0.2">
      <c r="C83" t="s">
        <v>424</v>
      </c>
      <c r="D83" t="s">
        <v>425</v>
      </c>
      <c r="E83" t="s">
        <v>426</v>
      </c>
    </row>
    <row r="84" spans="1:15" x14ac:dyDescent="0.2">
      <c r="A84" t="s">
        <v>427</v>
      </c>
      <c r="C84">
        <v>321</v>
      </c>
      <c r="D84">
        <v>180</v>
      </c>
      <c r="E84">
        <v>1465</v>
      </c>
    </row>
    <row r="86" spans="1:15" x14ac:dyDescent="0.2">
      <c r="A86" t="s">
        <v>428</v>
      </c>
    </row>
    <row r="87" spans="1:15" x14ac:dyDescent="0.2">
      <c r="A87" t="s">
        <v>429</v>
      </c>
      <c r="C87">
        <v>282</v>
      </c>
      <c r="O87" s="32" t="s">
        <v>435</v>
      </c>
    </row>
    <row r="88" spans="1:15" x14ac:dyDescent="0.2">
      <c r="A88" t="s">
        <v>430</v>
      </c>
      <c r="C88">
        <v>265</v>
      </c>
    </row>
    <row r="89" spans="1:15" x14ac:dyDescent="0.2">
      <c r="A89" t="s">
        <v>431</v>
      </c>
      <c r="C89">
        <v>166</v>
      </c>
    </row>
    <row r="90" spans="1:15" x14ac:dyDescent="0.2">
      <c r="A90" t="s">
        <v>432</v>
      </c>
      <c r="C90">
        <v>24</v>
      </c>
    </row>
    <row r="91" spans="1:15" x14ac:dyDescent="0.2">
      <c r="A91" t="s">
        <v>433</v>
      </c>
      <c r="C91">
        <v>4</v>
      </c>
    </row>
    <row r="92" spans="1:15" x14ac:dyDescent="0.2">
      <c r="A92" t="s">
        <v>434</v>
      </c>
      <c r="C92">
        <v>79</v>
      </c>
    </row>
    <row r="93" spans="1:15" x14ac:dyDescent="0.2">
      <c r="C93">
        <f>SUM(C87:C92)</f>
        <v>820</v>
      </c>
    </row>
    <row r="97" spans="1:26" x14ac:dyDescent="0.2">
      <c r="A97" t="s">
        <v>829</v>
      </c>
    </row>
    <row r="99" spans="1:26" x14ac:dyDescent="0.2">
      <c r="C99">
        <v>2011</v>
      </c>
      <c r="D99">
        <v>2010</v>
      </c>
      <c r="E99">
        <v>2009</v>
      </c>
      <c r="F99">
        <v>2008</v>
      </c>
      <c r="G99">
        <v>2007</v>
      </c>
      <c r="H99">
        <v>2006</v>
      </c>
      <c r="I99">
        <v>2005</v>
      </c>
      <c r="J99">
        <v>2004</v>
      </c>
      <c r="K99">
        <v>2003</v>
      </c>
      <c r="L99">
        <v>2002</v>
      </c>
      <c r="M99">
        <v>2001</v>
      </c>
    </row>
    <row r="100" spans="1:26" x14ac:dyDescent="0.2">
      <c r="A100" t="s">
        <v>441</v>
      </c>
      <c r="C100" s="1">
        <v>112486</v>
      </c>
      <c r="D100" s="1">
        <v>113877</v>
      </c>
      <c r="E100" s="1">
        <v>118596</v>
      </c>
      <c r="F100" s="1">
        <v>118677</v>
      </c>
      <c r="G100" s="1">
        <v>118523</v>
      </c>
      <c r="H100" s="1">
        <v>117301</v>
      </c>
      <c r="I100" s="1">
        <v>117901</v>
      </c>
      <c r="J100" s="1">
        <v>118337</v>
      </c>
      <c r="K100" s="1">
        <v>118544</v>
      </c>
      <c r="L100" s="1">
        <v>117792</v>
      </c>
      <c r="M100" s="1">
        <v>120693</v>
      </c>
      <c r="O100" s="37" t="s">
        <v>698</v>
      </c>
      <c r="P100" s="33"/>
      <c r="Q100" s="33"/>
      <c r="R100" s="33"/>
      <c r="S100" s="33"/>
      <c r="T100" s="33"/>
      <c r="U100" s="33"/>
      <c r="V100" s="33"/>
      <c r="W100" s="33"/>
      <c r="X100" s="33"/>
      <c r="Y100" s="33"/>
      <c r="Z100" s="33"/>
    </row>
    <row r="101" spans="1:26" x14ac:dyDescent="0.2">
      <c r="O101" s="37"/>
      <c r="P101" s="33"/>
      <c r="Q101" s="33"/>
      <c r="R101" s="33"/>
      <c r="S101" s="33"/>
      <c r="T101" s="33"/>
      <c r="U101" s="33"/>
      <c r="V101" s="33"/>
      <c r="W101" s="33"/>
      <c r="X101" s="33"/>
      <c r="Y101" s="33"/>
      <c r="Z101" s="33"/>
    </row>
    <row r="105" spans="1:26" x14ac:dyDescent="0.2">
      <c r="A105" t="s">
        <v>829</v>
      </c>
    </row>
    <row r="106" spans="1:26" x14ac:dyDescent="0.2">
      <c r="B106" t="s">
        <v>2</v>
      </c>
      <c r="E106" t="s">
        <v>836</v>
      </c>
    </row>
    <row r="107" spans="1:26" x14ac:dyDescent="0.2">
      <c r="A107" t="s">
        <v>97</v>
      </c>
      <c r="B107" t="s">
        <v>0</v>
      </c>
      <c r="C107" t="s">
        <v>830</v>
      </c>
      <c r="D107" t="s">
        <v>831</v>
      </c>
      <c r="E107" t="s">
        <v>0</v>
      </c>
      <c r="F107" t="s">
        <v>834</v>
      </c>
      <c r="G107" t="s">
        <v>835</v>
      </c>
    </row>
    <row r="108" spans="1:26" x14ac:dyDescent="0.2">
      <c r="A108">
        <v>2011</v>
      </c>
      <c r="B108">
        <v>112486</v>
      </c>
      <c r="C108">
        <v>84578</v>
      </c>
      <c r="D108">
        <v>27908</v>
      </c>
      <c r="E108">
        <v>18647</v>
      </c>
      <c r="F108">
        <v>12542</v>
      </c>
      <c r="G108">
        <v>6105</v>
      </c>
      <c r="O108" s="32" t="s">
        <v>837</v>
      </c>
    </row>
    <row r="109" spans="1:26" x14ac:dyDescent="0.2">
      <c r="A109">
        <v>2010</v>
      </c>
      <c r="B109">
        <v>113877</v>
      </c>
      <c r="C109">
        <v>86290</v>
      </c>
      <c r="D109">
        <v>27587</v>
      </c>
      <c r="E109">
        <v>20222</v>
      </c>
      <c r="F109">
        <v>13708</v>
      </c>
      <c r="G109">
        <v>6514</v>
      </c>
      <c r="O109" s="32" t="s">
        <v>832</v>
      </c>
    </row>
    <row r="110" spans="1:26" x14ac:dyDescent="0.2">
      <c r="A110">
        <v>2009</v>
      </c>
      <c r="B110">
        <v>118596</v>
      </c>
      <c r="C110">
        <v>91016</v>
      </c>
      <c r="D110">
        <v>27580</v>
      </c>
      <c r="E110">
        <v>22018</v>
      </c>
      <c r="F110">
        <v>15211</v>
      </c>
      <c r="G110">
        <v>6807</v>
      </c>
      <c r="O110" s="38" t="s">
        <v>442</v>
      </c>
    </row>
    <row r="111" spans="1:26" x14ac:dyDescent="0.2">
      <c r="A111">
        <v>2008</v>
      </c>
      <c r="B111">
        <v>118677</v>
      </c>
      <c r="C111">
        <v>92231</v>
      </c>
      <c r="D111">
        <v>26446</v>
      </c>
      <c r="E111">
        <v>23689</v>
      </c>
      <c r="F111">
        <v>16544</v>
      </c>
      <c r="G111">
        <v>7145</v>
      </c>
      <c r="O111" s="38"/>
    </row>
    <row r="112" spans="1:26" x14ac:dyDescent="0.2">
      <c r="A112">
        <v>2007</v>
      </c>
      <c r="B112">
        <v>118523</v>
      </c>
      <c r="C112">
        <v>92880</v>
      </c>
      <c r="D112">
        <v>25643</v>
      </c>
      <c r="E112">
        <v>25614</v>
      </c>
      <c r="F112">
        <v>17816</v>
      </c>
      <c r="G112">
        <v>7798</v>
      </c>
      <c r="O112" s="32" t="s">
        <v>833</v>
      </c>
    </row>
    <row r="113" spans="1:7" x14ac:dyDescent="0.2">
      <c r="A113">
        <v>2006</v>
      </c>
      <c r="B113">
        <v>117301</v>
      </c>
      <c r="C113">
        <v>92148</v>
      </c>
      <c r="D113">
        <v>25153</v>
      </c>
      <c r="E113">
        <v>27421</v>
      </c>
      <c r="F113">
        <v>19275</v>
      </c>
      <c r="G113">
        <v>8146</v>
      </c>
    </row>
    <row r="114" spans="1:7" x14ac:dyDescent="0.2">
      <c r="A114">
        <v>2005</v>
      </c>
      <c r="B114">
        <v>117901</v>
      </c>
      <c r="C114">
        <v>92789</v>
      </c>
      <c r="D114">
        <v>25112</v>
      </c>
      <c r="E114">
        <v>27780</v>
      </c>
      <c r="F114">
        <v>19055</v>
      </c>
      <c r="G114">
        <v>8725</v>
      </c>
    </row>
    <row r="115" spans="1:7" x14ac:dyDescent="0.2">
      <c r="A115">
        <v>2004</v>
      </c>
      <c r="B115">
        <v>118337</v>
      </c>
      <c r="C115">
        <v>93477</v>
      </c>
      <c r="D115">
        <v>24860</v>
      </c>
      <c r="E115">
        <v>27049</v>
      </c>
      <c r="F115">
        <v>18742</v>
      </c>
      <c r="G115">
        <v>8307</v>
      </c>
    </row>
    <row r="116" spans="1:7" x14ac:dyDescent="0.2">
      <c r="A116">
        <v>2003</v>
      </c>
      <c r="B116">
        <v>118544</v>
      </c>
      <c r="C116">
        <v>93996</v>
      </c>
      <c r="D116">
        <v>24548</v>
      </c>
      <c r="E116">
        <v>27519</v>
      </c>
      <c r="F116">
        <v>19350</v>
      </c>
      <c r="G116">
        <v>8169</v>
      </c>
    </row>
    <row r="117" spans="1:7" x14ac:dyDescent="0.2">
      <c r="A117">
        <v>2002</v>
      </c>
      <c r="B117">
        <v>117792</v>
      </c>
      <c r="C117">
        <v>93354</v>
      </c>
      <c r="D117">
        <v>24438</v>
      </c>
      <c r="E117">
        <v>27178</v>
      </c>
      <c r="F117">
        <v>19054</v>
      </c>
      <c r="G117">
        <v>8124</v>
      </c>
    </row>
    <row r="118" spans="1:7" x14ac:dyDescent="0.2">
      <c r="A118">
        <v>2001</v>
      </c>
      <c r="B118">
        <v>120693</v>
      </c>
      <c r="C118">
        <v>96453</v>
      </c>
      <c r="D118">
        <v>24240</v>
      </c>
      <c r="E118">
        <v>28116</v>
      </c>
      <c r="F118">
        <v>19901</v>
      </c>
      <c r="G118">
        <v>8215</v>
      </c>
    </row>
    <row r="119" spans="1:7" x14ac:dyDescent="0.2">
      <c r="A119">
        <v>2000</v>
      </c>
      <c r="B119">
        <v>118282</v>
      </c>
      <c r="C119">
        <v>94659</v>
      </c>
      <c r="D119">
        <v>23623</v>
      </c>
      <c r="E119">
        <v>27760</v>
      </c>
      <c r="F119">
        <v>19658</v>
      </c>
      <c r="G119">
        <v>8102</v>
      </c>
    </row>
    <row r="120" spans="1:7" x14ac:dyDescent="0.2">
      <c r="A120">
        <v>1999</v>
      </c>
      <c r="B120">
        <v>118029</v>
      </c>
      <c r="C120">
        <v>94873</v>
      </c>
      <c r="D120">
        <v>23156</v>
      </c>
      <c r="E120">
        <v>28341</v>
      </c>
      <c r="F120">
        <v>20462</v>
      </c>
      <c r="G120">
        <v>7879</v>
      </c>
    </row>
    <row r="121" spans="1:7" x14ac:dyDescent="0.2">
      <c r="A121">
        <v>1998</v>
      </c>
      <c r="B121">
        <v>122976</v>
      </c>
      <c r="C121">
        <v>98876</v>
      </c>
      <c r="D121">
        <v>24100</v>
      </c>
      <c r="E121">
        <v>27267</v>
      </c>
      <c r="F121">
        <v>19453</v>
      </c>
      <c r="G121">
        <v>7814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sheetViews>
  <sheetFormatPr defaultRowHeight="12.75" x14ac:dyDescent="0.2"/>
  <cols>
    <col min="1" max="1" width="51.85546875" customWidth="1"/>
    <col min="6" max="6" width="2.7109375" customWidth="1"/>
    <col min="7" max="7" width="103.28515625" customWidth="1"/>
  </cols>
  <sheetData>
    <row r="1" spans="1:7" x14ac:dyDescent="0.2">
      <c r="A1" s="4" t="s">
        <v>1094</v>
      </c>
      <c r="G1" t="s">
        <v>1761</v>
      </c>
    </row>
    <row r="2" spans="1:7" x14ac:dyDescent="0.2">
      <c r="G2" t="s">
        <v>1762</v>
      </c>
    </row>
    <row r="3" spans="1:7" x14ac:dyDescent="0.2">
      <c r="G3" t="s">
        <v>1763</v>
      </c>
    </row>
    <row r="4" spans="1:7" x14ac:dyDescent="0.2">
      <c r="A4" t="s">
        <v>1046</v>
      </c>
      <c r="B4" t="s">
        <v>1047</v>
      </c>
      <c r="G4" s="4" t="s">
        <v>1095</v>
      </c>
    </row>
    <row r="5" spans="1:7" x14ac:dyDescent="0.2">
      <c r="A5" t="s">
        <v>1042</v>
      </c>
      <c r="B5">
        <v>1250</v>
      </c>
      <c r="G5" t="s">
        <v>1096</v>
      </c>
    </row>
    <row r="7" spans="1:7" x14ac:dyDescent="0.2">
      <c r="A7" t="s">
        <v>1043</v>
      </c>
      <c r="G7" s="4" t="s">
        <v>1097</v>
      </c>
    </row>
    <row r="8" spans="1:7" x14ac:dyDescent="0.2">
      <c r="A8" t="s">
        <v>1044</v>
      </c>
      <c r="B8">
        <v>397</v>
      </c>
      <c r="G8" t="s">
        <v>1098</v>
      </c>
    </row>
    <row r="9" spans="1:7" x14ac:dyDescent="0.2">
      <c r="A9" t="s">
        <v>1045</v>
      </c>
      <c r="B9">
        <v>233</v>
      </c>
    </row>
    <row r="11" spans="1:7" x14ac:dyDescent="0.2">
      <c r="A11" t="s">
        <v>1050</v>
      </c>
      <c r="B11" t="s">
        <v>1048</v>
      </c>
      <c r="C11" t="s">
        <v>1049</v>
      </c>
      <c r="D11" s="4" t="s">
        <v>1494</v>
      </c>
    </row>
    <row r="12" spans="1:7" x14ac:dyDescent="0.2">
      <c r="A12" t="s">
        <v>1051</v>
      </c>
      <c r="B12" s="5">
        <v>0.83</v>
      </c>
      <c r="C12" s="5">
        <v>0.63</v>
      </c>
      <c r="D12" s="5">
        <f>SUMPRODUCT(B12:C12,B$15:C$15)/SUM(B$15:C$15)</f>
        <v>0.75603174603174594</v>
      </c>
    </row>
    <row r="13" spans="1:7" x14ac:dyDescent="0.2">
      <c r="A13" t="s">
        <v>1052</v>
      </c>
      <c r="B13" s="5">
        <v>0.15</v>
      </c>
      <c r="C13" s="5">
        <v>0.34</v>
      </c>
      <c r="D13" s="5">
        <f>SUMPRODUCT(B13:C13,B$15:C$15)/SUM(B$15:C$15)</f>
        <v>0.22026984126984125</v>
      </c>
    </row>
    <row r="14" spans="1:7" x14ac:dyDescent="0.2">
      <c r="A14" t="s">
        <v>1053</v>
      </c>
      <c r="B14" s="5">
        <v>0.43</v>
      </c>
      <c r="C14">
        <v>0</v>
      </c>
      <c r="D14" s="5">
        <f>SUMPRODUCT(B14:C14,B$15:C$15)/SUM(B$15:C$15)</f>
        <v>0.27096825396825397</v>
      </c>
    </row>
    <row r="15" spans="1:7" x14ac:dyDescent="0.2">
      <c r="A15" s="4" t="s">
        <v>397</v>
      </c>
      <c r="B15">
        <f>B8</f>
        <v>397</v>
      </c>
      <c r="C15">
        <f>B9</f>
        <v>233</v>
      </c>
      <c r="D15" s="5">
        <f>SUMPRODUCT(B15:C15,B$15:C$15)/SUM(B$15:C$15)</f>
        <v>336.34603174603177</v>
      </c>
    </row>
    <row r="17" spans="1:3" x14ac:dyDescent="0.2">
      <c r="B17" t="s">
        <v>1069</v>
      </c>
    </row>
    <row r="18" spans="1:3" x14ac:dyDescent="0.2">
      <c r="A18" t="s">
        <v>1068</v>
      </c>
      <c r="B18" t="s">
        <v>1048</v>
      </c>
      <c r="C18" t="s">
        <v>1049</v>
      </c>
    </row>
    <row r="19" spans="1:3" x14ac:dyDescent="0.2">
      <c r="A19" t="s">
        <v>1055</v>
      </c>
      <c r="B19">
        <v>259</v>
      </c>
      <c r="C19">
        <v>51</v>
      </c>
    </row>
    <row r="20" spans="1:3" x14ac:dyDescent="0.2">
      <c r="A20" t="s">
        <v>1057</v>
      </c>
      <c r="B20">
        <v>134</v>
      </c>
      <c r="C20">
        <v>45</v>
      </c>
    </row>
    <row r="21" spans="1:3" x14ac:dyDescent="0.2">
      <c r="A21" t="s">
        <v>1064</v>
      </c>
      <c r="B21">
        <v>113</v>
      </c>
      <c r="C21">
        <v>45</v>
      </c>
    </row>
    <row r="22" spans="1:3" x14ac:dyDescent="0.2">
      <c r="A22" t="s">
        <v>1056</v>
      </c>
      <c r="B22">
        <v>84</v>
      </c>
      <c r="C22">
        <v>31</v>
      </c>
    </row>
    <row r="23" spans="1:3" x14ac:dyDescent="0.2">
      <c r="A23" t="s">
        <v>1054</v>
      </c>
      <c r="B23">
        <v>70</v>
      </c>
      <c r="C23">
        <v>36</v>
      </c>
    </row>
    <row r="24" spans="1:3" x14ac:dyDescent="0.2">
      <c r="A24" t="s">
        <v>1058</v>
      </c>
      <c r="B24">
        <v>55</v>
      </c>
      <c r="C24">
        <v>11</v>
      </c>
    </row>
    <row r="25" spans="1:3" x14ac:dyDescent="0.2">
      <c r="A25" t="s">
        <v>1060</v>
      </c>
      <c r="B25">
        <v>39</v>
      </c>
      <c r="C25">
        <v>5</v>
      </c>
    </row>
    <row r="26" spans="1:3" x14ac:dyDescent="0.2">
      <c r="A26" t="s">
        <v>1059</v>
      </c>
      <c r="B26">
        <v>28</v>
      </c>
      <c r="C26">
        <v>8</v>
      </c>
    </row>
    <row r="27" spans="1:3" x14ac:dyDescent="0.2">
      <c r="A27" t="s">
        <v>1061</v>
      </c>
      <c r="B27">
        <v>21</v>
      </c>
      <c r="C27">
        <v>9</v>
      </c>
    </row>
    <row r="28" spans="1:3" x14ac:dyDescent="0.2">
      <c r="A28" t="s">
        <v>1066</v>
      </c>
      <c r="B28">
        <v>19</v>
      </c>
      <c r="C28">
        <v>17</v>
      </c>
    </row>
    <row r="29" spans="1:3" x14ac:dyDescent="0.2">
      <c r="A29" t="s">
        <v>1062</v>
      </c>
      <c r="B29">
        <v>18</v>
      </c>
      <c r="C29">
        <v>36</v>
      </c>
    </row>
    <row r="30" spans="1:3" x14ac:dyDescent="0.2">
      <c r="A30" t="s">
        <v>1063</v>
      </c>
      <c r="B30">
        <v>5</v>
      </c>
      <c r="C30">
        <v>4</v>
      </c>
    </row>
    <row r="31" spans="1:3" x14ac:dyDescent="0.2">
      <c r="A31" t="s">
        <v>1065</v>
      </c>
      <c r="B31">
        <v>5</v>
      </c>
      <c r="C31">
        <v>24</v>
      </c>
    </row>
    <row r="32" spans="1:3" x14ac:dyDescent="0.2">
      <c r="A32" t="s">
        <v>1067</v>
      </c>
      <c r="B32">
        <v>1</v>
      </c>
      <c r="C32">
        <v>2</v>
      </c>
    </row>
    <row r="34" spans="1:7" x14ac:dyDescent="0.2">
      <c r="B34" t="s">
        <v>1069</v>
      </c>
    </row>
    <row r="35" spans="1:7" x14ac:dyDescent="0.2">
      <c r="A35" t="s">
        <v>1078</v>
      </c>
      <c r="B35" t="s">
        <v>1048</v>
      </c>
      <c r="C35" t="s">
        <v>1049</v>
      </c>
    </row>
    <row r="36" spans="1:7" x14ac:dyDescent="0.2">
      <c r="A36" t="s">
        <v>1070</v>
      </c>
      <c r="B36">
        <v>163</v>
      </c>
      <c r="C36">
        <v>45</v>
      </c>
      <c r="G36" s="4" t="s">
        <v>1099</v>
      </c>
    </row>
    <row r="37" spans="1:7" x14ac:dyDescent="0.2">
      <c r="A37" t="s">
        <v>1071</v>
      </c>
      <c r="B37">
        <v>137</v>
      </c>
      <c r="C37">
        <v>121</v>
      </c>
      <c r="G37" s="4" t="s">
        <v>1100</v>
      </c>
    </row>
    <row r="38" spans="1:7" x14ac:dyDescent="0.2">
      <c r="A38" t="s">
        <v>1074</v>
      </c>
      <c r="B38">
        <v>60</v>
      </c>
      <c r="C38">
        <v>98</v>
      </c>
      <c r="G38" s="4" t="s">
        <v>1101</v>
      </c>
    </row>
    <row r="39" spans="1:7" x14ac:dyDescent="0.2">
      <c r="A39" t="s">
        <v>1076</v>
      </c>
      <c r="B39">
        <v>44</v>
      </c>
      <c r="C39">
        <v>20</v>
      </c>
    </row>
    <row r="40" spans="1:7" x14ac:dyDescent="0.2">
      <c r="A40" t="s">
        <v>1075</v>
      </c>
      <c r="B40">
        <v>30</v>
      </c>
      <c r="C40">
        <v>153</v>
      </c>
    </row>
    <row r="41" spans="1:7" x14ac:dyDescent="0.2">
      <c r="A41" t="s">
        <v>1073</v>
      </c>
      <c r="B41">
        <v>21</v>
      </c>
      <c r="C41">
        <v>107</v>
      </c>
    </row>
    <row r="42" spans="1:7" x14ac:dyDescent="0.2">
      <c r="A42" t="s">
        <v>1077</v>
      </c>
      <c r="B42">
        <v>16</v>
      </c>
      <c r="C42">
        <v>21</v>
      </c>
    </row>
    <row r="43" spans="1:7" x14ac:dyDescent="0.2">
      <c r="A43" t="s">
        <v>1072</v>
      </c>
      <c r="B43">
        <v>3</v>
      </c>
      <c r="C43">
        <v>2</v>
      </c>
    </row>
    <row r="46" spans="1:7" x14ac:dyDescent="0.2">
      <c r="D46" t="s">
        <v>1081</v>
      </c>
    </row>
    <row r="47" spans="1:7" x14ac:dyDescent="0.2">
      <c r="B47" t="s">
        <v>1048</v>
      </c>
      <c r="C47" t="s">
        <v>1049</v>
      </c>
      <c r="D47" t="s">
        <v>1048</v>
      </c>
      <c r="E47" t="s">
        <v>1049</v>
      </c>
    </row>
    <row r="48" spans="1:7" x14ac:dyDescent="0.2">
      <c r="A48" t="s">
        <v>1047</v>
      </c>
      <c r="B48">
        <f>B8</f>
        <v>397</v>
      </c>
      <c r="C48">
        <f>B9</f>
        <v>233</v>
      </c>
    </row>
    <row r="49" spans="1:5" x14ac:dyDescent="0.2">
      <c r="A49" t="s">
        <v>1079</v>
      </c>
      <c r="B49">
        <v>397</v>
      </c>
      <c r="C49">
        <v>206</v>
      </c>
      <c r="D49" s="5">
        <f>B49/B48</f>
        <v>1</v>
      </c>
      <c r="E49" s="5">
        <f>C49/C48</f>
        <v>0.88412017167381973</v>
      </c>
    </row>
    <row r="50" spans="1:5" x14ac:dyDescent="0.2">
      <c r="A50" t="s">
        <v>1080</v>
      </c>
      <c r="B50">
        <v>282</v>
      </c>
      <c r="C50">
        <v>130</v>
      </c>
      <c r="D50" s="5">
        <f>B50/B48</f>
        <v>0.7103274559193955</v>
      </c>
      <c r="E50" s="5">
        <f>C50/C48</f>
        <v>0.55793991416309008</v>
      </c>
    </row>
    <row r="53" spans="1:5" x14ac:dyDescent="0.2">
      <c r="A53" t="s">
        <v>1082</v>
      </c>
      <c r="B53" t="s">
        <v>1048</v>
      </c>
      <c r="C53" t="s">
        <v>1049</v>
      </c>
    </row>
    <row r="54" spans="1:5" x14ac:dyDescent="0.2">
      <c r="A54" s="4" t="s">
        <v>1084</v>
      </c>
      <c r="B54">
        <v>61</v>
      </c>
      <c r="C54">
        <v>5</v>
      </c>
    </row>
    <row r="55" spans="1:5" x14ac:dyDescent="0.2">
      <c r="A55" s="4" t="s">
        <v>1083</v>
      </c>
      <c r="B55">
        <v>30</v>
      </c>
      <c r="C55">
        <v>26</v>
      </c>
    </row>
    <row r="56" spans="1:5" x14ac:dyDescent="0.2">
      <c r="A56" s="4" t="s">
        <v>1085</v>
      </c>
      <c r="B56">
        <v>14</v>
      </c>
      <c r="C56">
        <v>3</v>
      </c>
    </row>
    <row r="57" spans="1:5" x14ac:dyDescent="0.2">
      <c r="A57" s="4" t="s">
        <v>1086</v>
      </c>
      <c r="B57">
        <v>10</v>
      </c>
      <c r="C57">
        <v>35</v>
      </c>
    </row>
    <row r="58" spans="1:5" x14ac:dyDescent="0.2">
      <c r="A58" s="4" t="s">
        <v>1087</v>
      </c>
      <c r="B58">
        <v>0</v>
      </c>
      <c r="C58">
        <v>2</v>
      </c>
    </row>
    <row r="59" spans="1:5" x14ac:dyDescent="0.2">
      <c r="A59" s="4" t="s">
        <v>1088</v>
      </c>
      <c r="B59">
        <v>0</v>
      </c>
      <c r="C59">
        <v>5</v>
      </c>
    </row>
    <row r="62" spans="1:5" x14ac:dyDescent="0.2">
      <c r="A62" s="4" t="s">
        <v>1090</v>
      </c>
      <c r="B62" t="s">
        <v>1048</v>
      </c>
      <c r="C62" t="s">
        <v>1049</v>
      </c>
    </row>
    <row r="63" spans="1:5" x14ac:dyDescent="0.2">
      <c r="A63" s="41" t="s">
        <v>1091</v>
      </c>
      <c r="B63">
        <v>15</v>
      </c>
      <c r="C63">
        <v>1</v>
      </c>
    </row>
    <row r="64" spans="1:5" x14ac:dyDescent="0.2">
      <c r="A64" s="41" t="s">
        <v>1092</v>
      </c>
      <c r="B64">
        <v>35</v>
      </c>
      <c r="C64">
        <v>11</v>
      </c>
    </row>
    <row r="65" spans="1:3" x14ac:dyDescent="0.2">
      <c r="A65" t="s">
        <v>1089</v>
      </c>
      <c r="B65">
        <v>6</v>
      </c>
      <c r="C65">
        <v>11</v>
      </c>
    </row>
    <row r="66" spans="1:3" x14ac:dyDescent="0.2">
      <c r="A66" s="42" t="s">
        <v>1093</v>
      </c>
      <c r="B66">
        <v>44</v>
      </c>
      <c r="C66">
        <v>77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sqref="A1:B1"/>
    </sheetView>
  </sheetViews>
  <sheetFormatPr defaultRowHeight="12.75" x14ac:dyDescent="0.2"/>
  <cols>
    <col min="1" max="1" width="31.85546875" customWidth="1"/>
    <col min="14" max="14" width="2.85546875" customWidth="1"/>
    <col min="15" max="15" width="110.42578125" customWidth="1"/>
  </cols>
  <sheetData>
    <row r="1" spans="1:15" x14ac:dyDescent="0.2">
      <c r="A1" s="54" t="s">
        <v>985</v>
      </c>
      <c r="B1" s="54"/>
      <c r="O1" t="s">
        <v>1761</v>
      </c>
    </row>
    <row r="2" spans="1:15" x14ac:dyDescent="0.2">
      <c r="O2" t="s">
        <v>1762</v>
      </c>
    </row>
    <row r="3" spans="1:15" x14ac:dyDescent="0.2">
      <c r="O3" t="s">
        <v>1763</v>
      </c>
    </row>
    <row r="4" spans="1:15" x14ac:dyDescent="0.2">
      <c r="B4" t="s">
        <v>946</v>
      </c>
    </row>
    <row r="5" spans="1:15" x14ac:dyDescent="0.2">
      <c r="A5" t="s">
        <v>947</v>
      </c>
      <c r="B5">
        <v>9213</v>
      </c>
      <c r="O5" t="s">
        <v>961</v>
      </c>
    </row>
    <row r="6" spans="1:15" x14ac:dyDescent="0.2">
      <c r="A6" t="s">
        <v>948</v>
      </c>
      <c r="B6">
        <v>8804</v>
      </c>
      <c r="O6" t="s">
        <v>962</v>
      </c>
    </row>
    <row r="7" spans="1:15" x14ac:dyDescent="0.2">
      <c r="A7" t="s">
        <v>949</v>
      </c>
      <c r="B7">
        <v>719</v>
      </c>
      <c r="O7" t="s">
        <v>986</v>
      </c>
    </row>
    <row r="8" spans="1:15" x14ac:dyDescent="0.2">
      <c r="O8" t="s">
        <v>988</v>
      </c>
    </row>
    <row r="9" spans="1:15" x14ac:dyDescent="0.2">
      <c r="A9" t="s">
        <v>950</v>
      </c>
      <c r="B9">
        <v>7270</v>
      </c>
      <c r="O9" t="s">
        <v>990</v>
      </c>
    </row>
    <row r="12" spans="1:15" x14ac:dyDescent="0.2">
      <c r="A12" t="s">
        <v>956</v>
      </c>
    </row>
    <row r="13" spans="1:15" x14ac:dyDescent="0.2">
      <c r="A13" t="s">
        <v>951</v>
      </c>
      <c r="B13">
        <v>494</v>
      </c>
      <c r="O13" t="s">
        <v>960</v>
      </c>
    </row>
    <row r="14" spans="1:15" x14ac:dyDescent="0.2">
      <c r="A14" t="s">
        <v>952</v>
      </c>
      <c r="B14">
        <v>358</v>
      </c>
      <c r="O14" t="s">
        <v>959</v>
      </c>
    </row>
    <row r="15" spans="1:15" x14ac:dyDescent="0.2">
      <c r="A15" t="s">
        <v>954</v>
      </c>
      <c r="B15">
        <v>4390</v>
      </c>
    </row>
    <row r="16" spans="1:15" x14ac:dyDescent="0.2">
      <c r="A16" t="s">
        <v>953</v>
      </c>
      <c r="B16">
        <v>3021</v>
      </c>
      <c r="O16" t="s">
        <v>989</v>
      </c>
    </row>
    <row r="18" spans="1:15" x14ac:dyDescent="0.2">
      <c r="A18" t="s">
        <v>955</v>
      </c>
      <c r="B18">
        <f>SUM(B14:B16)</f>
        <v>7769</v>
      </c>
    </row>
    <row r="20" spans="1:15" x14ac:dyDescent="0.2">
      <c r="A20" t="s">
        <v>957</v>
      </c>
    </row>
    <row r="21" spans="1:15" x14ac:dyDescent="0.2">
      <c r="A21" t="s">
        <v>958</v>
      </c>
      <c r="B21">
        <v>5986</v>
      </c>
    </row>
    <row r="24" spans="1:15" x14ac:dyDescent="0.2">
      <c r="A24" t="s">
        <v>1131</v>
      </c>
    </row>
    <row r="25" spans="1:15" x14ac:dyDescent="0.2">
      <c r="A25" t="s">
        <v>1132</v>
      </c>
      <c r="B25" s="40">
        <f>SUM(B31:M31)/SUM(B32:M32)</f>
        <v>0.23064787237179676</v>
      </c>
    </row>
    <row r="26" spans="1:15" x14ac:dyDescent="0.2">
      <c r="A26" t="s">
        <v>1130</v>
      </c>
      <c r="B26" s="3">
        <f>SUM(B33:M33)/SUM(B34:M34)</f>
        <v>4.2464901477832511</v>
      </c>
    </row>
    <row r="28" spans="1:15" x14ac:dyDescent="0.2">
      <c r="A28" t="s">
        <v>987</v>
      </c>
    </row>
    <row r="29" spans="1:15" x14ac:dyDescent="0.2">
      <c r="B29" t="s">
        <v>978</v>
      </c>
    </row>
    <row r="30" spans="1:15" x14ac:dyDescent="0.2">
      <c r="B30">
        <v>2009</v>
      </c>
      <c r="C30">
        <v>2008</v>
      </c>
      <c r="D30">
        <v>2007</v>
      </c>
      <c r="E30">
        <v>2006</v>
      </c>
      <c r="F30">
        <v>2005</v>
      </c>
      <c r="G30">
        <v>2004</v>
      </c>
      <c r="H30">
        <v>2003</v>
      </c>
      <c r="I30">
        <v>2002</v>
      </c>
      <c r="J30">
        <v>2001</v>
      </c>
      <c r="K30">
        <v>2000</v>
      </c>
      <c r="L30">
        <v>1999</v>
      </c>
      <c r="M30">
        <v>1998</v>
      </c>
    </row>
    <row r="31" spans="1:15" x14ac:dyDescent="0.2">
      <c r="A31" t="s">
        <v>963</v>
      </c>
      <c r="B31">
        <v>1284</v>
      </c>
      <c r="C31">
        <v>1238</v>
      </c>
      <c r="D31">
        <v>1368</v>
      </c>
      <c r="E31">
        <v>1326</v>
      </c>
      <c r="F31">
        <v>1364</v>
      </c>
      <c r="G31">
        <v>1243</v>
      </c>
      <c r="H31">
        <v>1383</v>
      </c>
      <c r="I31">
        <v>1395</v>
      </c>
      <c r="J31">
        <v>1409</v>
      </c>
      <c r="K31">
        <v>1343</v>
      </c>
      <c r="L31">
        <v>1190</v>
      </c>
      <c r="M31">
        <v>1100</v>
      </c>
      <c r="O31" t="s">
        <v>971</v>
      </c>
    </row>
    <row r="32" spans="1:15" x14ac:dyDescent="0.2">
      <c r="A32" t="s">
        <v>970</v>
      </c>
      <c r="B32">
        <v>5265</v>
      </c>
      <c r="C32">
        <v>5201</v>
      </c>
      <c r="D32">
        <v>5350</v>
      </c>
      <c r="E32">
        <v>5684</v>
      </c>
      <c r="F32">
        <v>5683</v>
      </c>
      <c r="G32">
        <v>5283</v>
      </c>
      <c r="H32">
        <v>6048</v>
      </c>
      <c r="I32">
        <v>6211</v>
      </c>
      <c r="J32">
        <v>5992</v>
      </c>
      <c r="K32">
        <v>6000</v>
      </c>
      <c r="L32">
        <v>5773</v>
      </c>
      <c r="M32">
        <v>5332</v>
      </c>
      <c r="O32" t="s">
        <v>972</v>
      </c>
    </row>
    <row r="33" spans="1:15" x14ac:dyDescent="0.2">
      <c r="A33" t="s">
        <v>964</v>
      </c>
      <c r="B33">
        <v>5354</v>
      </c>
      <c r="C33">
        <v>5276</v>
      </c>
      <c r="D33">
        <v>5436</v>
      </c>
      <c r="E33">
        <v>5812</v>
      </c>
      <c r="F33">
        <v>5800</v>
      </c>
      <c r="G33">
        <v>5325</v>
      </c>
      <c r="H33">
        <v>6163</v>
      </c>
      <c r="I33">
        <v>6327</v>
      </c>
      <c r="J33">
        <v>6092</v>
      </c>
      <c r="K33">
        <v>6076</v>
      </c>
      <c r="L33">
        <v>5870</v>
      </c>
      <c r="M33">
        <v>5432</v>
      </c>
      <c r="O33" t="s">
        <v>973</v>
      </c>
    </row>
    <row r="34" spans="1:15" x14ac:dyDescent="0.2">
      <c r="A34" t="s">
        <v>965</v>
      </c>
      <c r="B34">
        <v>1333</v>
      </c>
      <c r="C34">
        <v>1307</v>
      </c>
      <c r="D34">
        <v>1444</v>
      </c>
      <c r="E34">
        <v>1355</v>
      </c>
      <c r="F34">
        <v>1400</v>
      </c>
      <c r="G34">
        <v>1312</v>
      </c>
      <c r="H34">
        <v>1426</v>
      </c>
      <c r="I34">
        <v>1468</v>
      </c>
      <c r="J34">
        <v>1453</v>
      </c>
      <c r="K34">
        <v>1396</v>
      </c>
      <c r="L34">
        <v>1208</v>
      </c>
      <c r="M34">
        <v>1138</v>
      </c>
    </row>
    <row r="35" spans="1:15" x14ac:dyDescent="0.2">
      <c r="A35" t="s">
        <v>966</v>
      </c>
      <c r="B35">
        <v>4678</v>
      </c>
      <c r="C35">
        <v>4530</v>
      </c>
      <c r="D35">
        <v>4727</v>
      </c>
      <c r="E35">
        <v>4471</v>
      </c>
      <c r="F35">
        <v>5003</v>
      </c>
      <c r="G35">
        <v>4551</v>
      </c>
      <c r="H35">
        <v>5176</v>
      </c>
      <c r="I35">
        <v>5389</v>
      </c>
      <c r="J35">
        <v>4941</v>
      </c>
      <c r="K35">
        <v>5200</v>
      </c>
      <c r="L35">
        <v>5004</v>
      </c>
      <c r="M35">
        <v>4514</v>
      </c>
      <c r="O35" t="s">
        <v>979</v>
      </c>
    </row>
    <row r="36" spans="1:15" x14ac:dyDescent="0.2">
      <c r="A36" t="s">
        <v>967</v>
      </c>
      <c r="B36">
        <v>1663</v>
      </c>
      <c r="C36">
        <v>1737</v>
      </c>
      <c r="D36">
        <v>1769</v>
      </c>
      <c r="E36">
        <v>2281</v>
      </c>
      <c r="F36">
        <v>1773</v>
      </c>
      <c r="G36">
        <v>1674</v>
      </c>
      <c r="H36">
        <v>1942</v>
      </c>
      <c r="I36">
        <v>1968</v>
      </c>
      <c r="J36">
        <v>2236</v>
      </c>
      <c r="K36">
        <v>1906</v>
      </c>
      <c r="L36">
        <v>1774</v>
      </c>
      <c r="M36">
        <v>1692</v>
      </c>
    </row>
    <row r="37" spans="1:15" x14ac:dyDescent="0.2">
      <c r="A37" t="s">
        <v>968</v>
      </c>
      <c r="B37">
        <v>1744</v>
      </c>
      <c r="C37">
        <v>1763</v>
      </c>
      <c r="D37">
        <v>1744</v>
      </c>
      <c r="E37">
        <v>1972</v>
      </c>
      <c r="F37">
        <v>1904</v>
      </c>
      <c r="G37">
        <v>1903</v>
      </c>
      <c r="H37">
        <v>2198</v>
      </c>
      <c r="I37">
        <v>2245</v>
      </c>
      <c r="J37">
        <v>2271</v>
      </c>
      <c r="K37">
        <v>2431</v>
      </c>
      <c r="L37">
        <v>2263</v>
      </c>
      <c r="M37">
        <v>1903</v>
      </c>
    </row>
    <row r="38" spans="1:15" x14ac:dyDescent="0.2">
      <c r="A38" t="s">
        <v>969</v>
      </c>
      <c r="B38">
        <v>4531</v>
      </c>
      <c r="C38">
        <v>4404</v>
      </c>
      <c r="D38">
        <v>4615</v>
      </c>
      <c r="E38">
        <v>4718</v>
      </c>
      <c r="F38">
        <v>4834</v>
      </c>
      <c r="G38">
        <v>4354</v>
      </c>
      <c r="H38">
        <v>4934</v>
      </c>
      <c r="I38">
        <v>5036</v>
      </c>
      <c r="J38">
        <v>4820</v>
      </c>
      <c r="K38">
        <v>4599</v>
      </c>
      <c r="L38">
        <v>4437</v>
      </c>
      <c r="M38">
        <v>4312</v>
      </c>
    </row>
    <row r="40" spans="1:15" x14ac:dyDescent="0.2">
      <c r="A40" t="s">
        <v>974</v>
      </c>
      <c r="B40" s="5">
        <f>B31/(B31+B32)</f>
        <v>0.19606046724690793</v>
      </c>
      <c r="C40" s="5">
        <f t="shared" ref="C40:M40" si="0">C31/(C31+C32)</f>
        <v>0.19226587979499923</v>
      </c>
      <c r="D40" s="5">
        <f t="shared" si="0"/>
        <v>0.20363203334325691</v>
      </c>
      <c r="E40" s="5">
        <f t="shared" si="0"/>
        <v>0.18915834522111269</v>
      </c>
      <c r="F40" s="5">
        <f t="shared" si="0"/>
        <v>0.19355754221654606</v>
      </c>
      <c r="G40" s="5">
        <f t="shared" si="0"/>
        <v>0.19046889365614464</v>
      </c>
      <c r="H40" s="5">
        <f t="shared" si="0"/>
        <v>0.18611223253936213</v>
      </c>
      <c r="I40" s="5">
        <f t="shared" si="0"/>
        <v>0.1834078359190113</v>
      </c>
      <c r="J40" s="5">
        <f t="shared" si="0"/>
        <v>0.1903796784218349</v>
      </c>
      <c r="K40" s="5">
        <f t="shared" si="0"/>
        <v>0.18289527441100367</v>
      </c>
      <c r="L40" s="5">
        <f t="shared" si="0"/>
        <v>0.1709033462587965</v>
      </c>
      <c r="M40" s="5">
        <f t="shared" si="0"/>
        <v>0.17101990049751245</v>
      </c>
    </row>
    <row r="41" spans="1:15" x14ac:dyDescent="0.2">
      <c r="A41" t="s">
        <v>975</v>
      </c>
      <c r="B41" s="5">
        <f>B34/(B33+B34)</f>
        <v>0.19934200687901898</v>
      </c>
      <c r="C41" s="5">
        <f t="shared" ref="C41:M41" si="1">C34/(C33+C34)</f>
        <v>0.19854169831383867</v>
      </c>
      <c r="D41" s="5">
        <f t="shared" si="1"/>
        <v>0.20988372093023255</v>
      </c>
      <c r="E41" s="5">
        <f t="shared" si="1"/>
        <v>0.18906097390819032</v>
      </c>
      <c r="F41" s="5">
        <f t="shared" si="1"/>
        <v>0.19444444444444445</v>
      </c>
      <c r="G41" s="5">
        <f t="shared" si="1"/>
        <v>0.19767967455175531</v>
      </c>
      <c r="H41" s="5">
        <f t="shared" si="1"/>
        <v>0.18790354460403216</v>
      </c>
      <c r="I41" s="5">
        <f t="shared" si="1"/>
        <v>0.18832584990378448</v>
      </c>
      <c r="J41" s="5">
        <f t="shared" si="1"/>
        <v>0.19257786613651426</v>
      </c>
      <c r="K41" s="5">
        <f t="shared" si="1"/>
        <v>0.18683083511777301</v>
      </c>
      <c r="L41" s="5">
        <f t="shared" si="1"/>
        <v>0.17066968070076294</v>
      </c>
      <c r="M41" s="5">
        <f t="shared" si="1"/>
        <v>0.17321156773211568</v>
      </c>
    </row>
    <row r="42" spans="1:15" x14ac:dyDescent="0.2">
      <c r="A42" t="s">
        <v>976</v>
      </c>
      <c r="B42" s="5">
        <f>B35/(B35+B36)</f>
        <v>0.73773852704620724</v>
      </c>
      <c r="C42" s="5">
        <f t="shared" ref="C42:M42" si="2">C35/(C35+C36)</f>
        <v>0.72283389181426516</v>
      </c>
      <c r="D42" s="5">
        <f t="shared" si="2"/>
        <v>0.7276785714285714</v>
      </c>
      <c r="E42" s="5">
        <f t="shared" si="2"/>
        <v>0.66217417061611372</v>
      </c>
      <c r="F42" s="5">
        <f t="shared" si="2"/>
        <v>0.73834120425029515</v>
      </c>
      <c r="G42" s="5">
        <f t="shared" si="2"/>
        <v>0.73108433734939759</v>
      </c>
      <c r="H42" s="5">
        <f t="shared" si="2"/>
        <v>0.72717055352627147</v>
      </c>
      <c r="I42" s="5">
        <f t="shared" si="2"/>
        <v>0.73249966018757651</v>
      </c>
      <c r="J42" s="5">
        <f t="shared" si="2"/>
        <v>0.68844921276299287</v>
      </c>
      <c r="K42" s="5">
        <f t="shared" si="2"/>
        <v>0.73177596397410638</v>
      </c>
      <c r="L42" s="5">
        <f t="shared" si="2"/>
        <v>0.73827087636470934</v>
      </c>
      <c r="M42" s="5">
        <f t="shared" si="2"/>
        <v>0.72736061875604252</v>
      </c>
    </row>
    <row r="43" spans="1:15" x14ac:dyDescent="0.2">
      <c r="A43" t="s">
        <v>977</v>
      </c>
      <c r="B43" s="5">
        <f>(B37+B38)/(B31+B32)</f>
        <v>0.95816155138189041</v>
      </c>
      <c r="C43" s="5">
        <f t="shared" ref="C43:M43" si="3">(C37+C38)/(C31+C32)</f>
        <v>0.95775741574778694</v>
      </c>
      <c r="D43" s="5">
        <f t="shared" si="3"/>
        <v>0.94656147662994938</v>
      </c>
      <c r="E43" s="5">
        <f t="shared" si="3"/>
        <v>0.95435092724679027</v>
      </c>
      <c r="F43" s="5">
        <f t="shared" si="3"/>
        <v>0.95615155385270323</v>
      </c>
      <c r="G43" s="5">
        <f t="shared" si="3"/>
        <v>0.9587802635611401</v>
      </c>
      <c r="H43" s="5">
        <f t="shared" si="3"/>
        <v>0.95976315435338444</v>
      </c>
      <c r="I43" s="5">
        <f t="shared" si="3"/>
        <v>0.95727057586116227</v>
      </c>
      <c r="J43" s="5">
        <f t="shared" si="3"/>
        <v>0.95811376840967433</v>
      </c>
      <c r="K43" s="5">
        <f t="shared" si="3"/>
        <v>0.95737437014844073</v>
      </c>
      <c r="L43" s="5">
        <f t="shared" si="3"/>
        <v>0.96222892431423235</v>
      </c>
      <c r="M43" s="5">
        <f t="shared" si="3"/>
        <v>0.96626243781094523</v>
      </c>
    </row>
    <row r="46" spans="1:15" x14ac:dyDescent="0.2">
      <c r="A46" t="s">
        <v>984</v>
      </c>
    </row>
    <row r="47" spans="1:15" x14ac:dyDescent="0.2">
      <c r="A47" t="s">
        <v>980</v>
      </c>
      <c r="B47">
        <v>12298</v>
      </c>
      <c r="C47">
        <v>11696</v>
      </c>
      <c r="D47">
        <v>11927</v>
      </c>
      <c r="E47">
        <v>11379</v>
      </c>
      <c r="F47">
        <v>12434</v>
      </c>
      <c r="G47">
        <v>11565</v>
      </c>
      <c r="H47">
        <v>11639</v>
      </c>
      <c r="I47">
        <v>11976</v>
      </c>
      <c r="J47">
        <v>11411</v>
      </c>
      <c r="K47">
        <v>11870</v>
      </c>
      <c r="L47">
        <f>L49-L48</f>
        <v>11380</v>
      </c>
      <c r="M47">
        <f>M49-M48</f>
        <v>10754</v>
      </c>
    </row>
    <row r="48" spans="1:15" x14ac:dyDescent="0.2">
      <c r="A48" t="s">
        <v>981</v>
      </c>
      <c r="B48">
        <v>343</v>
      </c>
      <c r="C48">
        <v>314</v>
      </c>
      <c r="D48">
        <v>307</v>
      </c>
      <c r="E48">
        <v>268</v>
      </c>
      <c r="F48">
        <v>279</v>
      </c>
      <c r="G48">
        <v>300</v>
      </c>
      <c r="H48">
        <v>296</v>
      </c>
      <c r="I48">
        <v>341</v>
      </c>
      <c r="J48">
        <v>277</v>
      </c>
      <c r="K48">
        <v>254</v>
      </c>
      <c r="L48">
        <v>305</v>
      </c>
      <c r="M48">
        <v>258</v>
      </c>
    </row>
    <row r="49" spans="1:13" x14ac:dyDescent="0.2">
      <c r="A49" t="s">
        <v>982</v>
      </c>
      <c r="B49">
        <f t="shared" ref="B49:K49" si="4">B47+B48</f>
        <v>12641</v>
      </c>
      <c r="C49">
        <f t="shared" si="4"/>
        <v>12010</v>
      </c>
      <c r="D49">
        <f t="shared" si="4"/>
        <v>12234</v>
      </c>
      <c r="E49">
        <f t="shared" si="4"/>
        <v>11647</v>
      </c>
      <c r="F49">
        <f t="shared" si="4"/>
        <v>12713</v>
      </c>
      <c r="G49">
        <f t="shared" si="4"/>
        <v>11865</v>
      </c>
      <c r="H49">
        <f t="shared" si="4"/>
        <v>11935</v>
      </c>
      <c r="I49">
        <f t="shared" si="4"/>
        <v>12317</v>
      </c>
      <c r="J49">
        <f t="shared" si="4"/>
        <v>11688</v>
      </c>
      <c r="K49">
        <f t="shared" si="4"/>
        <v>12124</v>
      </c>
      <c r="L49">
        <v>11685</v>
      </c>
      <c r="M49">
        <v>11012</v>
      </c>
    </row>
    <row r="51" spans="1:13" x14ac:dyDescent="0.2">
      <c r="A51" t="s">
        <v>983</v>
      </c>
      <c r="B51" s="5">
        <f>B35/B49</f>
        <v>0.37006565936239222</v>
      </c>
      <c r="C51" s="5">
        <f>C35/C49</f>
        <v>0.3771856786011657</v>
      </c>
      <c r="D51" s="5">
        <f>D35/D49</f>
        <v>0.38638221350335133</v>
      </c>
      <c r="E51" s="5">
        <f>E35/E49</f>
        <v>0.38387567613977847</v>
      </c>
      <c r="F51" s="5">
        <f>F35/F49</f>
        <v>0.39353417761346654</v>
      </c>
      <c r="G51" s="5">
        <f t="shared" ref="G51:M51" si="5">G35/G49</f>
        <v>0.38356510745891276</v>
      </c>
      <c r="H51" s="5">
        <f t="shared" si="5"/>
        <v>0.4336824465856724</v>
      </c>
      <c r="I51" s="5">
        <f t="shared" si="5"/>
        <v>0.43752537143785014</v>
      </c>
      <c r="J51" s="5">
        <f t="shared" si="5"/>
        <v>0.42274127310061604</v>
      </c>
      <c r="K51" s="5">
        <f t="shared" si="5"/>
        <v>0.42890135268888158</v>
      </c>
      <c r="L51" s="5">
        <f t="shared" si="5"/>
        <v>0.42824133504492939</v>
      </c>
      <c r="M51" s="5">
        <f t="shared" si="5"/>
        <v>0.40991645477660732</v>
      </c>
    </row>
    <row r="53" spans="1:13" x14ac:dyDescent="0.2">
      <c r="A53" t="s">
        <v>991</v>
      </c>
      <c r="B53" s="5">
        <f>B18/B49</f>
        <v>0.61458745352424649</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heetViews>
  <sheetFormatPr defaultRowHeight="12.75" x14ac:dyDescent="0.2"/>
  <cols>
    <col min="1" max="1" width="29.85546875" customWidth="1"/>
    <col min="18" max="18" width="2.7109375" customWidth="1"/>
    <col min="19" max="19" width="92.7109375" customWidth="1"/>
  </cols>
  <sheetData>
    <row r="1" spans="1:19" x14ac:dyDescent="0.2">
      <c r="A1" t="s">
        <v>505</v>
      </c>
      <c r="S1" t="s">
        <v>1761</v>
      </c>
    </row>
    <row r="2" spans="1:19" x14ac:dyDescent="0.2">
      <c r="S2" t="s">
        <v>1762</v>
      </c>
    </row>
    <row r="3" spans="1:19" x14ac:dyDescent="0.2">
      <c r="S3" t="s">
        <v>1763</v>
      </c>
    </row>
    <row r="4" spans="1:19" x14ac:dyDescent="0.2">
      <c r="A4" s="4" t="s">
        <v>716</v>
      </c>
    </row>
    <row r="5" spans="1:19" x14ac:dyDescent="0.2">
      <c r="B5" t="s">
        <v>476</v>
      </c>
    </row>
    <row r="6" spans="1:19" x14ac:dyDescent="0.2">
      <c r="B6">
        <v>2011</v>
      </c>
      <c r="C6">
        <v>2010</v>
      </c>
      <c r="D6">
        <v>2009</v>
      </c>
      <c r="E6">
        <v>2008</v>
      </c>
      <c r="F6">
        <v>2007</v>
      </c>
      <c r="G6">
        <v>2006</v>
      </c>
      <c r="H6">
        <v>2005</v>
      </c>
      <c r="I6">
        <v>2004</v>
      </c>
      <c r="J6">
        <v>2003</v>
      </c>
      <c r="K6">
        <v>2002</v>
      </c>
      <c r="L6">
        <v>2001</v>
      </c>
      <c r="M6">
        <v>2000</v>
      </c>
      <c r="N6">
        <v>1999</v>
      </c>
      <c r="O6">
        <v>1998</v>
      </c>
      <c r="P6">
        <v>1997</v>
      </c>
      <c r="Q6">
        <v>1996</v>
      </c>
      <c r="S6" t="s">
        <v>475</v>
      </c>
    </row>
    <row r="7" spans="1:19" x14ac:dyDescent="0.2">
      <c r="A7" t="s">
        <v>451</v>
      </c>
      <c r="B7" s="1">
        <v>56103</v>
      </c>
      <c r="C7" s="24">
        <v>53322</v>
      </c>
      <c r="D7" s="24">
        <v>50451</v>
      </c>
      <c r="E7" s="24">
        <v>49266</v>
      </c>
      <c r="F7" s="24">
        <v>49109</v>
      </c>
      <c r="G7" s="24">
        <v>49338</v>
      </c>
      <c r="H7" s="24">
        <v>48577</v>
      </c>
      <c r="I7" s="24">
        <v>55221</v>
      </c>
      <c r="J7" s="24">
        <v>55468</v>
      </c>
      <c r="K7" s="24">
        <v>50624</v>
      </c>
      <c r="L7" s="24">
        <v>51154</v>
      </c>
      <c r="S7" s="4" t="s">
        <v>725</v>
      </c>
    </row>
    <row r="8" spans="1:19" x14ac:dyDescent="0.2">
      <c r="C8" s="28"/>
      <c r="D8" s="28"/>
      <c r="E8" s="28"/>
      <c r="F8" s="28"/>
      <c r="G8" s="28"/>
      <c r="H8" s="28"/>
      <c r="I8" s="28"/>
      <c r="J8" s="28"/>
      <c r="K8" s="28"/>
      <c r="L8" s="28"/>
      <c r="S8" s="4" t="s">
        <v>726</v>
      </c>
    </row>
    <row r="9" spans="1:19" x14ac:dyDescent="0.2">
      <c r="C9" s="24"/>
      <c r="D9" s="24"/>
      <c r="E9" s="24"/>
      <c r="F9" s="24"/>
      <c r="G9" s="24"/>
      <c r="H9" s="24"/>
      <c r="I9" s="24"/>
      <c r="J9" s="24"/>
      <c r="K9" s="24"/>
      <c r="L9" s="24"/>
      <c r="S9" s="4" t="s">
        <v>715</v>
      </c>
    </row>
    <row r="11" spans="1:19" x14ac:dyDescent="0.2">
      <c r="B11" s="26">
        <v>2011</v>
      </c>
      <c r="C11" s="26">
        <v>2010</v>
      </c>
      <c r="D11" s="26">
        <v>2009</v>
      </c>
      <c r="E11" s="26">
        <v>2008</v>
      </c>
      <c r="F11" s="26">
        <v>2007</v>
      </c>
      <c r="G11" s="26">
        <v>2006</v>
      </c>
      <c r="H11" s="26">
        <v>2005</v>
      </c>
      <c r="I11" s="26">
        <v>2004</v>
      </c>
      <c r="J11" s="26">
        <v>2003</v>
      </c>
      <c r="K11" s="26">
        <v>2002</v>
      </c>
      <c r="L11" s="26">
        <v>2001</v>
      </c>
      <c r="M11" s="26">
        <v>2000</v>
      </c>
      <c r="N11" s="26">
        <v>1999</v>
      </c>
      <c r="O11" s="26">
        <v>1998</v>
      </c>
      <c r="P11" s="26">
        <v>1997</v>
      </c>
      <c r="Q11" s="26">
        <v>1996</v>
      </c>
      <c r="S11" t="s">
        <v>472</v>
      </c>
    </row>
    <row r="12" spans="1:19" x14ac:dyDescent="0.2">
      <c r="A12" t="s">
        <v>471</v>
      </c>
      <c r="D12" s="27">
        <v>115988</v>
      </c>
      <c r="E12" s="27">
        <v>109142</v>
      </c>
      <c r="F12" s="27">
        <v>115008</v>
      </c>
      <c r="G12" s="27">
        <v>115455</v>
      </c>
      <c r="H12" s="27">
        <v>115411</v>
      </c>
      <c r="I12" s="27">
        <v>122797</v>
      </c>
      <c r="J12" s="27">
        <v>125108</v>
      </c>
      <c r="K12" s="27">
        <v>130944</v>
      </c>
      <c r="L12" s="27">
        <v>125897</v>
      </c>
      <c r="M12" s="27">
        <v>108792</v>
      </c>
      <c r="N12" s="27">
        <v>126432</v>
      </c>
      <c r="O12" s="27">
        <v>131493</v>
      </c>
      <c r="P12" s="27">
        <v>128407</v>
      </c>
      <c r="Q12" s="27">
        <v>94698</v>
      </c>
      <c r="S12" t="s">
        <v>452</v>
      </c>
    </row>
    <row r="13" spans="1:19" x14ac:dyDescent="0.2">
      <c r="S13" t="s">
        <v>453</v>
      </c>
    </row>
    <row r="14" spans="1:19" x14ac:dyDescent="0.2">
      <c r="S14" t="s">
        <v>454</v>
      </c>
    </row>
    <row r="16" spans="1:19" x14ac:dyDescent="0.2">
      <c r="S16" t="s">
        <v>473</v>
      </c>
    </row>
    <row r="17" spans="1:19" x14ac:dyDescent="0.2">
      <c r="A17" s="4" t="s">
        <v>722</v>
      </c>
      <c r="S17" t="s">
        <v>474</v>
      </c>
    </row>
    <row r="18" spans="1:19" x14ac:dyDescent="0.2">
      <c r="B18">
        <v>1997</v>
      </c>
      <c r="C18">
        <v>1996</v>
      </c>
      <c r="D18">
        <v>1995</v>
      </c>
      <c r="E18">
        <v>1994</v>
      </c>
      <c r="F18">
        <v>1993</v>
      </c>
      <c r="G18">
        <v>1992</v>
      </c>
      <c r="H18">
        <v>1991</v>
      </c>
    </row>
    <row r="19" spans="1:19" x14ac:dyDescent="0.2">
      <c r="A19" s="4" t="s">
        <v>718</v>
      </c>
      <c r="B19">
        <v>49501</v>
      </c>
      <c r="C19">
        <v>49000</v>
      </c>
      <c r="D19">
        <v>47000</v>
      </c>
      <c r="E19">
        <v>45000</v>
      </c>
      <c r="F19">
        <v>41000</v>
      </c>
      <c r="G19">
        <v>35000</v>
      </c>
      <c r="H19">
        <v>32702</v>
      </c>
      <c r="S19" s="4" t="s">
        <v>721</v>
      </c>
    </row>
    <row r="20" spans="1:19" x14ac:dyDescent="0.2">
      <c r="A20" s="4" t="s">
        <v>719</v>
      </c>
      <c r="B20">
        <v>44037</v>
      </c>
      <c r="C20">
        <v>41504</v>
      </c>
      <c r="S20" t="s">
        <v>717</v>
      </c>
    </row>
    <row r="22" spans="1:19" x14ac:dyDescent="0.2">
      <c r="S22" t="s">
        <v>720</v>
      </c>
    </row>
    <row r="23" spans="1:19" x14ac:dyDescent="0.2">
      <c r="S23" s="4" t="s">
        <v>723</v>
      </c>
    </row>
    <row r="24" spans="1:19" x14ac:dyDescent="0.2">
      <c r="S24" t="s">
        <v>724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6"/>
  <sheetViews>
    <sheetView workbookViewId="0">
      <selection sqref="A1:B1"/>
    </sheetView>
  </sheetViews>
  <sheetFormatPr defaultRowHeight="12.75" x14ac:dyDescent="0.2"/>
  <cols>
    <col min="1" max="1" width="46.7109375" customWidth="1"/>
    <col min="2" max="2" width="12.7109375" customWidth="1"/>
    <col min="3" max="19" width="11.5703125" customWidth="1"/>
    <col min="20" max="21" width="10.28515625" bestFit="1" customWidth="1"/>
    <col min="22" max="22" width="3.140625" customWidth="1"/>
    <col min="23" max="23" width="108.5703125" customWidth="1"/>
  </cols>
  <sheetData>
    <row r="1" spans="1:23" ht="12" customHeight="1" x14ac:dyDescent="0.2">
      <c r="A1" s="54" t="s">
        <v>322</v>
      </c>
      <c r="B1" s="54"/>
      <c r="W1" t="s">
        <v>1761</v>
      </c>
    </row>
    <row r="2" spans="1:23" ht="12" customHeight="1" x14ac:dyDescent="0.2">
      <c r="W2" t="s">
        <v>1762</v>
      </c>
    </row>
    <row r="3" spans="1:23" ht="12" customHeight="1" x14ac:dyDescent="0.2">
      <c r="W3" t="s">
        <v>1763</v>
      </c>
    </row>
    <row r="4" spans="1:23" x14ac:dyDescent="0.2">
      <c r="B4">
        <v>2012</v>
      </c>
      <c r="C4">
        <v>2011</v>
      </c>
      <c r="D4">
        <v>2010</v>
      </c>
      <c r="E4">
        <v>2009</v>
      </c>
      <c r="F4">
        <v>2008</v>
      </c>
      <c r="G4">
        <v>2007</v>
      </c>
      <c r="H4">
        <v>2006</v>
      </c>
      <c r="I4">
        <v>2005</v>
      </c>
      <c r="J4">
        <v>2004</v>
      </c>
      <c r="K4">
        <v>2003</v>
      </c>
      <c r="L4">
        <v>2002</v>
      </c>
      <c r="M4">
        <v>2001</v>
      </c>
      <c r="N4">
        <v>2000</v>
      </c>
      <c r="O4">
        <v>1999</v>
      </c>
      <c r="P4">
        <v>1998</v>
      </c>
      <c r="Q4">
        <v>1997</v>
      </c>
      <c r="R4">
        <v>1996</v>
      </c>
      <c r="S4">
        <v>1995</v>
      </c>
    </row>
    <row r="5" spans="1:23" x14ac:dyDescent="0.2">
      <c r="A5" t="s">
        <v>62</v>
      </c>
      <c r="C5" s="6">
        <f>C21+C22</f>
        <v>20268</v>
      </c>
      <c r="D5" s="6">
        <f t="shared" ref="D5:S5" si="0">D21+D22</f>
        <v>25571</v>
      </c>
      <c r="E5" s="6">
        <f t="shared" si="0"/>
        <v>25360</v>
      </c>
      <c r="F5" s="6">
        <f>F21+F22</f>
        <v>25520</v>
      </c>
      <c r="G5" s="6">
        <f t="shared" si="0"/>
        <v>24217</v>
      </c>
      <c r="H5" s="6">
        <f t="shared" si="0"/>
        <v>24490</v>
      </c>
      <c r="I5" s="6">
        <f t="shared" si="0"/>
        <v>25354</v>
      </c>
      <c r="J5" s="6">
        <f t="shared" si="0"/>
        <v>25399</v>
      </c>
      <c r="K5" s="6">
        <f t="shared" si="0"/>
        <v>26823</v>
      </c>
      <c r="L5" s="6">
        <f t="shared" si="0"/>
        <v>29578</v>
      </c>
      <c r="M5" s="6">
        <f t="shared" si="0"/>
        <v>29779</v>
      </c>
      <c r="N5" s="6">
        <f t="shared" si="0"/>
        <v>28374</v>
      </c>
      <c r="O5" s="6">
        <f t="shared" si="0"/>
        <v>25994</v>
      </c>
      <c r="P5" s="6">
        <f t="shared" si="0"/>
        <v>29538</v>
      </c>
      <c r="Q5" s="6">
        <f t="shared" si="0"/>
        <v>27729</v>
      </c>
      <c r="R5" s="6">
        <f t="shared" si="0"/>
        <v>26725</v>
      </c>
      <c r="S5" s="6">
        <f t="shared" si="0"/>
        <v>26025</v>
      </c>
      <c r="W5" t="s">
        <v>323</v>
      </c>
    </row>
    <row r="6" spans="1:23" x14ac:dyDescent="0.2">
      <c r="A6" t="s">
        <v>63</v>
      </c>
      <c r="C6" s="6">
        <f>C23+C24</f>
        <v>9216</v>
      </c>
      <c r="D6" s="6">
        <f t="shared" ref="D6:S6" si="1">D23+D24</f>
        <v>10843</v>
      </c>
      <c r="E6" s="6">
        <f t="shared" si="1"/>
        <v>11011</v>
      </c>
      <c r="F6" s="6">
        <f>F23+F24</f>
        <v>11091</v>
      </c>
      <c r="G6" s="6">
        <f t="shared" si="1"/>
        <v>11213</v>
      </c>
      <c r="H6" s="6">
        <f t="shared" si="1"/>
        <v>11665</v>
      </c>
      <c r="I6" s="6">
        <f t="shared" si="1"/>
        <v>12816</v>
      </c>
      <c r="J6" s="6">
        <f t="shared" si="1"/>
        <v>13017</v>
      </c>
      <c r="K6" s="6">
        <f t="shared" si="1"/>
        <v>13897</v>
      </c>
      <c r="L6" s="6">
        <f t="shared" si="1"/>
        <v>14940</v>
      </c>
      <c r="M6" s="6">
        <f t="shared" si="1"/>
        <v>15177</v>
      </c>
      <c r="N6" s="6">
        <f t="shared" si="1"/>
        <v>15416</v>
      </c>
      <c r="O6" s="6">
        <f t="shared" si="1"/>
        <v>16239</v>
      </c>
      <c r="P6" s="6">
        <f t="shared" si="1"/>
        <v>19378</v>
      </c>
      <c r="Q6" s="6">
        <f t="shared" si="1"/>
        <v>17900</v>
      </c>
      <c r="R6" s="6">
        <f t="shared" si="1"/>
        <v>18111</v>
      </c>
      <c r="S6" s="6">
        <f t="shared" si="1"/>
        <v>14546</v>
      </c>
    </row>
    <row r="7" spans="1:23" x14ac:dyDescent="0.2">
      <c r="A7" t="s">
        <v>320</v>
      </c>
      <c r="C7" s="6">
        <v>3348401</v>
      </c>
      <c r="D7" s="6">
        <v>3323539</v>
      </c>
      <c r="E7" s="6">
        <v>3295364</v>
      </c>
      <c r="F7" s="6">
        <v>3267877</v>
      </c>
      <c r="G7" s="6">
        <v>3240384</v>
      </c>
      <c r="H7" s="6">
        <v>3207944</v>
      </c>
      <c r="I7" s="6">
        <v>3178722</v>
      </c>
      <c r="J7" s="6">
        <v>3147642</v>
      </c>
      <c r="K7" s="6">
        <v>3118685</v>
      </c>
      <c r="L7" s="6">
        <v>3094624</v>
      </c>
      <c r="M7" s="6">
        <v>3074027</v>
      </c>
      <c r="N7" s="6">
        <v>3054037</v>
      </c>
      <c r="O7" s="6">
        <v>2995297</v>
      </c>
      <c r="P7" s="6">
        <v>2959388</v>
      </c>
      <c r="Q7" s="6">
        <v>2924749</v>
      </c>
      <c r="R7" s="6">
        <v>2910464</v>
      </c>
      <c r="S7" s="6">
        <v>2884102</v>
      </c>
      <c r="W7" t="s">
        <v>324</v>
      </c>
    </row>
    <row r="8" spans="1:23" x14ac:dyDescent="0.2">
      <c r="A8" t="s">
        <v>321</v>
      </c>
      <c r="C8" s="3">
        <f>(C5+C6)*1000/C7</f>
        <v>8.8053969641031653</v>
      </c>
      <c r="D8" s="3">
        <f t="shared" ref="D8:S8" si="2">(D5+D6)*1000/D7</f>
        <v>10.956393170051562</v>
      </c>
      <c r="E8" s="3">
        <f t="shared" si="2"/>
        <v>11.037020493032029</v>
      </c>
      <c r="F8" s="3">
        <f t="shared" si="2"/>
        <v>11.203298043347409</v>
      </c>
      <c r="G8" s="3">
        <f t="shared" si="2"/>
        <v>10.933889316821711</v>
      </c>
      <c r="H8" s="3">
        <f t="shared" si="2"/>
        <v>11.270458586558867</v>
      </c>
      <c r="I8" s="3">
        <f t="shared" si="2"/>
        <v>12.007970498835695</v>
      </c>
      <c r="J8" s="3">
        <f t="shared" si="2"/>
        <v>12.204691639011044</v>
      </c>
      <c r="K8" s="3">
        <f t="shared" si="2"/>
        <v>13.056785151434019</v>
      </c>
      <c r="L8" s="3">
        <f t="shared" si="2"/>
        <v>14.385592563102982</v>
      </c>
      <c r="M8" s="3">
        <f t="shared" si="2"/>
        <v>14.624464911986784</v>
      </c>
      <c r="N8" s="3">
        <f t="shared" si="2"/>
        <v>14.33839865070397</v>
      </c>
      <c r="O8" s="3">
        <f t="shared" si="2"/>
        <v>14.099770406740967</v>
      </c>
      <c r="P8" s="3">
        <f t="shared" si="2"/>
        <v>16.529093177373159</v>
      </c>
      <c r="Q8" s="3">
        <f t="shared" si="2"/>
        <v>15.600996871868322</v>
      </c>
      <c r="R8" s="3">
        <f t="shared" si="2"/>
        <v>15.405103791010642</v>
      </c>
      <c r="S8" s="3">
        <f t="shared" si="2"/>
        <v>14.06711690501931</v>
      </c>
      <c r="W8" t="s">
        <v>330</v>
      </c>
    </row>
    <row r="9" spans="1:23" x14ac:dyDescent="0.2">
      <c r="A9" t="s">
        <v>993</v>
      </c>
      <c r="C9" s="5">
        <f>C6/C5</f>
        <v>0.45470692717584371</v>
      </c>
      <c r="D9" s="5">
        <f t="shared" ref="D9:S9" si="3">D6/D5</f>
        <v>0.42403503969340267</v>
      </c>
      <c r="E9" s="5">
        <f t="shared" si="3"/>
        <v>0.43418769716088329</v>
      </c>
      <c r="F9" s="5">
        <f t="shared" si="3"/>
        <v>0.4346003134796238</v>
      </c>
      <c r="G9" s="5">
        <f t="shared" si="3"/>
        <v>0.46302184415906184</v>
      </c>
      <c r="H9" s="5">
        <f t="shared" si="3"/>
        <v>0.4763168640261331</v>
      </c>
      <c r="I9" s="5">
        <f t="shared" si="3"/>
        <v>0.50548236964581528</v>
      </c>
      <c r="J9" s="5">
        <f t="shared" si="3"/>
        <v>0.51250049214536009</v>
      </c>
      <c r="K9" s="5">
        <f t="shared" si="3"/>
        <v>0.51810013794131904</v>
      </c>
      <c r="L9" s="5">
        <f t="shared" si="3"/>
        <v>0.50510514571641085</v>
      </c>
      <c r="M9" s="5">
        <f t="shared" si="3"/>
        <v>0.50965445448134594</v>
      </c>
      <c r="N9" s="5">
        <f t="shared" si="3"/>
        <v>0.54331430182561502</v>
      </c>
      <c r="O9" s="5">
        <f t="shared" si="3"/>
        <v>0.62472108948218819</v>
      </c>
      <c r="P9" s="5">
        <f t="shared" si="3"/>
        <v>0.65603629223373283</v>
      </c>
      <c r="Q9" s="5">
        <f t="shared" si="3"/>
        <v>0.64553355692596204</v>
      </c>
      <c r="R9" s="5">
        <f t="shared" si="3"/>
        <v>0.67768007483629555</v>
      </c>
      <c r="S9" s="5">
        <f t="shared" si="3"/>
        <v>0.55892411143131604</v>
      </c>
      <c r="W9" t="s">
        <v>331</v>
      </c>
    </row>
    <row r="10" spans="1:23" x14ac:dyDescent="0.2">
      <c r="C10" s="3"/>
      <c r="D10" s="3"/>
      <c r="E10" s="3"/>
      <c r="F10" s="3"/>
      <c r="G10" s="3"/>
      <c r="H10" s="3"/>
      <c r="I10" s="3"/>
      <c r="J10" s="3"/>
      <c r="K10" s="3"/>
      <c r="L10" s="3"/>
      <c r="M10" s="3"/>
      <c r="N10" s="3"/>
      <c r="O10" s="3"/>
      <c r="P10" s="3"/>
      <c r="Q10" s="3"/>
      <c r="R10" s="3"/>
      <c r="S10" s="3"/>
      <c r="W10" t="s">
        <v>332</v>
      </c>
    </row>
    <row r="11" spans="1:23" x14ac:dyDescent="0.2">
      <c r="J11" t="s">
        <v>1031</v>
      </c>
      <c r="K11" s="1">
        <v>28075</v>
      </c>
    </row>
    <row r="12" spans="1:23" x14ac:dyDescent="0.2">
      <c r="A12" t="s">
        <v>729</v>
      </c>
    </row>
    <row r="13" spans="1:23" x14ac:dyDescent="0.2">
      <c r="B13" t="s">
        <v>263</v>
      </c>
    </row>
    <row r="14" spans="1:23" x14ac:dyDescent="0.2">
      <c r="B14">
        <v>2012</v>
      </c>
      <c r="C14">
        <v>2011</v>
      </c>
      <c r="D14">
        <v>2010</v>
      </c>
      <c r="E14">
        <v>2009</v>
      </c>
      <c r="F14">
        <v>2008</v>
      </c>
      <c r="G14">
        <v>2007</v>
      </c>
      <c r="H14">
        <v>2006</v>
      </c>
      <c r="I14">
        <v>2005</v>
      </c>
      <c r="J14">
        <v>2004</v>
      </c>
      <c r="K14">
        <v>2003</v>
      </c>
      <c r="L14">
        <v>2002</v>
      </c>
      <c r="M14">
        <v>2001</v>
      </c>
      <c r="N14">
        <v>2000</v>
      </c>
      <c r="O14">
        <v>1999</v>
      </c>
      <c r="P14">
        <v>1998</v>
      </c>
      <c r="Q14">
        <v>1997</v>
      </c>
      <c r="R14">
        <v>1996</v>
      </c>
      <c r="S14">
        <v>1995</v>
      </c>
      <c r="W14" t="s">
        <v>325</v>
      </c>
    </row>
    <row r="15" spans="1:23" x14ac:dyDescent="0.2">
      <c r="A15" t="s">
        <v>268</v>
      </c>
      <c r="C15" s="6">
        <v>19752</v>
      </c>
      <c r="D15" s="6">
        <v>20317</v>
      </c>
      <c r="E15" s="6">
        <v>19505</v>
      </c>
      <c r="F15" s="6">
        <v>19193</v>
      </c>
      <c r="G15" s="6">
        <v>17869</v>
      </c>
      <c r="H15" s="6">
        <v>18350</v>
      </c>
      <c r="I15" s="6">
        <v>19693</v>
      </c>
      <c r="J15" s="6">
        <v>22269</v>
      </c>
      <c r="K15" s="6">
        <v>5663</v>
      </c>
      <c r="L15" s="6">
        <v>15950</v>
      </c>
      <c r="M15" s="6">
        <v>12192</v>
      </c>
      <c r="N15" s="6">
        <v>18405</v>
      </c>
      <c r="O15" s="6">
        <v>20848</v>
      </c>
      <c r="P15" s="6">
        <v>24966</v>
      </c>
      <c r="Q15" s="6">
        <v>25803</v>
      </c>
      <c r="W15" t="s">
        <v>303</v>
      </c>
    </row>
    <row r="16" spans="1:23" x14ac:dyDescent="0.2">
      <c r="A16" t="s">
        <v>269</v>
      </c>
      <c r="C16" s="6">
        <v>11369</v>
      </c>
      <c r="D16" s="6">
        <v>2208</v>
      </c>
      <c r="E16" s="6">
        <v>2273</v>
      </c>
      <c r="F16" s="6">
        <v>2489</v>
      </c>
      <c r="G16" s="6">
        <v>2436</v>
      </c>
      <c r="H16" s="6">
        <v>2806</v>
      </c>
      <c r="I16" s="6">
        <v>3693</v>
      </c>
      <c r="J16" s="6">
        <v>6097</v>
      </c>
      <c r="K16" s="6">
        <v>825</v>
      </c>
      <c r="L16" s="6">
        <v>6613</v>
      </c>
      <c r="M16" s="6">
        <v>10468</v>
      </c>
      <c r="N16" s="6">
        <v>4466</v>
      </c>
      <c r="O16" s="6">
        <v>2706</v>
      </c>
      <c r="P16" s="6">
        <v>5873</v>
      </c>
      <c r="Q16" s="6"/>
      <c r="W16" t="s">
        <v>278</v>
      </c>
    </row>
    <row r="18" spans="1:23" x14ac:dyDescent="0.2">
      <c r="A18" t="s">
        <v>728</v>
      </c>
    </row>
    <row r="19" spans="1:23" x14ac:dyDescent="0.2">
      <c r="B19" t="s">
        <v>263</v>
      </c>
    </row>
    <row r="20" spans="1:23" x14ac:dyDescent="0.2">
      <c r="A20" t="s">
        <v>304</v>
      </c>
      <c r="B20">
        <v>2012</v>
      </c>
      <c r="C20">
        <v>2011</v>
      </c>
      <c r="D20">
        <v>2010</v>
      </c>
      <c r="E20">
        <v>2009</v>
      </c>
      <c r="F20">
        <v>2008</v>
      </c>
      <c r="G20">
        <v>2007</v>
      </c>
      <c r="H20">
        <v>2006</v>
      </c>
      <c r="I20">
        <v>2005</v>
      </c>
      <c r="J20">
        <v>2004</v>
      </c>
      <c r="K20">
        <v>2003</v>
      </c>
      <c r="L20">
        <v>2002</v>
      </c>
      <c r="M20">
        <v>2001</v>
      </c>
      <c r="N20">
        <v>2000</v>
      </c>
      <c r="O20">
        <v>1999</v>
      </c>
      <c r="P20">
        <v>1998</v>
      </c>
      <c r="Q20">
        <v>1997</v>
      </c>
      <c r="R20">
        <v>1996</v>
      </c>
      <c r="S20">
        <v>1995</v>
      </c>
      <c r="T20" t="s">
        <v>300</v>
      </c>
      <c r="U20" t="s">
        <v>301</v>
      </c>
      <c r="W20" t="s">
        <v>325</v>
      </c>
    </row>
    <row r="21" spans="1:23" x14ac:dyDescent="0.2">
      <c r="A21" t="s">
        <v>264</v>
      </c>
      <c r="C21" s="6">
        <v>15019</v>
      </c>
      <c r="D21" s="6">
        <v>19324</v>
      </c>
      <c r="E21" s="6">
        <v>19429</v>
      </c>
      <c r="F21" s="6">
        <v>21929</v>
      </c>
      <c r="G21" s="6">
        <v>21384</v>
      </c>
      <c r="H21" s="6">
        <v>21164</v>
      </c>
      <c r="I21" s="6">
        <v>22189</v>
      </c>
      <c r="J21" s="6">
        <v>22272</v>
      </c>
      <c r="K21" s="6">
        <v>23406</v>
      </c>
      <c r="L21" s="6">
        <v>25752</v>
      </c>
      <c r="M21" s="6">
        <v>25506</v>
      </c>
      <c r="N21" s="6">
        <v>24243</v>
      </c>
      <c r="O21" s="6">
        <v>22592</v>
      </c>
      <c r="P21" s="6">
        <v>25788</v>
      </c>
      <c r="Q21" s="6">
        <v>23750</v>
      </c>
      <c r="R21" s="6">
        <v>22754</v>
      </c>
      <c r="S21" s="6">
        <v>22429</v>
      </c>
      <c r="T21" s="6">
        <v>20667</v>
      </c>
      <c r="U21" s="6">
        <v>24207</v>
      </c>
      <c r="W21" t="s">
        <v>326</v>
      </c>
    </row>
    <row r="22" spans="1:23" x14ac:dyDescent="0.2">
      <c r="A22" t="s">
        <v>265</v>
      </c>
      <c r="C22" s="6">
        <v>5249</v>
      </c>
      <c r="D22" s="6">
        <v>6247</v>
      </c>
      <c r="E22" s="6">
        <v>5931</v>
      </c>
      <c r="F22" s="6">
        <v>3591</v>
      </c>
      <c r="G22" s="6">
        <v>2833</v>
      </c>
      <c r="H22" s="6">
        <v>3326</v>
      </c>
      <c r="I22" s="6">
        <v>3165</v>
      </c>
      <c r="J22" s="6">
        <v>3127</v>
      </c>
      <c r="K22" s="6">
        <v>3417</v>
      </c>
      <c r="L22" s="6">
        <v>3826</v>
      </c>
      <c r="M22" s="6">
        <v>4273</v>
      </c>
      <c r="N22" s="6">
        <v>4131</v>
      </c>
      <c r="O22" s="6">
        <v>3402</v>
      </c>
      <c r="P22" s="6">
        <v>3750</v>
      </c>
      <c r="Q22" s="6">
        <v>3979</v>
      </c>
      <c r="R22" s="6">
        <v>3971</v>
      </c>
      <c r="S22" s="6">
        <v>3596</v>
      </c>
      <c r="T22" s="6">
        <v>4738</v>
      </c>
      <c r="U22" s="6">
        <v>4126</v>
      </c>
      <c r="W22" t="s">
        <v>302</v>
      </c>
    </row>
    <row r="23" spans="1:23" x14ac:dyDescent="0.2">
      <c r="A23" t="s">
        <v>64</v>
      </c>
      <c r="C23" s="6">
        <v>5836</v>
      </c>
      <c r="D23" s="6">
        <v>7501</v>
      </c>
      <c r="E23" s="6">
        <v>7909</v>
      </c>
      <c r="F23" s="6">
        <v>9140</v>
      </c>
      <c r="G23" s="6">
        <v>9658</v>
      </c>
      <c r="H23" s="6">
        <v>10156</v>
      </c>
      <c r="I23" s="6">
        <v>11163</v>
      </c>
      <c r="J23" s="6">
        <v>11514</v>
      </c>
      <c r="K23" s="6">
        <v>12292</v>
      </c>
      <c r="L23" s="6">
        <v>13165</v>
      </c>
      <c r="M23" s="6">
        <v>13293</v>
      </c>
      <c r="N23" s="6">
        <v>13379</v>
      </c>
      <c r="O23" s="6">
        <v>14249</v>
      </c>
      <c r="P23" s="6">
        <v>17570</v>
      </c>
      <c r="Q23" s="6">
        <v>16075</v>
      </c>
      <c r="R23" s="6">
        <v>16446</v>
      </c>
      <c r="S23" s="6">
        <v>13543</v>
      </c>
      <c r="T23" s="6">
        <v>8434</v>
      </c>
      <c r="U23" s="6">
        <v>2495</v>
      </c>
      <c r="W23" t="s">
        <v>329</v>
      </c>
    </row>
    <row r="24" spans="1:23" x14ac:dyDescent="0.2">
      <c r="A24" t="s">
        <v>266</v>
      </c>
      <c r="C24" s="6">
        <v>3380</v>
      </c>
      <c r="D24" s="6">
        <v>3342</v>
      </c>
      <c r="E24" s="6">
        <v>3102</v>
      </c>
      <c r="F24" s="6">
        <v>1951</v>
      </c>
      <c r="G24" s="6">
        <v>1555</v>
      </c>
      <c r="H24" s="6">
        <v>1509</v>
      </c>
      <c r="I24" s="6">
        <v>1653</v>
      </c>
      <c r="J24" s="6">
        <v>1503</v>
      </c>
      <c r="K24" s="6">
        <v>1605</v>
      </c>
      <c r="L24" s="6">
        <v>1775</v>
      </c>
      <c r="M24" s="6">
        <v>1884</v>
      </c>
      <c r="N24" s="6">
        <v>2037</v>
      </c>
      <c r="O24" s="6">
        <v>1990</v>
      </c>
      <c r="P24" s="6">
        <v>1808</v>
      </c>
      <c r="Q24" s="6">
        <v>1825</v>
      </c>
      <c r="R24" s="6">
        <v>1665</v>
      </c>
      <c r="S24" s="6">
        <v>1003</v>
      </c>
      <c r="T24" s="6">
        <v>2676</v>
      </c>
      <c r="U24" s="6">
        <v>363</v>
      </c>
    </row>
    <row r="25" spans="1:23" x14ac:dyDescent="0.2">
      <c r="A25" t="s">
        <v>267</v>
      </c>
      <c r="C25" s="6">
        <v>0</v>
      </c>
      <c r="D25" s="6">
        <v>0</v>
      </c>
      <c r="E25" s="6">
        <v>0</v>
      </c>
      <c r="F25" s="6">
        <v>0</v>
      </c>
      <c r="G25" s="6"/>
      <c r="H25" s="6"/>
      <c r="I25" s="6"/>
      <c r="J25" s="6"/>
      <c r="K25" s="6"/>
      <c r="L25" s="6"/>
      <c r="M25" s="6"/>
      <c r="N25" s="6"/>
      <c r="O25" s="6"/>
      <c r="P25" s="6">
        <v>148</v>
      </c>
      <c r="Q25" s="6">
        <v>661</v>
      </c>
      <c r="R25" s="6">
        <v>602</v>
      </c>
      <c r="S25" s="6">
        <v>655</v>
      </c>
      <c r="T25" s="6">
        <v>0</v>
      </c>
      <c r="U25" s="6"/>
    </row>
    <row r="26" spans="1:23" x14ac:dyDescent="0.2">
      <c r="A26" t="s">
        <v>0</v>
      </c>
      <c r="C26" s="6">
        <f t="shared" ref="C26:S26" si="4">SUM(C21:C25)</f>
        <v>29484</v>
      </c>
      <c r="D26" s="6">
        <f t="shared" si="4"/>
        <v>36414</v>
      </c>
      <c r="E26" s="6">
        <f t="shared" si="4"/>
        <v>36371</v>
      </c>
      <c r="F26" s="6">
        <f t="shared" si="4"/>
        <v>36611</v>
      </c>
      <c r="G26" s="6">
        <f t="shared" si="4"/>
        <v>35430</v>
      </c>
      <c r="H26" s="6">
        <f t="shared" si="4"/>
        <v>36155</v>
      </c>
      <c r="I26" s="6">
        <f t="shared" si="4"/>
        <v>38170</v>
      </c>
      <c r="J26" s="6">
        <f t="shared" si="4"/>
        <v>38416</v>
      </c>
      <c r="K26" s="6">
        <f t="shared" si="4"/>
        <v>40720</v>
      </c>
      <c r="L26" s="6">
        <f t="shared" si="4"/>
        <v>44518</v>
      </c>
      <c r="M26" s="6">
        <f t="shared" si="4"/>
        <v>44956</v>
      </c>
      <c r="N26" s="6">
        <f t="shared" si="4"/>
        <v>43790</v>
      </c>
      <c r="O26" s="6">
        <f t="shared" si="4"/>
        <v>42233</v>
      </c>
      <c r="P26" s="6">
        <f t="shared" si="4"/>
        <v>49064</v>
      </c>
      <c r="Q26" s="6">
        <f t="shared" si="4"/>
        <v>46290</v>
      </c>
      <c r="R26" s="6">
        <f t="shared" si="4"/>
        <v>45438</v>
      </c>
      <c r="S26" s="6">
        <f t="shared" si="4"/>
        <v>41226</v>
      </c>
      <c r="T26" s="6">
        <f>SUM(T21:T25)</f>
        <v>36515</v>
      </c>
      <c r="U26" s="6">
        <f>SUM(U21:U25)</f>
        <v>31191</v>
      </c>
    </row>
    <row r="27" spans="1:23" x14ac:dyDescent="0.2">
      <c r="A27" t="s">
        <v>305</v>
      </c>
    </row>
    <row r="28" spans="1:23" x14ac:dyDescent="0.2">
      <c r="A28" t="s">
        <v>270</v>
      </c>
      <c r="C28" s="6">
        <v>22016</v>
      </c>
      <c r="D28" s="6">
        <v>19250</v>
      </c>
      <c r="E28" s="6">
        <v>26388</v>
      </c>
      <c r="F28" s="6">
        <v>26020</v>
      </c>
      <c r="G28" s="6">
        <v>25295</v>
      </c>
      <c r="H28" s="6">
        <v>25967</v>
      </c>
      <c r="I28" s="6">
        <v>26959</v>
      </c>
      <c r="J28" s="6">
        <v>17237</v>
      </c>
      <c r="K28" s="6">
        <v>18938</v>
      </c>
      <c r="L28" s="6">
        <v>19078</v>
      </c>
      <c r="M28" s="6">
        <v>29165</v>
      </c>
      <c r="N28" s="6">
        <v>27965</v>
      </c>
      <c r="O28" s="6">
        <v>27452</v>
      </c>
      <c r="P28" s="6">
        <v>28732</v>
      </c>
      <c r="Q28" s="6">
        <v>27907</v>
      </c>
      <c r="R28" s="6">
        <v>26684</v>
      </c>
      <c r="S28" s="6">
        <v>27002</v>
      </c>
      <c r="T28" s="6"/>
      <c r="U28" s="6"/>
      <c r="W28" t="s">
        <v>317</v>
      </c>
    </row>
    <row r="29" spans="1:23" x14ac:dyDescent="0.2">
      <c r="C29" s="6"/>
      <c r="D29" s="6"/>
      <c r="E29" s="6"/>
      <c r="F29" s="6"/>
      <c r="G29" s="6"/>
      <c r="H29" s="6"/>
      <c r="I29" s="6"/>
      <c r="J29" s="6"/>
      <c r="K29" s="6"/>
      <c r="L29" s="6"/>
      <c r="M29" s="6"/>
      <c r="N29" s="6"/>
      <c r="O29" s="6"/>
      <c r="P29" s="6"/>
      <c r="Q29" s="6"/>
      <c r="R29" s="6"/>
      <c r="S29" s="6"/>
      <c r="T29" s="6"/>
      <c r="U29" s="6"/>
    </row>
    <row r="30" spans="1:23" x14ac:dyDescent="0.2">
      <c r="A30" t="s">
        <v>306</v>
      </c>
      <c r="C30" s="6"/>
      <c r="D30" s="6"/>
      <c r="E30" s="6"/>
      <c r="F30" s="6"/>
      <c r="G30" s="6"/>
      <c r="H30" s="6"/>
      <c r="I30" s="6"/>
      <c r="J30" s="6"/>
      <c r="K30" s="6"/>
      <c r="L30" s="6"/>
      <c r="M30" s="6"/>
      <c r="N30" s="6"/>
      <c r="O30" s="6"/>
      <c r="P30" s="6"/>
      <c r="Q30" s="6"/>
      <c r="R30" s="6"/>
      <c r="S30" s="6"/>
      <c r="T30" s="6"/>
      <c r="U30" s="6"/>
    </row>
    <row r="31" spans="1:23" x14ac:dyDescent="0.2">
      <c r="B31" t="s">
        <v>263</v>
      </c>
    </row>
    <row r="32" spans="1:23" x14ac:dyDescent="0.2">
      <c r="A32" t="s">
        <v>272</v>
      </c>
      <c r="B32">
        <v>2012</v>
      </c>
      <c r="C32">
        <v>2011</v>
      </c>
      <c r="D32">
        <v>2010</v>
      </c>
      <c r="E32">
        <v>2009</v>
      </c>
      <c r="F32">
        <v>2008</v>
      </c>
      <c r="G32">
        <v>2007</v>
      </c>
      <c r="H32">
        <v>2006</v>
      </c>
      <c r="I32">
        <v>2005</v>
      </c>
      <c r="J32">
        <v>2004</v>
      </c>
      <c r="K32">
        <v>2003</v>
      </c>
      <c r="L32">
        <v>2002</v>
      </c>
      <c r="M32">
        <v>2001</v>
      </c>
      <c r="N32">
        <v>2000</v>
      </c>
      <c r="O32">
        <v>1999</v>
      </c>
      <c r="P32">
        <v>1998</v>
      </c>
    </row>
    <row r="33" spans="1:23" x14ac:dyDescent="0.2">
      <c r="A33" t="s">
        <v>271</v>
      </c>
      <c r="D33" s="1">
        <v>19250</v>
      </c>
      <c r="E33" s="1">
        <v>19080</v>
      </c>
      <c r="F33" s="1">
        <v>18341</v>
      </c>
      <c r="G33" s="1">
        <v>15834</v>
      </c>
      <c r="H33" s="1">
        <v>14333</v>
      </c>
      <c r="I33" s="1">
        <v>14620</v>
      </c>
      <c r="J33" s="1">
        <v>13752</v>
      </c>
      <c r="K33" s="1">
        <v>11778</v>
      </c>
      <c r="L33" s="1">
        <v>10511</v>
      </c>
      <c r="M33" s="1">
        <v>9655</v>
      </c>
      <c r="N33" s="1">
        <v>8312</v>
      </c>
      <c r="O33" s="1">
        <v>5072</v>
      </c>
      <c r="P33" s="1">
        <v>4786</v>
      </c>
      <c r="W33" t="s">
        <v>327</v>
      </c>
    </row>
    <row r="34" spans="1:23" x14ac:dyDescent="0.2">
      <c r="A34" s="4" t="s">
        <v>276</v>
      </c>
      <c r="B34" s="1">
        <v>15724</v>
      </c>
      <c r="C34" s="1">
        <v>16416</v>
      </c>
      <c r="D34" s="1">
        <v>18814</v>
      </c>
      <c r="E34" s="1">
        <v>18758</v>
      </c>
      <c r="F34" s="1">
        <v>18165</v>
      </c>
      <c r="G34" s="1">
        <v>15835</v>
      </c>
      <c r="H34" s="1">
        <v>14333</v>
      </c>
      <c r="I34" s="1">
        <v>14620</v>
      </c>
      <c r="J34" s="1"/>
      <c r="K34" s="1"/>
      <c r="L34" s="1"/>
      <c r="M34" s="1"/>
      <c r="N34" s="1"/>
      <c r="O34" s="1"/>
      <c r="P34" s="1"/>
    </row>
    <row r="35" spans="1:23" x14ac:dyDescent="0.2">
      <c r="A35" s="4" t="s">
        <v>277</v>
      </c>
      <c r="B35">
        <v>826</v>
      </c>
      <c r="C35">
        <v>858</v>
      </c>
      <c r="D35">
        <v>494</v>
      </c>
      <c r="E35">
        <v>324</v>
      </c>
      <c r="F35">
        <v>177</v>
      </c>
      <c r="G35">
        <v>1</v>
      </c>
      <c r="H35">
        <v>1</v>
      </c>
      <c r="I35" s="1">
        <v>4</v>
      </c>
      <c r="J35" s="1"/>
      <c r="K35" s="1"/>
      <c r="L35" s="1"/>
      <c r="M35" s="1"/>
      <c r="N35" s="1"/>
      <c r="O35" s="1"/>
      <c r="P35" s="1"/>
    </row>
    <row r="36" spans="1:23" x14ac:dyDescent="0.2">
      <c r="A36" t="s">
        <v>273</v>
      </c>
      <c r="D36" s="1">
        <v>7139</v>
      </c>
      <c r="E36" s="1">
        <v>7303</v>
      </c>
      <c r="F36" s="1">
        <v>7566</v>
      </c>
      <c r="G36" s="1">
        <v>9444</v>
      </c>
      <c r="H36" s="1">
        <v>11621</v>
      </c>
      <c r="I36" s="1">
        <v>12320</v>
      </c>
      <c r="J36" s="1">
        <v>13269</v>
      </c>
      <c r="K36" s="1">
        <v>16324</v>
      </c>
      <c r="L36" s="1">
        <v>19020</v>
      </c>
      <c r="M36" s="1">
        <v>19510</v>
      </c>
      <c r="N36" s="1">
        <v>19650</v>
      </c>
      <c r="O36" s="1">
        <v>22451</v>
      </c>
      <c r="P36" s="1">
        <v>24008</v>
      </c>
    </row>
    <row r="37" spans="1:23" x14ac:dyDescent="0.2">
      <c r="A37" s="4" t="s">
        <v>274</v>
      </c>
      <c r="B37" s="1">
        <v>5317</v>
      </c>
      <c r="C37" s="1">
        <v>5674</v>
      </c>
      <c r="D37" s="1">
        <v>6778</v>
      </c>
      <c r="E37" s="1">
        <v>7059</v>
      </c>
      <c r="F37" s="1">
        <v>7421</v>
      </c>
      <c r="G37" s="1">
        <v>9398</v>
      </c>
      <c r="H37" s="1">
        <v>11617</v>
      </c>
      <c r="I37" s="1">
        <v>12310</v>
      </c>
      <c r="K37" s="1"/>
    </row>
    <row r="38" spans="1:23" x14ac:dyDescent="0.2">
      <c r="A38" s="4" t="s">
        <v>275</v>
      </c>
      <c r="B38">
        <v>824</v>
      </c>
      <c r="C38">
        <v>649</v>
      </c>
      <c r="D38">
        <v>297</v>
      </c>
      <c r="E38">
        <v>234</v>
      </c>
      <c r="F38">
        <v>145</v>
      </c>
      <c r="G38">
        <v>42</v>
      </c>
      <c r="H38">
        <v>3</v>
      </c>
      <c r="I38">
        <v>6</v>
      </c>
    </row>
    <row r="39" spans="1:23" x14ac:dyDescent="0.2">
      <c r="A39" s="4" t="s">
        <v>299</v>
      </c>
      <c r="B39" s="1">
        <f>B34+B35+B37+B38</f>
        <v>22691</v>
      </c>
      <c r="C39" s="1">
        <f t="shared" ref="C39:I39" si="5">C34+C35+C37+C38</f>
        <v>23597</v>
      </c>
      <c r="D39" s="1">
        <f t="shared" si="5"/>
        <v>26383</v>
      </c>
      <c r="E39" s="1">
        <f t="shared" si="5"/>
        <v>26375</v>
      </c>
      <c r="F39" s="1">
        <f>F34+F35+F37+F38</f>
        <v>25908</v>
      </c>
      <c r="G39" s="1">
        <f t="shared" si="5"/>
        <v>25276</v>
      </c>
      <c r="H39" s="1">
        <f t="shared" si="5"/>
        <v>25954</v>
      </c>
      <c r="I39" s="1">
        <f t="shared" si="5"/>
        <v>26940</v>
      </c>
      <c r="J39" s="1">
        <f>J33+J36</f>
        <v>27021</v>
      </c>
      <c r="K39" s="1">
        <f t="shared" ref="K39:P39" si="6">K33+K36</f>
        <v>28102</v>
      </c>
      <c r="L39" s="1">
        <f t="shared" si="6"/>
        <v>29531</v>
      </c>
      <c r="M39" s="1">
        <f t="shared" si="6"/>
        <v>29165</v>
      </c>
      <c r="N39" s="1">
        <f t="shared" si="6"/>
        <v>27962</v>
      </c>
      <c r="O39" s="1">
        <f t="shared" si="6"/>
        <v>27523</v>
      </c>
      <c r="P39" s="1">
        <f t="shared" si="6"/>
        <v>28794</v>
      </c>
    </row>
    <row r="40" spans="1:23" x14ac:dyDescent="0.2">
      <c r="A40" s="4"/>
      <c r="B40" s="1"/>
      <c r="C40" s="1"/>
      <c r="D40" s="1"/>
      <c r="E40" s="1"/>
      <c r="F40" s="1"/>
      <c r="G40" s="1"/>
      <c r="H40" s="1"/>
      <c r="I40" s="1"/>
      <c r="J40" s="1"/>
      <c r="K40" s="1"/>
      <c r="L40" s="1"/>
      <c r="M40" s="1"/>
      <c r="N40" s="1"/>
      <c r="O40" s="1"/>
      <c r="P40" s="1"/>
    </row>
    <row r="41" spans="1:23" x14ac:dyDescent="0.2">
      <c r="A41" s="4"/>
      <c r="B41" s="1"/>
      <c r="C41" s="1"/>
      <c r="D41" s="1"/>
      <c r="E41" s="1"/>
      <c r="F41" s="1"/>
      <c r="G41" s="1"/>
      <c r="H41" s="1"/>
      <c r="I41" s="1"/>
      <c r="J41" s="1"/>
      <c r="K41" s="1"/>
      <c r="L41" s="1"/>
      <c r="M41" s="1"/>
      <c r="N41" s="1"/>
      <c r="O41" s="1"/>
      <c r="P41" s="1"/>
    </row>
    <row r="42" spans="1:23" x14ac:dyDescent="0.2">
      <c r="A42" t="s">
        <v>288</v>
      </c>
    </row>
    <row r="43" spans="1:23" x14ac:dyDescent="0.2">
      <c r="B43" t="s">
        <v>727</v>
      </c>
      <c r="C43" t="s">
        <v>287</v>
      </c>
      <c r="D43" t="s">
        <v>286</v>
      </c>
      <c r="E43" t="s">
        <v>285</v>
      </c>
      <c r="F43" t="s">
        <v>284</v>
      </c>
      <c r="G43" t="s">
        <v>283</v>
      </c>
      <c r="H43" t="s">
        <v>282</v>
      </c>
      <c r="I43" t="s">
        <v>281</v>
      </c>
      <c r="J43" t="s">
        <v>280</v>
      </c>
    </row>
    <row r="44" spans="1:23" x14ac:dyDescent="0.2">
      <c r="A44" t="s">
        <v>839</v>
      </c>
      <c r="C44" s="1">
        <v>15576</v>
      </c>
      <c r="D44" s="1">
        <v>17779</v>
      </c>
      <c r="E44" s="1">
        <v>18758</v>
      </c>
      <c r="F44" s="1">
        <v>18266</v>
      </c>
      <c r="G44" s="1">
        <v>17951</v>
      </c>
      <c r="H44" s="1">
        <v>14184</v>
      </c>
      <c r="I44" s="1">
        <v>14544</v>
      </c>
      <c r="J44" s="1">
        <v>14321</v>
      </c>
      <c r="W44" t="s">
        <v>328</v>
      </c>
    </row>
    <row r="45" spans="1:23" x14ac:dyDescent="0.2">
      <c r="A45" t="s">
        <v>15</v>
      </c>
      <c r="C45" s="1">
        <v>5357</v>
      </c>
      <c r="D45" s="1">
        <v>6449</v>
      </c>
      <c r="E45" s="1">
        <v>6808</v>
      </c>
      <c r="F45" s="1">
        <v>7198</v>
      </c>
      <c r="G45" s="1">
        <v>7726</v>
      </c>
      <c r="H45" s="1">
        <v>10977</v>
      </c>
      <c r="I45" s="1">
        <v>11745</v>
      </c>
      <c r="J45" s="1">
        <v>12610</v>
      </c>
      <c r="W45" t="s">
        <v>318</v>
      </c>
    </row>
    <row r="46" spans="1:23" x14ac:dyDescent="0.2">
      <c r="A46" t="s">
        <v>0</v>
      </c>
      <c r="C46" s="1">
        <v>20933</v>
      </c>
      <c r="D46" s="1">
        <v>24228</v>
      </c>
      <c r="E46" s="1">
        <v>25566</v>
      </c>
      <c r="F46" s="1">
        <v>25464</v>
      </c>
      <c r="G46" s="1">
        <v>25677</v>
      </c>
      <c r="H46" s="1">
        <v>25161</v>
      </c>
      <c r="I46" s="1">
        <v>26289</v>
      </c>
      <c r="J46" s="1">
        <v>26931</v>
      </c>
    </row>
    <row r="47" spans="1:23" x14ac:dyDescent="0.2">
      <c r="C47" s="1"/>
      <c r="D47" s="1"/>
      <c r="E47" s="1"/>
      <c r="F47" s="1"/>
      <c r="G47" s="1"/>
      <c r="H47" s="1"/>
      <c r="I47" s="1"/>
      <c r="J47" s="1"/>
    </row>
    <row r="48" spans="1:23" x14ac:dyDescent="0.2">
      <c r="C48" s="1"/>
      <c r="D48" s="1"/>
      <c r="E48" s="1"/>
      <c r="F48" s="1"/>
      <c r="G48" s="1"/>
      <c r="H48" s="1"/>
      <c r="I48" s="1"/>
      <c r="J48" s="1"/>
    </row>
    <row r="50" spans="1:23" x14ac:dyDescent="0.2">
      <c r="C50" t="s">
        <v>290</v>
      </c>
    </row>
    <row r="51" spans="1:23" x14ac:dyDescent="0.2">
      <c r="A51" t="s">
        <v>316</v>
      </c>
      <c r="C51" t="s">
        <v>287</v>
      </c>
      <c r="D51" t="s">
        <v>286</v>
      </c>
      <c r="E51" t="s">
        <v>285</v>
      </c>
      <c r="F51" t="s">
        <v>284</v>
      </c>
      <c r="G51" t="s">
        <v>283</v>
      </c>
      <c r="H51" t="s">
        <v>282</v>
      </c>
      <c r="I51" t="s">
        <v>281</v>
      </c>
      <c r="J51" t="s">
        <v>280</v>
      </c>
      <c r="W51" t="s">
        <v>328</v>
      </c>
    </row>
    <row r="52" spans="1:23" x14ac:dyDescent="0.2">
      <c r="A52" t="s">
        <v>314</v>
      </c>
      <c r="B52" t="s">
        <v>294</v>
      </c>
      <c r="C52">
        <v>527</v>
      </c>
      <c r="D52">
        <v>420</v>
      </c>
      <c r="E52">
        <v>345</v>
      </c>
      <c r="F52">
        <v>339</v>
      </c>
      <c r="G52">
        <v>387</v>
      </c>
      <c r="H52">
        <v>291</v>
      </c>
      <c r="I52">
        <v>397</v>
      </c>
      <c r="J52">
        <v>320</v>
      </c>
      <c r="W52" t="s">
        <v>319</v>
      </c>
    </row>
    <row r="53" spans="1:23" x14ac:dyDescent="0.2">
      <c r="A53" t="s">
        <v>309</v>
      </c>
      <c r="B53" t="s">
        <v>294</v>
      </c>
      <c r="C53">
        <v>50</v>
      </c>
      <c r="D53">
        <v>44</v>
      </c>
      <c r="E53">
        <v>23</v>
      </c>
      <c r="F53">
        <v>20</v>
      </c>
      <c r="G53">
        <v>42</v>
      </c>
      <c r="H53">
        <v>54</v>
      </c>
      <c r="I53">
        <v>46</v>
      </c>
      <c r="J53">
        <v>68</v>
      </c>
    </row>
    <row r="54" spans="1:23" x14ac:dyDescent="0.2">
      <c r="A54" t="s">
        <v>310</v>
      </c>
      <c r="B54" t="s">
        <v>294</v>
      </c>
      <c r="C54">
        <v>38</v>
      </c>
      <c r="D54">
        <v>31</v>
      </c>
      <c r="E54">
        <v>29</v>
      </c>
      <c r="F54">
        <v>25</v>
      </c>
      <c r="G54">
        <v>31</v>
      </c>
      <c r="H54">
        <v>42</v>
      </c>
      <c r="I54">
        <v>59</v>
      </c>
      <c r="J54">
        <v>56</v>
      </c>
    </row>
    <row r="55" spans="1:23" x14ac:dyDescent="0.2">
      <c r="A55" t="s">
        <v>311</v>
      </c>
      <c r="B55" t="s">
        <v>294</v>
      </c>
      <c r="C55">
        <v>8</v>
      </c>
      <c r="D55">
        <v>3</v>
      </c>
      <c r="E55">
        <v>7</v>
      </c>
      <c r="F55">
        <v>11</v>
      </c>
      <c r="G55">
        <v>9</v>
      </c>
      <c r="H55">
        <v>6</v>
      </c>
      <c r="I55">
        <v>5</v>
      </c>
      <c r="J55">
        <v>8</v>
      </c>
    </row>
    <row r="56" spans="1:23" x14ac:dyDescent="0.2">
      <c r="A56" t="s">
        <v>312</v>
      </c>
      <c r="B56" t="s">
        <v>294</v>
      </c>
      <c r="C56" t="s">
        <v>291</v>
      </c>
      <c r="D56" t="s">
        <v>291</v>
      </c>
      <c r="E56" t="s">
        <v>291</v>
      </c>
      <c r="F56" t="s">
        <v>291</v>
      </c>
      <c r="G56" t="s">
        <v>291</v>
      </c>
      <c r="H56">
        <v>1</v>
      </c>
      <c r="I56">
        <v>1</v>
      </c>
      <c r="J56" t="s">
        <v>291</v>
      </c>
    </row>
    <row r="57" spans="1:23" x14ac:dyDescent="0.2">
      <c r="A57" t="s">
        <v>308</v>
      </c>
      <c r="B57" t="s">
        <v>294</v>
      </c>
      <c r="C57">
        <v>610</v>
      </c>
      <c r="D57">
        <v>486</v>
      </c>
      <c r="E57">
        <v>395</v>
      </c>
      <c r="F57">
        <v>394</v>
      </c>
      <c r="G57">
        <v>459</v>
      </c>
      <c r="H57">
        <v>378</v>
      </c>
      <c r="I57">
        <v>496</v>
      </c>
      <c r="J57">
        <v>436</v>
      </c>
    </row>
    <row r="58" spans="1:23" x14ac:dyDescent="0.2">
      <c r="A58" t="s">
        <v>314</v>
      </c>
      <c r="B58" t="s">
        <v>293</v>
      </c>
      <c r="C58">
        <v>76</v>
      </c>
      <c r="D58">
        <v>85</v>
      </c>
      <c r="E58">
        <v>83</v>
      </c>
      <c r="F58">
        <v>91</v>
      </c>
      <c r="G58">
        <v>76</v>
      </c>
      <c r="H58">
        <v>81</v>
      </c>
      <c r="I58">
        <v>58</v>
      </c>
      <c r="J58">
        <v>98</v>
      </c>
    </row>
    <row r="59" spans="1:23" x14ac:dyDescent="0.2">
      <c r="A59" t="s">
        <v>309</v>
      </c>
      <c r="B59" t="s">
        <v>293</v>
      </c>
      <c r="C59" s="1">
        <v>5211</v>
      </c>
      <c r="D59" s="1">
        <v>6258</v>
      </c>
      <c r="E59" s="1">
        <v>6582</v>
      </c>
      <c r="F59" s="1">
        <v>6938</v>
      </c>
      <c r="G59" s="1">
        <v>7399</v>
      </c>
      <c r="H59" s="1">
        <v>10462</v>
      </c>
      <c r="I59" s="1">
        <v>11342</v>
      </c>
      <c r="J59" s="1">
        <v>11999</v>
      </c>
    </row>
    <row r="60" spans="1:23" x14ac:dyDescent="0.2">
      <c r="A60" t="s">
        <v>310</v>
      </c>
      <c r="B60" t="s">
        <v>293</v>
      </c>
      <c r="C60" s="1">
        <v>2631</v>
      </c>
      <c r="D60" s="1">
        <v>3155</v>
      </c>
      <c r="E60" s="1">
        <v>3497</v>
      </c>
      <c r="F60" s="1">
        <v>3715</v>
      </c>
      <c r="G60" s="1">
        <v>4193</v>
      </c>
      <c r="H60" s="1">
        <v>5951</v>
      </c>
      <c r="I60" s="1">
        <v>6466</v>
      </c>
      <c r="J60" s="1">
        <v>7310</v>
      </c>
    </row>
    <row r="61" spans="1:23" x14ac:dyDescent="0.2">
      <c r="A61" t="s">
        <v>311</v>
      </c>
      <c r="B61" t="s">
        <v>293</v>
      </c>
      <c r="C61">
        <v>3</v>
      </c>
      <c r="D61">
        <v>9</v>
      </c>
      <c r="E61">
        <v>12</v>
      </c>
      <c r="F61">
        <v>16</v>
      </c>
      <c r="G61">
        <v>13</v>
      </c>
      <c r="H61">
        <v>18</v>
      </c>
      <c r="I61">
        <v>17</v>
      </c>
      <c r="J61" t="s">
        <v>291</v>
      </c>
    </row>
    <row r="62" spans="1:23" x14ac:dyDescent="0.2">
      <c r="A62" t="s">
        <v>312</v>
      </c>
      <c r="B62" t="s">
        <v>293</v>
      </c>
      <c r="C62">
        <v>6</v>
      </c>
      <c r="D62">
        <v>11</v>
      </c>
      <c r="E62">
        <v>4</v>
      </c>
      <c r="F62">
        <v>4</v>
      </c>
      <c r="G62">
        <v>7</v>
      </c>
      <c r="H62">
        <v>14</v>
      </c>
      <c r="I62">
        <v>11</v>
      </c>
      <c r="J62">
        <v>8</v>
      </c>
    </row>
    <row r="63" spans="1:23" x14ac:dyDescent="0.2">
      <c r="A63" t="s">
        <v>313</v>
      </c>
      <c r="B63" t="s">
        <v>293</v>
      </c>
      <c r="C63">
        <v>2</v>
      </c>
      <c r="D63">
        <v>2</v>
      </c>
      <c r="E63">
        <v>9</v>
      </c>
      <c r="F63">
        <v>1</v>
      </c>
      <c r="G63">
        <v>2</v>
      </c>
      <c r="H63">
        <v>6</v>
      </c>
      <c r="I63">
        <v>6</v>
      </c>
      <c r="J63">
        <v>6</v>
      </c>
    </row>
    <row r="64" spans="1:23" x14ac:dyDescent="0.2">
      <c r="A64" t="s">
        <v>308</v>
      </c>
      <c r="B64" t="s">
        <v>293</v>
      </c>
      <c r="C64" s="1">
        <v>5755</v>
      </c>
      <c r="D64" s="1">
        <v>6809</v>
      </c>
      <c r="E64" s="1">
        <v>7100</v>
      </c>
      <c r="F64" s="1">
        <v>7526</v>
      </c>
      <c r="G64" s="1">
        <v>8129</v>
      </c>
      <c r="H64" s="1">
        <v>11366</v>
      </c>
      <c r="I64" s="1">
        <v>12252</v>
      </c>
      <c r="J64" s="1">
        <v>13040</v>
      </c>
    </row>
    <row r="65" spans="1:10" x14ac:dyDescent="0.2">
      <c r="A65" t="s">
        <v>314</v>
      </c>
      <c r="B65" t="s">
        <v>297</v>
      </c>
      <c r="C65">
        <v>39</v>
      </c>
      <c r="D65">
        <v>32</v>
      </c>
      <c r="E65">
        <v>40</v>
      </c>
      <c r="F65">
        <v>36</v>
      </c>
      <c r="G65">
        <v>33</v>
      </c>
      <c r="H65">
        <v>36</v>
      </c>
      <c r="I65">
        <v>20</v>
      </c>
      <c r="J65">
        <v>31</v>
      </c>
    </row>
    <row r="66" spans="1:10" x14ac:dyDescent="0.2">
      <c r="A66" t="s">
        <v>309</v>
      </c>
      <c r="B66" t="s">
        <v>297</v>
      </c>
      <c r="C66" s="1">
        <v>13752</v>
      </c>
      <c r="D66" s="1">
        <v>15879</v>
      </c>
      <c r="E66" s="1">
        <v>16812</v>
      </c>
      <c r="F66" s="1">
        <v>16074</v>
      </c>
      <c r="G66" s="1">
        <v>15787</v>
      </c>
      <c r="H66" s="1">
        <v>12506</v>
      </c>
      <c r="I66" s="1">
        <v>12809</v>
      </c>
      <c r="J66" s="1">
        <v>12608</v>
      </c>
    </row>
    <row r="67" spans="1:10" x14ac:dyDescent="0.2">
      <c r="A67" t="s">
        <v>310</v>
      </c>
      <c r="B67" t="s">
        <v>297</v>
      </c>
      <c r="C67" s="1">
        <v>6638</v>
      </c>
      <c r="D67" s="1">
        <v>7668</v>
      </c>
      <c r="E67" s="1">
        <v>8310</v>
      </c>
      <c r="F67" s="1">
        <v>8065</v>
      </c>
      <c r="G67" s="1">
        <v>7988</v>
      </c>
      <c r="H67" s="1">
        <v>6375</v>
      </c>
      <c r="I67" s="1">
        <v>6743</v>
      </c>
      <c r="J67" s="1">
        <v>6994</v>
      </c>
    </row>
    <row r="68" spans="1:10" x14ac:dyDescent="0.2">
      <c r="A68" t="s">
        <v>311</v>
      </c>
      <c r="B68" t="s">
        <v>297</v>
      </c>
      <c r="C68" t="s">
        <v>291</v>
      </c>
      <c r="D68">
        <v>2</v>
      </c>
      <c r="E68">
        <v>1</v>
      </c>
      <c r="F68" t="s">
        <v>291</v>
      </c>
      <c r="G68" t="s">
        <v>291</v>
      </c>
      <c r="H68" t="s">
        <v>291</v>
      </c>
      <c r="I68" t="s">
        <v>291</v>
      </c>
      <c r="J68" t="s">
        <v>291</v>
      </c>
    </row>
    <row r="69" spans="1:10" x14ac:dyDescent="0.2">
      <c r="A69" t="s">
        <v>312</v>
      </c>
      <c r="B69" t="s">
        <v>297</v>
      </c>
      <c r="C69">
        <v>18</v>
      </c>
      <c r="D69">
        <v>21</v>
      </c>
      <c r="E69">
        <v>19</v>
      </c>
      <c r="F69">
        <v>19</v>
      </c>
      <c r="G69">
        <v>24</v>
      </c>
      <c r="H69">
        <v>7</v>
      </c>
      <c r="I69">
        <v>23</v>
      </c>
      <c r="J69">
        <v>13</v>
      </c>
    </row>
    <row r="70" spans="1:10" x14ac:dyDescent="0.2">
      <c r="A70" t="s">
        <v>313</v>
      </c>
      <c r="B70" t="s">
        <v>297</v>
      </c>
      <c r="C70">
        <v>11</v>
      </c>
      <c r="D70">
        <v>7</v>
      </c>
      <c r="E70">
        <v>11</v>
      </c>
      <c r="F70">
        <v>5</v>
      </c>
      <c r="G70">
        <v>19</v>
      </c>
      <c r="H70">
        <v>6</v>
      </c>
      <c r="I70">
        <v>14</v>
      </c>
      <c r="J70">
        <v>7</v>
      </c>
    </row>
    <row r="71" spans="1:10" x14ac:dyDescent="0.2">
      <c r="A71" t="s">
        <v>308</v>
      </c>
      <c r="B71" t="s">
        <v>297</v>
      </c>
      <c r="C71" s="1">
        <v>14816</v>
      </c>
      <c r="D71" s="1">
        <v>16915</v>
      </c>
      <c r="E71" s="1">
        <v>17816</v>
      </c>
      <c r="F71" s="1">
        <v>17104</v>
      </c>
      <c r="G71" s="1">
        <v>16664</v>
      </c>
      <c r="H71" s="1">
        <v>13235</v>
      </c>
      <c r="I71" s="1">
        <v>13599</v>
      </c>
      <c r="J71" s="1">
        <v>13430</v>
      </c>
    </row>
    <row r="72" spans="1:10" x14ac:dyDescent="0.2">
      <c r="A72" t="s">
        <v>308</v>
      </c>
      <c r="B72" t="s">
        <v>307</v>
      </c>
      <c r="C72" s="1">
        <v>21181</v>
      </c>
      <c r="D72" s="1">
        <v>24210</v>
      </c>
      <c r="E72" s="1">
        <v>25311</v>
      </c>
      <c r="F72" s="1">
        <v>25024</v>
      </c>
      <c r="G72" s="1">
        <v>25252</v>
      </c>
      <c r="H72" s="1">
        <v>24979</v>
      </c>
      <c r="I72" s="1">
        <v>26347</v>
      </c>
      <c r="J72" s="1">
        <v>26906</v>
      </c>
    </row>
    <row r="73" spans="1:10" x14ac:dyDescent="0.2">
      <c r="C73" s="1"/>
      <c r="D73" s="1"/>
      <c r="E73" s="1"/>
      <c r="F73" s="1"/>
      <c r="G73" s="1"/>
      <c r="H73" s="1"/>
      <c r="I73" s="1"/>
      <c r="J73" s="1"/>
    </row>
    <row r="74" spans="1:10" x14ac:dyDescent="0.2">
      <c r="C74" s="1"/>
      <c r="D74" s="1"/>
      <c r="E74" s="1"/>
      <c r="F74" s="1"/>
      <c r="G74" s="1"/>
      <c r="H74" s="1"/>
      <c r="I74" s="1"/>
      <c r="J74" s="1"/>
    </row>
    <row r="76" spans="1:10" x14ac:dyDescent="0.2">
      <c r="C76" t="s">
        <v>298</v>
      </c>
    </row>
    <row r="77" spans="1:10" x14ac:dyDescent="0.2">
      <c r="A77" t="s">
        <v>315</v>
      </c>
      <c r="C77" t="s">
        <v>287</v>
      </c>
      <c r="D77" t="s">
        <v>286</v>
      </c>
      <c r="E77" t="s">
        <v>285</v>
      </c>
      <c r="F77" t="s">
        <v>284</v>
      </c>
      <c r="G77" t="s">
        <v>283</v>
      </c>
      <c r="H77" t="s">
        <v>282</v>
      </c>
      <c r="I77" t="s">
        <v>281</v>
      </c>
      <c r="J77" t="s">
        <v>280</v>
      </c>
    </row>
    <row r="78" spans="1:10" x14ac:dyDescent="0.2">
      <c r="A78" t="s">
        <v>314</v>
      </c>
      <c r="B78" t="s">
        <v>294</v>
      </c>
      <c r="C78">
        <v>579</v>
      </c>
      <c r="D78">
        <v>481</v>
      </c>
      <c r="E78">
        <v>377</v>
      </c>
      <c r="F78">
        <v>384</v>
      </c>
      <c r="G78">
        <v>421</v>
      </c>
      <c r="H78">
        <v>318</v>
      </c>
      <c r="I78">
        <v>452</v>
      </c>
      <c r="J78">
        <v>365</v>
      </c>
    </row>
    <row r="79" spans="1:10" x14ac:dyDescent="0.2">
      <c r="A79" t="s">
        <v>309</v>
      </c>
      <c r="B79" t="s">
        <v>294</v>
      </c>
      <c r="C79">
        <v>60</v>
      </c>
      <c r="D79">
        <v>64</v>
      </c>
      <c r="E79">
        <v>29</v>
      </c>
      <c r="F79">
        <v>29</v>
      </c>
      <c r="G79">
        <v>50</v>
      </c>
      <c r="H79">
        <v>75</v>
      </c>
      <c r="I79">
        <v>57</v>
      </c>
      <c r="J79">
        <v>99</v>
      </c>
    </row>
    <row r="80" spans="1:10" x14ac:dyDescent="0.2">
      <c r="A80" t="s">
        <v>310</v>
      </c>
      <c r="B80" t="s">
        <v>294</v>
      </c>
      <c r="C80">
        <v>42</v>
      </c>
      <c r="D80">
        <v>32</v>
      </c>
      <c r="E80">
        <v>32</v>
      </c>
      <c r="F80">
        <v>27</v>
      </c>
      <c r="G80">
        <v>37</v>
      </c>
      <c r="H80">
        <v>49</v>
      </c>
      <c r="I80">
        <v>62</v>
      </c>
      <c r="J80">
        <v>62</v>
      </c>
    </row>
    <row r="81" spans="1:10" x14ac:dyDescent="0.2">
      <c r="A81" t="s">
        <v>311</v>
      </c>
      <c r="B81" t="s">
        <v>294</v>
      </c>
      <c r="C81">
        <v>8</v>
      </c>
      <c r="D81">
        <v>3</v>
      </c>
      <c r="E81">
        <v>8</v>
      </c>
      <c r="F81">
        <v>12</v>
      </c>
      <c r="G81">
        <v>9</v>
      </c>
      <c r="H81">
        <v>7</v>
      </c>
      <c r="I81">
        <v>5</v>
      </c>
      <c r="J81">
        <v>8</v>
      </c>
    </row>
    <row r="82" spans="1:10" x14ac:dyDescent="0.2">
      <c r="A82" t="s">
        <v>312</v>
      </c>
      <c r="B82" t="s">
        <v>294</v>
      </c>
      <c r="C82" t="s">
        <v>291</v>
      </c>
      <c r="D82" t="s">
        <v>291</v>
      </c>
      <c r="E82" t="s">
        <v>291</v>
      </c>
      <c r="F82" t="s">
        <v>291</v>
      </c>
      <c r="G82" t="s">
        <v>291</v>
      </c>
      <c r="H82">
        <v>1</v>
      </c>
      <c r="I82">
        <v>1</v>
      </c>
      <c r="J82" t="s">
        <v>291</v>
      </c>
    </row>
    <row r="83" spans="1:10" x14ac:dyDescent="0.2">
      <c r="A83" t="s">
        <v>308</v>
      </c>
      <c r="B83" t="s">
        <v>294</v>
      </c>
      <c r="C83">
        <v>689</v>
      </c>
      <c r="D83">
        <v>580</v>
      </c>
      <c r="E83">
        <v>446</v>
      </c>
      <c r="F83">
        <v>452</v>
      </c>
      <c r="G83">
        <v>517</v>
      </c>
      <c r="H83">
        <v>450</v>
      </c>
      <c r="I83">
        <v>577</v>
      </c>
      <c r="J83">
        <v>534</v>
      </c>
    </row>
    <row r="84" spans="1:10" x14ac:dyDescent="0.2">
      <c r="A84" t="s">
        <v>314</v>
      </c>
      <c r="B84" t="s">
        <v>293</v>
      </c>
      <c r="C84">
        <v>81</v>
      </c>
      <c r="D84">
        <v>91</v>
      </c>
      <c r="E84">
        <v>99</v>
      </c>
      <c r="F84">
        <v>106</v>
      </c>
      <c r="G84">
        <v>102</v>
      </c>
      <c r="H84">
        <v>85</v>
      </c>
      <c r="I84">
        <v>65</v>
      </c>
      <c r="J84">
        <v>100</v>
      </c>
    </row>
    <row r="85" spans="1:10" x14ac:dyDescent="0.2">
      <c r="A85" t="s">
        <v>309</v>
      </c>
      <c r="B85" t="s">
        <v>293</v>
      </c>
      <c r="C85" s="1">
        <v>5387</v>
      </c>
      <c r="D85" s="1">
        <v>7776</v>
      </c>
      <c r="E85" s="1">
        <v>8733</v>
      </c>
      <c r="F85" s="1">
        <v>9349</v>
      </c>
      <c r="G85" s="1">
        <v>9819</v>
      </c>
      <c r="H85" s="1">
        <v>13792</v>
      </c>
      <c r="I85" s="1">
        <v>14547</v>
      </c>
      <c r="J85" s="1">
        <v>15222</v>
      </c>
    </row>
    <row r="86" spans="1:10" x14ac:dyDescent="0.2">
      <c r="A86" t="s">
        <v>310</v>
      </c>
      <c r="B86" t="s">
        <v>293</v>
      </c>
      <c r="C86" s="1">
        <v>2849</v>
      </c>
      <c r="D86" s="1">
        <v>3387</v>
      </c>
      <c r="E86" s="1">
        <v>3767</v>
      </c>
      <c r="F86" s="1">
        <v>3986</v>
      </c>
      <c r="G86" s="1">
        <v>4492</v>
      </c>
      <c r="H86" s="1">
        <v>6546</v>
      </c>
      <c r="I86" s="1">
        <v>7079</v>
      </c>
      <c r="J86" s="1">
        <v>7906</v>
      </c>
    </row>
    <row r="87" spans="1:10" x14ac:dyDescent="0.2">
      <c r="A87" t="s">
        <v>311</v>
      </c>
      <c r="B87" t="s">
        <v>293</v>
      </c>
      <c r="C87">
        <v>3</v>
      </c>
      <c r="D87">
        <v>9</v>
      </c>
      <c r="E87">
        <v>12</v>
      </c>
      <c r="F87">
        <v>17</v>
      </c>
      <c r="G87">
        <v>13</v>
      </c>
      <c r="H87">
        <v>19</v>
      </c>
      <c r="I87">
        <v>17</v>
      </c>
      <c r="J87" t="s">
        <v>291</v>
      </c>
    </row>
    <row r="88" spans="1:10" x14ac:dyDescent="0.2">
      <c r="A88" t="s">
        <v>312</v>
      </c>
      <c r="B88" t="s">
        <v>293</v>
      </c>
      <c r="C88">
        <v>6</v>
      </c>
      <c r="D88">
        <v>11</v>
      </c>
      <c r="E88">
        <v>4</v>
      </c>
      <c r="F88">
        <v>4</v>
      </c>
      <c r="G88">
        <v>8</v>
      </c>
      <c r="H88">
        <v>14</v>
      </c>
      <c r="I88">
        <v>11</v>
      </c>
      <c r="J88">
        <v>8</v>
      </c>
    </row>
    <row r="89" spans="1:10" x14ac:dyDescent="0.2">
      <c r="A89" t="s">
        <v>313</v>
      </c>
      <c r="B89" t="s">
        <v>293</v>
      </c>
      <c r="C89">
        <v>2</v>
      </c>
      <c r="D89">
        <v>2</v>
      </c>
      <c r="E89">
        <v>9</v>
      </c>
      <c r="F89">
        <v>1</v>
      </c>
      <c r="G89">
        <v>2</v>
      </c>
      <c r="H89">
        <v>6</v>
      </c>
      <c r="I89">
        <v>6</v>
      </c>
      <c r="J89">
        <v>7</v>
      </c>
    </row>
    <row r="90" spans="1:10" x14ac:dyDescent="0.2">
      <c r="A90" t="s">
        <v>308</v>
      </c>
      <c r="B90" t="s">
        <v>293</v>
      </c>
      <c r="C90" s="1">
        <v>8328</v>
      </c>
      <c r="D90" s="1">
        <v>11276</v>
      </c>
      <c r="E90" s="1">
        <v>12624</v>
      </c>
      <c r="F90" s="1">
        <v>13463</v>
      </c>
      <c r="G90" s="1">
        <v>14436</v>
      </c>
      <c r="H90" s="1">
        <v>20462</v>
      </c>
      <c r="I90" s="1">
        <v>21725</v>
      </c>
      <c r="J90" s="1">
        <v>23243</v>
      </c>
    </row>
    <row r="91" spans="1:10" x14ac:dyDescent="0.2">
      <c r="A91" t="s">
        <v>314</v>
      </c>
      <c r="B91" t="s">
        <v>297</v>
      </c>
      <c r="C91">
        <v>43</v>
      </c>
      <c r="D91">
        <v>33</v>
      </c>
      <c r="E91">
        <v>47</v>
      </c>
      <c r="F91">
        <v>36</v>
      </c>
      <c r="G91">
        <v>34</v>
      </c>
      <c r="H91">
        <v>37</v>
      </c>
      <c r="I91">
        <v>21</v>
      </c>
      <c r="J91">
        <v>31</v>
      </c>
    </row>
    <row r="92" spans="1:10" x14ac:dyDescent="0.2">
      <c r="A92" t="s">
        <v>309</v>
      </c>
      <c r="B92" t="s">
        <v>297</v>
      </c>
      <c r="C92" s="1">
        <v>14231</v>
      </c>
      <c r="D92" s="1">
        <v>20173</v>
      </c>
      <c r="E92" s="1">
        <v>23438</v>
      </c>
      <c r="F92" s="1">
        <v>22057</v>
      </c>
      <c r="G92" s="1">
        <v>22144</v>
      </c>
      <c r="H92" s="1">
        <v>17238</v>
      </c>
      <c r="I92" s="1">
        <v>18049</v>
      </c>
      <c r="J92" s="1">
        <v>17756</v>
      </c>
    </row>
    <row r="93" spans="1:10" x14ac:dyDescent="0.2">
      <c r="A93" t="s">
        <v>310</v>
      </c>
      <c r="B93" t="s">
        <v>297</v>
      </c>
      <c r="C93" s="1">
        <v>6964</v>
      </c>
      <c r="D93" s="1">
        <v>8104</v>
      </c>
      <c r="E93" s="1">
        <v>8788</v>
      </c>
      <c r="F93" s="1">
        <v>8492</v>
      </c>
      <c r="G93" s="1">
        <v>8404</v>
      </c>
      <c r="H93" s="1">
        <v>6585</v>
      </c>
      <c r="I93" s="1">
        <v>7009</v>
      </c>
      <c r="J93" s="1">
        <v>7269</v>
      </c>
    </row>
    <row r="94" spans="1:10" x14ac:dyDescent="0.2">
      <c r="A94" t="s">
        <v>311</v>
      </c>
      <c r="B94" t="s">
        <v>297</v>
      </c>
      <c r="C94" t="s">
        <v>291</v>
      </c>
      <c r="D94">
        <v>2</v>
      </c>
      <c r="E94">
        <v>1</v>
      </c>
      <c r="F94" t="s">
        <v>291</v>
      </c>
      <c r="G94" t="s">
        <v>291</v>
      </c>
      <c r="H94" t="s">
        <v>291</v>
      </c>
      <c r="I94" t="s">
        <v>291</v>
      </c>
      <c r="J94" t="s">
        <v>291</v>
      </c>
    </row>
    <row r="95" spans="1:10" x14ac:dyDescent="0.2">
      <c r="A95" t="s">
        <v>312</v>
      </c>
      <c r="B95" t="s">
        <v>297</v>
      </c>
      <c r="C95">
        <v>18</v>
      </c>
      <c r="D95">
        <v>23</v>
      </c>
      <c r="E95">
        <v>20</v>
      </c>
      <c r="F95">
        <v>20</v>
      </c>
      <c r="G95">
        <v>24</v>
      </c>
      <c r="H95">
        <v>7</v>
      </c>
      <c r="I95">
        <v>26</v>
      </c>
      <c r="J95">
        <v>14</v>
      </c>
    </row>
    <row r="96" spans="1:10" x14ac:dyDescent="0.2">
      <c r="A96" t="s">
        <v>313</v>
      </c>
      <c r="B96" t="s">
        <v>297</v>
      </c>
      <c r="C96">
        <v>12</v>
      </c>
      <c r="D96">
        <v>9</v>
      </c>
      <c r="E96">
        <v>11</v>
      </c>
      <c r="F96">
        <v>5</v>
      </c>
      <c r="G96">
        <v>19</v>
      </c>
      <c r="H96">
        <v>6</v>
      </c>
      <c r="I96">
        <v>15</v>
      </c>
      <c r="J96">
        <v>8</v>
      </c>
    </row>
    <row r="97" spans="1:23" x14ac:dyDescent="0.2">
      <c r="A97" t="s">
        <v>308</v>
      </c>
      <c r="B97" t="s">
        <v>297</v>
      </c>
      <c r="C97" s="1">
        <v>21268</v>
      </c>
      <c r="D97" s="1">
        <v>28344</v>
      </c>
      <c r="E97" s="1">
        <v>32305</v>
      </c>
      <c r="F97" s="1">
        <v>30610</v>
      </c>
      <c r="G97" s="1">
        <v>30625</v>
      </c>
      <c r="H97" s="1">
        <v>23873</v>
      </c>
      <c r="I97" s="1">
        <v>25120</v>
      </c>
      <c r="J97" s="1">
        <v>25078</v>
      </c>
    </row>
    <row r="98" spans="1:23" x14ac:dyDescent="0.2">
      <c r="A98" t="s">
        <v>308</v>
      </c>
      <c r="B98" t="s">
        <v>307</v>
      </c>
      <c r="C98" s="1">
        <v>30285</v>
      </c>
      <c r="D98" s="1">
        <v>40200</v>
      </c>
      <c r="E98" s="1">
        <v>45375</v>
      </c>
      <c r="F98" s="1">
        <v>44525</v>
      </c>
      <c r="G98" s="1">
        <v>45578</v>
      </c>
      <c r="H98" s="1">
        <v>44785</v>
      </c>
      <c r="I98" s="1">
        <v>47422</v>
      </c>
      <c r="J98" s="1">
        <v>48855</v>
      </c>
    </row>
    <row r="102" spans="1:23" x14ac:dyDescent="0.2">
      <c r="C102" s="1"/>
      <c r="D102" s="1"/>
      <c r="E102" s="1"/>
      <c r="F102" s="1"/>
      <c r="G102" s="1"/>
      <c r="H102" s="1"/>
      <c r="I102" s="1"/>
      <c r="J102" s="1"/>
    </row>
    <row r="103" spans="1:23" x14ac:dyDescent="0.2">
      <c r="A103" t="s">
        <v>296</v>
      </c>
      <c r="C103" s="1" t="s">
        <v>290</v>
      </c>
      <c r="D103" s="1"/>
      <c r="E103" s="1"/>
      <c r="F103" s="1"/>
      <c r="G103" s="1"/>
      <c r="H103" s="1"/>
      <c r="I103" s="1"/>
      <c r="J103" s="1"/>
    </row>
    <row r="104" spans="1:23" x14ac:dyDescent="0.2">
      <c r="C104" t="s">
        <v>287</v>
      </c>
      <c r="D104" t="s">
        <v>286</v>
      </c>
      <c r="E104" t="s">
        <v>285</v>
      </c>
      <c r="F104" t="s">
        <v>284</v>
      </c>
      <c r="G104" t="s">
        <v>283</v>
      </c>
      <c r="H104" t="s">
        <v>282</v>
      </c>
      <c r="I104" t="s">
        <v>281</v>
      </c>
      <c r="J104" t="s">
        <v>280</v>
      </c>
      <c r="W104" t="s">
        <v>328</v>
      </c>
    </row>
    <row r="105" spans="1:23" x14ac:dyDescent="0.2">
      <c r="B105" t="s">
        <v>29</v>
      </c>
      <c r="C105" s="1">
        <v>3378</v>
      </c>
      <c r="D105" s="1">
        <v>3501</v>
      </c>
      <c r="E105" s="1">
        <v>3593</v>
      </c>
      <c r="F105" s="1">
        <v>3594</v>
      </c>
      <c r="G105" s="1">
        <v>3828</v>
      </c>
      <c r="H105" s="1">
        <v>3929</v>
      </c>
      <c r="I105" s="1">
        <v>4267</v>
      </c>
      <c r="J105" s="1">
        <v>4716</v>
      </c>
    </row>
    <row r="106" spans="1:23" x14ac:dyDescent="0.2">
      <c r="B106" t="s">
        <v>292</v>
      </c>
      <c r="C106" t="s">
        <v>291</v>
      </c>
      <c r="D106" t="s">
        <v>291</v>
      </c>
      <c r="E106">
        <v>1</v>
      </c>
      <c r="F106" t="s">
        <v>291</v>
      </c>
      <c r="G106" t="s">
        <v>291</v>
      </c>
      <c r="H106" t="s">
        <v>291</v>
      </c>
      <c r="I106">
        <v>1</v>
      </c>
      <c r="J106">
        <v>1</v>
      </c>
    </row>
    <row r="107" spans="1:23" x14ac:dyDescent="0.2">
      <c r="B107" t="s">
        <v>295</v>
      </c>
      <c r="C107">
        <v>116</v>
      </c>
      <c r="D107">
        <v>144</v>
      </c>
      <c r="E107">
        <v>144</v>
      </c>
      <c r="F107">
        <v>125</v>
      </c>
      <c r="G107">
        <v>149</v>
      </c>
      <c r="H107">
        <v>162</v>
      </c>
      <c r="I107">
        <v>163</v>
      </c>
      <c r="J107">
        <v>141</v>
      </c>
    </row>
    <row r="108" spans="1:23" x14ac:dyDescent="0.2">
      <c r="C108" s="1"/>
      <c r="D108" s="1"/>
      <c r="E108" s="1"/>
      <c r="F108" s="1"/>
      <c r="G108" s="1"/>
      <c r="H108" s="1"/>
      <c r="I108" s="1"/>
      <c r="J108" s="1"/>
    </row>
    <row r="109" spans="1:23" x14ac:dyDescent="0.2">
      <c r="C109" s="1"/>
      <c r="D109" s="1"/>
      <c r="E109" s="1"/>
      <c r="F109" s="1"/>
      <c r="G109" s="1"/>
      <c r="H109" s="1"/>
      <c r="I109" s="1"/>
      <c r="J109" s="1"/>
    </row>
    <row r="110" spans="1:23" x14ac:dyDescent="0.2">
      <c r="A110" t="s">
        <v>296</v>
      </c>
      <c r="C110" s="1" t="s">
        <v>289</v>
      </c>
      <c r="D110" s="1"/>
      <c r="E110" s="1"/>
      <c r="F110" s="1"/>
      <c r="G110" s="1"/>
      <c r="H110" s="1"/>
      <c r="I110" s="1"/>
      <c r="J110" s="1"/>
    </row>
    <row r="111" spans="1:23" x14ac:dyDescent="0.2">
      <c r="C111" t="s">
        <v>287</v>
      </c>
      <c r="D111" t="s">
        <v>286</v>
      </c>
      <c r="E111" t="s">
        <v>285</v>
      </c>
      <c r="F111" t="s">
        <v>284</v>
      </c>
      <c r="G111" t="s">
        <v>283</v>
      </c>
      <c r="H111" t="s">
        <v>282</v>
      </c>
      <c r="I111" t="s">
        <v>281</v>
      </c>
      <c r="J111" t="s">
        <v>280</v>
      </c>
    </row>
    <row r="112" spans="1:23" x14ac:dyDescent="0.2">
      <c r="B112" t="s">
        <v>29</v>
      </c>
      <c r="C112" s="1">
        <v>3706</v>
      </c>
      <c r="D112" s="1">
        <v>3818</v>
      </c>
      <c r="E112" s="1">
        <v>3917</v>
      </c>
      <c r="F112" s="1">
        <v>3814</v>
      </c>
      <c r="G112" s="1">
        <v>4203</v>
      </c>
      <c r="H112" s="1">
        <v>4188</v>
      </c>
      <c r="I112" s="1">
        <v>4609</v>
      </c>
      <c r="J112" s="1">
        <v>5181</v>
      </c>
    </row>
    <row r="113" spans="1:23" x14ac:dyDescent="0.2">
      <c r="B113" t="s">
        <v>292</v>
      </c>
      <c r="C113" t="s">
        <v>291</v>
      </c>
      <c r="D113" t="s">
        <v>291</v>
      </c>
      <c r="E113">
        <v>1</v>
      </c>
      <c r="F113" t="s">
        <v>291</v>
      </c>
      <c r="G113" t="s">
        <v>291</v>
      </c>
      <c r="H113" t="s">
        <v>291</v>
      </c>
      <c r="I113">
        <v>1</v>
      </c>
      <c r="J113">
        <v>1</v>
      </c>
    </row>
    <row r="114" spans="1:23" x14ac:dyDescent="0.2">
      <c r="B114" t="s">
        <v>295</v>
      </c>
      <c r="C114">
        <v>134</v>
      </c>
      <c r="D114">
        <v>170</v>
      </c>
      <c r="E114">
        <v>182</v>
      </c>
      <c r="F114">
        <v>143</v>
      </c>
      <c r="G114">
        <v>184</v>
      </c>
      <c r="H114">
        <v>188</v>
      </c>
      <c r="I114">
        <v>200</v>
      </c>
      <c r="J114">
        <v>162</v>
      </c>
    </row>
    <row r="115" spans="1:23" x14ac:dyDescent="0.2">
      <c r="C115" s="1"/>
      <c r="D115" s="1"/>
      <c r="E115" s="1"/>
      <c r="F115" s="1"/>
      <c r="G115" s="1"/>
      <c r="H115" s="1"/>
      <c r="I115" s="1"/>
      <c r="J115" s="1"/>
    </row>
    <row r="116" spans="1:23" x14ac:dyDescent="0.2">
      <c r="C116" s="1"/>
      <c r="D116" s="1"/>
      <c r="E116" s="1"/>
      <c r="F116" s="1"/>
      <c r="G116" s="1"/>
      <c r="H116" s="1"/>
      <c r="I116" s="1"/>
      <c r="J116" s="1"/>
    </row>
    <row r="119" spans="1:23" x14ac:dyDescent="0.2">
      <c r="A119" t="s">
        <v>262</v>
      </c>
    </row>
    <row r="120" spans="1:23" x14ac:dyDescent="0.2">
      <c r="B120" t="s">
        <v>255</v>
      </c>
      <c r="C120" t="s">
        <v>256</v>
      </c>
      <c r="D120" t="s">
        <v>257</v>
      </c>
      <c r="E120" t="s">
        <v>261</v>
      </c>
    </row>
    <row r="121" spans="1:23" x14ac:dyDescent="0.2">
      <c r="A121" t="s">
        <v>249</v>
      </c>
      <c r="B121">
        <v>17.8</v>
      </c>
      <c r="C121">
        <v>11.7</v>
      </c>
      <c r="D121">
        <v>30</v>
      </c>
      <c r="E121" s="5">
        <f>(B121-D121)/(C121-D121)</f>
        <v>0.66666666666666663</v>
      </c>
      <c r="F121" s="22"/>
      <c r="W121" t="s">
        <v>258</v>
      </c>
    </row>
    <row r="122" spans="1:23" x14ac:dyDescent="0.2">
      <c r="A122" t="s">
        <v>251</v>
      </c>
      <c r="B122">
        <v>9</v>
      </c>
      <c r="C122">
        <v>6.9</v>
      </c>
      <c r="D122">
        <v>11.5</v>
      </c>
      <c r="E122" s="5">
        <f>(B122-D122)/(C122-D122)</f>
        <v>0.5434782608695653</v>
      </c>
      <c r="F122" s="22"/>
      <c r="W122" t="s">
        <v>247</v>
      </c>
    </row>
    <row r="123" spans="1:23" x14ac:dyDescent="0.2">
      <c r="A123" t="s">
        <v>259</v>
      </c>
      <c r="B123" s="5">
        <f>C123*E123+D123*(1-E123)</f>
        <v>0.35565579710144929</v>
      </c>
      <c r="C123" s="5">
        <v>0.46899999999999997</v>
      </c>
      <c r="D123" s="5">
        <v>0.182</v>
      </c>
      <c r="E123" s="2">
        <f>AVERAGE(E121:E122)</f>
        <v>0.60507246376811596</v>
      </c>
      <c r="F123" s="22"/>
    </row>
    <row r="124" spans="1:23" x14ac:dyDescent="0.2">
      <c r="A124" t="s">
        <v>250</v>
      </c>
      <c r="B124" s="6">
        <f>B121*$B$128</f>
        <v>30000.974400000003</v>
      </c>
      <c r="C124" s="6">
        <f>C121*$E$123*$B$128</f>
        <v>11931.872634782609</v>
      </c>
      <c r="D124" s="6">
        <f>D121*(1-$E$123)*$B$128</f>
        <v>19968.894782608695</v>
      </c>
      <c r="E124" s="6"/>
      <c r="F124" s="5"/>
    </row>
    <row r="125" spans="1:23" x14ac:dyDescent="0.2">
      <c r="A125" t="s">
        <v>252</v>
      </c>
      <c r="B125" s="6">
        <f>B122*$B$128</f>
        <v>15169.032000000001</v>
      </c>
      <c r="C125" s="6">
        <f>C122*$E$123*$B$128</f>
        <v>7036.7454000000016</v>
      </c>
      <c r="D125" s="6">
        <f>D122*(1-$E$123)*$B$128</f>
        <v>7654.7429999999995</v>
      </c>
      <c r="E125" s="6"/>
    </row>
    <row r="126" spans="1:23" x14ac:dyDescent="0.2">
      <c r="A126" t="s">
        <v>6</v>
      </c>
      <c r="B126">
        <v>14</v>
      </c>
      <c r="C126" t="s">
        <v>5</v>
      </c>
      <c r="W126" t="s">
        <v>246</v>
      </c>
    </row>
    <row r="127" spans="1:23" x14ac:dyDescent="0.2">
      <c r="A127" t="s">
        <v>253</v>
      </c>
      <c r="B127">
        <v>3</v>
      </c>
      <c r="C127" t="s">
        <v>7</v>
      </c>
      <c r="W127" t="s">
        <v>254</v>
      </c>
    </row>
    <row r="128" spans="1:23" x14ac:dyDescent="0.2">
      <c r="A128" t="s">
        <v>260</v>
      </c>
      <c r="B128" s="1">
        <f>1685448/1000</f>
        <v>1685.4480000000001</v>
      </c>
      <c r="C128" s="6"/>
      <c r="D128" s="6"/>
      <c r="H128" s="1"/>
      <c r="W128" t="s">
        <v>248</v>
      </c>
    </row>
    <row r="129" spans="1:23" x14ac:dyDescent="0.2">
      <c r="C129" s="6"/>
    </row>
    <row r="131" spans="1:23" x14ac:dyDescent="0.2">
      <c r="A131" t="s">
        <v>1032</v>
      </c>
    </row>
    <row r="132" spans="1:23" x14ac:dyDescent="0.2">
      <c r="A132" t="s">
        <v>1033</v>
      </c>
      <c r="B132" s="1">
        <v>28075</v>
      </c>
      <c r="W132" t="s">
        <v>1036</v>
      </c>
    </row>
    <row r="133" spans="1:23" x14ac:dyDescent="0.2">
      <c r="A133" t="s">
        <v>1034</v>
      </c>
      <c r="B133" s="6">
        <v>26823</v>
      </c>
      <c r="W133" t="s">
        <v>1037</v>
      </c>
    </row>
    <row r="134" spans="1:23" x14ac:dyDescent="0.2">
      <c r="A134" t="s">
        <v>1035</v>
      </c>
      <c r="B134" s="5">
        <f>B133/B132</f>
        <v>0.95540516473731074</v>
      </c>
      <c r="W134" t="s">
        <v>1038</v>
      </c>
    </row>
    <row r="136" spans="1:23" x14ac:dyDescent="0.2">
      <c r="W136" t="s">
        <v>1039</v>
      </c>
    </row>
  </sheetData>
  <mergeCells count="1">
    <mergeCell ref="A1:B1"/>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sqref="A1:E1"/>
    </sheetView>
  </sheetViews>
  <sheetFormatPr defaultRowHeight="12.75" x14ac:dyDescent="0.2"/>
  <cols>
    <col min="16" max="16" width="2.85546875" customWidth="1"/>
    <col min="17" max="17" width="54.140625" customWidth="1"/>
  </cols>
  <sheetData>
    <row r="1" spans="1:17" x14ac:dyDescent="0.2">
      <c r="A1" s="54" t="s">
        <v>840</v>
      </c>
      <c r="B1" s="54"/>
      <c r="C1" s="54"/>
      <c r="D1" s="54"/>
      <c r="E1" s="54"/>
      <c r="Q1" t="s">
        <v>1761</v>
      </c>
    </row>
    <row r="2" spans="1:17" x14ac:dyDescent="0.2">
      <c r="Q2" t="s">
        <v>1762</v>
      </c>
    </row>
    <row r="3" spans="1:17" x14ac:dyDescent="0.2">
      <c r="A3" s="4" t="s">
        <v>456</v>
      </c>
      <c r="B3" s="4"/>
      <c r="C3" s="4"/>
      <c r="D3" s="4"/>
      <c r="Q3" t="s">
        <v>1763</v>
      </c>
    </row>
    <row r="4" spans="1:17" x14ac:dyDescent="0.2">
      <c r="B4" s="4" t="s">
        <v>334</v>
      </c>
      <c r="C4" s="4" t="s">
        <v>335</v>
      </c>
      <c r="D4" s="4" t="s">
        <v>336</v>
      </c>
      <c r="E4" s="4" t="s">
        <v>47</v>
      </c>
      <c r="F4" s="4" t="s">
        <v>48</v>
      </c>
      <c r="G4" s="4" t="s">
        <v>342</v>
      </c>
      <c r="H4" s="4" t="s">
        <v>343</v>
      </c>
      <c r="I4" s="4" t="s">
        <v>344</v>
      </c>
      <c r="J4" s="4" t="s">
        <v>345</v>
      </c>
      <c r="K4" s="4" t="s">
        <v>346</v>
      </c>
      <c r="L4" s="4" t="s">
        <v>347</v>
      </c>
      <c r="M4" s="4" t="s">
        <v>348</v>
      </c>
      <c r="N4" s="4" t="s">
        <v>349</v>
      </c>
      <c r="O4" s="4" t="s">
        <v>350</v>
      </c>
      <c r="Q4" s="4" t="s">
        <v>496</v>
      </c>
    </row>
    <row r="5" spans="1:17" x14ac:dyDescent="0.2">
      <c r="A5" s="4" t="s">
        <v>304</v>
      </c>
      <c r="B5">
        <v>46141</v>
      </c>
      <c r="C5">
        <v>46931</v>
      </c>
      <c r="D5">
        <v>38365</v>
      </c>
      <c r="E5">
        <v>31628</v>
      </c>
      <c r="F5">
        <v>34960</v>
      </c>
      <c r="G5" s="25">
        <v>35246</v>
      </c>
      <c r="H5" s="25">
        <v>35396</v>
      </c>
      <c r="I5" s="25">
        <v>35656</v>
      </c>
      <c r="J5">
        <f>D41</f>
        <v>37365</v>
      </c>
      <c r="K5">
        <f>D45</f>
        <v>39734</v>
      </c>
      <c r="L5">
        <f>D49</f>
        <v>42009</v>
      </c>
      <c r="M5">
        <f>D53</f>
        <v>42757</v>
      </c>
      <c r="N5">
        <f>N14</f>
        <v>44011</v>
      </c>
      <c r="O5">
        <f>O14</f>
        <v>44516</v>
      </c>
    </row>
    <row r="6" spans="1:17" x14ac:dyDescent="0.2">
      <c r="A6" s="4" t="s">
        <v>455</v>
      </c>
      <c r="B6" s="1">
        <v>1460</v>
      </c>
      <c r="C6">
        <v>800</v>
      </c>
      <c r="G6" s="4"/>
      <c r="H6" s="4"/>
      <c r="I6" s="4"/>
    </row>
    <row r="10" spans="1:17" x14ac:dyDescent="0.2">
      <c r="A10" s="4" t="s">
        <v>457</v>
      </c>
    </row>
    <row r="11" spans="1:17" x14ac:dyDescent="0.2">
      <c r="K11" s="4" t="s">
        <v>346</v>
      </c>
      <c r="L11" s="4" t="s">
        <v>347</v>
      </c>
      <c r="M11" s="4" t="s">
        <v>348</v>
      </c>
      <c r="N11" s="4" t="s">
        <v>349</v>
      </c>
      <c r="O11" s="4" t="s">
        <v>350</v>
      </c>
    </row>
    <row r="12" spans="1:17" x14ac:dyDescent="0.2">
      <c r="A12" s="4" t="s">
        <v>495</v>
      </c>
      <c r="K12">
        <v>32177</v>
      </c>
      <c r="L12">
        <v>34375</v>
      </c>
      <c r="M12">
        <v>34436</v>
      </c>
      <c r="N12">
        <v>35636</v>
      </c>
      <c r="O12">
        <v>37235</v>
      </c>
      <c r="Q12" s="4" t="s">
        <v>459</v>
      </c>
    </row>
    <row r="13" spans="1:17" x14ac:dyDescent="0.2">
      <c r="A13" t="s">
        <v>24</v>
      </c>
      <c r="K13">
        <v>8157</v>
      </c>
      <c r="L13">
        <v>8476</v>
      </c>
      <c r="M13">
        <v>8970</v>
      </c>
      <c r="N13">
        <v>9119</v>
      </c>
      <c r="O13">
        <v>9749</v>
      </c>
    </row>
    <row r="14" spans="1:17" x14ac:dyDescent="0.2">
      <c r="A14" t="s">
        <v>22</v>
      </c>
      <c r="K14">
        <v>39734</v>
      </c>
      <c r="L14">
        <v>42009</v>
      </c>
      <c r="M14">
        <v>42757</v>
      </c>
      <c r="N14">
        <v>44011</v>
      </c>
      <c r="O14">
        <v>44516</v>
      </c>
    </row>
    <row r="16" spans="1:17" x14ac:dyDescent="0.2">
      <c r="A16" t="s">
        <v>23</v>
      </c>
      <c r="K16">
        <v>8974</v>
      </c>
      <c r="L16">
        <v>9472</v>
      </c>
      <c r="M16">
        <v>9796</v>
      </c>
      <c r="N16">
        <v>10090</v>
      </c>
      <c r="O16">
        <v>10680</v>
      </c>
      <c r="Q16" s="4" t="s">
        <v>458</v>
      </c>
    </row>
    <row r="19" spans="1:17" x14ac:dyDescent="0.2">
      <c r="B19" s="4" t="s">
        <v>351</v>
      </c>
      <c r="C19" s="4" t="s">
        <v>469</v>
      </c>
      <c r="D19" s="4" t="s">
        <v>468</v>
      </c>
      <c r="E19" s="4" t="s">
        <v>467</v>
      </c>
      <c r="F19" s="4" t="s">
        <v>466</v>
      </c>
      <c r="G19" s="4" t="s">
        <v>465</v>
      </c>
      <c r="H19" s="4" t="s">
        <v>464</v>
      </c>
      <c r="I19" s="4" t="s">
        <v>463</v>
      </c>
      <c r="J19" s="4" t="s">
        <v>462</v>
      </c>
      <c r="K19" s="4" t="s">
        <v>461</v>
      </c>
      <c r="L19" s="4" t="s">
        <v>460</v>
      </c>
    </row>
    <row r="20" spans="1:17" x14ac:dyDescent="0.2">
      <c r="A20" t="s">
        <v>23</v>
      </c>
      <c r="B20">
        <v>11459</v>
      </c>
      <c r="C20">
        <v>12078</v>
      </c>
      <c r="D20">
        <v>13412</v>
      </c>
      <c r="E20">
        <v>15496</v>
      </c>
      <c r="F20">
        <v>14878</v>
      </c>
      <c r="G20">
        <v>14705</v>
      </c>
      <c r="H20">
        <v>10438</v>
      </c>
      <c r="I20">
        <v>6048</v>
      </c>
      <c r="J20">
        <v>4617</v>
      </c>
      <c r="K20">
        <v>3797</v>
      </c>
      <c r="L20">
        <v>2604</v>
      </c>
      <c r="Q20" s="4" t="s">
        <v>470</v>
      </c>
    </row>
    <row r="23" spans="1:17" x14ac:dyDescent="0.2">
      <c r="E23">
        <v>1995</v>
      </c>
      <c r="F23">
        <v>1994</v>
      </c>
      <c r="G23">
        <v>1993</v>
      </c>
    </row>
    <row r="24" spans="1:17" x14ac:dyDescent="0.2">
      <c r="A24" s="4" t="s">
        <v>497</v>
      </c>
      <c r="E24">
        <v>44002</v>
      </c>
      <c r="F24">
        <v>46720</v>
      </c>
      <c r="G24">
        <v>49251</v>
      </c>
      <c r="Q24" s="4" t="s">
        <v>498</v>
      </c>
    </row>
    <row r="25" spans="1:17" x14ac:dyDescent="0.2">
      <c r="Q25" s="4" t="s">
        <v>499</v>
      </c>
    </row>
    <row r="26" spans="1:17" x14ac:dyDescent="0.2">
      <c r="Q26" s="4" t="s">
        <v>500</v>
      </c>
    </row>
    <row r="27" spans="1:17" x14ac:dyDescent="0.2">
      <c r="A27" s="4" t="s">
        <v>501</v>
      </c>
      <c r="C27" s="4" t="s">
        <v>502</v>
      </c>
      <c r="D27" s="4" t="s">
        <v>503</v>
      </c>
    </row>
    <row r="28" spans="1:17" x14ac:dyDescent="0.2">
      <c r="C28">
        <v>33354</v>
      </c>
      <c r="D28">
        <v>6403</v>
      </c>
      <c r="Q28" s="4" t="s">
        <v>504</v>
      </c>
    </row>
    <row r="32" spans="1:17" x14ac:dyDescent="0.2">
      <c r="A32" t="s">
        <v>730</v>
      </c>
    </row>
    <row r="33" spans="1:17" x14ac:dyDescent="0.2">
      <c r="A33" t="s">
        <v>97</v>
      </c>
      <c r="B33" t="s">
        <v>487</v>
      </c>
      <c r="C33" t="s">
        <v>491</v>
      </c>
      <c r="D33" t="s">
        <v>44</v>
      </c>
      <c r="E33" t="s">
        <v>492</v>
      </c>
      <c r="F33" t="s">
        <v>490</v>
      </c>
      <c r="G33" t="s">
        <v>477</v>
      </c>
      <c r="H33" t="s">
        <v>478</v>
      </c>
      <c r="I33" t="s">
        <v>479</v>
      </c>
      <c r="J33" t="s">
        <v>480</v>
      </c>
      <c r="K33" t="s">
        <v>482</v>
      </c>
      <c r="L33" t="s">
        <v>481</v>
      </c>
      <c r="M33" t="s">
        <v>483</v>
      </c>
      <c r="N33" t="s">
        <v>484</v>
      </c>
      <c r="Q33" s="4" t="s">
        <v>493</v>
      </c>
    </row>
    <row r="34" spans="1:17" x14ac:dyDescent="0.2">
      <c r="A34">
        <v>2005</v>
      </c>
      <c r="B34" t="s">
        <v>486</v>
      </c>
      <c r="C34" t="s">
        <v>485</v>
      </c>
      <c r="D34">
        <f>SUM(G34:N34)</f>
        <v>3406</v>
      </c>
      <c r="G34">
        <v>114</v>
      </c>
      <c r="H34">
        <v>79</v>
      </c>
      <c r="I34">
        <v>143</v>
      </c>
      <c r="J34">
        <v>1228</v>
      </c>
      <c r="K34">
        <v>391</v>
      </c>
      <c r="L34">
        <v>598</v>
      </c>
      <c r="M34">
        <v>222</v>
      </c>
      <c r="N34">
        <v>631</v>
      </c>
      <c r="Q34" t="s">
        <v>494</v>
      </c>
    </row>
    <row r="35" spans="1:17" x14ac:dyDescent="0.2">
      <c r="B35" t="s">
        <v>488</v>
      </c>
      <c r="D35" s="1">
        <v>26980</v>
      </c>
    </row>
    <row r="36" spans="1:17" x14ac:dyDescent="0.2">
      <c r="B36" t="s">
        <v>279</v>
      </c>
      <c r="D36" s="1">
        <v>5323</v>
      </c>
    </row>
    <row r="37" spans="1:17" x14ac:dyDescent="0.2">
      <c r="B37" t="s">
        <v>489</v>
      </c>
      <c r="D37">
        <f>SUM(D34:D36)</f>
        <v>35709</v>
      </c>
    </row>
    <row r="38" spans="1:17" x14ac:dyDescent="0.2">
      <c r="A38">
        <v>2004</v>
      </c>
      <c r="B38" t="s">
        <v>486</v>
      </c>
      <c r="C38" t="s">
        <v>485</v>
      </c>
      <c r="D38">
        <f>SUM(G38:N38)</f>
        <v>3997</v>
      </c>
      <c r="G38">
        <v>180</v>
      </c>
      <c r="H38">
        <v>87</v>
      </c>
      <c r="I38">
        <v>131</v>
      </c>
      <c r="J38">
        <v>1298</v>
      </c>
      <c r="K38">
        <v>463</v>
      </c>
      <c r="L38">
        <v>787</v>
      </c>
      <c r="M38">
        <v>242</v>
      </c>
      <c r="N38">
        <v>809</v>
      </c>
    </row>
    <row r="39" spans="1:17" x14ac:dyDescent="0.2">
      <c r="B39" t="s">
        <v>488</v>
      </c>
      <c r="D39">
        <v>27813</v>
      </c>
    </row>
    <row r="40" spans="1:17" x14ac:dyDescent="0.2">
      <c r="B40" t="s">
        <v>279</v>
      </c>
      <c r="D40" s="1">
        <v>5555</v>
      </c>
    </row>
    <row r="41" spans="1:17" x14ac:dyDescent="0.2">
      <c r="B41" t="s">
        <v>489</v>
      </c>
      <c r="D41">
        <f>SUM(D38:D40)</f>
        <v>37365</v>
      </c>
    </row>
    <row r="42" spans="1:17" x14ac:dyDescent="0.2">
      <c r="A42">
        <v>2003</v>
      </c>
      <c r="B42" t="s">
        <v>486</v>
      </c>
      <c r="C42" t="s">
        <v>485</v>
      </c>
      <c r="D42">
        <v>146</v>
      </c>
    </row>
    <row r="43" spans="1:17" x14ac:dyDescent="0.2">
      <c r="B43" t="s">
        <v>488</v>
      </c>
      <c r="D43" s="1">
        <v>33233</v>
      </c>
    </row>
    <row r="44" spans="1:17" x14ac:dyDescent="0.2">
      <c r="B44" t="s">
        <v>279</v>
      </c>
      <c r="D44">
        <v>6355</v>
      </c>
      <c r="F44">
        <v>971</v>
      </c>
    </row>
    <row r="45" spans="1:17" x14ac:dyDescent="0.2">
      <c r="B45" t="s">
        <v>489</v>
      </c>
      <c r="D45">
        <f>SUM(D42:D44)</f>
        <v>39734</v>
      </c>
    </row>
    <row r="46" spans="1:17" x14ac:dyDescent="0.2">
      <c r="A46">
        <v>2002</v>
      </c>
      <c r="B46" t="s">
        <v>486</v>
      </c>
      <c r="D46">
        <v>160</v>
      </c>
    </row>
    <row r="47" spans="1:17" x14ac:dyDescent="0.2">
      <c r="B47" t="s">
        <v>488</v>
      </c>
      <c r="D47">
        <v>35172</v>
      </c>
    </row>
    <row r="48" spans="1:17" x14ac:dyDescent="0.2">
      <c r="B48" t="s">
        <v>279</v>
      </c>
      <c r="D48" s="25">
        <v>6677</v>
      </c>
      <c r="E48" s="25">
        <v>5357</v>
      </c>
      <c r="F48" s="1">
        <v>3836</v>
      </c>
    </row>
    <row r="49" spans="1:6" x14ac:dyDescent="0.2">
      <c r="B49" t="s">
        <v>489</v>
      </c>
      <c r="D49">
        <f>SUM(D46:D48)</f>
        <v>42009</v>
      </c>
    </row>
    <row r="50" spans="1:6" x14ac:dyDescent="0.2">
      <c r="A50">
        <v>2001</v>
      </c>
      <c r="B50" t="s">
        <v>486</v>
      </c>
      <c r="D50">
        <v>182</v>
      </c>
    </row>
    <row r="51" spans="1:6" x14ac:dyDescent="0.2">
      <c r="B51" t="s">
        <v>488</v>
      </c>
      <c r="D51" s="25">
        <v>35296</v>
      </c>
    </row>
    <row r="52" spans="1:6" x14ac:dyDescent="0.2">
      <c r="B52" t="s">
        <v>279</v>
      </c>
      <c r="D52" s="1">
        <v>7279</v>
      </c>
      <c r="E52" s="25">
        <v>6040</v>
      </c>
      <c r="F52" s="25">
        <v>4835</v>
      </c>
    </row>
    <row r="53" spans="1:6" x14ac:dyDescent="0.2">
      <c r="B53" t="s">
        <v>489</v>
      </c>
      <c r="D53">
        <f>SUM(D50:D52)</f>
        <v>42757</v>
      </c>
    </row>
  </sheetData>
  <mergeCells count="1">
    <mergeCell ref="A1:E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
  <sheetViews>
    <sheetView topLeftCell="G1" workbookViewId="0">
      <selection activeCell="N1" sqref="N1:N3"/>
    </sheetView>
  </sheetViews>
  <sheetFormatPr defaultRowHeight="12.75" x14ac:dyDescent="0.2"/>
  <cols>
    <col min="1" max="1" width="34.5703125" customWidth="1"/>
    <col min="3" max="3" width="9.28515625" customWidth="1"/>
    <col min="13" max="13" width="2.85546875" customWidth="1"/>
    <col min="14" max="14" width="97.28515625" customWidth="1"/>
  </cols>
  <sheetData>
    <row r="1" spans="1:14" x14ac:dyDescent="0.2">
      <c r="A1" s="4" t="s">
        <v>1495</v>
      </c>
      <c r="N1" t="s">
        <v>1761</v>
      </c>
    </row>
    <row r="2" spans="1:14" x14ac:dyDescent="0.2">
      <c r="A2" s="4"/>
      <c r="N2" t="s">
        <v>1762</v>
      </c>
    </row>
    <row r="3" spans="1:14" x14ac:dyDescent="0.2">
      <c r="N3" t="s">
        <v>1763</v>
      </c>
    </row>
    <row r="4" spans="1:14" x14ac:dyDescent="0.2">
      <c r="A4" t="s">
        <v>1333</v>
      </c>
    </row>
    <row r="5" spans="1:14" x14ac:dyDescent="0.2">
      <c r="B5" t="s">
        <v>290</v>
      </c>
      <c r="N5" t="s">
        <v>1362</v>
      </c>
    </row>
    <row r="6" spans="1:14" x14ac:dyDescent="0.2">
      <c r="A6" t="s">
        <v>1326</v>
      </c>
      <c r="B6">
        <v>67</v>
      </c>
    </row>
    <row r="7" spans="1:14" x14ac:dyDescent="0.2">
      <c r="A7" t="s">
        <v>1327</v>
      </c>
      <c r="B7">
        <v>51</v>
      </c>
    </row>
    <row r="8" spans="1:14" x14ac:dyDescent="0.2">
      <c r="A8" t="s">
        <v>1328</v>
      </c>
      <c r="B8">
        <v>50</v>
      </c>
    </row>
    <row r="9" spans="1:14" x14ac:dyDescent="0.2">
      <c r="A9" t="s">
        <v>1329</v>
      </c>
      <c r="B9">
        <v>37</v>
      </c>
    </row>
    <row r="10" spans="1:14" x14ac:dyDescent="0.2">
      <c r="A10" t="s">
        <v>1330</v>
      </c>
      <c r="B10">
        <v>13</v>
      </c>
    </row>
    <row r="11" spans="1:14" x14ac:dyDescent="0.2">
      <c r="A11" t="s">
        <v>1331</v>
      </c>
      <c r="B11">
        <v>2</v>
      </c>
    </row>
    <row r="13" spans="1:14" x14ac:dyDescent="0.2">
      <c r="A13" t="s">
        <v>1332</v>
      </c>
      <c r="B13">
        <f>SUM(B6:B11)</f>
        <v>220</v>
      </c>
    </row>
    <row r="15" spans="1:14" x14ac:dyDescent="0.2">
      <c r="D15" t="s">
        <v>397</v>
      </c>
      <c r="F15" t="s">
        <v>1353</v>
      </c>
      <c r="I15" t="s">
        <v>1355</v>
      </c>
    </row>
    <row r="16" spans="1:14" x14ac:dyDescent="0.2">
      <c r="A16" t="s">
        <v>1334</v>
      </c>
      <c r="B16" t="s">
        <v>290</v>
      </c>
      <c r="C16" t="s">
        <v>1341</v>
      </c>
      <c r="D16" t="s">
        <v>216</v>
      </c>
      <c r="E16" t="s">
        <v>217</v>
      </c>
      <c r="F16" t="s">
        <v>216</v>
      </c>
      <c r="G16" t="s">
        <v>217</v>
      </c>
      <c r="H16" t="s">
        <v>1354</v>
      </c>
      <c r="I16" t="s">
        <v>1356</v>
      </c>
      <c r="J16" t="s">
        <v>1357</v>
      </c>
      <c r="K16" t="s">
        <v>1358</v>
      </c>
    </row>
    <row r="17" spans="1:14" x14ac:dyDescent="0.2">
      <c r="A17" t="s">
        <v>1335</v>
      </c>
      <c r="B17">
        <v>67</v>
      </c>
      <c r="C17" t="s">
        <v>1342</v>
      </c>
      <c r="D17">
        <v>8</v>
      </c>
      <c r="E17">
        <v>59</v>
      </c>
      <c r="H17">
        <v>57</v>
      </c>
      <c r="I17" s="5">
        <v>0.75</v>
      </c>
      <c r="J17" s="5">
        <v>0.5</v>
      </c>
      <c r="K17" s="5">
        <v>0.55000000000000004</v>
      </c>
      <c r="N17" t="s">
        <v>1359</v>
      </c>
    </row>
    <row r="18" spans="1:14" x14ac:dyDescent="0.2">
      <c r="A18" t="s">
        <v>1336</v>
      </c>
      <c r="B18">
        <v>140</v>
      </c>
      <c r="D18">
        <v>10</v>
      </c>
      <c r="E18">
        <v>110</v>
      </c>
      <c r="F18">
        <v>88</v>
      </c>
      <c r="G18">
        <v>8</v>
      </c>
      <c r="H18">
        <v>62</v>
      </c>
    </row>
    <row r="19" spans="1:14" x14ac:dyDescent="0.2">
      <c r="A19" t="s">
        <v>1337</v>
      </c>
      <c r="B19">
        <v>5</v>
      </c>
    </row>
    <row r="20" spans="1:14" x14ac:dyDescent="0.2">
      <c r="A20" t="s">
        <v>1338</v>
      </c>
      <c r="B20">
        <v>3</v>
      </c>
    </row>
    <row r="21" spans="1:14" x14ac:dyDescent="0.2">
      <c r="A21" t="s">
        <v>1339</v>
      </c>
      <c r="B21">
        <v>3</v>
      </c>
    </row>
    <row r="22" spans="1:14" x14ac:dyDescent="0.2">
      <c r="A22" t="s">
        <v>1340</v>
      </c>
      <c r="B22">
        <v>2</v>
      </c>
    </row>
    <row r="23" spans="1:14" x14ac:dyDescent="0.2">
      <c r="A23" t="s">
        <v>0</v>
      </c>
      <c r="B23">
        <f>SUM(B17:B22)</f>
        <v>220</v>
      </c>
      <c r="D23">
        <v>22</v>
      </c>
      <c r="E23">
        <v>177</v>
      </c>
      <c r="F23">
        <v>95</v>
      </c>
      <c r="G23">
        <v>14</v>
      </c>
    </row>
    <row r="26" spans="1:14" x14ac:dyDescent="0.2">
      <c r="A26" s="4" t="s">
        <v>1496</v>
      </c>
      <c r="B26" s="4" t="s">
        <v>134</v>
      </c>
      <c r="C26" s="4" t="s">
        <v>400</v>
      </c>
    </row>
    <row r="27" spans="1:14" x14ac:dyDescent="0.2">
      <c r="A27" s="4" t="s">
        <v>1497</v>
      </c>
      <c r="B27" s="48">
        <f>D23/E23</f>
        <v>0.12429378531073447</v>
      </c>
      <c r="C27" s="5">
        <f>D23/(D23+E23)</f>
        <v>0.11055276381909548</v>
      </c>
    </row>
    <row r="28" spans="1:14" x14ac:dyDescent="0.2">
      <c r="A28" s="4" t="s">
        <v>1353</v>
      </c>
      <c r="B28" s="48">
        <f>F23/G23</f>
        <v>6.7857142857142856</v>
      </c>
      <c r="C28" s="5">
        <f>F23/(F23+G23)</f>
        <v>0.87155963302752293</v>
      </c>
    </row>
    <row r="31" spans="1:14" x14ac:dyDescent="0.2">
      <c r="A31" t="s">
        <v>1343</v>
      </c>
      <c r="H31" t="s">
        <v>1354</v>
      </c>
    </row>
    <row r="32" spans="1:14" x14ac:dyDescent="0.2">
      <c r="A32" t="s">
        <v>1344</v>
      </c>
      <c r="B32">
        <v>63</v>
      </c>
      <c r="C32" t="s">
        <v>1351</v>
      </c>
    </row>
    <row r="33" spans="1:8" x14ac:dyDescent="0.2">
      <c r="A33" t="s">
        <v>1345</v>
      </c>
      <c r="B33">
        <f>B18-B32</f>
        <v>77</v>
      </c>
    </row>
    <row r="34" spans="1:8" x14ac:dyDescent="0.2">
      <c r="A34" t="s">
        <v>1360</v>
      </c>
      <c r="B34">
        <v>4</v>
      </c>
    </row>
    <row r="35" spans="1:8" x14ac:dyDescent="0.2">
      <c r="A35" t="s">
        <v>1361</v>
      </c>
      <c r="B35">
        <f>B33-B34</f>
        <v>73</v>
      </c>
      <c r="H35">
        <v>62</v>
      </c>
    </row>
    <row r="36" spans="1:8" x14ac:dyDescent="0.2">
      <c r="A36" t="s">
        <v>1350</v>
      </c>
      <c r="B36">
        <v>61</v>
      </c>
      <c r="C36" t="s">
        <v>1352</v>
      </c>
    </row>
    <row r="38" spans="1:8" x14ac:dyDescent="0.2">
      <c r="A38" t="s">
        <v>1344</v>
      </c>
    </row>
    <row r="39" spans="1:8" x14ac:dyDescent="0.2">
      <c r="A39" t="s">
        <v>1346</v>
      </c>
      <c r="B39">
        <v>18</v>
      </c>
    </row>
    <row r="40" spans="1:8" x14ac:dyDescent="0.2">
      <c r="A40" t="s">
        <v>1347</v>
      </c>
      <c r="B40">
        <v>16</v>
      </c>
    </row>
    <row r="41" spans="1:8" x14ac:dyDescent="0.2">
      <c r="A41" t="s">
        <v>1348</v>
      </c>
      <c r="B41">
        <v>10</v>
      </c>
    </row>
    <row r="42" spans="1:8" x14ac:dyDescent="0.2">
      <c r="A42" t="s">
        <v>1349</v>
      </c>
      <c r="B42">
        <v>19</v>
      </c>
    </row>
    <row r="43" spans="1:8" x14ac:dyDescent="0.2">
      <c r="A43" t="s">
        <v>0</v>
      </c>
      <c r="B43">
        <f>SUM(B39:B42)</f>
        <v>63</v>
      </c>
    </row>
    <row r="47" spans="1:8" x14ac:dyDescent="0.2">
      <c r="A47" t="s">
        <v>1491</v>
      </c>
    </row>
    <row r="48" spans="1:8" x14ac:dyDescent="0.2">
      <c r="B48" s="56" t="s">
        <v>1486</v>
      </c>
      <c r="C48" s="56"/>
      <c r="D48" s="56"/>
      <c r="E48" s="56" t="s">
        <v>1485</v>
      </c>
      <c r="F48" s="56"/>
      <c r="G48" s="56"/>
    </row>
    <row r="49" spans="1:14" x14ac:dyDescent="0.2">
      <c r="A49" t="s">
        <v>1480</v>
      </c>
      <c r="B49">
        <v>1991</v>
      </c>
      <c r="C49">
        <v>1992</v>
      </c>
      <c r="D49">
        <v>1993</v>
      </c>
      <c r="E49">
        <v>1991</v>
      </c>
      <c r="F49">
        <v>1992</v>
      </c>
      <c r="G49">
        <v>1993</v>
      </c>
      <c r="N49" t="s">
        <v>1489</v>
      </c>
    </row>
    <row r="50" spans="1:14" x14ac:dyDescent="0.2">
      <c r="A50" t="s">
        <v>1481</v>
      </c>
      <c r="B50">
        <v>519</v>
      </c>
      <c r="C50">
        <v>766</v>
      </c>
      <c r="D50">
        <v>975</v>
      </c>
      <c r="E50">
        <v>392</v>
      </c>
      <c r="F50">
        <v>633</v>
      </c>
      <c r="G50">
        <v>771</v>
      </c>
    </row>
    <row r="51" spans="1:14" x14ac:dyDescent="0.2">
      <c r="A51" t="s">
        <v>1482</v>
      </c>
      <c r="B51">
        <v>433</v>
      </c>
      <c r="C51">
        <v>713</v>
      </c>
      <c r="D51">
        <v>1026</v>
      </c>
      <c r="E51">
        <v>319</v>
      </c>
      <c r="F51">
        <v>583</v>
      </c>
      <c r="G51">
        <v>831</v>
      </c>
    </row>
    <row r="52" spans="1:14" x14ac:dyDescent="0.2">
      <c r="A52" t="s">
        <v>1483</v>
      </c>
      <c r="B52">
        <v>378</v>
      </c>
      <c r="C52">
        <v>730</v>
      </c>
      <c r="E52">
        <v>294</v>
      </c>
      <c r="F52">
        <v>589</v>
      </c>
    </row>
    <row r="53" spans="1:14" x14ac:dyDescent="0.2">
      <c r="A53" t="s">
        <v>1487</v>
      </c>
      <c r="B53">
        <f t="shared" ref="B53:G53" si="0">B50+B51</f>
        <v>952</v>
      </c>
      <c r="C53">
        <f t="shared" si="0"/>
        <v>1479</v>
      </c>
      <c r="D53">
        <f t="shared" si="0"/>
        <v>2001</v>
      </c>
      <c r="E53">
        <f t="shared" si="0"/>
        <v>711</v>
      </c>
      <c r="F53">
        <f t="shared" si="0"/>
        <v>1216</v>
      </c>
      <c r="G53">
        <f t="shared" si="0"/>
        <v>1602</v>
      </c>
    </row>
    <row r="54" spans="1:14" x14ac:dyDescent="0.2">
      <c r="A54" t="s">
        <v>1488</v>
      </c>
      <c r="B54">
        <f>SUM(B50:B52)</f>
        <v>1330</v>
      </c>
      <c r="C54">
        <f>SUM(C50:C52)</f>
        <v>2209</v>
      </c>
      <c r="E54">
        <f>SUM(E50:E52)</f>
        <v>1005</v>
      </c>
      <c r="F54">
        <f>SUM(F50:F52)</f>
        <v>1805</v>
      </c>
    </row>
    <row r="56" spans="1:14" x14ac:dyDescent="0.2">
      <c r="A56" t="s">
        <v>1479</v>
      </c>
    </row>
    <row r="57" spans="1:14" x14ac:dyDescent="0.2">
      <c r="A57" t="s">
        <v>1484</v>
      </c>
    </row>
    <row r="59" spans="1:14" x14ac:dyDescent="0.2">
      <c r="A59" t="s">
        <v>1391</v>
      </c>
      <c r="N59" s="4" t="s">
        <v>1490</v>
      </c>
    </row>
    <row r="60" spans="1:14" x14ac:dyDescent="0.2">
      <c r="A60" t="s">
        <v>370</v>
      </c>
      <c r="B60">
        <v>2180</v>
      </c>
      <c r="N60" t="s">
        <v>1388</v>
      </c>
    </row>
    <row r="61" spans="1:14" x14ac:dyDescent="0.2">
      <c r="A61" t="s">
        <v>1392</v>
      </c>
      <c r="B61">
        <v>219</v>
      </c>
      <c r="N61" t="s">
        <v>1389</v>
      </c>
    </row>
    <row r="62" spans="1:14" x14ac:dyDescent="0.2">
      <c r="A62" t="s">
        <v>1393</v>
      </c>
      <c r="B62">
        <v>56</v>
      </c>
      <c r="N62" t="s">
        <v>1390</v>
      </c>
    </row>
    <row r="64" spans="1:14" x14ac:dyDescent="0.2">
      <c r="B64" t="s">
        <v>216</v>
      </c>
      <c r="C64" t="s">
        <v>217</v>
      </c>
      <c r="D64" s="4" t="s">
        <v>134</v>
      </c>
      <c r="E64" s="4" t="s">
        <v>400</v>
      </c>
    </row>
    <row r="65" spans="1:5" x14ac:dyDescent="0.2">
      <c r="A65" t="s">
        <v>1394</v>
      </c>
      <c r="B65">
        <v>2011</v>
      </c>
      <c r="C65">
        <v>294</v>
      </c>
      <c r="D65" s="40">
        <f>B65/C65</f>
        <v>6.8401360544217686</v>
      </c>
      <c r="E65" s="5">
        <f>B65/(B65+C65)</f>
        <v>0.87245119305856833</v>
      </c>
    </row>
    <row r="66" spans="1:5" x14ac:dyDescent="0.2">
      <c r="A66" t="s">
        <v>1395</v>
      </c>
      <c r="B66">
        <v>293</v>
      </c>
      <c r="C66">
        <v>2030</v>
      </c>
      <c r="D66" s="40">
        <f>B66/C66</f>
        <v>0.14433497536945813</v>
      </c>
      <c r="E66" s="5">
        <f>B66/(B66+C66)</f>
        <v>0.1261300043047783</v>
      </c>
    </row>
    <row r="68" spans="1:5" x14ac:dyDescent="0.2">
      <c r="A68" t="s">
        <v>1396</v>
      </c>
    </row>
    <row r="69" spans="1:5" x14ac:dyDescent="0.2">
      <c r="A69" t="s">
        <v>1397</v>
      </c>
      <c r="B69">
        <v>1335</v>
      </c>
    </row>
    <row r="70" spans="1:5" x14ac:dyDescent="0.2">
      <c r="A70" t="s">
        <v>1398</v>
      </c>
      <c r="B70">
        <v>38</v>
      </c>
    </row>
    <row r="71" spans="1:5" x14ac:dyDescent="0.2">
      <c r="A71" t="s">
        <v>1399</v>
      </c>
      <c r="B71">
        <v>344</v>
      </c>
    </row>
    <row r="72" spans="1:5" x14ac:dyDescent="0.2">
      <c r="A72" t="s">
        <v>1400</v>
      </c>
      <c r="B72">
        <v>91</v>
      </c>
    </row>
    <row r="73" spans="1:5" x14ac:dyDescent="0.2">
      <c r="A73" t="s">
        <v>1401</v>
      </c>
      <c r="B73">
        <v>65</v>
      </c>
    </row>
    <row r="74" spans="1:5" x14ac:dyDescent="0.2">
      <c r="A74" t="s">
        <v>1402</v>
      </c>
      <c r="B74">
        <v>65</v>
      </c>
    </row>
    <row r="75" spans="1:5" x14ac:dyDescent="0.2">
      <c r="A75" t="s">
        <v>1393</v>
      </c>
      <c r="B75">
        <v>24</v>
      </c>
    </row>
    <row r="76" spans="1:5" x14ac:dyDescent="0.2">
      <c r="A76" t="s">
        <v>1403</v>
      </c>
      <c r="B76">
        <v>265</v>
      </c>
    </row>
    <row r="78" spans="1:5" x14ac:dyDescent="0.2">
      <c r="C78" t="s">
        <v>1439</v>
      </c>
    </row>
    <row r="79" spans="1:5" x14ac:dyDescent="0.2">
      <c r="B79" t="s">
        <v>1438</v>
      </c>
      <c r="C79" t="s">
        <v>1440</v>
      </c>
      <c r="D79" t="s">
        <v>15</v>
      </c>
    </row>
    <row r="80" spans="1:5" x14ac:dyDescent="0.2">
      <c r="A80" t="s">
        <v>1404</v>
      </c>
      <c r="B80">
        <v>1873</v>
      </c>
      <c r="C80">
        <v>47</v>
      </c>
      <c r="D80">
        <v>840</v>
      </c>
    </row>
    <row r="81" spans="1:4" x14ac:dyDescent="0.2">
      <c r="A81" t="s">
        <v>1413</v>
      </c>
    </row>
    <row r="82" spans="1:4" x14ac:dyDescent="0.2">
      <c r="A82" t="s">
        <v>1405</v>
      </c>
      <c r="B82">
        <v>1831</v>
      </c>
      <c r="C82">
        <v>39</v>
      </c>
      <c r="D82">
        <v>785</v>
      </c>
    </row>
    <row r="83" spans="1:4" x14ac:dyDescent="0.2">
      <c r="A83" t="s">
        <v>1406</v>
      </c>
      <c r="B83">
        <v>1582</v>
      </c>
      <c r="C83">
        <v>37</v>
      </c>
      <c r="D83">
        <v>575</v>
      </c>
    </row>
    <row r="84" spans="1:4" x14ac:dyDescent="0.2">
      <c r="A84" t="s">
        <v>1407</v>
      </c>
      <c r="B84">
        <v>1130</v>
      </c>
      <c r="C84">
        <v>30</v>
      </c>
      <c r="D84">
        <v>453</v>
      </c>
    </row>
    <row r="85" spans="1:4" x14ac:dyDescent="0.2">
      <c r="A85" t="s">
        <v>1408</v>
      </c>
      <c r="B85">
        <v>336</v>
      </c>
      <c r="C85">
        <v>4</v>
      </c>
      <c r="D85">
        <v>104</v>
      </c>
    </row>
    <row r="86" spans="1:4" x14ac:dyDescent="0.2">
      <c r="A86" t="s">
        <v>1409</v>
      </c>
      <c r="B86">
        <v>203</v>
      </c>
      <c r="C86">
        <v>5</v>
      </c>
      <c r="D86">
        <v>61</v>
      </c>
    </row>
    <row r="87" spans="1:4" x14ac:dyDescent="0.2">
      <c r="A87" t="s">
        <v>1410</v>
      </c>
      <c r="B87">
        <v>426</v>
      </c>
      <c r="C87">
        <v>5</v>
      </c>
      <c r="D87">
        <v>161</v>
      </c>
    </row>
    <row r="88" spans="1:4" x14ac:dyDescent="0.2">
      <c r="A88" t="s">
        <v>1411</v>
      </c>
      <c r="B88">
        <v>1103</v>
      </c>
      <c r="C88">
        <v>17</v>
      </c>
      <c r="D88">
        <v>397</v>
      </c>
    </row>
    <row r="89" spans="1:4" x14ac:dyDescent="0.2">
      <c r="A89" t="s">
        <v>1412</v>
      </c>
      <c r="B89">
        <v>1055</v>
      </c>
      <c r="C89">
        <v>31</v>
      </c>
      <c r="D89">
        <v>455</v>
      </c>
    </row>
    <row r="90" spans="1:4" x14ac:dyDescent="0.2">
      <c r="A90" t="s">
        <v>18</v>
      </c>
      <c r="B90">
        <v>163</v>
      </c>
    </row>
    <row r="91" spans="1:4" x14ac:dyDescent="0.2">
      <c r="A91" t="s">
        <v>1441</v>
      </c>
    </row>
    <row r="92" spans="1:4" x14ac:dyDescent="0.2">
      <c r="A92" t="s">
        <v>1442</v>
      </c>
      <c r="C92">
        <v>0</v>
      </c>
      <c r="D92">
        <v>73</v>
      </c>
    </row>
    <row r="93" spans="1:4" x14ac:dyDescent="0.2">
      <c r="A93" t="s">
        <v>1443</v>
      </c>
      <c r="C93">
        <v>10</v>
      </c>
      <c r="D93">
        <v>199</v>
      </c>
    </row>
    <row r="94" spans="1:4" x14ac:dyDescent="0.2">
      <c r="A94" t="s">
        <v>1444</v>
      </c>
      <c r="C94">
        <v>5</v>
      </c>
      <c r="D94">
        <v>133</v>
      </c>
    </row>
    <row r="95" spans="1:4" x14ac:dyDescent="0.2">
      <c r="A95" t="s">
        <v>1445</v>
      </c>
      <c r="C95">
        <v>13</v>
      </c>
      <c r="D95">
        <v>192</v>
      </c>
    </row>
    <row r="96" spans="1:4" x14ac:dyDescent="0.2">
      <c r="A96" t="s">
        <v>1446</v>
      </c>
      <c r="C96">
        <v>21</v>
      </c>
      <c r="D96">
        <v>343</v>
      </c>
    </row>
    <row r="97" spans="1:4" x14ac:dyDescent="0.2">
      <c r="A97" t="s">
        <v>18</v>
      </c>
      <c r="C97">
        <v>2</v>
      </c>
      <c r="D97">
        <v>49</v>
      </c>
    </row>
    <row r="100" spans="1:4" x14ac:dyDescent="0.2">
      <c r="A100" t="s">
        <v>1414</v>
      </c>
      <c r="B100">
        <v>2299</v>
      </c>
    </row>
    <row r="101" spans="1:4" x14ac:dyDescent="0.2">
      <c r="A101" t="s">
        <v>1415</v>
      </c>
      <c r="B101">
        <v>426</v>
      </c>
    </row>
    <row r="102" spans="1:4" x14ac:dyDescent="0.2">
      <c r="A102" t="s">
        <v>1416</v>
      </c>
    </row>
    <row r="103" spans="1:4" x14ac:dyDescent="0.2">
      <c r="A103" t="s">
        <v>1417</v>
      </c>
      <c r="B103">
        <v>93</v>
      </c>
    </row>
    <row r="104" spans="1:4" x14ac:dyDescent="0.2">
      <c r="A104" t="s">
        <v>1418</v>
      </c>
      <c r="B104">
        <v>56</v>
      </c>
    </row>
    <row r="105" spans="1:4" x14ac:dyDescent="0.2">
      <c r="A105" t="s">
        <v>1423</v>
      </c>
      <c r="B105">
        <v>37</v>
      </c>
    </row>
    <row r="106" spans="1:4" x14ac:dyDescent="0.2">
      <c r="A106" t="s">
        <v>1424</v>
      </c>
      <c r="B106">
        <v>18</v>
      </c>
    </row>
    <row r="107" spans="1:4" x14ac:dyDescent="0.2">
      <c r="A107" t="s">
        <v>1419</v>
      </c>
      <c r="B107">
        <v>15</v>
      </c>
    </row>
    <row r="108" spans="1:4" x14ac:dyDescent="0.2">
      <c r="A108" t="s">
        <v>1420</v>
      </c>
      <c r="B108">
        <v>34</v>
      </c>
    </row>
    <row r="109" spans="1:4" x14ac:dyDescent="0.2">
      <c r="A109" t="s">
        <v>1421</v>
      </c>
      <c r="B109">
        <v>15</v>
      </c>
    </row>
    <row r="110" spans="1:4" x14ac:dyDescent="0.2">
      <c r="A110" t="s">
        <v>1422</v>
      </c>
      <c r="B110">
        <v>110</v>
      </c>
    </row>
    <row r="111" spans="1:4" x14ac:dyDescent="0.2">
      <c r="A111" t="s">
        <v>18</v>
      </c>
      <c r="B111">
        <v>48</v>
      </c>
    </row>
    <row r="113" spans="1:6" x14ac:dyDescent="0.2">
      <c r="A113" t="s">
        <v>1425</v>
      </c>
      <c r="B113" t="s">
        <v>1427</v>
      </c>
      <c r="C113" t="s">
        <v>1428</v>
      </c>
      <c r="D113" t="s">
        <v>1429</v>
      </c>
      <c r="E113" t="s">
        <v>1435</v>
      </c>
      <c r="F113" t="s">
        <v>1177</v>
      </c>
    </row>
    <row r="114" spans="1:6" x14ac:dyDescent="0.2">
      <c r="A114" t="s">
        <v>1426</v>
      </c>
      <c r="B114">
        <v>86</v>
      </c>
      <c r="C114">
        <v>36</v>
      </c>
      <c r="D114">
        <v>18</v>
      </c>
      <c r="F114">
        <v>32</v>
      </c>
    </row>
    <row r="115" spans="1:6" x14ac:dyDescent="0.2">
      <c r="A115" t="s">
        <v>1430</v>
      </c>
      <c r="B115">
        <v>1777</v>
      </c>
      <c r="C115">
        <v>722</v>
      </c>
      <c r="D115">
        <v>123</v>
      </c>
      <c r="F115">
        <v>932</v>
      </c>
    </row>
    <row r="116" spans="1:6" x14ac:dyDescent="0.2">
      <c r="A116" t="s">
        <v>1431</v>
      </c>
      <c r="B116">
        <f>SUM(B114:B115)</f>
        <v>1863</v>
      </c>
      <c r="C116">
        <f>SUM(C114:C115)</f>
        <v>758</v>
      </c>
      <c r="D116">
        <f>SUM(D114:D115)</f>
        <v>141</v>
      </c>
      <c r="F116">
        <f>SUM(F114:F115)</f>
        <v>964</v>
      </c>
    </row>
    <row r="117" spans="1:6" x14ac:dyDescent="0.2">
      <c r="A117" t="s">
        <v>1432</v>
      </c>
      <c r="B117">
        <v>86</v>
      </c>
      <c r="C117">
        <v>32</v>
      </c>
      <c r="D117">
        <v>15</v>
      </c>
      <c r="E117">
        <v>5</v>
      </c>
      <c r="F117">
        <v>34</v>
      </c>
    </row>
    <row r="118" spans="1:6" x14ac:dyDescent="0.2">
      <c r="A118" t="s">
        <v>1433</v>
      </c>
      <c r="B118">
        <v>1777</v>
      </c>
      <c r="C118">
        <v>550</v>
      </c>
      <c r="D118">
        <v>154</v>
      </c>
      <c r="E118">
        <v>61</v>
      </c>
      <c r="F118">
        <v>1012</v>
      </c>
    </row>
    <row r="119" spans="1:6" x14ac:dyDescent="0.2">
      <c r="A119" t="s">
        <v>1434</v>
      </c>
      <c r="B119">
        <f>B117+B118</f>
        <v>1863</v>
      </c>
      <c r="C119">
        <f>C117+C118</f>
        <v>582</v>
      </c>
      <c r="D119">
        <f>D117+D118</f>
        <v>169</v>
      </c>
      <c r="E119">
        <f>E117+E118</f>
        <v>66</v>
      </c>
      <c r="F119">
        <f>F117+F118</f>
        <v>1046</v>
      </c>
    </row>
    <row r="122" spans="1:6" x14ac:dyDescent="0.2">
      <c r="A122" t="s">
        <v>1436</v>
      </c>
      <c r="B122">
        <v>887</v>
      </c>
    </row>
    <row r="123" spans="1:6" x14ac:dyDescent="0.2">
      <c r="A123" t="s">
        <v>1437</v>
      </c>
      <c r="B123">
        <v>278</v>
      </c>
    </row>
    <row r="125" spans="1:6" x14ac:dyDescent="0.2">
      <c r="A125" t="s">
        <v>1447</v>
      </c>
    </row>
    <row r="126" spans="1:6" x14ac:dyDescent="0.2">
      <c r="A126" t="s">
        <v>1448</v>
      </c>
      <c r="B126">
        <v>1863</v>
      </c>
    </row>
    <row r="127" spans="1:6" x14ac:dyDescent="0.2">
      <c r="A127" t="s">
        <v>1457</v>
      </c>
      <c r="B127">
        <f>B122</f>
        <v>887</v>
      </c>
    </row>
    <row r="128" spans="1:6" x14ac:dyDescent="0.2">
      <c r="A128" t="s">
        <v>1458</v>
      </c>
      <c r="B128">
        <f>B126-B127</f>
        <v>976</v>
      </c>
    </row>
    <row r="130" spans="1:2" x14ac:dyDescent="0.2">
      <c r="A130" t="s">
        <v>1461</v>
      </c>
    </row>
    <row r="131" spans="1:2" x14ac:dyDescent="0.2">
      <c r="A131" t="s">
        <v>11</v>
      </c>
      <c r="B131">
        <v>886</v>
      </c>
    </row>
    <row r="132" spans="1:2" x14ac:dyDescent="0.2">
      <c r="A132" t="s">
        <v>13</v>
      </c>
      <c r="B132">
        <v>149</v>
      </c>
    </row>
    <row r="133" spans="1:2" x14ac:dyDescent="0.2">
      <c r="A133" t="s">
        <v>545</v>
      </c>
      <c r="B133">
        <v>797</v>
      </c>
    </row>
    <row r="134" spans="1:2" x14ac:dyDescent="0.2">
      <c r="A134" t="s">
        <v>1459</v>
      </c>
      <c r="B134">
        <f>SUM(B132:B133)</f>
        <v>946</v>
      </c>
    </row>
    <row r="136" spans="1:2" x14ac:dyDescent="0.2">
      <c r="A136" t="s">
        <v>1460</v>
      </c>
    </row>
    <row r="137" spans="1:2" x14ac:dyDescent="0.2">
      <c r="A137" t="s">
        <v>1449</v>
      </c>
      <c r="B137">
        <v>97</v>
      </c>
    </row>
    <row r="138" spans="1:2" x14ac:dyDescent="0.2">
      <c r="A138" t="s">
        <v>1450</v>
      </c>
      <c r="B138">
        <v>304</v>
      </c>
    </row>
    <row r="139" spans="1:2" x14ac:dyDescent="0.2">
      <c r="A139" t="s">
        <v>1451</v>
      </c>
      <c r="B139">
        <v>253</v>
      </c>
    </row>
    <row r="140" spans="1:2" x14ac:dyDescent="0.2">
      <c r="A140" t="s">
        <v>1420</v>
      </c>
      <c r="B140">
        <v>58</v>
      </c>
    </row>
    <row r="141" spans="1:2" x14ac:dyDescent="0.2">
      <c r="A141" t="s">
        <v>1452</v>
      </c>
      <c r="B141">
        <v>0</v>
      </c>
    </row>
    <row r="142" spans="1:2" x14ac:dyDescent="0.2">
      <c r="A142" t="s">
        <v>1453</v>
      </c>
      <c r="B142">
        <v>41</v>
      </c>
    </row>
    <row r="143" spans="1:2" x14ac:dyDescent="0.2">
      <c r="A143" t="s">
        <v>1454</v>
      </c>
      <c r="B143">
        <v>123</v>
      </c>
    </row>
    <row r="144" spans="1:2" x14ac:dyDescent="0.2">
      <c r="A144" t="s">
        <v>1455</v>
      </c>
      <c r="B144">
        <v>18</v>
      </c>
    </row>
    <row r="145" spans="1:2" x14ac:dyDescent="0.2">
      <c r="A145" t="s">
        <v>18</v>
      </c>
      <c r="B145">
        <v>64</v>
      </c>
    </row>
    <row r="146" spans="1:2" x14ac:dyDescent="0.2">
      <c r="A146" t="s">
        <v>1456</v>
      </c>
      <c r="B146">
        <f>SUM(B137:B145)</f>
        <v>958</v>
      </c>
    </row>
    <row r="148" spans="1:2" x14ac:dyDescent="0.2">
      <c r="A148" t="s">
        <v>1462</v>
      </c>
    </row>
    <row r="149" spans="1:2" x14ac:dyDescent="0.2">
      <c r="A149" t="s">
        <v>1463</v>
      </c>
      <c r="B149">
        <v>11</v>
      </c>
    </row>
    <row r="150" spans="1:2" x14ac:dyDescent="0.2">
      <c r="A150" t="s">
        <v>1464</v>
      </c>
      <c r="B150">
        <v>14</v>
      </c>
    </row>
    <row r="152" spans="1:2" x14ac:dyDescent="0.2">
      <c r="A152" t="s">
        <v>1470</v>
      </c>
    </row>
    <row r="153" spans="1:2" x14ac:dyDescent="0.2">
      <c r="A153" t="s">
        <v>1465</v>
      </c>
      <c r="B153">
        <v>58</v>
      </c>
    </row>
    <row r="154" spans="1:2" x14ac:dyDescent="0.2">
      <c r="A154" t="s">
        <v>1466</v>
      </c>
      <c r="B154">
        <v>6</v>
      </c>
    </row>
    <row r="155" spans="1:2" x14ac:dyDescent="0.2">
      <c r="A155" t="s">
        <v>1467</v>
      </c>
      <c r="B155">
        <v>3</v>
      </c>
    </row>
    <row r="156" spans="1:2" x14ac:dyDescent="0.2">
      <c r="A156" t="s">
        <v>1468</v>
      </c>
      <c r="B156">
        <v>10</v>
      </c>
    </row>
    <row r="157" spans="1:2" x14ac:dyDescent="0.2">
      <c r="A157" t="s">
        <v>1469</v>
      </c>
      <c r="B157">
        <v>51</v>
      </c>
    </row>
    <row r="159" spans="1:2" x14ac:dyDescent="0.2">
      <c r="A159" t="s">
        <v>1471</v>
      </c>
    </row>
    <row r="160" spans="1:2" x14ac:dyDescent="0.2">
      <c r="A160" t="s">
        <v>853</v>
      </c>
      <c r="B160">
        <v>48</v>
      </c>
    </row>
    <row r="161" spans="1:14" x14ac:dyDescent="0.2">
      <c r="A161" t="s">
        <v>1465</v>
      </c>
      <c r="B161">
        <v>33</v>
      </c>
    </row>
    <row r="162" spans="1:14" x14ac:dyDescent="0.2">
      <c r="A162" t="s">
        <v>1466</v>
      </c>
      <c r="B162">
        <v>15</v>
      </c>
    </row>
    <row r="163" spans="1:14" x14ac:dyDescent="0.2">
      <c r="A163" t="s">
        <v>1472</v>
      </c>
      <c r="B163">
        <v>13</v>
      </c>
    </row>
    <row r="165" spans="1:14" x14ac:dyDescent="0.2">
      <c r="A165" t="s">
        <v>1477</v>
      </c>
    </row>
    <row r="166" spans="1:14" x14ac:dyDescent="0.2">
      <c r="A166" t="s">
        <v>44</v>
      </c>
      <c r="B166">
        <v>2218</v>
      </c>
      <c r="N166" t="s">
        <v>1473</v>
      </c>
    </row>
    <row r="167" spans="1:14" x14ac:dyDescent="0.2">
      <c r="A167" t="s">
        <v>1478</v>
      </c>
      <c r="B167">
        <v>1787</v>
      </c>
      <c r="N167" t="s">
        <v>1474</v>
      </c>
    </row>
    <row r="168" spans="1:14" x14ac:dyDescent="0.2">
      <c r="A168" t="s">
        <v>750</v>
      </c>
      <c r="B168">
        <v>840</v>
      </c>
      <c r="N168" t="s">
        <v>1475</v>
      </c>
    </row>
    <row r="169" spans="1:14" x14ac:dyDescent="0.2">
      <c r="N169" t="s">
        <v>1476</v>
      </c>
    </row>
  </sheetData>
  <mergeCells count="2">
    <mergeCell ref="E48:G48"/>
    <mergeCell ref="B48:D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AZ</vt:lpstr>
      <vt:lpstr>CO</vt:lpstr>
      <vt:lpstr>FL</vt:lpstr>
      <vt:lpstr>HI</vt:lpstr>
      <vt:lpstr>IA</vt:lpstr>
      <vt:lpstr>IL</vt:lpstr>
      <vt:lpstr>KY</vt:lpstr>
      <vt:lpstr>MA</vt:lpstr>
      <vt:lpstr>MD</vt:lpstr>
      <vt:lpstr>MN</vt:lpstr>
      <vt:lpstr>MO</vt:lpstr>
      <vt:lpstr>NC</vt:lpstr>
      <vt:lpstr>NV</vt:lpstr>
      <vt:lpstr>NJ</vt:lpstr>
      <vt:lpstr>NH</vt:lpstr>
      <vt:lpstr>OH</vt:lpstr>
      <vt:lpstr>PA</vt:lpstr>
      <vt:lpstr>SD</vt:lpstr>
      <vt:lpstr>TX</vt:lpstr>
      <vt:lpstr>UT</vt:lpstr>
      <vt:lpstr>VA</vt:lpstr>
      <vt:lpstr>VT</vt:lpstr>
      <vt:lpstr>WA</vt:lpstr>
      <vt:lpstr>WI</vt:lpstr>
      <vt:lpstr>DV sex ratios</vt:lpstr>
      <vt:lpstr>sweden</vt:lpstr>
      <vt:lpstr>misc data</vt:lpstr>
      <vt:lpstr>US pop 2000-2010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2014-10-19T22:01:55Z</dcterms:created>
  <dcterms:modified xsi:type="dcterms:W3CDTF">2014-10-19T22:02:04Z</dcterms:modified>
</cp:coreProperties>
</file>