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15" windowWidth="15315" windowHeight="10365"/>
  </bookViews>
  <sheets>
    <sheet name="restraining orders nationally" sheetId="10" r:id="rId1"/>
    <sheet name="civil orders" sheetId="13" r:id="rId2"/>
    <sheet name="arrests" sheetId="9" r:id="rId3"/>
    <sheet name="NY criminal orders" sheetId="11" r:id="rId4"/>
    <sheet name="state adult pops" sheetId="6" r:id="rId5"/>
  </sheets>
  <calcPr calcId="145621"/>
</workbook>
</file>

<file path=xl/calcChain.xml><?xml version="1.0" encoding="utf-8"?>
<calcChain xmlns="http://schemas.openxmlformats.org/spreadsheetml/2006/main">
  <c r="B67" i="10" l="1"/>
  <c r="C25" i="13"/>
  <c r="C26" i="13"/>
  <c r="C4" i="13"/>
  <c r="C6" i="13"/>
  <c r="C5" i="13"/>
  <c r="G21" i="13"/>
  <c r="D21" i="13"/>
  <c r="F20" i="13"/>
  <c r="D20" i="13"/>
  <c r="C20" i="13"/>
  <c r="G20" i="13"/>
  <c r="C86" i="13"/>
  <c r="F73" i="13"/>
  <c r="F72" i="13"/>
  <c r="F71" i="13"/>
  <c r="F70" i="13"/>
  <c r="F69" i="13"/>
  <c r="F68" i="13"/>
  <c r="F67" i="13"/>
  <c r="F66" i="13"/>
  <c r="F65" i="13"/>
  <c r="F64" i="13"/>
  <c r="F63" i="13"/>
  <c r="F62" i="13"/>
  <c r="F61" i="13"/>
  <c r="F60" i="13"/>
  <c r="F59" i="13"/>
  <c r="F58" i="13"/>
  <c r="F57" i="13"/>
  <c r="F56" i="13"/>
  <c r="F55" i="13"/>
  <c r="E14" i="13"/>
  <c r="F54" i="13"/>
  <c r="F53" i="13"/>
  <c r="F52" i="13"/>
  <c r="F51" i="13"/>
  <c r="F50" i="13"/>
  <c r="F49" i="13"/>
  <c r="F48" i="13"/>
  <c r="F47" i="13"/>
  <c r="F46" i="13"/>
  <c r="F45" i="13"/>
  <c r="F44" i="13"/>
  <c r="F43" i="13"/>
  <c r="F42" i="13"/>
  <c r="F41" i="13"/>
  <c r="F40" i="13"/>
  <c r="F39" i="13"/>
  <c r="F38" i="13"/>
  <c r="F37" i="13"/>
  <c r="F36" i="13"/>
  <c r="F35" i="13"/>
  <c r="F34" i="13"/>
  <c r="F33" i="13"/>
  <c r="E13" i="13"/>
  <c r="C14" i="13"/>
  <c r="D14" i="13"/>
  <c r="C13" i="13"/>
  <c r="B51" i="10"/>
  <c r="B50" i="10"/>
  <c r="D6" i="11"/>
  <c r="D7" i="11"/>
  <c r="D8" i="11"/>
  <c r="D5" i="11"/>
  <c r="B30" i="10"/>
  <c r="B17" i="10"/>
  <c r="B27" i="10"/>
  <c r="B34" i="10"/>
  <c r="B5" i="9"/>
  <c r="B8" i="9"/>
  <c r="B12" i="9"/>
  <c r="B7" i="9"/>
  <c r="D13" i="13"/>
  <c r="D15" i="13"/>
  <c r="C15" i="13"/>
  <c r="C12" i="13"/>
  <c r="B13" i="10"/>
  <c r="B20" i="10"/>
  <c r="B21" i="10"/>
  <c r="H20" i="13"/>
  <c r="C21" i="10"/>
  <c r="C34" i="10"/>
  <c r="B35" i="10"/>
  <c r="C35" i="10"/>
  <c r="B36" i="10"/>
  <c r="B22" i="10"/>
  <c r="C20" i="10"/>
  <c r="C22" i="10"/>
  <c r="B6" i="10"/>
  <c r="C36" i="10"/>
  <c r="B8" i="10"/>
  <c r="B5" i="10"/>
  <c r="B10" i="10"/>
  <c r="B7" i="10"/>
  <c r="B60" i="10"/>
  <c r="B62" i="10"/>
  <c r="B54" i="10"/>
  <c r="B55" i="10"/>
  <c r="B52" i="10"/>
</calcChain>
</file>

<file path=xl/sharedStrings.xml><?xml version="1.0" encoding="utf-8"?>
<sst xmlns="http://schemas.openxmlformats.org/spreadsheetml/2006/main" count="431" uniqueCount="296">
  <si>
    <t>South Carolina</t>
  </si>
  <si>
    <t>Puerto Rico</t>
  </si>
  <si>
    <t>Oklahoma</t>
  </si>
  <si>
    <t>New Jersey</t>
  </si>
  <si>
    <t>Montana</t>
  </si>
  <si>
    <t>Mississippi</t>
  </si>
  <si>
    <t>Louisiana</t>
  </si>
  <si>
    <t>Indiana</t>
  </si>
  <si>
    <t>Georgia</t>
  </si>
  <si>
    <t>Delaware</t>
  </si>
  <si>
    <t>Alaska</t>
  </si>
  <si>
    <t>Wyoming</t>
  </si>
  <si>
    <t>Wisconsin</t>
  </si>
  <si>
    <t>West Virginia</t>
  </si>
  <si>
    <t>Washington</t>
  </si>
  <si>
    <t>Vermont</t>
  </si>
  <si>
    <t>Utah</t>
  </si>
  <si>
    <t>Tennessee</t>
  </si>
  <si>
    <t>South Dakota</t>
  </si>
  <si>
    <t>Rhode Island</t>
  </si>
  <si>
    <t>Oregon</t>
  </si>
  <si>
    <t>Ohio</t>
  </si>
  <si>
    <t>North Dakota</t>
  </si>
  <si>
    <t>North Carolina</t>
  </si>
  <si>
    <t>New Mexico</t>
  </si>
  <si>
    <t>New Hampshire</t>
  </si>
  <si>
    <t>Nevada</t>
  </si>
  <si>
    <t>Nebraska</t>
  </si>
  <si>
    <t>Missouri</t>
  </si>
  <si>
    <t>Minnesota</t>
  </si>
  <si>
    <t>Michigan</t>
  </si>
  <si>
    <t>Massachusetts</t>
  </si>
  <si>
    <t>Maryland</t>
  </si>
  <si>
    <t>Maine</t>
  </si>
  <si>
    <t>Kansas</t>
  </si>
  <si>
    <t>Iowa</t>
  </si>
  <si>
    <t>Illinois</t>
  </si>
  <si>
    <t>Idaho</t>
  </si>
  <si>
    <t>Hawaii</t>
  </si>
  <si>
    <t>Florida</t>
  </si>
  <si>
    <t>District of Columbia</t>
  </si>
  <si>
    <t>Arkansas</t>
  </si>
  <si>
    <t>Alabama</t>
  </si>
  <si>
    <t>Pennsylvania</t>
  </si>
  <si>
    <t>Texas</t>
  </si>
  <si>
    <t>California</t>
  </si>
  <si>
    <t>Colorado</t>
  </si>
  <si>
    <t>Connecticut</t>
  </si>
  <si>
    <t>Virginia</t>
  </si>
  <si>
    <t>Kentucky</t>
  </si>
  <si>
    <t>Arizona</t>
  </si>
  <si>
    <t>New York</t>
  </si>
  <si>
    <t>per 1000 adults</t>
  </si>
  <si>
    <t>state</t>
  </si>
  <si>
    <t>est. other NCSC reporting</t>
  </si>
  <si>
    <t>state data total</t>
  </si>
  <si>
    <t>duration (weeks)</t>
  </si>
  <si>
    <t>order characteristic parameters</t>
  </si>
  <si>
    <t>issued</t>
  </si>
  <si>
    <t>active</t>
  </si>
  <si>
    <t>total restraining orders issued</t>
  </si>
  <si>
    <t>final orders</t>
  </si>
  <si>
    <t>all orders</t>
  </si>
  <si>
    <t>United States</t>
  </si>
  <si>
    <t>Source: Population Division, U.S. Census Bureau</t>
  </si>
  <si>
    <t>Release Date: May 14, 2009</t>
  </si>
  <si>
    <t>2008 pop, ages 18 &amp; over</t>
  </si>
  <si>
    <t>state/area</t>
  </si>
  <si>
    <t>File: 2000-2010 State Characteristics Intercensal Population Estimates File</t>
  </si>
  <si>
    <t>Source: U.S. Census Bureau, Population Division</t>
  </si>
  <si>
    <t>Release Date: October 2012</t>
  </si>
  <si>
    <t>ST-EST00INT-AGESEX: Intercensal Estimates of the Resident Population by Single Year of Age and Sex</t>
  </si>
  <si>
    <t xml:space="preserve"> for States and the United States: April 1, 2000 to July 1, 2010</t>
  </si>
  <si>
    <t>US Census Bureau data aggregated by state, for July 1 of given year</t>
  </si>
  <si>
    <t>Census Bureau source:</t>
  </si>
  <si>
    <t>Figure for Puerto Rico from:</t>
  </si>
  <si>
    <t xml:space="preserve">Table 1: Estimates of the Resident Population by Selected Age Groups </t>
  </si>
  <si>
    <t>for the United States, States, and Puerto Rico: July 1, 2008 (SC-EST2008-01)</t>
  </si>
  <si>
    <t>est. NCSC</t>
  </si>
  <si>
    <t>civil petitions</t>
  </si>
  <si>
    <t>DV arrests</t>
  </si>
  <si>
    <t>est. neither state data nor NCSC</t>
  </si>
  <si>
    <t>aggregate</t>
  </si>
  <si>
    <t>median across states</t>
  </si>
  <si>
    <t>number calculated from aggregate per 1000 adults for states with data</t>
  </si>
  <si>
    <t>est. total petititons</t>
  </si>
  <si>
    <t>domestic violence restraining orders from civil proceedings</t>
  </si>
  <si>
    <t>domestic violence restraining orders from criminal proceedings</t>
  </si>
  <si>
    <t>Table 42</t>
  </si>
  <si>
    <t>Arrests</t>
  </si>
  <si>
    <t xml:space="preserve"> </t>
  </si>
  <si>
    <t>by Sex, 2008</t>
  </si>
  <si>
    <t>[11,713 agencies; 2008 estimated population 230,897,506]</t>
  </si>
  <si>
    <t>Offense charged</t>
  </si>
  <si>
    <t>Number of persons arrested</t>
  </si>
  <si>
    <t>Percent male</t>
  </si>
  <si>
    <t>Percent female</t>
  </si>
  <si>
    <t>Percent distribution1</t>
  </si>
  <si>
    <t>Total</t>
  </si>
  <si>
    <t>Male</t>
  </si>
  <si>
    <t>Female</t>
  </si>
  <si>
    <t>TOTAL</t>
  </si>
  <si>
    <t>Murder and nonnegligent manslaughter</t>
  </si>
  <si>
    <t>*</t>
  </si>
  <si>
    <t>Forcible rape</t>
  </si>
  <si>
    <t>Robbery</t>
  </si>
  <si>
    <t>Aggravated assault</t>
  </si>
  <si>
    <t>Burglary</t>
  </si>
  <si>
    <t>Larceny-theft</t>
  </si>
  <si>
    <t>Motor vehicle theft</t>
  </si>
  <si>
    <t>Arson</t>
  </si>
  <si>
    <t>Violent crime2</t>
  </si>
  <si>
    <t>Property crime2</t>
  </si>
  <si>
    <t>Other assaults</t>
  </si>
  <si>
    <t>Forgery and counterfeiting</t>
  </si>
  <si>
    <t>Fraud</t>
  </si>
  <si>
    <t>Embezzlement</t>
  </si>
  <si>
    <t>Stolen property; buying, receiving, possessing</t>
  </si>
  <si>
    <t>Vandalism</t>
  </si>
  <si>
    <t>Weapons; carrying, possessing, etc.</t>
  </si>
  <si>
    <t>Prostitution and commercialized vice</t>
  </si>
  <si>
    <t>Sex offenses (except forcible rape and prostitution)</t>
  </si>
  <si>
    <t>Drug abuse violations</t>
  </si>
  <si>
    <t>Gambling</t>
  </si>
  <si>
    <t>Offenses against the family and children</t>
  </si>
  <si>
    <t>Driving under the influence</t>
  </si>
  <si>
    <t>Liquor laws</t>
  </si>
  <si>
    <t>Drunkenness</t>
  </si>
  <si>
    <t>Disorderly conduct</t>
  </si>
  <si>
    <t>Vagrancy</t>
  </si>
  <si>
    <t>All other offenses (except traffic)</t>
  </si>
  <si>
    <t>Suspicion</t>
  </si>
  <si>
    <t>Curfew and loitering law violations</t>
  </si>
  <si>
    <t>Runaways</t>
  </si>
  <si>
    <t>1 Because of rounding, the percentages may not add to 100.0.</t>
  </si>
  <si>
    <t>2 Violent crimes are offenses of murder and nonnegligent manslaughter, forcible rape, robbery, and aggravated assault.  Property crimes are offenses of burglary, larceny-theft, motor vehicle theft, and arson.</t>
  </si>
  <si>
    <t>* Less than one-tenth of 1 percent.</t>
  </si>
  <si>
    <t>agency population</t>
  </si>
  <si>
    <t>US population 2008</t>
  </si>
  <si>
    <t>reported violence arrests, inc. other assaults</t>
  </si>
  <si>
    <t>nationally scaled</t>
  </si>
  <si>
    <t>population coverage</t>
  </si>
  <si>
    <t>est. DV arrest share in arrests for violence</t>
  </si>
  <si>
    <t>est. DV arrests</t>
  </si>
  <si>
    <t>FBI, Crime in the US in 2008 (UCR data)</t>
  </si>
  <si>
    <t>non-DV petitions not included in this estimate to extent possible</t>
  </si>
  <si>
    <t>share</t>
  </si>
  <si>
    <t>total restraining orders active</t>
  </si>
  <si>
    <t>summed from below</t>
  </si>
  <si>
    <t>see "civil orders" sheet</t>
  </si>
  <si>
    <t>see "arrests" sheet</t>
  </si>
  <si>
    <t>see punishment-us-dv-states</t>
  </si>
  <si>
    <t>calculated</t>
  </si>
  <si>
    <t>for National Center for State Courts (NCSC) data, see</t>
  </si>
  <si>
    <t>punishment-us-dv-ncsc</t>
  </si>
  <si>
    <t>for state-specific data, see</t>
  </si>
  <si>
    <t>punishment-us-dv-states</t>
  </si>
  <si>
    <t>Adult population of the U.S. by states, 2008</t>
  </si>
  <si>
    <t>for details of DV arrest share estimate, see punishment-us-dv-arrests</t>
  </si>
  <si>
    <t>New York State Office for the Prevention of Domestic Violence (2000). Family Protection and Domestic Violence Intervention Act of 1994: evaluation of the mandatory arrest provisions; third interim report to the Governor and the Legislature.</t>
  </si>
  <si>
    <t>total population</t>
  </si>
  <si>
    <t>orders issued per 1000 adults</t>
  </si>
  <si>
    <t>where state data distinguishes between domestic violenc and other restraining</t>
  </si>
  <si>
    <t>orders, the domestic violence restraining order figure is used here</t>
  </si>
  <si>
    <t>Smith, Erica L. (2008). State Court Processing of Domestic Violence Cases (Powerpoint presentation). U.S. Bureau of Justice Statistics.</t>
  </si>
  <si>
    <t>courts surveyed similarly reported that the judge routinely issues a temporary criminal protection</t>
  </si>
  <si>
    <t>or restraining order at the first domestic violence court appearance and another 15% reported that</t>
  </si>
  <si>
    <t>In survey of criminal domestic violence courts:</t>
  </si>
  <si>
    <t>"In study of persons charged with DV felonies across U.S. in mid-2000, 47% were subject to a protection order upon pre-trial release"</t>
  </si>
  <si>
    <t>"Nearly three-quarters (73%) of the</t>
  </si>
  <si>
    <t>another judge routinely issues such an order before the case reaches the domestic violence court."</t>
  </si>
  <si>
    <t xml:space="preserve">Labriola et al. (2009) </t>
  </si>
  <si>
    <t>Labriola, M., S. Bradley, C. S. O'Sullivan, M. Rempel and S. Moore (2009). A National Portrait of Domestic Violence Courts. Report submitted to the National Institute of Justice. C. f. C. I. (NY).</t>
  </si>
  <si>
    <t>Miller (2004) p. 33:</t>
  </si>
  <si>
    <t>civil court, criminal courts have always had inherent authority to issue protection-like orders as</t>
  </si>
  <si>
    <t>part of their orders relating to pretrial release and probation. This authority has been expanded</t>
  </si>
  <si>
    <t>to include parallel authority to issue formal orders of protection similar to those issued by the</t>
  </si>
  <si>
    <t>civil court as part of the court’s criminal law duties. Thus, a number of states now authorize, or</t>
  </si>
  <si>
    <t>even mandate, the arraigning court to issue a criminal protective order as a condition of bail or</t>
  </si>
  <si>
    <t>"Although court orders of protection are commonly thought to refer to orders issued by the</t>
  </si>
  <si>
    <t>orders of protection may also be issued as part of the court’s sentence after conviction." {footnotes omitted}</t>
  </si>
  <si>
    <t>other form of pretrial release. … Criminal court</t>
  </si>
  <si>
    <t>estimates based on state data</t>
  </si>
  <si>
    <t>estimates based on state data (see also citations below); see</t>
  </si>
  <si>
    <t>punishment-us-dv-ca (especially for order durations)</t>
  </si>
  <si>
    <t>also New York State Office (2000) p. 29</t>
  </si>
  <si>
    <t>New York State, four study sites, late 1990s</t>
  </si>
  <si>
    <t>site 1</t>
  </si>
  <si>
    <t>site 2</t>
  </si>
  <si>
    <t>site 3</t>
  </si>
  <si>
    <t>site 4</t>
  </si>
  <si>
    <t>arrests</t>
  </si>
  <si>
    <t>% restraining</t>
  </si>
  <si>
    <t>NYS Final Report (2001) p. 31</t>
  </si>
  <si>
    <t>New York State Office for the Prevention of Domestic Violence (2001). Family Protection and Domestic Violence Intervention Act of 1994: evaluation of the mandatory arrest provisions; final report to the Governor and the Legislature.</t>
  </si>
  <si>
    <t>For additional information, see statistical note "restraining orders resulting from domestic violence arrests"</t>
  </si>
  <si>
    <t>on probation</t>
  </si>
  <si>
    <t>on parole</t>
  </si>
  <si>
    <t>in jail</t>
  </si>
  <si>
    <t>in prison</t>
  </si>
  <si>
    <t>resident adult population (18 and over)</t>
  </si>
  <si>
    <t>adult shares:</t>
  </si>
  <si>
    <t>total under conventional special control (excluding double counting)</t>
  </si>
  <si>
    <t>Adults under conventional control of the criminal justice system in U.S. in 2008</t>
  </si>
  <si>
    <t>in jail or prison</t>
  </si>
  <si>
    <t xml:space="preserve">on probation or parole </t>
  </si>
  <si>
    <t>under restraining order</t>
  </si>
  <si>
    <t>Glaze, Lauren E. (2010). Correctional Populations in the Unites States, 2009. Office of Justice Programs U.S. Department of Justice, Bureau of Justice Statistics, available at http://www.bjs.gov/index.cfm?ty=pbdetail&amp;iid=2316.</t>
  </si>
  <si>
    <t>Statistic on persons under conventional control of the criminal justice system: Table 1 in</t>
  </si>
  <si>
    <t>under restraining order/on probation or parole</t>
  </si>
  <si>
    <t>under restraining orders/in jail or prison</t>
  </si>
  <si>
    <t>total final restraining orders issued</t>
  </si>
  <si>
    <t>ln</t>
  </si>
  <si>
    <t>injunctions against harassment</t>
  </si>
  <si>
    <t>repeat violence</t>
  </si>
  <si>
    <t>civil stalking</t>
  </si>
  <si>
    <t>Anti-harassment (Civil Harassment Protection)</t>
  </si>
  <si>
    <t>FY2010, stalking</t>
  </si>
  <si>
    <t>Protection Order (non-domestic violence)</t>
  </si>
  <si>
    <t>FY2011, civil harassment</t>
  </si>
  <si>
    <t>category label</t>
  </si>
  <si>
    <t>retraining orders, new case filing</t>
  </si>
  <si>
    <t>other restraining orders</t>
  </si>
  <si>
    <t>for domestic violence</t>
  </si>
  <si>
    <t>state population</t>
  </si>
  <si>
    <t>FY2011, harrassment orders</t>
  </si>
  <si>
    <t>stalking included in domestic</t>
  </si>
  <si>
    <t>harassment TRO</t>
  </si>
  <si>
    <t>Harassment orders may include a significant share of DV orders.  See Nevada data.</t>
  </si>
  <si>
    <t>"restraining order" vs "restraining order domestic abuse"</t>
  </si>
  <si>
    <t>est. total restraining-order petitions</t>
  </si>
  <si>
    <t>est. domestic total</t>
  </si>
  <si>
    <t>est. non-domestic total</t>
  </si>
  <si>
    <t>Explicitly reported other restraining orders in state data (see table below)</t>
  </si>
  <si>
    <t>reported 20% from "friend/ex-friend" or "other non-relative".  See</t>
  </si>
  <si>
    <t>punishment-us-restraining</t>
  </si>
  <si>
    <t>population</t>
  </si>
  <si>
    <t>domestic petitions</t>
  </si>
  <si>
    <t>reported domestic violence restraining orders</t>
  </si>
  <si>
    <t>reported other restraining order petitions</t>
  </si>
  <si>
    <t>category re-estimates</t>
  </si>
  <si>
    <t>est. non-domestic share is based on:</t>
  </si>
  <si>
    <t>statutory basis (Caplin)</t>
  </si>
  <si>
    <t>2008 pop., age 18 &amp; over</t>
  </si>
  <si>
    <t>state statistics pubs</t>
  </si>
  <si>
    <t>state statistical pubs</t>
  </si>
  <si>
    <t>"have statutes that allow any person to obtain an injunction against any other person,  without regard to relationship, in response to unspecified behavior that causes forms of emotional distress other than fear of violence.</t>
  </si>
  <si>
    <t>Statutory basis (Caplin) is based on Caplin (2013)'s list of states that</t>
  </si>
  <si>
    <t>See Caplin (2013), Statutory Appendix.</t>
  </si>
  <si>
    <t>Caplan, Aaron H. (2013). "Free Speech and Civil Harassment Orders." Hastings Law Journal vol. 64: 781-862.</t>
  </si>
  <si>
    <t>when reported separately.</t>
  </si>
  <si>
    <t>state category</t>
  </si>
  <si>
    <t>reporting petition groups</t>
  </si>
  <si>
    <t xml:space="preserve">defined in domestic-violence law.  Formally non-domestic petitions account for about 33% of total petitions, </t>
  </si>
  <si>
    <t xml:space="preserve">act, about 50% of such orders were actually between parties having a domestic relation, as commonly </t>
  </si>
  <si>
    <t>1) In Las Vegas Justice Court, which issues restraining orders against harassment in formally non-domestic cases,</t>
  </si>
  <si>
    <t xml:space="preserve">2) jail inmates reporting ever have been subject to a restraining order (2002) </t>
  </si>
  <si>
    <t>yes</t>
  </si>
  <si>
    <t>no</t>
  </si>
  <si>
    <t>Civil petitions for restraining orders (orders of protection) in 2008</t>
  </si>
  <si>
    <t>restraining orders petitions</t>
  </si>
  <si>
    <t>domestic-violence restraining orders, civil and criminal proceedings</t>
  </si>
  <si>
    <t>other petitions</t>
  </si>
  <si>
    <t>other in total</t>
  </si>
  <si>
    <t>with statutory basis (Caplin) + {FL, MA, NY}</t>
  </si>
  <si>
    <t>protection orders issued but not registered in the domestic violence protection order registry</t>
  </si>
  <si>
    <t>additional estimates</t>
  </si>
  <si>
    <t xml:space="preserve"> total non-DV </t>
  </si>
  <si>
    <t>total petitions (DV &amp; non-DV)</t>
  </si>
  <si>
    <t>non-DV share in eligible</t>
  </si>
  <si>
    <t>DV total adjustment for non-DV</t>
  </si>
  <si>
    <t>active restraining orders</t>
  </si>
  <si>
    <t>no-contact share</t>
  </si>
  <si>
    <t>1840 est. US pop. ages 15&amp; over</t>
  </si>
  <si>
    <t>est. prisoners held under separate/silent systems</t>
  </si>
  <si>
    <t>restraining-order prevalence (per 1000 adults)</t>
  </si>
  <si>
    <t>no-contact restraints (per 1000 adults)</t>
  </si>
  <si>
    <t>silence prevalence (per 1000 adults)</t>
  </si>
  <si>
    <t>population-us:"other pop states"</t>
  </si>
  <si>
    <t>prisoners-us-population-deaths-1820-43:"other tabulated dataset"</t>
  </si>
  <si>
    <t>For separate/silence system prevalence, see</t>
  </si>
  <si>
    <t>total initial restraining orders issued</t>
  </si>
  <si>
    <t>initial orders granted/petitions</t>
  </si>
  <si>
    <t>final order granted/initial order</t>
  </si>
  <si>
    <t>initial orders</t>
  </si>
  <si>
    <t>initial criminal orders/DV arrests</t>
  </si>
  <si>
    <t>final criminal orders/initial criminal orders</t>
  </si>
  <si>
    <t>Domestic-violence restraining orders issued and active by type, US about 2008</t>
  </si>
  <si>
    <t>Domestic violence arrests in US, estimate for 2008</t>
  </si>
  <si>
    <t>Imposition of restraining orders on persons arrested for domestic violence</t>
  </si>
  <si>
    <t>arrests followed by restraining order</t>
  </si>
  <si>
    <t>restraining orders here are restraining orders imposed in the criminal case associated with the domestic-violence arrest</t>
  </si>
  <si>
    <t>Repository:</t>
  </si>
  <si>
    <t>http://acrosswalls.org/datasets/</t>
  </si>
  <si>
    <t>Version: 1.0</t>
  </si>
  <si>
    <t>historical comparison: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</si>
</sst>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_);_(* \(#,##0.0\);_(* &quot;-&quot;??_);_(@_)"/>
    <numFmt numFmtId="166" formatCode="0.0%"/>
    <numFmt numFmtId="168" formatCode="0.0"/>
  </numFmts>
  <fonts count="8" x14ac:knownFonts="1">
    <font>
      <sz val="11"/>
      <color theme="1"/>
      <name val="Calibri"/>
      <family val="2"/>
      <scheme val="minor"/>
    </font>
    <font>
      <sz val="10"/>
      <name val="Arial"/>
      <family val="2"/>
    </font>
    <font>
      <sz val="10"/>
      <name val="MS Sans Serif"/>
      <family val="2"/>
    </font>
    <font>
      <sz val="10"/>
      <name val="MS Sans Serif"/>
      <family val="2"/>
    </font>
    <font>
      <sz val="10"/>
      <name val="Arial"/>
      <family val="2"/>
    </font>
    <font>
      <sz val="10"/>
      <color indexed="8"/>
      <name val="MS Sans Serif"/>
      <family val="2"/>
    </font>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4">
    <xf numFmtId="0" fontId="0" fillId="0" borderId="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0" fontId="6" fillId="0" borderId="0"/>
    <xf numFmtId="0" fontId="4" fillId="0" borderId="0"/>
    <xf numFmtId="0" fontId="6" fillId="0" borderId="0"/>
    <xf numFmtId="0" fontId="6" fillId="0" borderId="0"/>
    <xf numFmtId="0" fontId="4" fillId="0" borderId="0"/>
    <xf numFmtId="0" fontId="2" fillId="0" borderId="0"/>
    <xf numFmtId="0" fontId="1" fillId="0" borderId="0"/>
    <xf numFmtId="0" fontId="1" fillId="0" borderId="0"/>
    <xf numFmtId="0" fontId="5" fillId="0" borderId="0"/>
    <xf numFmtId="0" fontId="5" fillId="0" borderId="0"/>
    <xf numFmtId="0" fontId="1" fillId="0" borderId="0"/>
    <xf numFmtId="0" fontId="3" fillId="0" borderId="0"/>
    <xf numFmtId="0" fontId="5" fillId="0" borderId="0"/>
    <xf numFmtId="0" fontId="3"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cellStyleXfs>
  <cellXfs count="53">
    <xf numFmtId="0" fontId="0" fillId="0" borderId="0" xfId="0"/>
    <xf numFmtId="164" fontId="1" fillId="0" borderId="0" xfId="1" applyNumberFormat="1" applyFont="1"/>
    <xf numFmtId="0" fontId="1" fillId="0" borderId="0" xfId="13"/>
    <xf numFmtId="164" fontId="6" fillId="0" borderId="0" xfId="1" applyNumberFormat="1" applyFont="1"/>
    <xf numFmtId="0" fontId="1" fillId="0" borderId="0" xfId="13" applyFill="1"/>
    <xf numFmtId="0" fontId="0" fillId="0" borderId="0" xfId="0"/>
    <xf numFmtId="9" fontId="6" fillId="0" borderId="0" xfId="21" applyFont="1"/>
    <xf numFmtId="164" fontId="6" fillId="0" borderId="0" xfId="1" applyNumberFormat="1" applyFont="1"/>
    <xf numFmtId="0" fontId="0" fillId="0" borderId="0" xfId="0" applyFont="1"/>
    <xf numFmtId="164" fontId="0" fillId="0" borderId="0" xfId="0" applyNumberFormat="1" applyFont="1"/>
    <xf numFmtId="168" fontId="0" fillId="0" borderId="0" xfId="0" applyNumberFormat="1" applyFont="1"/>
    <xf numFmtId="165" fontId="0" fillId="0" borderId="0" xfId="0" applyNumberFormat="1" applyFont="1"/>
    <xf numFmtId="164" fontId="6" fillId="0" borderId="0" xfId="1" applyNumberFormat="1" applyFont="1"/>
    <xf numFmtId="164" fontId="7" fillId="0" borderId="0" xfId="1" applyNumberFormat="1" applyFont="1"/>
    <xf numFmtId="3" fontId="0" fillId="0" borderId="0" xfId="0" applyNumberFormat="1" applyFont="1"/>
    <xf numFmtId="165" fontId="7" fillId="0" borderId="0" xfId="1" applyNumberFormat="1" applyFont="1"/>
    <xf numFmtId="3" fontId="7" fillId="0" borderId="0" xfId="13" applyNumberFormat="1" applyFont="1"/>
    <xf numFmtId="164" fontId="6" fillId="0" borderId="0" xfId="1" applyNumberFormat="1" applyFont="1" applyBorder="1"/>
    <xf numFmtId="3" fontId="7" fillId="0" borderId="0" xfId="12" applyNumberFormat="1" applyFont="1"/>
    <xf numFmtId="164" fontId="6" fillId="0" borderId="0" xfId="6" applyNumberFormat="1" applyFont="1"/>
    <xf numFmtId="164" fontId="7" fillId="0" borderId="0" xfId="4" applyNumberFormat="1" applyFont="1"/>
    <xf numFmtId="9" fontId="6" fillId="0" borderId="0" xfId="21" applyFont="1"/>
    <xf numFmtId="0" fontId="0" fillId="0" borderId="0" xfId="0" applyFont="1" applyAlignment="1">
      <alignment horizontal="left"/>
    </xf>
    <xf numFmtId="164" fontId="0" fillId="0" borderId="0" xfId="0" applyNumberFormat="1" applyFont="1" applyAlignment="1">
      <alignment horizontal="left"/>
    </xf>
    <xf numFmtId="9" fontId="6" fillId="0" borderId="0" xfId="21" applyFont="1" applyAlignment="1">
      <alignment horizontal="left"/>
    </xf>
    <xf numFmtId="0" fontId="0" fillId="0" borderId="0" xfId="0" applyFont="1" applyAlignment="1">
      <alignment wrapText="1"/>
    </xf>
    <xf numFmtId="164" fontId="6" fillId="0" borderId="0" xfId="1" applyNumberFormat="1" applyFont="1" applyAlignment="1">
      <alignment wrapText="1"/>
    </xf>
    <xf numFmtId="0" fontId="7" fillId="0" borderId="0" xfId="1" applyNumberFormat="1" applyFont="1"/>
    <xf numFmtId="0" fontId="0" fillId="0" borderId="0" xfId="0" applyNumberFormat="1" applyFont="1"/>
    <xf numFmtId="164" fontId="6" fillId="0" borderId="0" xfId="1" applyNumberFormat="1" applyFont="1"/>
    <xf numFmtId="9" fontId="6" fillId="0" borderId="0" xfId="21" applyFont="1"/>
    <xf numFmtId="3" fontId="6" fillId="0" borderId="0" xfId="1" applyNumberFormat="1" applyFont="1"/>
    <xf numFmtId="0" fontId="0" fillId="0" borderId="0" xfId="0" applyAlignment="1">
      <alignment horizontal="center"/>
    </xf>
    <xf numFmtId="0" fontId="0" fillId="0" borderId="0" xfId="0" applyAlignment="1">
      <alignment horizontal="center" wrapText="1"/>
    </xf>
    <xf numFmtId="164" fontId="0" fillId="0" borderId="0" xfId="0" applyNumberFormat="1" applyFont="1" applyAlignment="1">
      <alignment wrapText="1"/>
    </xf>
    <xf numFmtId="9" fontId="6" fillId="0" borderId="0" xfId="21" applyFont="1" applyAlignment="1">
      <alignment horizontal="center"/>
    </xf>
    <xf numFmtId="0" fontId="1" fillId="0" borderId="0" xfId="13" applyAlignment="1">
      <alignment horizontal="center" wrapText="1"/>
    </xf>
    <xf numFmtId="0" fontId="0" fillId="0" borderId="0" xfId="0" applyAlignment="1">
      <alignment wrapText="1"/>
    </xf>
    <xf numFmtId="164" fontId="0" fillId="0" borderId="0" xfId="0" applyNumberFormat="1" applyAlignment="1">
      <alignment wrapText="1"/>
    </xf>
    <xf numFmtId="165" fontId="0" fillId="0" borderId="0" xfId="0" applyNumberFormat="1" applyAlignment="1">
      <alignment wrapText="1"/>
    </xf>
    <xf numFmtId="9" fontId="6" fillId="0" borderId="0" xfId="21" applyFont="1" applyAlignment="1">
      <alignment wrapText="1"/>
    </xf>
    <xf numFmtId="9" fontId="0" fillId="0" borderId="0" xfId="0" applyNumberFormat="1" applyAlignment="1">
      <alignment wrapText="1"/>
    </xf>
    <xf numFmtId="3" fontId="0" fillId="0" borderId="0" xfId="0" applyNumberFormat="1" applyAlignment="1">
      <alignment vertical="center" wrapText="1"/>
    </xf>
    <xf numFmtId="0" fontId="0" fillId="0" borderId="0" xfId="0" applyAlignment="1">
      <alignment vertical="center" wrapText="1"/>
    </xf>
    <xf numFmtId="166" fontId="6" fillId="0" borderId="0" xfId="21" applyNumberFormat="1" applyFont="1" applyAlignment="1">
      <alignment vertical="center" wrapText="1"/>
    </xf>
    <xf numFmtId="10" fontId="6" fillId="0" borderId="0" xfId="21" applyNumberFormat="1" applyFont="1" applyAlignment="1">
      <alignment vertical="center" wrapText="1"/>
    </xf>
    <xf numFmtId="9" fontId="6" fillId="0" borderId="0" xfId="21" applyFont="1" applyAlignment="1">
      <alignment vertical="center" wrapText="1"/>
    </xf>
    <xf numFmtId="43" fontId="0" fillId="0" borderId="0" xfId="0" applyNumberFormat="1" applyAlignment="1">
      <alignment vertical="center" wrapText="1"/>
    </xf>
    <xf numFmtId="2" fontId="0" fillId="0" borderId="0" xfId="0" applyNumberFormat="1" applyAlignment="1">
      <alignment vertical="center" wrapText="1"/>
    </xf>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center"/>
    </xf>
  </cellXfs>
  <cellStyles count="24">
    <cellStyle name="Comma" xfId="1" builtinId="3"/>
    <cellStyle name="Comma 2" xfId="2"/>
    <cellStyle name="Comma 2 2" xfId="3"/>
    <cellStyle name="Comma 3" xfId="4"/>
    <cellStyle name="Normal" xfId="0" builtinId="0"/>
    <cellStyle name="Normal 2" xfId="5"/>
    <cellStyle name="Normal 2 2" xfId="6"/>
    <cellStyle name="Normal 2 2 2" xfId="7"/>
    <cellStyle name="Normal 2 2 3" xfId="8"/>
    <cellStyle name="Normal 2 3" xfId="9"/>
    <cellStyle name="Normal 2 4" xfId="10"/>
    <cellStyle name="Normal 2 5" xfId="11"/>
    <cellStyle name="Normal 2 6" xfId="12"/>
    <cellStyle name="Normal 3" xfId="13"/>
    <cellStyle name="Normal 3 2" xfId="14"/>
    <cellStyle name="Normal 3 3" xfId="15"/>
    <cellStyle name="Normal 3 4" xfId="16"/>
    <cellStyle name="Normal 4" xfId="17"/>
    <cellStyle name="Normal 4 2" xfId="18"/>
    <cellStyle name="Normal 4 3" xfId="19"/>
    <cellStyle name="Normal 5" xfId="20"/>
    <cellStyle name="Percent" xfId="21" builtinId="5"/>
    <cellStyle name="Percent 2" xfId="22"/>
    <cellStyle name="Percent 3"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abSelected="1" topLeftCell="A29" workbookViewId="0">
      <selection activeCell="D44" sqref="D44"/>
    </sheetView>
  </sheetViews>
  <sheetFormatPr defaultRowHeight="15" x14ac:dyDescent="0.25"/>
  <cols>
    <col min="1" max="1" width="45.85546875" style="5" customWidth="1"/>
    <col min="2" max="2" width="14.5703125" style="5" customWidth="1"/>
    <col min="3" max="3" width="13.28515625" style="5" bestFit="1" customWidth="1"/>
    <col min="4" max="4" width="3.7109375" style="5" customWidth="1"/>
    <col min="5" max="5" width="125.140625" style="5" customWidth="1"/>
    <col min="6" max="16384" width="9.140625" style="5"/>
  </cols>
  <sheetData>
    <row r="1" spans="1:5" x14ac:dyDescent="0.25">
      <c r="A1" s="50" t="s">
        <v>287</v>
      </c>
      <c r="B1" s="50"/>
      <c r="C1" s="50"/>
      <c r="E1" s="5" t="s">
        <v>292</v>
      </c>
    </row>
    <row r="2" spans="1:5" x14ac:dyDescent="0.25">
      <c r="E2" s="5" t="s">
        <v>293</v>
      </c>
    </row>
    <row r="3" spans="1:5" x14ac:dyDescent="0.25">
      <c r="E3" s="5" t="s">
        <v>294</v>
      </c>
    </row>
    <row r="4" spans="1:5" ht="30" x14ac:dyDescent="0.25">
      <c r="A4" s="37" t="s">
        <v>261</v>
      </c>
      <c r="B4" s="37"/>
      <c r="C4" s="37"/>
    </row>
    <row r="5" spans="1:5" x14ac:dyDescent="0.25">
      <c r="A5" s="37" t="s">
        <v>60</v>
      </c>
      <c r="B5" s="38">
        <f>B22+B36</f>
        <v>1711466.4360930608</v>
      </c>
      <c r="C5" s="37"/>
      <c r="E5" s="5" t="s">
        <v>148</v>
      </c>
    </row>
    <row r="6" spans="1:5" x14ac:dyDescent="0.25">
      <c r="A6" s="37" t="s">
        <v>281</v>
      </c>
      <c r="B6" s="38">
        <f>B20+B34</f>
        <v>1240517.1904507601</v>
      </c>
      <c r="C6" s="37"/>
    </row>
    <row r="7" spans="1:5" x14ac:dyDescent="0.25">
      <c r="A7" s="37" t="s">
        <v>211</v>
      </c>
      <c r="B7" s="38">
        <f>B21+B35</f>
        <v>470949.24564230075</v>
      </c>
      <c r="C7" s="37"/>
    </row>
    <row r="8" spans="1:5" x14ac:dyDescent="0.25">
      <c r="A8" s="37" t="s">
        <v>147</v>
      </c>
      <c r="B8" s="38">
        <f>C22+C36</f>
        <v>1139754.9434236998</v>
      </c>
      <c r="C8" s="37"/>
    </row>
    <row r="9" spans="1:5" x14ac:dyDescent="0.25">
      <c r="A9" s="37"/>
      <c r="B9" s="37"/>
      <c r="C9" s="37"/>
    </row>
    <row r="10" spans="1:5" x14ac:dyDescent="0.25">
      <c r="A10" s="37" t="s">
        <v>161</v>
      </c>
      <c r="B10" s="39">
        <f>B5*1000/'civil orders'!C86</f>
        <v>7.3465751594963979</v>
      </c>
      <c r="C10" s="37"/>
    </row>
    <row r="11" spans="1:5" x14ac:dyDescent="0.25">
      <c r="A11" s="37"/>
      <c r="B11" s="37"/>
      <c r="C11" s="37"/>
    </row>
    <row r="12" spans="1:5" ht="30" x14ac:dyDescent="0.25">
      <c r="A12" s="37" t="s">
        <v>86</v>
      </c>
      <c r="B12" s="37"/>
      <c r="C12" s="37"/>
    </row>
    <row r="13" spans="1:5" x14ac:dyDescent="0.25">
      <c r="A13" s="37" t="s">
        <v>260</v>
      </c>
      <c r="B13" s="26">
        <f>'civil orders'!C5</f>
        <v>995395.66388719482</v>
      </c>
      <c r="C13" s="37"/>
      <c r="E13" s="5" t="s">
        <v>149</v>
      </c>
    </row>
    <row r="14" spans="1:5" x14ac:dyDescent="0.25">
      <c r="A14" s="37"/>
      <c r="B14" s="37"/>
      <c r="C14" s="37"/>
    </row>
    <row r="15" spans="1:5" ht="30" x14ac:dyDescent="0.25">
      <c r="A15" s="37" t="s">
        <v>57</v>
      </c>
      <c r="B15" s="37" t="s">
        <v>146</v>
      </c>
      <c r="C15" s="37" t="s">
        <v>56</v>
      </c>
    </row>
    <row r="16" spans="1:5" x14ac:dyDescent="0.25">
      <c r="A16" s="37" t="s">
        <v>282</v>
      </c>
      <c r="B16" s="40">
        <v>0.9</v>
      </c>
      <c r="C16" s="37">
        <v>3</v>
      </c>
      <c r="E16" s="5" t="s">
        <v>182</v>
      </c>
    </row>
    <row r="17" spans="1:5" x14ac:dyDescent="0.25">
      <c r="A17" s="37" t="s">
        <v>283</v>
      </c>
      <c r="B17" s="40">
        <f>1/3</f>
        <v>0.33333333333333331</v>
      </c>
      <c r="C17" s="37">
        <v>156</v>
      </c>
      <c r="E17" s="5" t="s">
        <v>151</v>
      </c>
    </row>
    <row r="18" spans="1:5" x14ac:dyDescent="0.25">
      <c r="A18" s="37"/>
      <c r="B18" s="37"/>
      <c r="C18" s="37"/>
    </row>
    <row r="19" spans="1:5" x14ac:dyDescent="0.25">
      <c r="A19" s="37"/>
      <c r="B19" s="37" t="s">
        <v>58</v>
      </c>
      <c r="C19" s="37" t="s">
        <v>59</v>
      </c>
    </row>
    <row r="20" spans="1:5" x14ac:dyDescent="0.25">
      <c r="A20" s="37" t="s">
        <v>284</v>
      </c>
      <c r="B20" s="26">
        <f>B13*B16</f>
        <v>895856.09749847534</v>
      </c>
      <c r="C20" s="38">
        <f>B20*C16/52</f>
        <v>51684.005624912032</v>
      </c>
      <c r="E20" s="5" t="s">
        <v>152</v>
      </c>
    </row>
    <row r="21" spans="1:5" x14ac:dyDescent="0.25">
      <c r="A21" s="37" t="s">
        <v>61</v>
      </c>
      <c r="B21" s="26">
        <f>B20*B17</f>
        <v>298618.69916615845</v>
      </c>
      <c r="C21" s="38">
        <f>B21*C17/52</f>
        <v>895856.09749847534</v>
      </c>
    </row>
    <row r="22" spans="1:5" x14ac:dyDescent="0.25">
      <c r="A22" s="37" t="s">
        <v>62</v>
      </c>
      <c r="B22" s="38">
        <f>B20+B21</f>
        <v>1194474.7966646338</v>
      </c>
      <c r="C22" s="38">
        <f>C20+C21</f>
        <v>947540.10312338732</v>
      </c>
    </row>
    <row r="23" spans="1:5" x14ac:dyDescent="0.25">
      <c r="A23" s="37"/>
      <c r="B23" s="37"/>
      <c r="C23" s="37"/>
    </row>
    <row r="24" spans="1:5" x14ac:dyDescent="0.25">
      <c r="A24" s="37"/>
      <c r="B24" s="37"/>
      <c r="C24" s="37"/>
    </row>
    <row r="25" spans="1:5" x14ac:dyDescent="0.25">
      <c r="A25" s="37"/>
      <c r="B25" s="37"/>
      <c r="C25" s="37"/>
    </row>
    <row r="26" spans="1:5" x14ac:dyDescent="0.25">
      <c r="A26" s="49" t="s">
        <v>87</v>
      </c>
      <c r="B26" s="49"/>
      <c r="C26" s="37"/>
    </row>
    <row r="27" spans="1:5" x14ac:dyDescent="0.25">
      <c r="A27" s="37" t="s">
        <v>80</v>
      </c>
      <c r="B27" s="26">
        <f>arrests!B5</f>
        <v>1033983.278856854</v>
      </c>
      <c r="C27" s="37"/>
      <c r="E27" s="5" t="s">
        <v>150</v>
      </c>
    </row>
    <row r="28" spans="1:5" x14ac:dyDescent="0.25">
      <c r="A28" s="37"/>
      <c r="B28" s="37"/>
      <c r="C28" s="37"/>
    </row>
    <row r="29" spans="1:5" ht="30" x14ac:dyDescent="0.25">
      <c r="A29" s="37"/>
      <c r="B29" s="37" t="s">
        <v>146</v>
      </c>
      <c r="C29" s="37" t="s">
        <v>56</v>
      </c>
    </row>
    <row r="30" spans="1:5" x14ac:dyDescent="0.25">
      <c r="A30" s="37" t="s">
        <v>285</v>
      </c>
      <c r="B30" s="41">
        <f>1/3</f>
        <v>0.33333333333333331</v>
      </c>
      <c r="C30" s="37">
        <v>3</v>
      </c>
      <c r="E30" s="5" t="s">
        <v>183</v>
      </c>
    </row>
    <row r="31" spans="1:5" x14ac:dyDescent="0.25">
      <c r="A31" s="37" t="s">
        <v>286</v>
      </c>
      <c r="B31" s="40">
        <v>0.5</v>
      </c>
      <c r="C31" s="37">
        <v>52</v>
      </c>
      <c r="E31" s="5" t="s">
        <v>156</v>
      </c>
    </row>
    <row r="32" spans="1:5" x14ac:dyDescent="0.25">
      <c r="A32" s="37"/>
      <c r="B32" s="37"/>
      <c r="C32" s="37"/>
      <c r="E32" s="5" t="s">
        <v>184</v>
      </c>
    </row>
    <row r="33" spans="1:5" x14ac:dyDescent="0.25">
      <c r="A33" s="37"/>
      <c r="B33" s="37" t="s">
        <v>58</v>
      </c>
      <c r="C33" s="37" t="s">
        <v>59</v>
      </c>
    </row>
    <row r="34" spans="1:5" x14ac:dyDescent="0.25">
      <c r="A34" s="37" t="s">
        <v>284</v>
      </c>
      <c r="B34" s="26">
        <f>B27*B30</f>
        <v>344661.09295228461</v>
      </c>
      <c r="C34" s="38">
        <f>B34*C30/52</f>
        <v>19884.293824170265</v>
      </c>
      <c r="E34" s="5" t="s">
        <v>152</v>
      </c>
    </row>
    <row r="35" spans="1:5" x14ac:dyDescent="0.25">
      <c r="A35" s="37" t="s">
        <v>61</v>
      </c>
      <c r="B35" s="26">
        <f>B34*B31</f>
        <v>172330.54647614231</v>
      </c>
      <c r="C35" s="38">
        <f>B35*C31/52</f>
        <v>172330.54647614231</v>
      </c>
    </row>
    <row r="36" spans="1:5" x14ac:dyDescent="0.25">
      <c r="A36" s="37" t="s">
        <v>62</v>
      </c>
      <c r="B36" s="38">
        <f>B34+B35</f>
        <v>516991.63942842692</v>
      </c>
      <c r="C36" s="38">
        <f>C34+C35</f>
        <v>192214.84030031256</v>
      </c>
    </row>
    <row r="37" spans="1:5" x14ac:dyDescent="0.25">
      <c r="A37" s="37"/>
      <c r="B37" s="37"/>
      <c r="C37" s="37"/>
      <c r="E37" s="5" t="s">
        <v>168</v>
      </c>
    </row>
    <row r="38" spans="1:5" x14ac:dyDescent="0.25">
      <c r="A38" s="37"/>
      <c r="B38" s="37"/>
      <c r="C38" s="37"/>
      <c r="E38" s="5" t="s">
        <v>164</v>
      </c>
    </row>
    <row r="39" spans="1:5" x14ac:dyDescent="0.25">
      <c r="A39" s="37"/>
      <c r="B39" s="37"/>
      <c r="C39" s="37"/>
    </row>
    <row r="40" spans="1:5" ht="15" customHeight="1" x14ac:dyDescent="0.25">
      <c r="A40" s="49" t="s">
        <v>203</v>
      </c>
      <c r="B40" s="49"/>
      <c r="C40" s="49"/>
    </row>
    <row r="41" spans="1:5" x14ac:dyDescent="0.25">
      <c r="A41" s="37" t="s">
        <v>196</v>
      </c>
      <c r="B41" s="42">
        <v>4244046</v>
      </c>
      <c r="C41" s="37"/>
      <c r="E41" s="5" t="s">
        <v>167</v>
      </c>
    </row>
    <row r="42" spans="1:5" x14ac:dyDescent="0.25">
      <c r="A42" s="37" t="s">
        <v>197</v>
      </c>
      <c r="B42" s="42">
        <v>824834</v>
      </c>
      <c r="C42" s="37"/>
      <c r="E42" s="5" t="s">
        <v>169</v>
      </c>
    </row>
    <row r="43" spans="1:5" x14ac:dyDescent="0.25">
      <c r="A43" s="37" t="s">
        <v>198</v>
      </c>
      <c r="B43" s="42">
        <v>777852</v>
      </c>
      <c r="C43" s="37"/>
      <c r="E43" s="5" t="s">
        <v>165</v>
      </c>
    </row>
    <row r="44" spans="1:5" x14ac:dyDescent="0.25">
      <c r="A44" s="37" t="s">
        <v>199</v>
      </c>
      <c r="B44" s="42">
        <v>1522834</v>
      </c>
      <c r="C44" s="37"/>
      <c r="E44" s="5" t="s">
        <v>166</v>
      </c>
    </row>
    <row r="45" spans="1:5" x14ac:dyDescent="0.25">
      <c r="A45" s="37"/>
      <c r="B45" s="43"/>
      <c r="C45" s="37"/>
      <c r="E45" s="5" t="s">
        <v>170</v>
      </c>
    </row>
    <row r="46" spans="1:5" ht="30" x14ac:dyDescent="0.25">
      <c r="A46" s="37" t="s">
        <v>202</v>
      </c>
      <c r="B46" s="42">
        <v>7274600</v>
      </c>
      <c r="C46" s="37"/>
      <c r="E46" s="5" t="s">
        <v>171</v>
      </c>
    </row>
    <row r="47" spans="1:5" x14ac:dyDescent="0.25">
      <c r="A47" s="37" t="s">
        <v>200</v>
      </c>
      <c r="B47" s="42">
        <v>229945000</v>
      </c>
      <c r="C47" s="37"/>
      <c r="E47" s="5" t="s">
        <v>172</v>
      </c>
    </row>
    <row r="48" spans="1:5" x14ac:dyDescent="0.25">
      <c r="A48" s="37"/>
      <c r="B48" s="43"/>
      <c r="C48" s="37"/>
    </row>
    <row r="49" spans="1:5" x14ac:dyDescent="0.25">
      <c r="A49" s="37" t="s">
        <v>201</v>
      </c>
      <c r="B49" s="43"/>
      <c r="C49" s="37"/>
      <c r="E49" s="5" t="s">
        <v>173</v>
      </c>
    </row>
    <row r="50" spans="1:5" x14ac:dyDescent="0.25">
      <c r="A50" s="37" t="s">
        <v>205</v>
      </c>
      <c r="B50" s="44">
        <f>(B41+B42)/B47</f>
        <v>2.2043880058274803E-2</v>
      </c>
      <c r="C50" s="37"/>
      <c r="E50" s="5" t="s">
        <v>179</v>
      </c>
    </row>
    <row r="51" spans="1:5" x14ac:dyDescent="0.25">
      <c r="A51" s="37" t="s">
        <v>204</v>
      </c>
      <c r="B51" s="44">
        <f>(B43+B44)/B47</f>
        <v>1.0005375198417012E-2</v>
      </c>
      <c r="C51" s="37"/>
      <c r="E51" s="5" t="s">
        <v>174</v>
      </c>
    </row>
    <row r="52" spans="1:5" x14ac:dyDescent="0.25">
      <c r="A52" s="37" t="s">
        <v>206</v>
      </c>
      <c r="B52" s="45">
        <f>B8/B47</f>
        <v>4.9566415596064266E-3</v>
      </c>
      <c r="C52" s="37"/>
      <c r="E52" s="5" t="s">
        <v>175</v>
      </c>
    </row>
    <row r="53" spans="1:5" x14ac:dyDescent="0.25">
      <c r="A53" s="37"/>
      <c r="B53" s="43"/>
      <c r="C53" s="37"/>
      <c r="E53" s="5" t="s">
        <v>176</v>
      </c>
    </row>
    <row r="54" spans="1:5" x14ac:dyDescent="0.25">
      <c r="A54" s="37" t="s">
        <v>209</v>
      </c>
      <c r="B54" s="46">
        <f>B8/(B41+B42)</f>
        <v>0.22485340813428209</v>
      </c>
      <c r="C54" s="37"/>
      <c r="E54" s="5" t="s">
        <v>177</v>
      </c>
    </row>
    <row r="55" spans="1:5" x14ac:dyDescent="0.25">
      <c r="A55" s="37" t="s">
        <v>210</v>
      </c>
      <c r="B55" s="46">
        <f>B8/(B43+B44)</f>
        <v>0.49539786977610151</v>
      </c>
      <c r="C55" s="37"/>
      <c r="E55" s="5" t="s">
        <v>178</v>
      </c>
    </row>
    <row r="56" spans="1:5" x14ac:dyDescent="0.25">
      <c r="A56" s="37"/>
      <c r="B56" s="43"/>
      <c r="C56" s="37"/>
      <c r="E56" s="5" t="s">
        <v>181</v>
      </c>
    </row>
    <row r="57" spans="1:5" x14ac:dyDescent="0.25">
      <c r="A57" s="37"/>
      <c r="B57" s="43"/>
      <c r="C57" s="37"/>
      <c r="E57" s="5" t="s">
        <v>180</v>
      </c>
    </row>
    <row r="58" spans="1:5" x14ac:dyDescent="0.25">
      <c r="A58" s="37"/>
      <c r="B58" s="43"/>
      <c r="C58" s="37"/>
    </row>
    <row r="59" spans="1:5" x14ac:dyDescent="0.25">
      <c r="A59" s="37" t="s">
        <v>271</v>
      </c>
      <c r="B59" s="43"/>
      <c r="C59" s="37"/>
    </row>
    <row r="60" spans="1:5" x14ac:dyDescent="0.25">
      <c r="A60" s="37" t="s">
        <v>275</v>
      </c>
      <c r="B60" s="47">
        <f>B8*1000/B47</f>
        <v>4.9566415596064273</v>
      </c>
      <c r="C60" s="37"/>
      <c r="E60" s="5" t="s">
        <v>185</v>
      </c>
    </row>
    <row r="61" spans="1:5" x14ac:dyDescent="0.25">
      <c r="A61" s="37" t="s">
        <v>272</v>
      </c>
      <c r="B61" s="46">
        <v>0.9</v>
      </c>
      <c r="C61" s="37"/>
      <c r="E61" s="5" t="s">
        <v>159</v>
      </c>
    </row>
    <row r="62" spans="1:5" x14ac:dyDescent="0.25">
      <c r="A62" s="37" t="s">
        <v>276</v>
      </c>
      <c r="B62" s="47">
        <f>B60*B61</f>
        <v>4.460977403645785</v>
      </c>
      <c r="C62" s="37"/>
    </row>
    <row r="63" spans="1:5" x14ac:dyDescent="0.25">
      <c r="A63" s="37"/>
      <c r="B63" s="43"/>
      <c r="C63" s="37"/>
      <c r="E63" s="5" t="s">
        <v>208</v>
      </c>
    </row>
    <row r="64" spans="1:5" x14ac:dyDescent="0.25">
      <c r="A64" s="37" t="s">
        <v>295</v>
      </c>
      <c r="B64" s="43"/>
      <c r="C64" s="37"/>
      <c r="E64" s="5" t="s">
        <v>207</v>
      </c>
    </row>
    <row r="65" spans="1:5" x14ac:dyDescent="0.25">
      <c r="A65" s="37" t="s">
        <v>273</v>
      </c>
      <c r="B65" s="42">
        <v>9989240.9642368779</v>
      </c>
      <c r="C65" s="37"/>
    </row>
    <row r="66" spans="1:5" x14ac:dyDescent="0.25">
      <c r="A66" s="37" t="s">
        <v>274</v>
      </c>
      <c r="B66" s="43">
        <v>4000</v>
      </c>
      <c r="C66" s="37"/>
      <c r="E66" s="5" t="s">
        <v>280</v>
      </c>
    </row>
    <row r="67" spans="1:5" x14ac:dyDescent="0.25">
      <c r="A67" s="37" t="s">
        <v>277</v>
      </c>
      <c r="B67" s="48">
        <f>B66*1000/B65</f>
        <v>0.40043082495663651</v>
      </c>
      <c r="C67" s="37"/>
      <c r="E67" s="5" t="s">
        <v>279</v>
      </c>
    </row>
    <row r="68" spans="1:5" x14ac:dyDescent="0.25">
      <c r="E68" s="5" t="s">
        <v>278</v>
      </c>
    </row>
  </sheetData>
  <mergeCells count="3">
    <mergeCell ref="A40:C40"/>
    <mergeCell ref="A1:C1"/>
    <mergeCell ref="A26:B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E1" workbookViewId="0">
      <selection sqref="A1:F1"/>
    </sheetView>
  </sheetViews>
  <sheetFormatPr defaultRowHeight="15" x14ac:dyDescent="0.25"/>
  <cols>
    <col min="1" max="1" width="4.42578125" style="8" customWidth="1"/>
    <col min="2" max="2" width="32.42578125" style="8" customWidth="1"/>
    <col min="3" max="3" width="15.42578125" style="8" customWidth="1"/>
    <col min="4" max="4" width="12.28515625" style="8" customWidth="1"/>
    <col min="5" max="5" width="12.7109375" style="8" customWidth="1"/>
    <col min="6" max="6" width="10.5703125" style="8" customWidth="1"/>
    <col min="7" max="7" width="15" style="8" customWidth="1"/>
    <col min="8" max="8" width="9.42578125" style="8" customWidth="1"/>
    <col min="9" max="9" width="43.5703125" style="8" customWidth="1"/>
    <col min="10" max="10" width="2.7109375" style="8" customWidth="1"/>
    <col min="11" max="11" width="106" style="8" customWidth="1"/>
    <col min="12" max="16384" width="9.140625" style="8"/>
  </cols>
  <sheetData>
    <row r="1" spans="1:11" x14ac:dyDescent="0.25">
      <c r="A1" s="51" t="s">
        <v>259</v>
      </c>
      <c r="B1" s="51"/>
      <c r="C1" s="51"/>
      <c r="D1" s="51"/>
      <c r="E1" s="51"/>
      <c r="F1" s="51"/>
      <c r="G1" s="22"/>
      <c r="I1" s="8" t="s">
        <v>292</v>
      </c>
    </row>
    <row r="2" spans="1:11" x14ac:dyDescent="0.25">
      <c r="A2" s="22"/>
      <c r="B2" s="22"/>
      <c r="C2" s="22"/>
      <c r="D2" s="22"/>
      <c r="E2" s="22"/>
      <c r="F2" s="22"/>
      <c r="G2" s="22"/>
      <c r="I2" s="8" t="s">
        <v>293</v>
      </c>
    </row>
    <row r="3" spans="1:11" x14ac:dyDescent="0.25">
      <c r="A3" s="22"/>
      <c r="B3" s="22" t="s">
        <v>240</v>
      </c>
      <c r="C3" s="8" t="s">
        <v>79</v>
      </c>
      <c r="D3" s="22"/>
      <c r="E3" s="22"/>
      <c r="F3" s="22"/>
      <c r="G3" s="22"/>
      <c r="I3" s="8" t="s">
        <v>294</v>
      </c>
    </row>
    <row r="4" spans="1:11" x14ac:dyDescent="0.25">
      <c r="A4" s="22"/>
      <c r="B4" s="22" t="s">
        <v>230</v>
      </c>
      <c r="C4" s="23">
        <f>C12+C20</f>
        <v>1127904.4023175132</v>
      </c>
      <c r="D4" s="24"/>
      <c r="E4" s="22"/>
      <c r="F4" s="22"/>
      <c r="G4" s="22"/>
    </row>
    <row r="5" spans="1:11" x14ac:dyDescent="0.25">
      <c r="A5" s="22"/>
      <c r="B5" s="22" t="s">
        <v>231</v>
      </c>
      <c r="C5" s="23">
        <f>C4-C6</f>
        <v>995395.66388719482</v>
      </c>
      <c r="D5" s="22"/>
      <c r="E5" s="22"/>
      <c r="F5" s="22"/>
      <c r="G5" s="22"/>
    </row>
    <row r="6" spans="1:11" x14ac:dyDescent="0.25">
      <c r="A6" s="22"/>
      <c r="B6" s="22" t="s">
        <v>232</v>
      </c>
      <c r="C6" s="23">
        <f>C25</f>
        <v>132508.73843031845</v>
      </c>
      <c r="D6" s="22"/>
      <c r="E6" s="22"/>
      <c r="F6" s="22"/>
      <c r="G6" s="22"/>
    </row>
    <row r="9" spans="1:11" x14ac:dyDescent="0.25">
      <c r="B9" s="51" t="s">
        <v>238</v>
      </c>
      <c r="C9" s="51"/>
    </row>
    <row r="10" spans="1:11" x14ac:dyDescent="0.25">
      <c r="D10" s="52" t="s">
        <v>52</v>
      </c>
      <c r="E10" s="52"/>
    </row>
    <row r="11" spans="1:11" x14ac:dyDescent="0.25">
      <c r="C11" s="8" t="s">
        <v>79</v>
      </c>
      <c r="D11" s="8" t="s">
        <v>82</v>
      </c>
      <c r="E11" s="8" t="s">
        <v>83</v>
      </c>
    </row>
    <row r="12" spans="1:11" x14ac:dyDescent="0.25">
      <c r="B12" s="8" t="s">
        <v>85</v>
      </c>
      <c r="C12" s="9">
        <f>SUM(C13:C15)</f>
        <v>1012081.4023175132</v>
      </c>
      <c r="K12" s="8" t="s">
        <v>145</v>
      </c>
    </row>
    <row r="13" spans="1:11" x14ac:dyDescent="0.25">
      <c r="B13" s="8" t="s">
        <v>55</v>
      </c>
      <c r="C13" s="9">
        <f>SUM(E33:E53)</f>
        <v>633616.93300599803</v>
      </c>
      <c r="D13" s="10">
        <f>C13*1000/SUM(C33:C53)</f>
        <v>4.1439814901743635</v>
      </c>
      <c r="E13" s="11">
        <f>MEDIAN(F33:F53)</f>
        <v>4.4280306484287992</v>
      </c>
      <c r="H13" s="11"/>
      <c r="I13" s="11"/>
    </row>
    <row r="14" spans="1:11" x14ac:dyDescent="0.25">
      <c r="B14" s="8" t="s">
        <v>54</v>
      </c>
      <c r="C14" s="9">
        <f>SUM(D54:D73)</f>
        <v>225942.38999999998</v>
      </c>
      <c r="D14" s="10">
        <f>C14*1000/SUM(C54:C73)</f>
        <v>5.0261872172869104</v>
      </c>
      <c r="E14" s="11">
        <f>MEDIAN(F54:F73)</f>
        <v>4.3050024310053026</v>
      </c>
      <c r="H14" s="11"/>
      <c r="I14" s="11"/>
    </row>
    <row r="15" spans="1:11" x14ac:dyDescent="0.25">
      <c r="B15" s="8" t="s">
        <v>81</v>
      </c>
      <c r="C15" s="9">
        <f>SUM(C74:C84)*D15/1000</f>
        <v>152522.0793115152</v>
      </c>
      <c r="D15" s="10">
        <f>(C13+C14)*1000/SUM(C33:C73)</f>
        <v>4.3444217969167509</v>
      </c>
      <c r="K15" s="8" t="s">
        <v>84</v>
      </c>
    </row>
    <row r="16" spans="1:11" x14ac:dyDescent="0.25">
      <c r="C16" s="9"/>
      <c r="D16" s="10"/>
    </row>
    <row r="17" spans="1:11" x14ac:dyDescent="0.25">
      <c r="C17" s="9"/>
    </row>
    <row r="18" spans="1:11" x14ac:dyDescent="0.25">
      <c r="B18" s="51" t="s">
        <v>239</v>
      </c>
      <c r="C18" s="51"/>
    </row>
    <row r="19" spans="1:11" ht="30" x14ac:dyDescent="0.25">
      <c r="B19" s="8" t="s">
        <v>251</v>
      </c>
      <c r="C19" s="34" t="s">
        <v>262</v>
      </c>
      <c r="D19" s="25" t="s">
        <v>236</v>
      </c>
      <c r="E19" s="25" t="s">
        <v>52</v>
      </c>
      <c r="F19" s="25" t="s">
        <v>237</v>
      </c>
      <c r="G19" s="25" t="s">
        <v>268</v>
      </c>
      <c r="H19" s="25" t="s">
        <v>263</v>
      </c>
    </row>
    <row r="20" spans="1:11" x14ac:dyDescent="0.25">
      <c r="B20" s="8" t="s">
        <v>252</v>
      </c>
      <c r="C20" s="9">
        <f>SUM(H33:H84)</f>
        <v>115823</v>
      </c>
      <c r="D20" s="9">
        <f>45562572+C44</f>
        <v>60402838</v>
      </c>
      <c r="E20" s="10">
        <v>2.1347785195269484</v>
      </c>
      <c r="F20" s="9">
        <f>194128.99+E44</f>
        <v>267481.21222222224</v>
      </c>
      <c r="G20" s="9">
        <f>C20+F20</f>
        <v>383304.21222222224</v>
      </c>
      <c r="H20" s="21">
        <f>C20/G20</f>
        <v>0.30216991180063296</v>
      </c>
      <c r="K20" s="8" t="s">
        <v>233</v>
      </c>
    </row>
    <row r="21" spans="1:11" x14ac:dyDescent="0.25">
      <c r="B21" s="8" t="s">
        <v>264</v>
      </c>
      <c r="C21" s="9"/>
      <c r="D21" s="12">
        <f>123737675+C44</f>
        <v>138577941</v>
      </c>
      <c r="G21" s="12">
        <f>570634.46992937+E44+H44</f>
        <v>662543.69215159223</v>
      </c>
      <c r="K21" s="8" t="s">
        <v>241</v>
      </c>
    </row>
    <row r="22" spans="1:11" x14ac:dyDescent="0.25">
      <c r="D22" s="12"/>
      <c r="G22" s="9"/>
      <c r="H22" s="12"/>
      <c r="K22" s="8" t="s">
        <v>255</v>
      </c>
    </row>
    <row r="23" spans="1:11" x14ac:dyDescent="0.25">
      <c r="B23" s="8" t="s">
        <v>266</v>
      </c>
      <c r="C23" s="9"/>
      <c r="K23" s="8" t="s">
        <v>254</v>
      </c>
    </row>
    <row r="24" spans="1:11" x14ac:dyDescent="0.25">
      <c r="B24" s="8" t="s">
        <v>269</v>
      </c>
      <c r="C24" s="30">
        <v>0.2</v>
      </c>
      <c r="K24" s="8" t="s">
        <v>253</v>
      </c>
    </row>
    <row r="25" spans="1:11" x14ac:dyDescent="0.25">
      <c r="B25" s="8" t="s">
        <v>267</v>
      </c>
      <c r="C25" s="9">
        <f>G21*C24</f>
        <v>132508.73843031845</v>
      </c>
      <c r="K25" s="8" t="s">
        <v>250</v>
      </c>
    </row>
    <row r="26" spans="1:11" x14ac:dyDescent="0.25">
      <c r="B26" s="8" t="s">
        <v>270</v>
      </c>
      <c r="C26" s="31">
        <f>C20-C25</f>
        <v>-16685.738430318452</v>
      </c>
      <c r="K26" s="8" t="s">
        <v>256</v>
      </c>
    </row>
    <row r="27" spans="1:11" x14ac:dyDescent="0.25">
      <c r="C27" s="21"/>
      <c r="D27" s="12"/>
      <c r="E27" s="29"/>
      <c r="H27" s="9"/>
      <c r="K27" s="8" t="s">
        <v>234</v>
      </c>
    </row>
    <row r="28" spans="1:11" x14ac:dyDescent="0.25">
      <c r="C28" s="9"/>
      <c r="D28" s="12"/>
      <c r="H28" s="9"/>
      <c r="K28" s="8" t="s">
        <v>235</v>
      </c>
    </row>
    <row r="30" spans="1:11" x14ac:dyDescent="0.25">
      <c r="D30" s="52" t="s">
        <v>221</v>
      </c>
      <c r="E30" s="52"/>
      <c r="F30" s="52"/>
      <c r="G30" s="52"/>
      <c r="H30" s="52"/>
    </row>
    <row r="31" spans="1:11" x14ac:dyDescent="0.25">
      <c r="C31" s="8" t="s">
        <v>224</v>
      </c>
      <c r="D31" s="52" t="s">
        <v>223</v>
      </c>
      <c r="E31" s="52"/>
      <c r="F31" s="52"/>
      <c r="G31" s="51" t="s">
        <v>222</v>
      </c>
      <c r="H31" s="51"/>
      <c r="I31" s="51"/>
    </row>
    <row r="32" spans="1:11" s="25" customFormat="1" ht="45" x14ac:dyDescent="0.25">
      <c r="A32" s="25" t="s">
        <v>212</v>
      </c>
      <c r="B32" s="25" t="s">
        <v>53</v>
      </c>
      <c r="C32" s="26" t="s">
        <v>243</v>
      </c>
      <c r="D32" s="25" t="s">
        <v>78</v>
      </c>
      <c r="E32" s="25" t="s">
        <v>245</v>
      </c>
      <c r="F32" s="25" t="s">
        <v>52</v>
      </c>
      <c r="G32" s="25" t="s">
        <v>242</v>
      </c>
      <c r="H32" s="25" t="s">
        <v>244</v>
      </c>
      <c r="I32" s="25" t="s">
        <v>220</v>
      </c>
      <c r="K32" s="25" t="s">
        <v>153</v>
      </c>
    </row>
    <row r="33" spans="1:11" x14ac:dyDescent="0.25">
      <c r="A33" s="8">
        <v>1</v>
      </c>
      <c r="B33" s="8" t="s">
        <v>50</v>
      </c>
      <c r="C33" s="13">
        <v>4651711</v>
      </c>
      <c r="D33" s="14">
        <v>40310</v>
      </c>
      <c r="E33" s="12">
        <v>32334</v>
      </c>
      <c r="F33" s="15">
        <f t="shared" ref="F33:F48" si="0">E33*1000/C33</f>
        <v>6.9509907214786129</v>
      </c>
      <c r="G33" s="27" t="s">
        <v>257</v>
      </c>
      <c r="H33" s="12">
        <v>21715</v>
      </c>
      <c r="I33" s="12" t="s">
        <v>213</v>
      </c>
      <c r="K33" s="8" t="s">
        <v>154</v>
      </c>
    </row>
    <row r="34" spans="1:11" x14ac:dyDescent="0.25">
      <c r="A34" s="8">
        <v>2</v>
      </c>
      <c r="B34" s="8" t="s">
        <v>45</v>
      </c>
      <c r="C34" s="13">
        <v>27282716</v>
      </c>
      <c r="D34" s="14"/>
      <c r="E34" s="16">
        <v>124265.4399805889</v>
      </c>
      <c r="F34" s="15">
        <f t="shared" si="0"/>
        <v>4.5547312804410272</v>
      </c>
      <c r="G34" s="27" t="s">
        <v>257</v>
      </c>
      <c r="H34" s="16"/>
      <c r="I34" s="16"/>
    </row>
    <row r="35" spans="1:11" x14ac:dyDescent="0.25">
      <c r="A35" s="8">
        <v>3</v>
      </c>
      <c r="B35" s="8" t="s">
        <v>46</v>
      </c>
      <c r="C35" s="13">
        <v>3686441</v>
      </c>
      <c r="D35" s="14">
        <v>7803</v>
      </c>
      <c r="E35" s="13">
        <v>6967</v>
      </c>
      <c r="F35" s="15">
        <f t="shared" si="0"/>
        <v>1.8898986854801147</v>
      </c>
      <c r="G35" s="27" t="s">
        <v>258</v>
      </c>
      <c r="H35" s="13">
        <v>6560</v>
      </c>
      <c r="I35" s="13" t="s">
        <v>229</v>
      </c>
      <c r="K35" s="8" t="s">
        <v>155</v>
      </c>
    </row>
    <row r="36" spans="1:11" x14ac:dyDescent="0.25">
      <c r="A36" s="8">
        <v>4</v>
      </c>
      <c r="B36" s="8" t="s">
        <v>47</v>
      </c>
      <c r="C36" s="13">
        <v>2718953</v>
      </c>
      <c r="D36" s="14">
        <v>8514</v>
      </c>
      <c r="E36" s="13">
        <v>12821.356282859306</v>
      </c>
      <c r="F36" s="15">
        <f t="shared" si="0"/>
        <v>4.7155490671811187</v>
      </c>
      <c r="G36" s="27" t="s">
        <v>258</v>
      </c>
      <c r="H36" s="13"/>
      <c r="I36" s="13"/>
      <c r="K36" s="8" t="s">
        <v>156</v>
      </c>
    </row>
    <row r="37" spans="1:11" x14ac:dyDescent="0.25">
      <c r="A37" s="8">
        <v>5</v>
      </c>
      <c r="B37" s="8" t="s">
        <v>39</v>
      </c>
      <c r="C37" s="13">
        <v>14508933</v>
      </c>
      <c r="D37" s="14">
        <v>117940</v>
      </c>
      <c r="E37" s="13">
        <v>64246</v>
      </c>
      <c r="F37" s="15">
        <f t="shared" si="0"/>
        <v>4.4280306484287992</v>
      </c>
      <c r="G37" s="27" t="s">
        <v>258</v>
      </c>
      <c r="H37" s="13">
        <v>31690</v>
      </c>
      <c r="I37" s="13" t="s">
        <v>214</v>
      </c>
    </row>
    <row r="38" spans="1:11" x14ac:dyDescent="0.25">
      <c r="A38" s="8">
        <v>6</v>
      </c>
      <c r="B38" s="8" t="s">
        <v>36</v>
      </c>
      <c r="C38" s="13">
        <v>9593637</v>
      </c>
      <c r="D38" s="14">
        <v>49283</v>
      </c>
      <c r="E38" s="17">
        <v>49266</v>
      </c>
      <c r="F38" s="15">
        <f t="shared" si="0"/>
        <v>5.1352787269311939</v>
      </c>
      <c r="G38" s="27" t="s">
        <v>258</v>
      </c>
      <c r="H38" s="17"/>
      <c r="I38" s="17"/>
      <c r="K38" s="8" t="s">
        <v>162</v>
      </c>
    </row>
    <row r="39" spans="1:11" x14ac:dyDescent="0.25">
      <c r="A39" s="8">
        <v>7</v>
      </c>
      <c r="B39" s="8" t="s">
        <v>35</v>
      </c>
      <c r="C39" s="13">
        <v>2291076</v>
      </c>
      <c r="D39" s="14">
        <v>6676</v>
      </c>
      <c r="E39" s="12">
        <v>8804</v>
      </c>
      <c r="F39" s="15">
        <f t="shared" si="0"/>
        <v>3.8427359022572798</v>
      </c>
      <c r="G39" s="27" t="s">
        <v>258</v>
      </c>
      <c r="H39" s="12"/>
      <c r="I39" s="12"/>
      <c r="K39" s="8" t="s">
        <v>163</v>
      </c>
    </row>
    <row r="40" spans="1:11" x14ac:dyDescent="0.25">
      <c r="A40" s="8">
        <v>8</v>
      </c>
      <c r="B40" s="8" t="s">
        <v>49</v>
      </c>
      <c r="C40" s="13">
        <v>3267877</v>
      </c>
      <c r="D40" s="14">
        <v>26845.17</v>
      </c>
      <c r="E40" s="13">
        <v>25908</v>
      </c>
      <c r="F40" s="15">
        <f t="shared" si="0"/>
        <v>7.9280829725231392</v>
      </c>
      <c r="G40" s="27" t="s">
        <v>258</v>
      </c>
      <c r="H40" s="13"/>
      <c r="I40" s="13"/>
    </row>
    <row r="41" spans="1:11" x14ac:dyDescent="0.25">
      <c r="A41" s="8">
        <v>9</v>
      </c>
      <c r="B41" s="8" t="s">
        <v>31</v>
      </c>
      <c r="C41" s="13">
        <v>5039240</v>
      </c>
      <c r="D41" s="14">
        <v>23838.720000000001</v>
      </c>
      <c r="E41" s="13">
        <v>34960</v>
      </c>
      <c r="F41" s="15">
        <f t="shared" si="0"/>
        <v>6.9375540756145764</v>
      </c>
      <c r="G41" s="27" t="s">
        <v>258</v>
      </c>
      <c r="H41" s="13">
        <v>800</v>
      </c>
      <c r="I41" s="13" t="s">
        <v>225</v>
      </c>
      <c r="K41" s="8" t="s">
        <v>228</v>
      </c>
    </row>
    <row r="42" spans="1:11" x14ac:dyDescent="0.25">
      <c r="A42" s="8">
        <v>10</v>
      </c>
      <c r="B42" s="8" t="s">
        <v>28</v>
      </c>
      <c r="C42" s="13">
        <v>4494971</v>
      </c>
      <c r="D42" s="14">
        <v>54299.28</v>
      </c>
      <c r="E42" s="13">
        <v>41357</v>
      </c>
      <c r="F42" s="15">
        <f t="shared" si="0"/>
        <v>9.2007267677589013</v>
      </c>
      <c r="G42" s="27" t="s">
        <v>257</v>
      </c>
      <c r="H42" s="13"/>
      <c r="I42" s="13" t="s">
        <v>226</v>
      </c>
    </row>
    <row r="43" spans="1:11" x14ac:dyDescent="0.25">
      <c r="A43" s="8">
        <v>11</v>
      </c>
      <c r="B43" s="8" t="s">
        <v>26</v>
      </c>
      <c r="C43" s="13">
        <v>1991009</v>
      </c>
      <c r="D43" s="14">
        <v>1662</v>
      </c>
      <c r="E43" s="18">
        <v>11761</v>
      </c>
      <c r="F43" s="15">
        <f t="shared" si="0"/>
        <v>5.9070551665010056</v>
      </c>
      <c r="G43" s="27" t="s">
        <v>257</v>
      </c>
      <c r="H43" s="18">
        <v>5693</v>
      </c>
      <c r="I43" s="18" t="s">
        <v>218</v>
      </c>
      <c r="K43" s="8" t="s">
        <v>247</v>
      </c>
    </row>
    <row r="44" spans="1:11" x14ac:dyDescent="0.25">
      <c r="A44" s="8">
        <v>12</v>
      </c>
      <c r="B44" s="8" t="s">
        <v>51</v>
      </c>
      <c r="C44" s="13">
        <v>14840266</v>
      </c>
      <c r="D44" s="14">
        <v>61553.2</v>
      </c>
      <c r="E44" s="13">
        <v>73352.222222222219</v>
      </c>
      <c r="F44" s="15">
        <f t="shared" si="0"/>
        <v>4.9427835203373194</v>
      </c>
      <c r="G44" s="27" t="s">
        <v>258</v>
      </c>
      <c r="H44" s="13">
        <v>18557</v>
      </c>
      <c r="I44" s="13" t="s">
        <v>265</v>
      </c>
      <c r="K44" s="8" t="s">
        <v>246</v>
      </c>
    </row>
    <row r="45" spans="1:11" x14ac:dyDescent="0.25">
      <c r="A45" s="8">
        <v>13</v>
      </c>
      <c r="B45" s="8" t="s">
        <v>21</v>
      </c>
      <c r="C45" s="13">
        <v>8746423</v>
      </c>
      <c r="D45" s="14">
        <v>20433</v>
      </c>
      <c r="E45" s="13">
        <v>19457</v>
      </c>
      <c r="F45" s="15">
        <f t="shared" si="0"/>
        <v>2.2245665456610091</v>
      </c>
      <c r="G45" s="27" t="s">
        <v>257</v>
      </c>
      <c r="H45" s="13"/>
      <c r="I45" s="13"/>
      <c r="K45" s="8" t="s">
        <v>248</v>
      </c>
    </row>
    <row r="46" spans="1:11" x14ac:dyDescent="0.25">
      <c r="A46" s="8">
        <v>14</v>
      </c>
      <c r="B46" s="8" t="s">
        <v>43</v>
      </c>
      <c r="C46" s="13">
        <v>9791281</v>
      </c>
      <c r="D46" s="14"/>
      <c r="E46" s="19">
        <v>38544</v>
      </c>
      <c r="F46" s="15">
        <f t="shared" si="0"/>
        <v>3.9365635609885978</v>
      </c>
      <c r="G46" s="27" t="s">
        <v>258</v>
      </c>
      <c r="H46" s="19"/>
      <c r="I46" s="19"/>
      <c r="K46" s="8" t="s">
        <v>249</v>
      </c>
    </row>
    <row r="47" spans="1:11" x14ac:dyDescent="0.25">
      <c r="A47" s="8">
        <v>15</v>
      </c>
      <c r="B47" s="8" t="s">
        <v>17</v>
      </c>
      <c r="C47" s="13">
        <v>4753057</v>
      </c>
      <c r="D47" s="14">
        <v>8277.49</v>
      </c>
      <c r="E47" s="12">
        <v>7399</v>
      </c>
      <c r="F47" s="15">
        <f t="shared" si="0"/>
        <v>1.5566823625300517</v>
      </c>
      <c r="G47" s="27" t="s">
        <v>257</v>
      </c>
      <c r="H47" s="12"/>
      <c r="I47" s="12"/>
    </row>
    <row r="48" spans="1:11" x14ac:dyDescent="0.25">
      <c r="A48" s="8">
        <v>16</v>
      </c>
      <c r="B48" s="8" t="s">
        <v>44</v>
      </c>
      <c r="C48" s="13">
        <v>17633122</v>
      </c>
      <c r="D48" s="14"/>
      <c r="E48" s="20">
        <v>26544.914520327613</v>
      </c>
      <c r="F48" s="15">
        <f t="shared" si="0"/>
        <v>1.5054007180536499</v>
      </c>
      <c r="G48" s="27" t="s">
        <v>258</v>
      </c>
      <c r="H48" s="20"/>
      <c r="I48" s="20"/>
    </row>
    <row r="49" spans="1:9" x14ac:dyDescent="0.25">
      <c r="A49" s="8">
        <v>17</v>
      </c>
      <c r="B49" s="8" t="s">
        <v>16</v>
      </c>
      <c r="C49" s="13">
        <v>1825771</v>
      </c>
      <c r="D49" s="14">
        <v>4792</v>
      </c>
      <c r="E49" s="12">
        <v>4794</v>
      </c>
      <c r="F49" s="11">
        <f>D49*1000/C49</f>
        <v>2.6246446021981948</v>
      </c>
      <c r="G49" s="28" t="s">
        <v>257</v>
      </c>
      <c r="H49" s="12">
        <v>821</v>
      </c>
      <c r="I49" s="12" t="s">
        <v>215</v>
      </c>
    </row>
    <row r="50" spans="1:9" x14ac:dyDescent="0.25">
      <c r="A50" s="8">
        <v>18</v>
      </c>
      <c r="B50" s="8" t="s">
        <v>15</v>
      </c>
      <c r="C50" s="13">
        <v>491551</v>
      </c>
      <c r="D50" s="14">
        <v>3735.54</v>
      </c>
      <c r="E50" s="13">
        <v>3650</v>
      </c>
      <c r="F50" s="15">
        <f>E50*1000/C50</f>
        <v>7.425475688178846</v>
      </c>
      <c r="G50" s="27" t="s">
        <v>258</v>
      </c>
      <c r="H50" s="13"/>
      <c r="I50" s="13"/>
    </row>
    <row r="51" spans="1:9" x14ac:dyDescent="0.25">
      <c r="A51" s="8">
        <v>19</v>
      </c>
      <c r="B51" s="8" t="s">
        <v>48</v>
      </c>
      <c r="C51" s="13">
        <v>5995135</v>
      </c>
      <c r="D51" s="14">
        <v>18876.48</v>
      </c>
      <c r="E51" s="13">
        <v>22498</v>
      </c>
      <c r="F51" s="15">
        <f>E51*1000/C51</f>
        <v>3.752709488610348</v>
      </c>
      <c r="G51" s="27" t="s">
        <v>258</v>
      </c>
      <c r="H51" s="13"/>
      <c r="I51" s="13"/>
    </row>
    <row r="52" spans="1:9" x14ac:dyDescent="0.25">
      <c r="A52" s="8">
        <v>20</v>
      </c>
      <c r="B52" s="8" t="s">
        <v>14</v>
      </c>
      <c r="C52" s="13">
        <v>5001929</v>
      </c>
      <c r="D52" s="14">
        <v>17714</v>
      </c>
      <c r="E52" s="13">
        <v>17714</v>
      </c>
      <c r="F52" s="15">
        <f>E52*1000/C52</f>
        <v>3.5414337148728019</v>
      </c>
      <c r="G52" s="27" t="s">
        <v>257</v>
      </c>
      <c r="H52" s="13">
        <v>11862</v>
      </c>
      <c r="I52" s="13" t="s">
        <v>216</v>
      </c>
    </row>
    <row r="53" spans="1:9" x14ac:dyDescent="0.25">
      <c r="A53" s="8">
        <v>21</v>
      </c>
      <c r="B53" s="8" t="s">
        <v>12</v>
      </c>
      <c r="C53" s="13">
        <v>4295423</v>
      </c>
      <c r="D53" s="14">
        <v>7819</v>
      </c>
      <c r="E53" s="12">
        <v>6974</v>
      </c>
      <c r="F53" s="15">
        <f>E53*1000/C53</f>
        <v>1.6235886430742676</v>
      </c>
      <c r="G53" s="27" t="s">
        <v>257</v>
      </c>
      <c r="H53" s="12">
        <v>6253</v>
      </c>
      <c r="I53" s="12" t="s">
        <v>227</v>
      </c>
    </row>
    <row r="54" spans="1:9" x14ac:dyDescent="0.25">
      <c r="A54" s="8">
        <v>22</v>
      </c>
      <c r="B54" s="8" t="s">
        <v>42</v>
      </c>
      <c r="C54" s="13">
        <v>3583279</v>
      </c>
      <c r="D54" s="14">
        <v>6792.9</v>
      </c>
      <c r="E54" s="12"/>
      <c r="F54" s="11">
        <f t="shared" ref="F54:F73" si="1">D54*1000/C54</f>
        <v>1.8957217676881983</v>
      </c>
      <c r="G54" s="27" t="s">
        <v>258</v>
      </c>
      <c r="H54" s="12"/>
      <c r="I54" s="12"/>
    </row>
    <row r="55" spans="1:9" x14ac:dyDescent="0.25">
      <c r="A55" s="8">
        <v>23</v>
      </c>
      <c r="B55" s="8" t="s">
        <v>41</v>
      </c>
      <c r="C55" s="13">
        <v>2168829</v>
      </c>
      <c r="D55" s="14">
        <v>9076</v>
      </c>
      <c r="E55" s="12"/>
      <c r="F55" s="11">
        <f t="shared" si="1"/>
        <v>4.1847466997167597</v>
      </c>
      <c r="G55" s="27" t="s">
        <v>258</v>
      </c>
      <c r="H55" s="12"/>
      <c r="I55" s="12"/>
    </row>
    <row r="56" spans="1:9" x14ac:dyDescent="0.25">
      <c r="A56" s="8">
        <v>24</v>
      </c>
      <c r="B56" s="8" t="s">
        <v>40</v>
      </c>
      <c r="C56" s="13">
        <v>477979</v>
      </c>
      <c r="D56" s="14">
        <v>4461</v>
      </c>
      <c r="E56" s="12"/>
      <c r="F56" s="11">
        <f t="shared" si="1"/>
        <v>9.3330460124817201</v>
      </c>
      <c r="G56" s="27" t="s">
        <v>258</v>
      </c>
      <c r="H56" s="12"/>
      <c r="I56" s="12"/>
    </row>
    <row r="57" spans="1:9" x14ac:dyDescent="0.25">
      <c r="A57" s="8">
        <v>25</v>
      </c>
      <c r="B57" s="8" t="s">
        <v>38</v>
      </c>
      <c r="C57" s="13">
        <v>1031119</v>
      </c>
      <c r="D57" s="14">
        <v>4532</v>
      </c>
      <c r="E57" s="12"/>
      <c r="F57" s="11">
        <f t="shared" si="1"/>
        <v>4.3952249934294683</v>
      </c>
      <c r="G57" s="28" t="s">
        <v>257</v>
      </c>
      <c r="H57" s="12"/>
      <c r="I57" s="12"/>
    </row>
    <row r="58" spans="1:9" x14ac:dyDescent="0.25">
      <c r="A58" s="8">
        <v>26</v>
      </c>
      <c r="B58" s="8" t="s">
        <v>37</v>
      </c>
      <c r="C58" s="13">
        <v>1111973</v>
      </c>
      <c r="D58" s="14">
        <v>4455</v>
      </c>
      <c r="E58" s="12"/>
      <c r="F58" s="11">
        <f t="shared" si="1"/>
        <v>4.0063922415382391</v>
      </c>
      <c r="G58" s="27" t="s">
        <v>258</v>
      </c>
      <c r="H58" s="12"/>
      <c r="I58" s="12"/>
    </row>
    <row r="59" spans="1:9" x14ac:dyDescent="0.25">
      <c r="A59" s="8">
        <v>27</v>
      </c>
      <c r="B59" s="8" t="s">
        <v>34</v>
      </c>
      <c r="C59" s="13">
        <v>2093387</v>
      </c>
      <c r="D59" s="14">
        <v>8033</v>
      </c>
      <c r="E59" s="12"/>
      <c r="F59" s="11">
        <f t="shared" si="1"/>
        <v>3.8373220049613379</v>
      </c>
      <c r="G59" s="28" t="s">
        <v>257</v>
      </c>
      <c r="H59" s="12"/>
      <c r="I59" s="12"/>
    </row>
    <row r="60" spans="1:9" x14ac:dyDescent="0.25">
      <c r="A60" s="8">
        <v>28</v>
      </c>
      <c r="B60" s="8" t="s">
        <v>33</v>
      </c>
      <c r="C60" s="13">
        <v>1048305</v>
      </c>
      <c r="D60" s="14">
        <v>6123</v>
      </c>
      <c r="E60" s="12"/>
      <c r="F60" s="11">
        <f t="shared" si="1"/>
        <v>5.8408573840628444</v>
      </c>
      <c r="G60" s="28" t="s">
        <v>257</v>
      </c>
      <c r="H60" s="12"/>
      <c r="I60" s="12"/>
    </row>
    <row r="61" spans="1:9" x14ac:dyDescent="0.25">
      <c r="A61" s="8">
        <v>29</v>
      </c>
      <c r="B61" s="8" t="s">
        <v>32</v>
      </c>
      <c r="C61" s="13">
        <v>4325751</v>
      </c>
      <c r="D61" s="14">
        <v>29480</v>
      </c>
      <c r="E61" s="12"/>
      <c r="F61" s="11">
        <f t="shared" si="1"/>
        <v>6.8150016031898275</v>
      </c>
      <c r="G61" s="28" t="s">
        <v>257</v>
      </c>
      <c r="H61" s="12"/>
      <c r="I61" s="12"/>
    </row>
    <row r="62" spans="1:9" x14ac:dyDescent="0.25">
      <c r="A62" s="8">
        <v>30</v>
      </c>
      <c r="B62" s="8" t="s">
        <v>30</v>
      </c>
      <c r="C62" s="13">
        <v>7528010</v>
      </c>
      <c r="D62" s="14">
        <v>26842</v>
      </c>
      <c r="E62" s="12"/>
      <c r="F62" s="11">
        <f t="shared" si="1"/>
        <v>3.5656169425917339</v>
      </c>
      <c r="G62" s="28" t="s">
        <v>257</v>
      </c>
      <c r="H62" s="12"/>
      <c r="I62" s="12"/>
    </row>
    <row r="63" spans="1:9" x14ac:dyDescent="0.25">
      <c r="A63" s="8">
        <v>31</v>
      </c>
      <c r="B63" s="8" t="s">
        <v>29</v>
      </c>
      <c r="C63" s="13">
        <v>3962839</v>
      </c>
      <c r="D63" s="14">
        <v>10832</v>
      </c>
      <c r="E63" s="12"/>
      <c r="F63" s="11">
        <f t="shared" si="1"/>
        <v>2.7333939127983751</v>
      </c>
      <c r="G63" s="28" t="s">
        <v>257</v>
      </c>
      <c r="H63" s="12">
        <v>9918</v>
      </c>
      <c r="I63" s="12" t="s">
        <v>219</v>
      </c>
    </row>
    <row r="64" spans="1:9" x14ac:dyDescent="0.25">
      <c r="A64" s="8">
        <v>32</v>
      </c>
      <c r="B64" s="8" t="s">
        <v>27</v>
      </c>
      <c r="C64" s="13">
        <v>1342591</v>
      </c>
      <c r="D64" s="14">
        <v>6425.44</v>
      </c>
      <c r="E64" s="12"/>
      <c r="F64" s="11">
        <f t="shared" si="1"/>
        <v>4.7858506425262792</v>
      </c>
      <c r="G64" s="28" t="s">
        <v>257</v>
      </c>
      <c r="H64" s="12"/>
      <c r="I64" s="12"/>
    </row>
    <row r="65" spans="1:9" x14ac:dyDescent="0.25">
      <c r="A65" s="8">
        <v>33</v>
      </c>
      <c r="B65" s="8" t="s">
        <v>25</v>
      </c>
      <c r="C65" s="13">
        <v>1019877</v>
      </c>
      <c r="D65" s="14">
        <v>5988</v>
      </c>
      <c r="E65" s="12"/>
      <c r="F65" s="11">
        <f t="shared" si="1"/>
        <v>5.8712962445471364</v>
      </c>
      <c r="G65" s="28" t="s">
        <v>258</v>
      </c>
      <c r="H65" s="12"/>
      <c r="I65" s="12"/>
    </row>
    <row r="66" spans="1:9" x14ac:dyDescent="0.25">
      <c r="A66" s="8">
        <v>34</v>
      </c>
      <c r="B66" s="8" t="s">
        <v>24</v>
      </c>
      <c r="C66" s="13">
        <v>1499448</v>
      </c>
      <c r="D66" s="14">
        <v>10876</v>
      </c>
      <c r="E66" s="12"/>
      <c r="F66" s="11">
        <f t="shared" si="1"/>
        <v>7.25333589427576</v>
      </c>
      <c r="G66" s="28" t="s">
        <v>258</v>
      </c>
      <c r="H66" s="12"/>
      <c r="I66" s="12"/>
    </row>
    <row r="67" spans="1:9" x14ac:dyDescent="0.25">
      <c r="A67" s="8">
        <v>35</v>
      </c>
      <c r="B67" s="8" t="s">
        <v>23</v>
      </c>
      <c r="C67" s="13">
        <v>7057348</v>
      </c>
      <c r="D67" s="14">
        <v>40192.6</v>
      </c>
      <c r="E67" s="12"/>
      <c r="F67" s="11">
        <f t="shared" si="1"/>
        <v>5.6951421412122514</v>
      </c>
      <c r="G67" s="28" t="s">
        <v>257</v>
      </c>
      <c r="H67" s="12"/>
      <c r="I67" s="12"/>
    </row>
    <row r="68" spans="1:9" x14ac:dyDescent="0.25">
      <c r="A68" s="8">
        <v>36</v>
      </c>
      <c r="B68" s="8" t="s">
        <v>22</v>
      </c>
      <c r="C68" s="13">
        <v>510107</v>
      </c>
      <c r="D68" s="14">
        <v>795</v>
      </c>
      <c r="F68" s="11">
        <f t="shared" si="1"/>
        <v>1.5584965507236717</v>
      </c>
      <c r="G68" s="28" t="s">
        <v>257</v>
      </c>
    </row>
    <row r="69" spans="1:9" x14ac:dyDescent="0.25">
      <c r="A69" s="8">
        <v>37</v>
      </c>
      <c r="B69" s="8" t="s">
        <v>20</v>
      </c>
      <c r="C69" s="13">
        <v>2903084</v>
      </c>
      <c r="D69" s="14">
        <v>12235.86</v>
      </c>
      <c r="E69" s="12"/>
      <c r="F69" s="11">
        <f t="shared" si="1"/>
        <v>4.2147798685811368</v>
      </c>
      <c r="G69" s="28" t="s">
        <v>258</v>
      </c>
      <c r="H69" s="12"/>
      <c r="I69" s="12"/>
    </row>
    <row r="70" spans="1:9" x14ac:dyDescent="0.25">
      <c r="A70" s="8">
        <v>38</v>
      </c>
      <c r="B70" s="8" t="s">
        <v>19</v>
      </c>
      <c r="C70" s="13">
        <v>825205</v>
      </c>
      <c r="D70" s="14">
        <v>2388.6</v>
      </c>
      <c r="F70" s="11">
        <f t="shared" si="1"/>
        <v>2.8945534745911621</v>
      </c>
      <c r="G70" s="28" t="s">
        <v>258</v>
      </c>
    </row>
    <row r="71" spans="1:9" x14ac:dyDescent="0.25">
      <c r="A71" s="8">
        <v>39</v>
      </c>
      <c r="B71" s="8" t="s">
        <v>18</v>
      </c>
      <c r="C71" s="13">
        <v>599276</v>
      </c>
      <c r="D71" s="14">
        <v>3546.99</v>
      </c>
      <c r="F71" s="11">
        <f t="shared" si="1"/>
        <v>5.918792009024223</v>
      </c>
      <c r="G71" s="28" t="s">
        <v>257</v>
      </c>
      <c r="H71" s="8">
        <v>1954</v>
      </c>
      <c r="I71" s="8" t="s">
        <v>217</v>
      </c>
    </row>
    <row r="72" spans="1:9" x14ac:dyDescent="0.25">
      <c r="A72" s="8">
        <v>40</v>
      </c>
      <c r="B72" s="8" t="s">
        <v>13</v>
      </c>
      <c r="C72" s="13">
        <v>1450100</v>
      </c>
      <c r="D72" s="14">
        <v>31645</v>
      </c>
      <c r="E72" s="12"/>
      <c r="F72" s="11">
        <f t="shared" si="1"/>
        <v>21.822632921867456</v>
      </c>
      <c r="G72" s="28" t="s">
        <v>258</v>
      </c>
      <c r="H72" s="12"/>
      <c r="I72" s="12"/>
    </row>
    <row r="73" spans="1:9" x14ac:dyDescent="0.25">
      <c r="A73" s="8">
        <v>41</v>
      </c>
      <c r="B73" s="8" t="s">
        <v>11</v>
      </c>
      <c r="C73" s="13">
        <v>414532</v>
      </c>
      <c r="D73" s="14">
        <v>1222</v>
      </c>
      <c r="F73" s="11">
        <f t="shared" si="1"/>
        <v>2.947902695087472</v>
      </c>
      <c r="G73" s="28" t="s">
        <v>257</v>
      </c>
    </row>
    <row r="74" spans="1:9" x14ac:dyDescent="0.25">
      <c r="A74" s="8">
        <v>42</v>
      </c>
      <c r="B74" s="8" t="s">
        <v>10</v>
      </c>
      <c r="C74" s="13">
        <v>504331</v>
      </c>
      <c r="D74" s="14"/>
      <c r="G74" s="28" t="s">
        <v>258</v>
      </c>
    </row>
    <row r="75" spans="1:9" x14ac:dyDescent="0.25">
      <c r="A75" s="8">
        <v>43</v>
      </c>
      <c r="B75" s="8" t="s">
        <v>9</v>
      </c>
      <c r="C75" s="13">
        <v>677758</v>
      </c>
      <c r="D75" s="14"/>
      <c r="G75" s="28" t="s">
        <v>258</v>
      </c>
    </row>
    <row r="76" spans="1:9" x14ac:dyDescent="0.25">
      <c r="A76" s="8">
        <v>44</v>
      </c>
      <c r="B76" s="8" t="s">
        <v>8</v>
      </c>
      <c r="C76" s="13">
        <v>7025746</v>
      </c>
      <c r="D76" s="14"/>
      <c r="G76" s="28" t="s">
        <v>257</v>
      </c>
    </row>
    <row r="77" spans="1:9" x14ac:dyDescent="0.25">
      <c r="A77" s="8">
        <v>45</v>
      </c>
      <c r="B77" s="8" t="s">
        <v>7</v>
      </c>
      <c r="C77" s="13">
        <v>4813312</v>
      </c>
      <c r="D77" s="14"/>
      <c r="G77" s="28" t="s">
        <v>258</v>
      </c>
    </row>
    <row r="78" spans="1:9" x14ac:dyDescent="0.25">
      <c r="A78" s="8">
        <v>46</v>
      </c>
      <c r="B78" s="8" t="s">
        <v>6</v>
      </c>
      <c r="C78" s="13">
        <v>3326858</v>
      </c>
      <c r="D78" s="14"/>
      <c r="G78" s="28" t="s">
        <v>258</v>
      </c>
    </row>
    <row r="79" spans="1:9" x14ac:dyDescent="0.25">
      <c r="A79" s="8">
        <v>47</v>
      </c>
      <c r="B79" s="8" t="s">
        <v>5</v>
      </c>
      <c r="C79" s="13">
        <v>2187234</v>
      </c>
      <c r="D79" s="14"/>
      <c r="G79" s="28" t="s">
        <v>258</v>
      </c>
    </row>
    <row r="80" spans="1:9" x14ac:dyDescent="0.25">
      <c r="A80" s="8">
        <v>48</v>
      </c>
      <c r="B80" s="8" t="s">
        <v>4</v>
      </c>
      <c r="C80" s="13">
        <v>752601</v>
      </c>
      <c r="D80" s="14"/>
      <c r="G80" s="28" t="s">
        <v>257</v>
      </c>
    </row>
    <row r="81" spans="1:7" x14ac:dyDescent="0.25">
      <c r="A81" s="8">
        <v>49</v>
      </c>
      <c r="B81" s="8" t="s">
        <v>3</v>
      </c>
      <c r="C81" s="13">
        <v>6634724</v>
      </c>
      <c r="D81" s="14"/>
      <c r="G81" s="28" t="s">
        <v>258</v>
      </c>
    </row>
    <row r="82" spans="1:7" x14ac:dyDescent="0.25">
      <c r="A82" s="8">
        <v>50</v>
      </c>
      <c r="B82" s="8" t="s">
        <v>2</v>
      </c>
      <c r="C82" s="13">
        <v>2758359</v>
      </c>
      <c r="D82" s="14"/>
      <c r="G82" s="28" t="s">
        <v>258</v>
      </c>
    </row>
    <row r="83" spans="1:7" x14ac:dyDescent="0.25">
      <c r="A83" s="8">
        <v>51</v>
      </c>
      <c r="B83" s="8" t="s">
        <v>1</v>
      </c>
      <c r="C83" s="12">
        <v>2971764</v>
      </c>
      <c r="D83" s="14"/>
      <c r="G83" s="28" t="s">
        <v>258</v>
      </c>
    </row>
    <row r="84" spans="1:7" x14ac:dyDescent="0.25">
      <c r="A84" s="8">
        <v>52</v>
      </c>
      <c r="B84" s="8" t="s">
        <v>0</v>
      </c>
      <c r="C84" s="13">
        <v>3454880</v>
      </c>
      <c r="D84" s="14"/>
      <c r="G84" s="28" t="s">
        <v>257</v>
      </c>
    </row>
    <row r="86" spans="1:7" x14ac:dyDescent="0.25">
      <c r="B86" s="8" t="s">
        <v>160</v>
      </c>
      <c r="C86" s="9">
        <f>SUM(C33:C84)</f>
        <v>232961128</v>
      </c>
    </row>
  </sheetData>
  <mergeCells count="7">
    <mergeCell ref="A1:F1"/>
    <mergeCell ref="G31:I31"/>
    <mergeCell ref="D31:F31"/>
    <mergeCell ref="B18:C18"/>
    <mergeCell ref="D10:E10"/>
    <mergeCell ref="D30:H30"/>
    <mergeCell ref="B9:C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A4" sqref="A4"/>
    </sheetView>
  </sheetViews>
  <sheetFormatPr defaultRowHeight="15" x14ac:dyDescent="0.25"/>
  <cols>
    <col min="1" max="1" width="38.140625" customWidth="1"/>
    <col min="2" max="2" width="16.140625" customWidth="1"/>
    <col min="10" max="10" width="2.85546875" customWidth="1"/>
    <col min="11" max="11" width="62.7109375" customWidth="1"/>
  </cols>
  <sheetData>
    <row r="1" spans="1:11" s="5" customFormat="1" x14ac:dyDescent="0.25">
      <c r="A1" s="50" t="s">
        <v>288</v>
      </c>
      <c r="B1" s="50"/>
      <c r="C1" s="50"/>
      <c r="K1" s="5" t="s">
        <v>292</v>
      </c>
    </row>
    <row r="2" spans="1:11" s="5" customFormat="1" x14ac:dyDescent="0.25">
      <c r="K2" s="5" t="s">
        <v>293</v>
      </c>
    </row>
    <row r="3" spans="1:11" s="5" customFormat="1" x14ac:dyDescent="0.25">
      <c r="K3" s="5" t="s">
        <v>294</v>
      </c>
    </row>
    <row r="4" spans="1:11" s="5" customFormat="1" x14ac:dyDescent="0.25">
      <c r="A4" s="5" t="s">
        <v>142</v>
      </c>
      <c r="B4" s="6">
        <v>0.54060602090426868</v>
      </c>
      <c r="K4" s="5" t="s">
        <v>158</v>
      </c>
    </row>
    <row r="5" spans="1:11" s="5" customFormat="1" x14ac:dyDescent="0.25">
      <c r="A5" s="5" t="s">
        <v>143</v>
      </c>
      <c r="B5" s="7">
        <f>B4*B8</f>
        <v>1033983.278856854</v>
      </c>
    </row>
    <row r="6" spans="1:11" s="5" customFormat="1" x14ac:dyDescent="0.25"/>
    <row r="7" spans="1:11" s="5" customFormat="1" x14ac:dyDescent="0.25">
      <c r="A7" s="5" t="s">
        <v>139</v>
      </c>
      <c r="B7" s="7">
        <f>B29+B31</f>
        <v>1452259</v>
      </c>
    </row>
    <row r="8" spans="1:11" s="5" customFormat="1" x14ac:dyDescent="0.25">
      <c r="A8" s="5" t="s">
        <v>140</v>
      </c>
      <c r="B8" s="7">
        <f>B7/B12</f>
        <v>1912637.371532259</v>
      </c>
    </row>
    <row r="9" spans="1:11" s="5" customFormat="1" x14ac:dyDescent="0.25">
      <c r="B9" s="7"/>
    </row>
    <row r="10" spans="1:11" s="5" customFormat="1" x14ac:dyDescent="0.25">
      <c r="A10" s="5" t="s">
        <v>137</v>
      </c>
      <c r="B10" s="7">
        <v>230897506</v>
      </c>
    </row>
    <row r="11" spans="1:11" s="5" customFormat="1" x14ac:dyDescent="0.25">
      <c r="A11" s="5" t="s">
        <v>138</v>
      </c>
      <c r="B11" s="7">
        <v>304093966</v>
      </c>
    </row>
    <row r="12" spans="1:11" x14ac:dyDescent="0.25">
      <c r="A12" t="s">
        <v>141</v>
      </c>
      <c r="B12" s="6">
        <f>B10/B11</f>
        <v>0.7592965721654602</v>
      </c>
    </row>
    <row r="14" spans="1:11" x14ac:dyDescent="0.25">
      <c r="A14" t="s">
        <v>88</v>
      </c>
    </row>
    <row r="15" spans="1:11" x14ac:dyDescent="0.25">
      <c r="A15" t="s">
        <v>89</v>
      </c>
      <c r="D15" t="s">
        <v>90</v>
      </c>
      <c r="K15" t="s">
        <v>144</v>
      </c>
    </row>
    <row r="16" spans="1:11" x14ac:dyDescent="0.25">
      <c r="A16" t="s">
        <v>91</v>
      </c>
      <c r="G16" t="s">
        <v>90</v>
      </c>
    </row>
    <row r="17" spans="1:9" x14ac:dyDescent="0.25">
      <c r="A17" t="s">
        <v>92</v>
      </c>
      <c r="G17" t="s">
        <v>90</v>
      </c>
    </row>
    <row r="18" spans="1:9" x14ac:dyDescent="0.25">
      <c r="A18" t="s">
        <v>93</v>
      </c>
      <c r="B18" t="s">
        <v>94</v>
      </c>
      <c r="E18" t="s">
        <v>95</v>
      </c>
      <c r="F18" t="s">
        <v>96</v>
      </c>
      <c r="G18" t="s">
        <v>97</v>
      </c>
    </row>
    <row r="19" spans="1:9" x14ac:dyDescent="0.25">
      <c r="B19" t="s">
        <v>98</v>
      </c>
      <c r="C19" t="s">
        <v>99</v>
      </c>
      <c r="D19" t="s">
        <v>100</v>
      </c>
      <c r="G19" t="s">
        <v>98</v>
      </c>
      <c r="H19" t="s">
        <v>99</v>
      </c>
      <c r="I19" t="s">
        <v>100</v>
      </c>
    </row>
    <row r="20" spans="1:9" x14ac:dyDescent="0.25">
      <c r="A20" t="s">
        <v>101</v>
      </c>
      <c r="B20">
        <v>10709361</v>
      </c>
      <c r="C20">
        <v>8086667</v>
      </c>
      <c r="D20">
        <v>2622694</v>
      </c>
      <c r="E20">
        <v>75.5</v>
      </c>
      <c r="F20">
        <v>24.5</v>
      </c>
      <c r="G20">
        <v>100</v>
      </c>
      <c r="H20">
        <v>100</v>
      </c>
      <c r="I20">
        <v>100</v>
      </c>
    </row>
    <row r="21" spans="1:9" x14ac:dyDescent="0.25">
      <c r="A21" t="s">
        <v>102</v>
      </c>
      <c r="B21">
        <v>9888</v>
      </c>
      <c r="C21">
        <v>8824</v>
      </c>
      <c r="D21">
        <v>1064</v>
      </c>
      <c r="E21">
        <v>89.2</v>
      </c>
      <c r="F21">
        <v>10.8</v>
      </c>
      <c r="G21">
        <v>0.1</v>
      </c>
      <c r="H21">
        <v>0.1</v>
      </c>
      <c r="I21" t="s">
        <v>103</v>
      </c>
    </row>
    <row r="22" spans="1:9" x14ac:dyDescent="0.25">
      <c r="A22" t="s">
        <v>104</v>
      </c>
      <c r="B22">
        <v>16916</v>
      </c>
      <c r="C22">
        <v>16712</v>
      </c>
      <c r="D22">
        <v>204</v>
      </c>
      <c r="E22">
        <v>98.8</v>
      </c>
      <c r="F22">
        <v>1.2</v>
      </c>
      <c r="G22">
        <v>0.2</v>
      </c>
      <c r="H22">
        <v>0.2</v>
      </c>
      <c r="I22" t="s">
        <v>103</v>
      </c>
    </row>
    <row r="23" spans="1:9" x14ac:dyDescent="0.25">
      <c r="A23" t="s">
        <v>105</v>
      </c>
      <c r="B23">
        <v>100738</v>
      </c>
      <c r="C23">
        <v>89033</v>
      </c>
      <c r="D23">
        <v>11705</v>
      </c>
      <c r="E23">
        <v>88.4</v>
      </c>
      <c r="F23">
        <v>11.6</v>
      </c>
      <c r="G23">
        <v>0.9</v>
      </c>
      <c r="H23">
        <v>1.1000000000000001</v>
      </c>
      <c r="I23">
        <v>0.4</v>
      </c>
    </row>
    <row r="24" spans="1:9" x14ac:dyDescent="0.25">
      <c r="A24" t="s">
        <v>106</v>
      </c>
      <c r="B24">
        <v>329913</v>
      </c>
      <c r="C24">
        <v>259109</v>
      </c>
      <c r="D24">
        <v>70804</v>
      </c>
      <c r="E24">
        <v>78.5</v>
      </c>
      <c r="F24">
        <v>21.5</v>
      </c>
      <c r="G24">
        <v>3.1</v>
      </c>
      <c r="H24">
        <v>3.2</v>
      </c>
      <c r="I24">
        <v>2.7</v>
      </c>
    </row>
    <row r="25" spans="1:9" x14ac:dyDescent="0.25">
      <c r="A25" t="s">
        <v>107</v>
      </c>
      <c r="B25">
        <v>236219</v>
      </c>
      <c r="C25">
        <v>201826</v>
      </c>
      <c r="D25">
        <v>34393</v>
      </c>
      <c r="E25">
        <v>85.4</v>
      </c>
      <c r="F25">
        <v>14.6</v>
      </c>
      <c r="G25">
        <v>2.2000000000000002</v>
      </c>
      <c r="H25">
        <v>2.5</v>
      </c>
      <c r="I25">
        <v>1.3</v>
      </c>
    </row>
    <row r="26" spans="1:9" x14ac:dyDescent="0.25">
      <c r="A26" t="s">
        <v>108</v>
      </c>
      <c r="B26">
        <v>982997</v>
      </c>
      <c r="C26">
        <v>577467</v>
      </c>
      <c r="D26">
        <v>405530</v>
      </c>
      <c r="E26">
        <v>58.7</v>
      </c>
      <c r="F26">
        <v>41.3</v>
      </c>
      <c r="G26">
        <v>9.1999999999999993</v>
      </c>
      <c r="H26">
        <v>7.1</v>
      </c>
      <c r="I26">
        <v>15.5</v>
      </c>
    </row>
    <row r="27" spans="1:9" x14ac:dyDescent="0.25">
      <c r="A27" t="s">
        <v>109</v>
      </c>
      <c r="B27">
        <v>75135</v>
      </c>
      <c r="C27">
        <v>62229</v>
      </c>
      <c r="D27">
        <v>12906</v>
      </c>
      <c r="E27">
        <v>82.8</v>
      </c>
      <c r="F27">
        <v>17.2</v>
      </c>
      <c r="G27">
        <v>0.7</v>
      </c>
      <c r="H27">
        <v>0.8</v>
      </c>
      <c r="I27">
        <v>0.5</v>
      </c>
    </row>
    <row r="28" spans="1:9" x14ac:dyDescent="0.25">
      <c r="A28" t="s">
        <v>110</v>
      </c>
      <c r="B28">
        <v>10784</v>
      </c>
      <c r="C28">
        <v>9065</v>
      </c>
      <c r="D28">
        <v>1719</v>
      </c>
      <c r="E28">
        <v>84.1</v>
      </c>
      <c r="F28">
        <v>15.9</v>
      </c>
      <c r="G28">
        <v>0.1</v>
      </c>
      <c r="H28">
        <v>0.1</v>
      </c>
      <c r="I28">
        <v>0.1</v>
      </c>
    </row>
    <row r="29" spans="1:9" x14ac:dyDescent="0.25">
      <c r="A29" t="s">
        <v>111</v>
      </c>
      <c r="B29">
        <v>457455</v>
      </c>
      <c r="C29">
        <v>373678</v>
      </c>
      <c r="D29">
        <v>83777</v>
      </c>
      <c r="E29">
        <v>81.7</v>
      </c>
      <c r="F29">
        <v>18.3</v>
      </c>
      <c r="G29">
        <v>4.3</v>
      </c>
      <c r="H29">
        <v>4.5999999999999996</v>
      </c>
      <c r="I29">
        <v>3.2</v>
      </c>
    </row>
    <row r="30" spans="1:9" x14ac:dyDescent="0.25">
      <c r="A30" t="s">
        <v>112</v>
      </c>
      <c r="B30">
        <v>1305135</v>
      </c>
      <c r="C30">
        <v>850587</v>
      </c>
      <c r="D30">
        <v>454548</v>
      </c>
      <c r="E30">
        <v>65.2</v>
      </c>
      <c r="F30">
        <v>34.799999999999997</v>
      </c>
      <c r="G30">
        <v>12.2</v>
      </c>
      <c r="H30">
        <v>10.5</v>
      </c>
      <c r="I30">
        <v>17.3</v>
      </c>
    </row>
    <row r="31" spans="1:9" x14ac:dyDescent="0.25">
      <c r="A31" t="s">
        <v>113</v>
      </c>
      <c r="B31">
        <v>994804</v>
      </c>
      <c r="C31">
        <v>739970</v>
      </c>
      <c r="D31">
        <v>254834</v>
      </c>
      <c r="E31">
        <v>74.400000000000006</v>
      </c>
      <c r="F31">
        <v>25.6</v>
      </c>
      <c r="G31">
        <v>9.3000000000000007</v>
      </c>
      <c r="H31">
        <v>9.1999999999999993</v>
      </c>
      <c r="I31">
        <v>9.6999999999999993</v>
      </c>
    </row>
    <row r="32" spans="1:9" x14ac:dyDescent="0.25">
      <c r="A32" t="s">
        <v>114</v>
      </c>
      <c r="B32">
        <v>68976</v>
      </c>
      <c r="C32">
        <v>42860</v>
      </c>
      <c r="D32">
        <v>26116</v>
      </c>
      <c r="E32">
        <v>62.1</v>
      </c>
      <c r="F32">
        <v>37.9</v>
      </c>
      <c r="G32">
        <v>0.6</v>
      </c>
      <c r="H32">
        <v>0.5</v>
      </c>
      <c r="I32">
        <v>1</v>
      </c>
    </row>
    <row r="33" spans="1:9" x14ac:dyDescent="0.25">
      <c r="A33" t="s">
        <v>115</v>
      </c>
      <c r="B33">
        <v>174598</v>
      </c>
      <c r="C33">
        <v>98712</v>
      </c>
      <c r="D33">
        <v>75886</v>
      </c>
      <c r="E33">
        <v>56.5</v>
      </c>
      <c r="F33">
        <v>43.5</v>
      </c>
      <c r="G33">
        <v>1.6</v>
      </c>
      <c r="H33">
        <v>1.2</v>
      </c>
      <c r="I33">
        <v>2.9</v>
      </c>
    </row>
    <row r="34" spans="1:9" x14ac:dyDescent="0.25">
      <c r="A34" t="s">
        <v>116</v>
      </c>
      <c r="B34">
        <v>16458</v>
      </c>
      <c r="C34">
        <v>7954</v>
      </c>
      <c r="D34">
        <v>8504</v>
      </c>
      <c r="E34">
        <v>48.3</v>
      </c>
      <c r="F34">
        <v>51.7</v>
      </c>
      <c r="G34">
        <v>0.2</v>
      </c>
      <c r="H34">
        <v>0.1</v>
      </c>
      <c r="I34">
        <v>0.3</v>
      </c>
    </row>
    <row r="35" spans="1:9" x14ac:dyDescent="0.25">
      <c r="A35" t="s">
        <v>117</v>
      </c>
      <c r="B35">
        <v>85584</v>
      </c>
      <c r="C35">
        <v>68174</v>
      </c>
      <c r="D35">
        <v>17410</v>
      </c>
      <c r="E35">
        <v>79.7</v>
      </c>
      <c r="F35">
        <v>20.3</v>
      </c>
      <c r="G35">
        <v>0.8</v>
      </c>
      <c r="H35">
        <v>0.8</v>
      </c>
      <c r="I35">
        <v>0.7</v>
      </c>
    </row>
    <row r="36" spans="1:9" x14ac:dyDescent="0.25">
      <c r="A36" t="s">
        <v>118</v>
      </c>
      <c r="B36">
        <v>219059</v>
      </c>
      <c r="C36">
        <v>181526</v>
      </c>
      <c r="D36">
        <v>37533</v>
      </c>
      <c r="E36">
        <v>82.9</v>
      </c>
      <c r="F36">
        <v>17.100000000000001</v>
      </c>
      <c r="G36">
        <v>2</v>
      </c>
      <c r="H36">
        <v>2.2000000000000002</v>
      </c>
      <c r="I36">
        <v>1.4</v>
      </c>
    </row>
    <row r="37" spans="1:9" x14ac:dyDescent="0.25">
      <c r="A37" t="s">
        <v>119</v>
      </c>
      <c r="B37">
        <v>138255</v>
      </c>
      <c r="C37">
        <v>127865</v>
      </c>
      <c r="D37">
        <v>10390</v>
      </c>
      <c r="E37">
        <v>92.5</v>
      </c>
      <c r="F37">
        <v>7.5</v>
      </c>
      <c r="G37">
        <v>1.3</v>
      </c>
      <c r="H37">
        <v>1.6</v>
      </c>
      <c r="I37">
        <v>0.4</v>
      </c>
    </row>
    <row r="38" spans="1:9" x14ac:dyDescent="0.25">
      <c r="A38" t="s">
        <v>120</v>
      </c>
      <c r="B38">
        <v>58784</v>
      </c>
      <c r="C38">
        <v>18012</v>
      </c>
      <c r="D38">
        <v>40772</v>
      </c>
      <c r="E38">
        <v>30.6</v>
      </c>
      <c r="F38">
        <v>69.400000000000006</v>
      </c>
      <c r="G38">
        <v>0.5</v>
      </c>
      <c r="H38">
        <v>0.2</v>
      </c>
      <c r="I38">
        <v>1.6</v>
      </c>
    </row>
    <row r="39" spans="1:9" x14ac:dyDescent="0.25">
      <c r="A39" t="s">
        <v>121</v>
      </c>
      <c r="B39">
        <v>60804</v>
      </c>
      <c r="C39">
        <v>55631</v>
      </c>
      <c r="D39">
        <v>5173</v>
      </c>
      <c r="E39">
        <v>91.5</v>
      </c>
      <c r="F39">
        <v>8.5</v>
      </c>
      <c r="G39">
        <v>0.6</v>
      </c>
      <c r="H39">
        <v>0.7</v>
      </c>
      <c r="I39">
        <v>0.2</v>
      </c>
    </row>
    <row r="40" spans="1:9" x14ac:dyDescent="0.25">
      <c r="A40" t="s">
        <v>122</v>
      </c>
      <c r="B40">
        <v>1304098</v>
      </c>
      <c r="C40">
        <v>1063498</v>
      </c>
      <c r="D40">
        <v>240600</v>
      </c>
      <c r="E40">
        <v>81.599999999999994</v>
      </c>
      <c r="F40">
        <v>18.399999999999999</v>
      </c>
      <c r="G40">
        <v>12.2</v>
      </c>
      <c r="H40">
        <v>13.2</v>
      </c>
      <c r="I40">
        <v>9.1999999999999993</v>
      </c>
    </row>
    <row r="41" spans="1:9" x14ac:dyDescent="0.25">
      <c r="A41" t="s">
        <v>123</v>
      </c>
      <c r="B41">
        <v>7632</v>
      </c>
      <c r="C41">
        <v>7021</v>
      </c>
      <c r="D41">
        <v>611</v>
      </c>
      <c r="E41">
        <v>92</v>
      </c>
      <c r="F41">
        <v>8</v>
      </c>
      <c r="G41">
        <v>0.1</v>
      </c>
      <c r="H41">
        <v>0.1</v>
      </c>
      <c r="I41" t="s">
        <v>103</v>
      </c>
    </row>
    <row r="42" spans="1:9" x14ac:dyDescent="0.25">
      <c r="A42" t="s">
        <v>124</v>
      </c>
      <c r="B42">
        <v>87197</v>
      </c>
      <c r="C42">
        <v>64918</v>
      </c>
      <c r="D42">
        <v>22279</v>
      </c>
      <c r="E42">
        <v>74.400000000000006</v>
      </c>
      <c r="F42">
        <v>25.6</v>
      </c>
      <c r="G42">
        <v>0.8</v>
      </c>
      <c r="H42">
        <v>0.8</v>
      </c>
      <c r="I42">
        <v>0.8</v>
      </c>
    </row>
    <row r="43" spans="1:9" x14ac:dyDescent="0.25">
      <c r="A43" t="s">
        <v>125</v>
      </c>
      <c r="B43">
        <v>1110083</v>
      </c>
      <c r="C43">
        <v>872399</v>
      </c>
      <c r="D43">
        <v>237684</v>
      </c>
      <c r="E43">
        <v>78.599999999999994</v>
      </c>
      <c r="F43">
        <v>21.4</v>
      </c>
      <c r="G43">
        <v>10.4</v>
      </c>
      <c r="H43">
        <v>10.8</v>
      </c>
      <c r="I43">
        <v>9.1</v>
      </c>
    </row>
    <row r="44" spans="1:9" x14ac:dyDescent="0.25">
      <c r="A44" t="s">
        <v>126</v>
      </c>
      <c r="B44">
        <v>478800</v>
      </c>
      <c r="C44">
        <v>345973</v>
      </c>
      <c r="D44">
        <v>132827</v>
      </c>
      <c r="E44">
        <v>72.3</v>
      </c>
      <c r="F44">
        <v>27.7</v>
      </c>
      <c r="G44">
        <v>4.5</v>
      </c>
      <c r="H44">
        <v>4.3</v>
      </c>
      <c r="I44">
        <v>5.0999999999999996</v>
      </c>
    </row>
    <row r="45" spans="1:9" x14ac:dyDescent="0.25">
      <c r="A45" t="s">
        <v>127</v>
      </c>
      <c r="B45">
        <v>474378</v>
      </c>
      <c r="C45">
        <v>397888</v>
      </c>
      <c r="D45">
        <v>76490</v>
      </c>
      <c r="E45">
        <v>83.9</v>
      </c>
      <c r="F45">
        <v>16.100000000000001</v>
      </c>
      <c r="G45">
        <v>4.4000000000000004</v>
      </c>
      <c r="H45">
        <v>4.9000000000000004</v>
      </c>
      <c r="I45">
        <v>2.9</v>
      </c>
    </row>
    <row r="46" spans="1:9" x14ac:dyDescent="0.25">
      <c r="A46" t="s">
        <v>128</v>
      </c>
      <c r="B46">
        <v>529929</v>
      </c>
      <c r="C46">
        <v>391187</v>
      </c>
      <c r="D46">
        <v>138742</v>
      </c>
      <c r="E46">
        <v>73.8</v>
      </c>
      <c r="F46">
        <v>26.2</v>
      </c>
      <c r="G46">
        <v>4.9000000000000004</v>
      </c>
      <c r="H46">
        <v>4.8</v>
      </c>
      <c r="I46">
        <v>5.3</v>
      </c>
    </row>
    <row r="47" spans="1:9" x14ac:dyDescent="0.25">
      <c r="A47" t="s">
        <v>129</v>
      </c>
      <c r="B47">
        <v>26325</v>
      </c>
      <c r="C47">
        <v>20417</v>
      </c>
      <c r="D47">
        <v>5908</v>
      </c>
      <c r="E47">
        <v>77.599999999999994</v>
      </c>
      <c r="F47">
        <v>22.4</v>
      </c>
      <c r="G47">
        <v>0.2</v>
      </c>
      <c r="H47">
        <v>0.3</v>
      </c>
      <c r="I47">
        <v>0.2</v>
      </c>
    </row>
    <row r="48" spans="1:9" x14ac:dyDescent="0.25">
      <c r="A48" t="s">
        <v>130</v>
      </c>
      <c r="B48">
        <v>2921526</v>
      </c>
      <c r="C48">
        <v>2248826</v>
      </c>
      <c r="D48">
        <v>672700</v>
      </c>
      <c r="E48">
        <v>77</v>
      </c>
      <c r="F48">
        <v>23</v>
      </c>
      <c r="G48">
        <v>27.3</v>
      </c>
      <c r="H48">
        <v>27.8</v>
      </c>
      <c r="I48">
        <v>25.6</v>
      </c>
    </row>
    <row r="49" spans="1:9" x14ac:dyDescent="0.25">
      <c r="A49" t="s">
        <v>131</v>
      </c>
      <c r="B49">
        <v>1259</v>
      </c>
      <c r="C49">
        <v>991</v>
      </c>
      <c r="D49">
        <v>268</v>
      </c>
      <c r="E49">
        <v>78.7</v>
      </c>
      <c r="F49">
        <v>21.3</v>
      </c>
      <c r="G49" t="s">
        <v>103</v>
      </c>
      <c r="H49" t="s">
        <v>103</v>
      </c>
      <c r="I49" t="s">
        <v>103</v>
      </c>
    </row>
    <row r="50" spans="1:9" x14ac:dyDescent="0.25">
      <c r="A50" t="s">
        <v>132</v>
      </c>
      <c r="B50">
        <v>104168</v>
      </c>
      <c r="C50">
        <v>71675</v>
      </c>
      <c r="D50">
        <v>32493</v>
      </c>
      <c r="E50">
        <v>68.8</v>
      </c>
      <c r="F50">
        <v>31.2</v>
      </c>
      <c r="G50">
        <v>1</v>
      </c>
      <c r="H50">
        <v>0.9</v>
      </c>
      <c r="I50">
        <v>1.2</v>
      </c>
    </row>
    <row r="51" spans="1:9" x14ac:dyDescent="0.25">
      <c r="A51" t="s">
        <v>133</v>
      </c>
      <c r="B51">
        <v>84054</v>
      </c>
      <c r="C51">
        <v>36905</v>
      </c>
      <c r="D51">
        <v>47149</v>
      </c>
      <c r="E51">
        <v>43.9</v>
      </c>
      <c r="F51">
        <v>56.1</v>
      </c>
      <c r="G51">
        <v>0.8</v>
      </c>
      <c r="H51">
        <v>0.5</v>
      </c>
      <c r="I51">
        <v>1.8</v>
      </c>
    </row>
    <row r="52" spans="1:9" x14ac:dyDescent="0.25">
      <c r="A52" t="s">
        <v>134</v>
      </c>
      <c r="F52" t="s">
        <v>90</v>
      </c>
      <c r="H52" t="s">
        <v>90</v>
      </c>
    </row>
    <row r="53" spans="1:9" x14ac:dyDescent="0.25">
      <c r="A53" t="s">
        <v>135</v>
      </c>
    </row>
    <row r="54" spans="1:9" x14ac:dyDescent="0.25">
      <c r="A54" t="s">
        <v>136</v>
      </c>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5" sqref="F15"/>
    </sheetView>
  </sheetViews>
  <sheetFormatPr defaultRowHeight="15" x14ac:dyDescent="0.25"/>
  <cols>
    <col min="3" max="3" width="16.140625" customWidth="1"/>
    <col min="4" max="4" width="14.42578125" customWidth="1"/>
    <col min="5" max="5" width="2.7109375" customWidth="1"/>
    <col min="6" max="6" width="77.5703125" customWidth="1"/>
  </cols>
  <sheetData>
    <row r="1" spans="1:6" s="5" customFormat="1" ht="29.25" customHeight="1" x14ac:dyDescent="0.25">
      <c r="A1" s="49" t="s">
        <v>289</v>
      </c>
      <c r="B1" s="49"/>
      <c r="C1" s="49"/>
      <c r="D1" s="49"/>
      <c r="F1" s="5" t="s">
        <v>292</v>
      </c>
    </row>
    <row r="2" spans="1:6" x14ac:dyDescent="0.25">
      <c r="A2" t="s">
        <v>186</v>
      </c>
      <c r="F2" s="5" t="s">
        <v>293</v>
      </c>
    </row>
    <row r="3" spans="1:6" x14ac:dyDescent="0.25">
      <c r="F3" s="5" t="s">
        <v>294</v>
      </c>
    </row>
    <row r="4" spans="1:6" ht="45" x14ac:dyDescent="0.25">
      <c r="B4" s="32" t="s">
        <v>191</v>
      </c>
      <c r="C4" s="33" t="s">
        <v>290</v>
      </c>
      <c r="D4" s="32" t="s">
        <v>192</v>
      </c>
    </row>
    <row r="5" spans="1:6" x14ac:dyDescent="0.25">
      <c r="A5" t="s">
        <v>187</v>
      </c>
      <c r="B5" s="32">
        <v>297</v>
      </c>
      <c r="C5" s="32">
        <v>22</v>
      </c>
      <c r="D5" s="35">
        <f>C5/B5</f>
        <v>7.407407407407407E-2</v>
      </c>
      <c r="F5" t="s">
        <v>193</v>
      </c>
    </row>
    <row r="6" spans="1:6" x14ac:dyDescent="0.25">
      <c r="A6" t="s">
        <v>188</v>
      </c>
      <c r="B6" s="32">
        <v>304</v>
      </c>
      <c r="C6" s="32">
        <v>123</v>
      </c>
      <c r="D6" s="35">
        <f>C6/B6</f>
        <v>0.40460526315789475</v>
      </c>
      <c r="F6" t="s">
        <v>195</v>
      </c>
    </row>
    <row r="7" spans="1:6" x14ac:dyDescent="0.25">
      <c r="A7" s="5" t="s">
        <v>189</v>
      </c>
      <c r="B7" s="32">
        <v>374</v>
      </c>
      <c r="C7" s="32">
        <v>165</v>
      </c>
      <c r="D7" s="35">
        <f>C7/B7</f>
        <v>0.44117647058823528</v>
      </c>
      <c r="F7" t="s">
        <v>291</v>
      </c>
    </row>
    <row r="8" spans="1:6" x14ac:dyDescent="0.25">
      <c r="A8" s="5" t="s">
        <v>190</v>
      </c>
      <c r="B8" s="32">
        <v>522</v>
      </c>
      <c r="C8" s="32">
        <v>217</v>
      </c>
      <c r="D8" s="35">
        <f>C8/B8</f>
        <v>0.41570881226053641</v>
      </c>
    </row>
    <row r="10" spans="1:6" x14ac:dyDescent="0.25">
      <c r="F10" t="s">
        <v>194</v>
      </c>
    </row>
  </sheetData>
  <mergeCells count="1">
    <mergeCell ref="A1:D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election activeCell="D6" sqref="D6"/>
    </sheetView>
  </sheetViews>
  <sheetFormatPr defaultRowHeight="15" x14ac:dyDescent="0.25"/>
  <cols>
    <col min="1" max="1" width="21.7109375" customWidth="1"/>
    <col min="2" max="2" width="19.5703125" customWidth="1"/>
    <col min="3" max="3" width="2.85546875" customWidth="1"/>
    <col min="4" max="4" width="92.5703125" customWidth="1"/>
  </cols>
  <sheetData>
    <row r="1" spans="1:4" s="5" customFormat="1" x14ac:dyDescent="0.25">
      <c r="A1" s="50" t="s">
        <v>157</v>
      </c>
      <c r="B1" s="50"/>
    </row>
    <row r="2" spans="1:4" s="5" customFormat="1" x14ac:dyDescent="0.25"/>
    <row r="3" spans="1:4" s="5" customFormat="1" x14ac:dyDescent="0.25"/>
    <row r="4" spans="1:4" ht="26.25" x14ac:dyDescent="0.25">
      <c r="A4" s="2"/>
      <c r="B4" s="36" t="s">
        <v>66</v>
      </c>
    </row>
    <row r="5" spans="1:4" x14ac:dyDescent="0.25">
      <c r="A5" s="2" t="s">
        <v>63</v>
      </c>
      <c r="B5" s="1">
        <v>229989364</v>
      </c>
    </row>
    <row r="6" spans="1:4" x14ac:dyDescent="0.25">
      <c r="A6" s="2"/>
      <c r="B6" s="1"/>
    </row>
    <row r="7" spans="1:4" x14ac:dyDescent="0.25">
      <c r="A7" s="2" t="s">
        <v>67</v>
      </c>
      <c r="B7" s="1"/>
    </row>
    <row r="8" spans="1:4" x14ac:dyDescent="0.25">
      <c r="A8" s="2" t="s">
        <v>42</v>
      </c>
      <c r="B8" s="1">
        <v>3583279</v>
      </c>
      <c r="D8" t="s">
        <v>73</v>
      </c>
    </row>
    <row r="9" spans="1:4" x14ac:dyDescent="0.25">
      <c r="A9" s="2" t="s">
        <v>10</v>
      </c>
      <c r="B9" s="1">
        <v>504331</v>
      </c>
      <c r="D9" t="s">
        <v>74</v>
      </c>
    </row>
    <row r="10" spans="1:4" x14ac:dyDescent="0.25">
      <c r="A10" s="2" t="s">
        <v>50</v>
      </c>
      <c r="B10" s="1">
        <v>4651711</v>
      </c>
      <c r="D10" t="s">
        <v>71</v>
      </c>
    </row>
    <row r="11" spans="1:4" x14ac:dyDescent="0.25">
      <c r="A11" s="2" t="s">
        <v>41</v>
      </c>
      <c r="B11" s="1">
        <v>2168829</v>
      </c>
      <c r="D11" t="s">
        <v>72</v>
      </c>
    </row>
    <row r="12" spans="1:4" x14ac:dyDescent="0.25">
      <c r="A12" s="2" t="s">
        <v>45</v>
      </c>
      <c r="B12" s="1">
        <v>27282716</v>
      </c>
      <c r="D12" t="s">
        <v>68</v>
      </c>
    </row>
    <row r="13" spans="1:4" x14ac:dyDescent="0.25">
      <c r="A13" s="2" t="s">
        <v>46</v>
      </c>
      <c r="B13" s="1">
        <v>3686441</v>
      </c>
      <c r="D13" t="s">
        <v>69</v>
      </c>
    </row>
    <row r="14" spans="1:4" x14ac:dyDescent="0.25">
      <c r="A14" s="2" t="s">
        <v>47</v>
      </c>
      <c r="B14" s="1">
        <v>2718953</v>
      </c>
      <c r="D14" t="s">
        <v>70</v>
      </c>
    </row>
    <row r="15" spans="1:4" x14ac:dyDescent="0.25">
      <c r="A15" s="2" t="s">
        <v>9</v>
      </c>
      <c r="B15" s="1">
        <v>677758</v>
      </c>
    </row>
    <row r="16" spans="1:4" x14ac:dyDescent="0.25">
      <c r="A16" s="2" t="s">
        <v>40</v>
      </c>
      <c r="B16" s="1">
        <v>477979</v>
      </c>
      <c r="D16" t="s">
        <v>75</v>
      </c>
    </row>
    <row r="17" spans="1:4" x14ac:dyDescent="0.25">
      <c r="A17" s="2" t="s">
        <v>39</v>
      </c>
      <c r="B17" s="1">
        <v>14508933</v>
      </c>
      <c r="D17" t="s">
        <v>76</v>
      </c>
    </row>
    <row r="18" spans="1:4" x14ac:dyDescent="0.25">
      <c r="A18" s="2" t="s">
        <v>8</v>
      </c>
      <c r="B18" s="1">
        <v>7025746</v>
      </c>
      <c r="D18" t="s">
        <v>77</v>
      </c>
    </row>
    <row r="19" spans="1:4" x14ac:dyDescent="0.25">
      <c r="A19" s="2" t="s">
        <v>38</v>
      </c>
      <c r="B19" s="1">
        <v>1031119</v>
      </c>
      <c r="D19" t="s">
        <v>64</v>
      </c>
    </row>
    <row r="20" spans="1:4" x14ac:dyDescent="0.25">
      <c r="A20" s="2" t="s">
        <v>37</v>
      </c>
      <c r="B20" s="1">
        <v>1111973</v>
      </c>
      <c r="D20" t="s">
        <v>65</v>
      </c>
    </row>
    <row r="21" spans="1:4" x14ac:dyDescent="0.25">
      <c r="A21" s="2" t="s">
        <v>36</v>
      </c>
      <c r="B21" s="1">
        <v>9593637</v>
      </c>
    </row>
    <row r="22" spans="1:4" x14ac:dyDescent="0.25">
      <c r="A22" s="2" t="s">
        <v>7</v>
      </c>
      <c r="B22" s="1">
        <v>4813312</v>
      </c>
    </row>
    <row r="23" spans="1:4" x14ac:dyDescent="0.25">
      <c r="A23" s="2" t="s">
        <v>35</v>
      </c>
      <c r="B23" s="1">
        <v>2291076</v>
      </c>
    </row>
    <row r="24" spans="1:4" x14ac:dyDescent="0.25">
      <c r="A24" s="2" t="s">
        <v>34</v>
      </c>
      <c r="B24" s="1">
        <v>2093387</v>
      </c>
    </row>
    <row r="25" spans="1:4" x14ac:dyDescent="0.25">
      <c r="A25" s="2" t="s">
        <v>49</v>
      </c>
      <c r="B25" s="1">
        <v>3267877</v>
      </c>
    </row>
    <row r="26" spans="1:4" x14ac:dyDescent="0.25">
      <c r="A26" s="2" t="s">
        <v>6</v>
      </c>
      <c r="B26" s="1">
        <v>3326858</v>
      </c>
    </row>
    <row r="27" spans="1:4" x14ac:dyDescent="0.25">
      <c r="A27" s="2" t="s">
        <v>33</v>
      </c>
      <c r="B27" s="1">
        <v>1048305</v>
      </c>
    </row>
    <row r="28" spans="1:4" x14ac:dyDescent="0.25">
      <c r="A28" s="2" t="s">
        <v>32</v>
      </c>
      <c r="B28" s="1">
        <v>4325751</v>
      </c>
    </row>
    <row r="29" spans="1:4" x14ac:dyDescent="0.25">
      <c r="A29" s="2" t="s">
        <v>31</v>
      </c>
      <c r="B29" s="1">
        <v>5039240</v>
      </c>
    </row>
    <row r="30" spans="1:4" x14ac:dyDescent="0.25">
      <c r="A30" s="2" t="s">
        <v>30</v>
      </c>
      <c r="B30" s="1">
        <v>7528010</v>
      </c>
    </row>
    <row r="31" spans="1:4" x14ac:dyDescent="0.25">
      <c r="A31" s="2" t="s">
        <v>29</v>
      </c>
      <c r="B31" s="1">
        <v>3962839</v>
      </c>
    </row>
    <row r="32" spans="1:4" x14ac:dyDescent="0.25">
      <c r="A32" s="2" t="s">
        <v>5</v>
      </c>
      <c r="B32" s="1">
        <v>2187234</v>
      </c>
    </row>
    <row r="33" spans="1:2" x14ac:dyDescent="0.25">
      <c r="A33" s="2" t="s">
        <v>28</v>
      </c>
      <c r="B33" s="1">
        <v>4494971</v>
      </c>
    </row>
    <row r="34" spans="1:2" x14ac:dyDescent="0.25">
      <c r="A34" s="2" t="s">
        <v>4</v>
      </c>
      <c r="B34" s="1">
        <v>752601</v>
      </c>
    </row>
    <row r="35" spans="1:2" x14ac:dyDescent="0.25">
      <c r="A35" s="2" t="s">
        <v>27</v>
      </c>
      <c r="B35" s="1">
        <v>1342591</v>
      </c>
    </row>
    <row r="36" spans="1:2" x14ac:dyDescent="0.25">
      <c r="A36" s="2" t="s">
        <v>26</v>
      </c>
      <c r="B36" s="1">
        <v>1991009</v>
      </c>
    </row>
    <row r="37" spans="1:2" x14ac:dyDescent="0.25">
      <c r="A37" s="2" t="s">
        <v>25</v>
      </c>
      <c r="B37" s="1">
        <v>1019877</v>
      </c>
    </row>
    <row r="38" spans="1:2" x14ac:dyDescent="0.25">
      <c r="A38" s="2" t="s">
        <v>3</v>
      </c>
      <c r="B38" s="1">
        <v>6634724</v>
      </c>
    </row>
    <row r="39" spans="1:2" x14ac:dyDescent="0.25">
      <c r="A39" s="2" t="s">
        <v>24</v>
      </c>
      <c r="B39" s="1">
        <v>1499448</v>
      </c>
    </row>
    <row r="40" spans="1:2" x14ac:dyDescent="0.25">
      <c r="A40" s="2" t="s">
        <v>51</v>
      </c>
      <c r="B40" s="1">
        <v>14840266</v>
      </c>
    </row>
    <row r="41" spans="1:2" x14ac:dyDescent="0.25">
      <c r="A41" s="2" t="s">
        <v>23</v>
      </c>
      <c r="B41" s="1">
        <v>7057348</v>
      </c>
    </row>
    <row r="42" spans="1:2" x14ac:dyDescent="0.25">
      <c r="A42" s="2" t="s">
        <v>22</v>
      </c>
      <c r="B42" s="1">
        <v>510107</v>
      </c>
    </row>
    <row r="43" spans="1:2" x14ac:dyDescent="0.25">
      <c r="A43" s="2" t="s">
        <v>21</v>
      </c>
      <c r="B43" s="1">
        <v>8746423</v>
      </c>
    </row>
    <row r="44" spans="1:2" x14ac:dyDescent="0.25">
      <c r="A44" s="2" t="s">
        <v>2</v>
      </c>
      <c r="B44" s="1">
        <v>2758359</v>
      </c>
    </row>
    <row r="45" spans="1:2" x14ac:dyDescent="0.25">
      <c r="A45" s="2" t="s">
        <v>20</v>
      </c>
      <c r="B45" s="1">
        <v>2903084</v>
      </c>
    </row>
    <row r="46" spans="1:2" x14ac:dyDescent="0.25">
      <c r="A46" s="2" t="s">
        <v>43</v>
      </c>
      <c r="B46" s="1">
        <v>9791281</v>
      </c>
    </row>
    <row r="47" spans="1:2" x14ac:dyDescent="0.25">
      <c r="A47" s="4" t="s">
        <v>1</v>
      </c>
      <c r="B47" s="3">
        <v>2971764</v>
      </c>
    </row>
    <row r="48" spans="1:2" x14ac:dyDescent="0.25">
      <c r="A48" s="2" t="s">
        <v>19</v>
      </c>
      <c r="B48" s="1">
        <v>825205</v>
      </c>
    </row>
    <row r="49" spans="1:2" x14ac:dyDescent="0.25">
      <c r="A49" s="2" t="s">
        <v>0</v>
      </c>
      <c r="B49" s="1">
        <v>3454880</v>
      </c>
    </row>
    <row r="50" spans="1:2" x14ac:dyDescent="0.25">
      <c r="A50" s="2" t="s">
        <v>18</v>
      </c>
      <c r="B50" s="1">
        <v>599276</v>
      </c>
    </row>
    <row r="51" spans="1:2" x14ac:dyDescent="0.25">
      <c r="A51" s="2" t="s">
        <v>17</v>
      </c>
      <c r="B51" s="1">
        <v>4753057</v>
      </c>
    </row>
    <row r="52" spans="1:2" x14ac:dyDescent="0.25">
      <c r="A52" s="2" t="s">
        <v>44</v>
      </c>
      <c r="B52" s="1">
        <v>17633122</v>
      </c>
    </row>
    <row r="53" spans="1:2" x14ac:dyDescent="0.25">
      <c r="A53" s="2" t="s">
        <v>16</v>
      </c>
      <c r="B53" s="1">
        <v>1825771</v>
      </c>
    </row>
    <row r="54" spans="1:2" x14ac:dyDescent="0.25">
      <c r="A54" s="2" t="s">
        <v>15</v>
      </c>
      <c r="B54" s="1">
        <v>491551</v>
      </c>
    </row>
    <row r="55" spans="1:2" x14ac:dyDescent="0.25">
      <c r="A55" s="2" t="s">
        <v>48</v>
      </c>
      <c r="B55" s="1">
        <v>5995135</v>
      </c>
    </row>
    <row r="56" spans="1:2" x14ac:dyDescent="0.25">
      <c r="A56" s="2" t="s">
        <v>14</v>
      </c>
      <c r="B56" s="1">
        <v>5001929</v>
      </c>
    </row>
    <row r="57" spans="1:2" x14ac:dyDescent="0.25">
      <c r="A57" s="2" t="s">
        <v>13</v>
      </c>
      <c r="B57" s="1">
        <v>1450100</v>
      </c>
    </row>
    <row r="58" spans="1:2" x14ac:dyDescent="0.25">
      <c r="A58" s="2" t="s">
        <v>12</v>
      </c>
      <c r="B58" s="1">
        <v>4295423</v>
      </c>
    </row>
    <row r="59" spans="1:2" x14ac:dyDescent="0.25">
      <c r="A59" s="2" t="s">
        <v>11</v>
      </c>
      <c r="B59" s="1">
        <v>414532</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restraining orders nationally</vt:lpstr>
      <vt:lpstr>civil orders</vt:lpstr>
      <vt:lpstr>arrests</vt:lpstr>
      <vt:lpstr>NY criminal orders</vt:lpstr>
      <vt:lpstr>state adult pops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2014-10-19T22:02:19Z</dcterms:created>
  <dcterms:modified xsi:type="dcterms:W3CDTF">2014-10-19T22:02:26Z</dcterms:modified>
</cp:coreProperties>
</file>