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5" windowWidth="17115" windowHeight="10680" tabRatio="721" activeTab="2"/>
  </bookViews>
  <sheets>
    <sheet name="punishment yearly" sheetId="1" r:id="rId1"/>
    <sheet name="by military situation" sheetId="5" r:id="rId2"/>
    <sheet name="comparison to England &amp; Wales" sheetId="4" r:id="rId3"/>
    <sheet name="int. compare 1977" sheetId="7" r:id="rId4"/>
    <sheet name="int. compare 2010" sheetId="6" r:id="rId5"/>
    <sheet name="prisoners yearly estimates" sheetId="2" r:id="rId6"/>
    <sheet name="misc stats" sheetId="3" r:id="rId7"/>
  </sheets>
  <calcPr calcId="145621"/>
</workbook>
</file>

<file path=xl/calcChain.xml><?xml version="1.0" encoding="utf-8"?>
<calcChain xmlns="http://schemas.openxmlformats.org/spreadsheetml/2006/main">
  <c r="Q43" i="1" l="1"/>
  <c r="D6" i="4"/>
  <c r="H16" i="6"/>
  <c r="D17" i="7"/>
  <c r="C15" i="7"/>
  <c r="H14" i="6"/>
  <c r="H11" i="6"/>
  <c r="H12" i="6"/>
  <c r="H10" i="6"/>
  <c r="G14" i="6"/>
  <c r="G6" i="6"/>
  <c r="G12" i="6"/>
  <c r="G11" i="6"/>
  <c r="G10" i="6"/>
  <c r="F47" i="7"/>
  <c r="C47" i="7"/>
  <c r="F23" i="7"/>
  <c r="C23" i="7"/>
  <c r="F56" i="7"/>
  <c r="C56" i="7"/>
  <c r="F53" i="7"/>
  <c r="C53" i="7"/>
  <c r="F37" i="7"/>
  <c r="C37" i="7"/>
  <c r="F46" i="7"/>
  <c r="C46" i="7"/>
  <c r="F25" i="7"/>
  <c r="C25" i="7"/>
  <c r="F64" i="7"/>
  <c r="C64" i="7"/>
  <c r="F32" i="7"/>
  <c r="C32" i="7"/>
  <c r="F36" i="7"/>
  <c r="C36" i="7"/>
  <c r="F50" i="7"/>
  <c r="C50" i="7"/>
  <c r="F34" i="7"/>
  <c r="C34" i="7"/>
  <c r="F49" i="7"/>
  <c r="C49" i="7"/>
  <c r="F39" i="7"/>
  <c r="C39" i="7"/>
  <c r="F59" i="7"/>
  <c r="C59" i="7"/>
  <c r="F44" i="7"/>
  <c r="C44" i="7"/>
  <c r="F63" i="7"/>
  <c r="C63" i="7"/>
  <c r="F58" i="7"/>
  <c r="C58" i="7"/>
  <c r="F51" i="7"/>
  <c r="C51" i="7"/>
  <c r="F66" i="7"/>
  <c r="C66" i="7"/>
  <c r="F55" i="7"/>
  <c r="C55" i="7"/>
  <c r="F62" i="7"/>
  <c r="C62" i="7"/>
  <c r="F67" i="7"/>
  <c r="C67" i="7"/>
  <c r="F31" i="7"/>
  <c r="C31" i="7"/>
  <c r="F35" i="7"/>
  <c r="C35" i="7"/>
  <c r="F61" i="7"/>
  <c r="C61" i="7"/>
  <c r="F38" i="7"/>
  <c r="C38" i="7"/>
  <c r="F54" i="7"/>
  <c r="C54" i="7"/>
  <c r="F42" i="7"/>
  <c r="C42" i="7"/>
  <c r="F29" i="7"/>
  <c r="C29" i="7"/>
  <c r="F52" i="7"/>
  <c r="C52" i="7"/>
  <c r="F24" i="7"/>
  <c r="C24" i="7"/>
  <c r="F22" i="7"/>
  <c r="C22" i="7"/>
  <c r="C13" i="7"/>
  <c r="F57" i="7"/>
  <c r="C57" i="7"/>
  <c r="F48" i="7"/>
  <c r="C48" i="7"/>
  <c r="F26" i="7"/>
  <c r="C26" i="7"/>
  <c r="F60" i="7"/>
  <c r="C60" i="7"/>
  <c r="F65" i="7"/>
  <c r="C65" i="7"/>
  <c r="F27" i="7"/>
  <c r="C27" i="7"/>
  <c r="F28" i="7"/>
  <c r="C28" i="7"/>
  <c r="F45" i="7"/>
  <c r="C45" i="7"/>
  <c r="F41" i="7"/>
  <c r="C41" i="7"/>
  <c r="F71" i="7"/>
  <c r="C71" i="7"/>
  <c r="F72" i="7"/>
  <c r="C72" i="7"/>
  <c r="F73" i="7"/>
  <c r="C73" i="7"/>
  <c r="F30" i="7"/>
  <c r="C30" i="7"/>
  <c r="C6" i="7"/>
  <c r="F43" i="7"/>
  <c r="C43" i="7"/>
  <c r="F33" i="7"/>
  <c r="C33" i="7"/>
  <c r="F40" i="7"/>
  <c r="C40" i="7"/>
  <c r="G5" i="5"/>
  <c r="G6" i="5"/>
  <c r="G7" i="5"/>
  <c r="G8" i="5"/>
  <c r="G9" i="5"/>
  <c r="G10" i="5"/>
  <c r="G11" i="5"/>
  <c r="G12" i="5"/>
  <c r="G13" i="5"/>
  <c r="G14" i="5"/>
  <c r="G15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16" i="5"/>
  <c r="J35" i="5"/>
  <c r="J34" i="5"/>
  <c r="J33" i="5"/>
  <c r="J32" i="5"/>
  <c r="J31" i="5"/>
  <c r="J30" i="5"/>
  <c r="J29" i="5"/>
  <c r="J28" i="5"/>
  <c r="J27" i="5"/>
  <c r="J26" i="5"/>
  <c r="G17" i="5"/>
  <c r="G18" i="5"/>
  <c r="G19" i="5"/>
  <c r="G20" i="5"/>
  <c r="G21" i="5"/>
  <c r="G22" i="5"/>
  <c r="G23" i="5"/>
  <c r="G24" i="5"/>
  <c r="G25" i="5"/>
  <c r="G26" i="5"/>
  <c r="G27" i="5"/>
  <c r="G30" i="5"/>
  <c r="G31" i="5"/>
  <c r="G32" i="5"/>
  <c r="G33" i="5"/>
  <c r="G34" i="5"/>
  <c r="G35" i="5"/>
  <c r="G16" i="5"/>
  <c r="C11" i="3"/>
  <c r="B11" i="3"/>
  <c r="C10" i="3"/>
  <c r="B10" i="3"/>
  <c r="C170" i="4"/>
  <c r="C173" i="4"/>
  <c r="B170" i="4"/>
  <c r="B173" i="4"/>
  <c r="C4" i="1"/>
  <c r="D4" i="1"/>
  <c r="K23" i="1"/>
  <c r="K24" i="1"/>
  <c r="K25" i="1"/>
  <c r="K26" i="1"/>
  <c r="K27" i="1"/>
  <c r="K28" i="1"/>
  <c r="K29" i="1"/>
  <c r="K30" i="1"/>
  <c r="K31" i="1"/>
  <c r="K32" i="1"/>
  <c r="D26" i="2"/>
  <c r="Q63" i="1"/>
  <c r="D26" i="4"/>
  <c r="D16" i="2"/>
  <c r="Q53" i="1"/>
  <c r="D16" i="4"/>
  <c r="D6" i="2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B166" i="2"/>
  <c r="D166" i="2"/>
  <c r="Q203" i="1"/>
  <c r="D166" i="4"/>
  <c r="O203" i="1"/>
  <c r="G203" i="1"/>
  <c r="C166" i="2"/>
  <c r="P203" i="1"/>
  <c r="B156" i="2"/>
  <c r="B165" i="2"/>
  <c r="C156" i="2"/>
  <c r="C165" i="2"/>
  <c r="P202" i="1"/>
  <c r="C164" i="2"/>
  <c r="P201" i="1"/>
  <c r="H201" i="1"/>
  <c r="B163" i="2"/>
  <c r="D163" i="2"/>
  <c r="Q200" i="1"/>
  <c r="D163" i="4"/>
  <c r="C163" i="2"/>
  <c r="P200" i="1"/>
  <c r="H200" i="1"/>
  <c r="C162" i="2"/>
  <c r="P199" i="1"/>
  <c r="B161" i="2"/>
  <c r="D161" i="2"/>
  <c r="Q198" i="1"/>
  <c r="D161" i="4"/>
  <c r="C161" i="2"/>
  <c r="P198" i="1"/>
  <c r="C160" i="2"/>
  <c r="P197" i="1"/>
  <c r="H197" i="1"/>
  <c r="B159" i="2"/>
  <c r="D159" i="2"/>
  <c r="Q196" i="1"/>
  <c r="D159" i="4"/>
  <c r="C159" i="2"/>
  <c r="P196" i="1"/>
  <c r="H196" i="1"/>
  <c r="C158" i="2"/>
  <c r="P195" i="1"/>
  <c r="H195" i="1"/>
  <c r="B157" i="2"/>
  <c r="D157" i="2"/>
  <c r="Q194" i="1"/>
  <c r="D157" i="4"/>
  <c r="C157" i="2"/>
  <c r="P194" i="1"/>
  <c r="H194" i="1"/>
  <c r="P193" i="1"/>
  <c r="H193" i="1"/>
  <c r="B146" i="2"/>
  <c r="B155" i="2"/>
  <c r="C146" i="2"/>
  <c r="C155" i="2"/>
  <c r="P192" i="1"/>
  <c r="H192" i="1"/>
  <c r="C154" i="2"/>
  <c r="P191" i="1"/>
  <c r="H191" i="1"/>
  <c r="B153" i="2"/>
  <c r="D153" i="2"/>
  <c r="Q190" i="1"/>
  <c r="D153" i="4"/>
  <c r="C153" i="2"/>
  <c r="P190" i="1"/>
  <c r="H190" i="1"/>
  <c r="C152" i="2"/>
  <c r="P189" i="1"/>
  <c r="H189" i="1"/>
  <c r="B151" i="2"/>
  <c r="D151" i="2"/>
  <c r="Q188" i="1"/>
  <c r="D151" i="4"/>
  <c r="C151" i="2"/>
  <c r="P188" i="1"/>
  <c r="H188" i="1"/>
  <c r="C150" i="2"/>
  <c r="P187" i="1"/>
  <c r="H187" i="1"/>
  <c r="B149" i="2"/>
  <c r="D149" i="2"/>
  <c r="Q186" i="1"/>
  <c r="D149" i="4"/>
  <c r="C149" i="2"/>
  <c r="P186" i="1"/>
  <c r="H186" i="1"/>
  <c r="C148" i="2"/>
  <c r="P185" i="1"/>
  <c r="H185" i="1"/>
  <c r="B147" i="2"/>
  <c r="D147" i="2"/>
  <c r="Q184" i="1"/>
  <c r="D147" i="4"/>
  <c r="C147" i="2"/>
  <c r="P184" i="1"/>
  <c r="P183" i="1"/>
  <c r="H183" i="1"/>
  <c r="B136" i="2"/>
  <c r="B145" i="2"/>
  <c r="C136" i="2"/>
  <c r="C145" i="2"/>
  <c r="P182" i="1"/>
  <c r="H182" i="1"/>
  <c r="C144" i="2"/>
  <c r="P181" i="1"/>
  <c r="H181" i="1"/>
  <c r="B143" i="2"/>
  <c r="D143" i="2"/>
  <c r="Q180" i="1"/>
  <c r="D143" i="4"/>
  <c r="C143" i="2"/>
  <c r="P180" i="1"/>
  <c r="H180" i="1"/>
  <c r="C142" i="2"/>
  <c r="P179" i="1"/>
  <c r="H179" i="1"/>
  <c r="B141" i="2"/>
  <c r="C141" i="2"/>
  <c r="P178" i="1"/>
  <c r="H178" i="1"/>
  <c r="C140" i="2"/>
  <c r="P177" i="1"/>
  <c r="H177" i="1"/>
  <c r="B139" i="2"/>
  <c r="C139" i="2"/>
  <c r="P176" i="1"/>
  <c r="H176" i="1"/>
  <c r="C138" i="2"/>
  <c r="P175" i="1"/>
  <c r="H175" i="1"/>
  <c r="B137" i="2"/>
  <c r="C137" i="2"/>
  <c r="P174" i="1"/>
  <c r="H174" i="1"/>
  <c r="P173" i="1"/>
  <c r="H173" i="1"/>
  <c r="B126" i="2"/>
  <c r="C126" i="2"/>
  <c r="C135" i="2"/>
  <c r="P172" i="1"/>
  <c r="H172" i="1"/>
  <c r="C134" i="2"/>
  <c r="P171" i="1"/>
  <c r="H171" i="1"/>
  <c r="B133" i="2"/>
  <c r="C133" i="2"/>
  <c r="P170" i="1"/>
  <c r="H170" i="1"/>
  <c r="C132" i="2"/>
  <c r="P169" i="1"/>
  <c r="H169" i="1"/>
  <c r="B131" i="2"/>
  <c r="C131" i="2"/>
  <c r="P168" i="1"/>
  <c r="H168" i="1"/>
  <c r="C130" i="2"/>
  <c r="P167" i="1"/>
  <c r="H167" i="1"/>
  <c r="B129" i="2"/>
  <c r="C129" i="2"/>
  <c r="P166" i="1"/>
  <c r="H166" i="1"/>
  <c r="C128" i="2"/>
  <c r="P165" i="1"/>
  <c r="H165" i="1"/>
  <c r="B127" i="2"/>
  <c r="C127" i="2"/>
  <c r="P164" i="1"/>
  <c r="H164" i="1"/>
  <c r="P163" i="1"/>
  <c r="H163" i="1"/>
  <c r="B116" i="2"/>
  <c r="C116" i="2"/>
  <c r="C125" i="2"/>
  <c r="P162" i="1"/>
  <c r="H162" i="1"/>
  <c r="C124" i="2"/>
  <c r="P161" i="1"/>
  <c r="H161" i="1"/>
  <c r="B123" i="2"/>
  <c r="C123" i="2"/>
  <c r="P160" i="1"/>
  <c r="C122" i="2"/>
  <c r="P159" i="1"/>
  <c r="H159" i="1"/>
  <c r="B121" i="2"/>
  <c r="C121" i="2"/>
  <c r="P158" i="1"/>
  <c r="H158" i="1"/>
  <c r="C120" i="2"/>
  <c r="P157" i="1"/>
  <c r="H157" i="1"/>
  <c r="B119" i="2"/>
  <c r="C119" i="2"/>
  <c r="P156" i="1"/>
  <c r="H156" i="1"/>
  <c r="C118" i="2"/>
  <c r="P155" i="1"/>
  <c r="H155" i="1"/>
  <c r="B117" i="2"/>
  <c r="C117" i="2"/>
  <c r="P154" i="1"/>
  <c r="H154" i="1"/>
  <c r="P153" i="1"/>
  <c r="H153" i="1"/>
  <c r="B106" i="2"/>
  <c r="C106" i="2"/>
  <c r="C115" i="2"/>
  <c r="P152" i="1"/>
  <c r="H152" i="1"/>
  <c r="C114" i="2"/>
  <c r="P151" i="1"/>
  <c r="H151" i="1"/>
  <c r="B113" i="2"/>
  <c r="C113" i="2"/>
  <c r="P150" i="1"/>
  <c r="H150" i="1"/>
  <c r="C112" i="2"/>
  <c r="P149" i="1"/>
  <c r="H149" i="1"/>
  <c r="B111" i="2"/>
  <c r="C111" i="2"/>
  <c r="P148" i="1"/>
  <c r="H148" i="1"/>
  <c r="C110" i="2"/>
  <c r="P147" i="1"/>
  <c r="H147" i="1"/>
  <c r="B109" i="2"/>
  <c r="C109" i="2"/>
  <c r="P146" i="1"/>
  <c r="H146" i="1"/>
  <c r="C108" i="2"/>
  <c r="P145" i="1"/>
  <c r="H145" i="1"/>
  <c r="B107" i="2"/>
  <c r="C107" i="2"/>
  <c r="P144" i="1"/>
  <c r="H144" i="1"/>
  <c r="P143" i="1"/>
  <c r="H143" i="1"/>
  <c r="B96" i="2"/>
  <c r="C96" i="2"/>
  <c r="C105" i="2"/>
  <c r="P142" i="1"/>
  <c r="H142" i="1"/>
  <c r="C104" i="2"/>
  <c r="P141" i="1"/>
  <c r="H141" i="1"/>
  <c r="B103" i="2"/>
  <c r="C103" i="2"/>
  <c r="P140" i="1"/>
  <c r="H140" i="1"/>
  <c r="C102" i="2"/>
  <c r="P139" i="1"/>
  <c r="H139" i="1"/>
  <c r="B101" i="2"/>
  <c r="C101" i="2"/>
  <c r="P138" i="1"/>
  <c r="H138" i="1"/>
  <c r="C100" i="2"/>
  <c r="P137" i="1"/>
  <c r="H137" i="1"/>
  <c r="B99" i="2"/>
  <c r="C99" i="2"/>
  <c r="P136" i="1"/>
  <c r="H136" i="1"/>
  <c r="C98" i="2"/>
  <c r="P135" i="1"/>
  <c r="H135" i="1"/>
  <c r="B97" i="2"/>
  <c r="C97" i="2"/>
  <c r="P134" i="1"/>
  <c r="H134" i="1"/>
  <c r="P133" i="1"/>
  <c r="H133" i="1"/>
  <c r="B89" i="2"/>
  <c r="C89" i="2"/>
  <c r="C95" i="2"/>
  <c r="P132" i="1"/>
  <c r="H132" i="1"/>
  <c r="C94" i="2"/>
  <c r="P131" i="1"/>
  <c r="H131" i="1"/>
  <c r="B93" i="2"/>
  <c r="C93" i="2"/>
  <c r="P130" i="1"/>
  <c r="H130" i="1"/>
  <c r="C92" i="2"/>
  <c r="P129" i="1"/>
  <c r="H129" i="1"/>
  <c r="B91" i="2"/>
  <c r="C91" i="2"/>
  <c r="P128" i="1"/>
  <c r="H128" i="1"/>
  <c r="C90" i="2"/>
  <c r="P127" i="1"/>
  <c r="H127" i="1"/>
  <c r="O126" i="1"/>
  <c r="G126" i="1"/>
  <c r="F126" i="1" s="1"/>
  <c r="P126" i="1"/>
  <c r="H126" i="1"/>
  <c r="L126" i="1"/>
  <c r="F89" i="4"/>
  <c r="B78" i="2"/>
  <c r="B88" i="2"/>
  <c r="C78" i="2"/>
  <c r="C87" i="2"/>
  <c r="P124" i="1"/>
  <c r="H124" i="1"/>
  <c r="B87" i="2"/>
  <c r="B85" i="2"/>
  <c r="C85" i="2"/>
  <c r="P122" i="1"/>
  <c r="H122" i="1"/>
  <c r="B83" i="2"/>
  <c r="B81" i="2"/>
  <c r="C81" i="2"/>
  <c r="P118" i="1"/>
  <c r="H118" i="1"/>
  <c r="B79" i="2"/>
  <c r="O115" i="1"/>
  <c r="P115" i="1"/>
  <c r="B66" i="2"/>
  <c r="C66" i="2"/>
  <c r="C77" i="2"/>
  <c r="P114" i="1"/>
  <c r="H114" i="1"/>
  <c r="B75" i="2"/>
  <c r="B73" i="2"/>
  <c r="C73" i="2"/>
  <c r="P110" i="1"/>
  <c r="H110" i="1"/>
  <c r="B71" i="2"/>
  <c r="B69" i="2"/>
  <c r="O106" i="1"/>
  <c r="B68" i="2"/>
  <c r="C68" i="2"/>
  <c r="P105" i="1"/>
  <c r="H105" i="1"/>
  <c r="B67" i="2"/>
  <c r="O104" i="1"/>
  <c r="G104" i="1"/>
  <c r="O103" i="1"/>
  <c r="P103" i="1"/>
  <c r="H103" i="1"/>
  <c r="B60" i="2"/>
  <c r="B65" i="2"/>
  <c r="C60" i="2"/>
  <c r="B64" i="2"/>
  <c r="C64" i="2"/>
  <c r="P101" i="1"/>
  <c r="H101" i="1"/>
  <c r="B63" i="2"/>
  <c r="O100" i="1"/>
  <c r="B62" i="2"/>
  <c r="C62" i="2"/>
  <c r="P99" i="1"/>
  <c r="H99" i="1"/>
  <c r="B61" i="2"/>
  <c r="O98" i="1"/>
  <c r="O97" i="1"/>
  <c r="B46" i="2"/>
  <c r="B59" i="2"/>
  <c r="C46" i="2"/>
  <c r="B58" i="2"/>
  <c r="C58" i="2"/>
  <c r="P95" i="1"/>
  <c r="H95" i="1"/>
  <c r="B57" i="2"/>
  <c r="O94" i="1"/>
  <c r="B56" i="2"/>
  <c r="C56" i="2"/>
  <c r="P93" i="1"/>
  <c r="H93" i="1"/>
  <c r="B55" i="2"/>
  <c r="O92" i="1"/>
  <c r="L92" i="1"/>
  <c r="F55" i="4"/>
  <c r="B54" i="2"/>
  <c r="C54" i="2"/>
  <c r="P91" i="1"/>
  <c r="H91" i="1"/>
  <c r="B53" i="2"/>
  <c r="O90" i="1"/>
  <c r="B52" i="2"/>
  <c r="C52" i="2"/>
  <c r="P89" i="1"/>
  <c r="H89" i="1"/>
  <c r="B51" i="2"/>
  <c r="O88" i="1"/>
  <c r="B50" i="2"/>
  <c r="C50" i="2"/>
  <c r="P87" i="1"/>
  <c r="H87" i="1"/>
  <c r="B49" i="2"/>
  <c r="O86" i="1"/>
  <c r="B48" i="2"/>
  <c r="C48" i="2"/>
  <c r="P85" i="1"/>
  <c r="H85" i="1"/>
  <c r="B47" i="2"/>
  <c r="O84" i="1"/>
  <c r="O83" i="1"/>
  <c r="B36" i="2"/>
  <c r="B45" i="2"/>
  <c r="C36" i="2"/>
  <c r="B44" i="2"/>
  <c r="C44" i="2"/>
  <c r="P81" i="1"/>
  <c r="H81" i="1"/>
  <c r="B43" i="2"/>
  <c r="O80" i="1"/>
  <c r="B42" i="2"/>
  <c r="C42" i="2"/>
  <c r="P79" i="1"/>
  <c r="H79" i="1"/>
  <c r="B41" i="2"/>
  <c r="O78" i="1"/>
  <c r="G78" i="1"/>
  <c r="B40" i="2"/>
  <c r="C40" i="2"/>
  <c r="P77" i="1"/>
  <c r="H77" i="1"/>
  <c r="B39" i="2"/>
  <c r="O76" i="1"/>
  <c r="B38" i="2"/>
  <c r="C38" i="2"/>
  <c r="P75" i="1"/>
  <c r="H75" i="1"/>
  <c r="B37" i="2"/>
  <c r="O74" i="1"/>
  <c r="G74" i="1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O82" i="1"/>
  <c r="O96" i="1"/>
  <c r="L96" i="1"/>
  <c r="F59" i="4"/>
  <c r="O102" i="1"/>
  <c r="D68" i="2"/>
  <c r="Q105" i="1"/>
  <c r="D68" i="4"/>
  <c r="O105" i="1"/>
  <c r="G105" i="1"/>
  <c r="O108" i="1"/>
  <c r="O112" i="1"/>
  <c r="H115" i="1"/>
  <c r="D38" i="2"/>
  <c r="Q75" i="1"/>
  <c r="D38" i="4"/>
  <c r="O75" i="1"/>
  <c r="D40" i="2"/>
  <c r="Q77" i="1"/>
  <c r="D40" i="4"/>
  <c r="O77" i="1"/>
  <c r="G77" i="1"/>
  <c r="F77" i="1" s="1"/>
  <c r="D42" i="2"/>
  <c r="Q79" i="1"/>
  <c r="D42" i="4"/>
  <c r="O79" i="1"/>
  <c r="G80" i="1"/>
  <c r="D44" i="2"/>
  <c r="Q81" i="1"/>
  <c r="D44" i="4"/>
  <c r="O81" i="1"/>
  <c r="P73" i="1"/>
  <c r="H73" i="1"/>
  <c r="C45" i="2"/>
  <c r="P82" i="1"/>
  <c r="H82" i="1"/>
  <c r="C43" i="2"/>
  <c r="P80" i="1"/>
  <c r="C41" i="2"/>
  <c r="P78" i="1"/>
  <c r="C39" i="2"/>
  <c r="P76" i="1"/>
  <c r="L76" i="1"/>
  <c r="F39" i="4"/>
  <c r="C37" i="2"/>
  <c r="P74" i="1"/>
  <c r="D48" i="2"/>
  <c r="Q85" i="1"/>
  <c r="D48" i="4"/>
  <c r="O85" i="1"/>
  <c r="L85" i="1"/>
  <c r="F48" i="4"/>
  <c r="D50" i="2"/>
  <c r="Q87" i="1"/>
  <c r="D50" i="4"/>
  <c r="O87" i="1"/>
  <c r="D52" i="2"/>
  <c r="Q89" i="1"/>
  <c r="D52" i="4"/>
  <c r="O89" i="1"/>
  <c r="L89" i="1"/>
  <c r="F52" i="4"/>
  <c r="D54" i="2"/>
  <c r="Q91" i="1"/>
  <c r="D54" i="4"/>
  <c r="O91" i="1"/>
  <c r="D56" i="2"/>
  <c r="Q93" i="1"/>
  <c r="D56" i="4"/>
  <c r="O93" i="1"/>
  <c r="L93" i="1"/>
  <c r="D58" i="2"/>
  <c r="Q95" i="1"/>
  <c r="D58" i="4"/>
  <c r="O95" i="1"/>
  <c r="C59" i="2"/>
  <c r="P96" i="1"/>
  <c r="H96" i="1"/>
  <c r="C57" i="2"/>
  <c r="P94" i="1"/>
  <c r="H94" i="1"/>
  <c r="C55" i="2"/>
  <c r="P92" i="1"/>
  <c r="H92" i="1"/>
  <c r="C53" i="2"/>
  <c r="P90" i="1"/>
  <c r="H90" i="1"/>
  <c r="C51" i="2"/>
  <c r="P88" i="1"/>
  <c r="H88" i="1"/>
  <c r="C49" i="2"/>
  <c r="P86" i="1"/>
  <c r="H86" i="1"/>
  <c r="C47" i="2"/>
  <c r="P84" i="1"/>
  <c r="H84" i="1"/>
  <c r="P83" i="1"/>
  <c r="G98" i="1"/>
  <c r="D62" i="2"/>
  <c r="Q99" i="1"/>
  <c r="D62" i="4"/>
  <c r="O99" i="1"/>
  <c r="G100" i="1"/>
  <c r="D64" i="2"/>
  <c r="Q101" i="1"/>
  <c r="D64" i="4"/>
  <c r="O101" i="1"/>
  <c r="C65" i="2"/>
  <c r="P102" i="1"/>
  <c r="H102" i="1"/>
  <c r="C63" i="2"/>
  <c r="P100" i="1"/>
  <c r="H100" i="1"/>
  <c r="C61" i="2"/>
  <c r="P98" i="1"/>
  <c r="L98" i="1"/>
  <c r="F61" i="4"/>
  <c r="H98" i="1"/>
  <c r="P97" i="1"/>
  <c r="O116" i="1"/>
  <c r="G116" i="1"/>
  <c r="O120" i="1"/>
  <c r="D37" i="2"/>
  <c r="Q74" i="1"/>
  <c r="D37" i="4"/>
  <c r="D39" i="2"/>
  <c r="Q76" i="1"/>
  <c r="D39" i="4"/>
  <c r="D41" i="2"/>
  <c r="Q78" i="1"/>
  <c r="D41" i="4"/>
  <c r="D43" i="2"/>
  <c r="Q80" i="1"/>
  <c r="D43" i="4"/>
  <c r="O73" i="1"/>
  <c r="D36" i="2"/>
  <c r="Q73" i="1"/>
  <c r="D36" i="4"/>
  <c r="D49" i="2"/>
  <c r="Q86" i="1"/>
  <c r="D49" i="4"/>
  <c r="D53" i="2"/>
  <c r="Q90" i="1"/>
  <c r="D53" i="4"/>
  <c r="D57" i="2"/>
  <c r="Q94" i="1"/>
  <c r="D57" i="4"/>
  <c r="D46" i="2"/>
  <c r="Q83" i="1"/>
  <c r="D46" i="4"/>
  <c r="D61" i="2"/>
  <c r="Q98" i="1"/>
  <c r="D61" i="4"/>
  <c r="D60" i="2"/>
  <c r="Q97" i="1"/>
  <c r="D60" i="4"/>
  <c r="C67" i="2"/>
  <c r="P104" i="1"/>
  <c r="D67" i="2"/>
  <c r="Q104" i="1"/>
  <c r="D67" i="4"/>
  <c r="C69" i="2"/>
  <c r="P106" i="1"/>
  <c r="H106" i="1"/>
  <c r="D69" i="2"/>
  <c r="Q106" i="1"/>
  <c r="D69" i="4"/>
  <c r="C71" i="2"/>
  <c r="P108" i="1"/>
  <c r="D73" i="2"/>
  <c r="Q110" i="1"/>
  <c r="D73" i="4"/>
  <c r="O110" i="1"/>
  <c r="C75" i="2"/>
  <c r="P112" i="1"/>
  <c r="H112" i="1"/>
  <c r="B77" i="2"/>
  <c r="B76" i="2"/>
  <c r="B74" i="2"/>
  <c r="B72" i="2"/>
  <c r="B70" i="2"/>
  <c r="D66" i="2"/>
  <c r="Q103" i="1"/>
  <c r="D66" i="4"/>
  <c r="C79" i="2"/>
  <c r="P116" i="1"/>
  <c r="H116" i="1"/>
  <c r="D81" i="2"/>
  <c r="Q118" i="1"/>
  <c r="D81" i="4"/>
  <c r="O118" i="1"/>
  <c r="C83" i="2"/>
  <c r="P120" i="1"/>
  <c r="H120" i="1"/>
  <c r="D85" i="2"/>
  <c r="Q122" i="1"/>
  <c r="D85" i="4"/>
  <c r="O122" i="1"/>
  <c r="G122" i="1"/>
  <c r="O125" i="1"/>
  <c r="D91" i="2"/>
  <c r="Q128" i="1"/>
  <c r="D91" i="4"/>
  <c r="O128" i="1"/>
  <c r="G128" i="1"/>
  <c r="D93" i="2"/>
  <c r="Q130" i="1"/>
  <c r="D93" i="4"/>
  <c r="O130" i="1"/>
  <c r="D89" i="2"/>
  <c r="Q126" i="1"/>
  <c r="D89" i="4"/>
  <c r="B95" i="2"/>
  <c r="B94" i="2"/>
  <c r="B92" i="2"/>
  <c r="B90" i="2"/>
  <c r="B86" i="2"/>
  <c r="B84" i="2"/>
  <c r="B82" i="2"/>
  <c r="B80" i="2"/>
  <c r="D97" i="2"/>
  <c r="Q134" i="1"/>
  <c r="D97" i="4"/>
  <c r="O134" i="1"/>
  <c r="D99" i="2"/>
  <c r="Q136" i="1"/>
  <c r="D99" i="4"/>
  <c r="O136" i="1"/>
  <c r="D101" i="2"/>
  <c r="Q138" i="1"/>
  <c r="D101" i="4"/>
  <c r="O138" i="1"/>
  <c r="D103" i="2"/>
  <c r="Q140" i="1"/>
  <c r="D103" i="4"/>
  <c r="O140" i="1"/>
  <c r="B105" i="2"/>
  <c r="B104" i="2"/>
  <c r="B102" i="2"/>
  <c r="B100" i="2"/>
  <c r="B98" i="2"/>
  <c r="O133" i="1"/>
  <c r="D96" i="2"/>
  <c r="Q133" i="1"/>
  <c r="D96" i="4"/>
  <c r="D107" i="2"/>
  <c r="Q144" i="1"/>
  <c r="D107" i="4"/>
  <c r="O144" i="1"/>
  <c r="L144" i="1"/>
  <c r="F107" i="4"/>
  <c r="D109" i="2"/>
  <c r="Q146" i="1"/>
  <c r="D109" i="4"/>
  <c r="O146" i="1"/>
  <c r="D111" i="2"/>
  <c r="Q148" i="1"/>
  <c r="D111" i="4"/>
  <c r="O148" i="1"/>
  <c r="L148" i="1"/>
  <c r="F111" i="4"/>
  <c r="D113" i="2"/>
  <c r="Q150" i="1"/>
  <c r="D113" i="4"/>
  <c r="O150" i="1"/>
  <c r="B115" i="2"/>
  <c r="B114" i="2"/>
  <c r="B112" i="2"/>
  <c r="B110" i="2"/>
  <c r="B108" i="2"/>
  <c r="O143" i="1"/>
  <c r="D106" i="2"/>
  <c r="Q143" i="1"/>
  <c r="D106" i="4"/>
  <c r="D117" i="2"/>
  <c r="Q154" i="1"/>
  <c r="D117" i="4"/>
  <c r="O154" i="1"/>
  <c r="D119" i="2"/>
  <c r="Q156" i="1"/>
  <c r="D119" i="4"/>
  <c r="O156" i="1"/>
  <c r="D121" i="2"/>
  <c r="Q158" i="1"/>
  <c r="D121" i="4"/>
  <c r="O158" i="1"/>
  <c r="D123" i="2"/>
  <c r="Q160" i="1"/>
  <c r="D123" i="4"/>
  <c r="O160" i="1"/>
  <c r="B125" i="2"/>
  <c r="B124" i="2"/>
  <c r="B122" i="2"/>
  <c r="B120" i="2"/>
  <c r="B118" i="2"/>
  <c r="O153" i="1"/>
  <c r="D116" i="2"/>
  <c r="Q153" i="1"/>
  <c r="D116" i="4"/>
  <c r="D127" i="2"/>
  <c r="Q164" i="1"/>
  <c r="D127" i="4"/>
  <c r="O164" i="1"/>
  <c r="G164" i="1"/>
  <c r="D129" i="2"/>
  <c r="Q166" i="1"/>
  <c r="D129" i="4"/>
  <c r="O166" i="1"/>
  <c r="D131" i="2"/>
  <c r="Q168" i="1"/>
  <c r="D131" i="4"/>
  <c r="O168" i="1"/>
  <c r="D133" i="2"/>
  <c r="Q170" i="1"/>
  <c r="D133" i="4"/>
  <c r="O170" i="1"/>
  <c r="B135" i="2"/>
  <c r="B134" i="2"/>
  <c r="B132" i="2"/>
  <c r="B130" i="2"/>
  <c r="B128" i="2"/>
  <c r="O163" i="1"/>
  <c r="D126" i="2"/>
  <c r="Q163" i="1"/>
  <c r="D126" i="4"/>
  <c r="D137" i="2"/>
  <c r="Q174" i="1"/>
  <c r="D137" i="4"/>
  <c r="O174" i="1"/>
  <c r="L174" i="1"/>
  <c r="F137" i="4"/>
  <c r="D139" i="2"/>
  <c r="Q176" i="1"/>
  <c r="D139" i="4"/>
  <c r="O176" i="1"/>
  <c r="D141" i="2"/>
  <c r="Q178" i="1"/>
  <c r="D141" i="4"/>
  <c r="O178" i="1"/>
  <c r="D87" i="2"/>
  <c r="Q124" i="1"/>
  <c r="D87" i="4"/>
  <c r="O124" i="1"/>
  <c r="C88" i="2"/>
  <c r="P125" i="1"/>
  <c r="H125" i="1"/>
  <c r="C86" i="2"/>
  <c r="P123" i="1"/>
  <c r="H123" i="1"/>
  <c r="C84" i="2"/>
  <c r="P121" i="1"/>
  <c r="H121" i="1"/>
  <c r="C82" i="2"/>
  <c r="P119" i="1"/>
  <c r="C80" i="2"/>
  <c r="P117" i="1"/>
  <c r="H117" i="1"/>
  <c r="C76" i="2"/>
  <c r="P113" i="1"/>
  <c r="H113" i="1"/>
  <c r="C74" i="2"/>
  <c r="P111" i="1"/>
  <c r="H111" i="1"/>
  <c r="C72" i="2"/>
  <c r="P109" i="1"/>
  <c r="H109" i="1"/>
  <c r="C70" i="2"/>
  <c r="P107" i="1"/>
  <c r="H107" i="1"/>
  <c r="D78" i="2"/>
  <c r="Q115" i="1"/>
  <c r="D78" i="4"/>
  <c r="D145" i="2"/>
  <c r="Q182" i="1"/>
  <c r="D145" i="4"/>
  <c r="O182" i="1"/>
  <c r="L182" i="1"/>
  <c r="D155" i="2"/>
  <c r="Q192" i="1"/>
  <c r="D155" i="4"/>
  <c r="O192" i="1"/>
  <c r="D165" i="2"/>
  <c r="Q202" i="1"/>
  <c r="D165" i="4"/>
  <c r="O202" i="1"/>
  <c r="G202" i="1"/>
  <c r="D156" i="2"/>
  <c r="Q193" i="1"/>
  <c r="D156" i="4"/>
  <c r="D146" i="2"/>
  <c r="Q183" i="1"/>
  <c r="D146" i="4"/>
  <c r="D136" i="2"/>
  <c r="Q173" i="1"/>
  <c r="D136" i="4"/>
  <c r="D7" i="2"/>
  <c r="Q44" i="1"/>
  <c r="D7" i="4"/>
  <c r="D14" i="2"/>
  <c r="Q51" i="1"/>
  <c r="D14" i="4"/>
  <c r="D12" i="2"/>
  <c r="Q49" i="1"/>
  <c r="D12" i="4"/>
  <c r="D10" i="2"/>
  <c r="Q47" i="1"/>
  <c r="D8" i="2"/>
  <c r="Q45" i="1"/>
  <c r="D8" i="4"/>
  <c r="D25" i="2"/>
  <c r="Q62" i="1"/>
  <c r="D25" i="4"/>
  <c r="D23" i="2"/>
  <c r="Q60" i="1"/>
  <c r="D23" i="4"/>
  <c r="D21" i="2"/>
  <c r="Q58" i="1"/>
  <c r="D21" i="4"/>
  <c r="D19" i="2"/>
  <c r="Q56" i="1"/>
  <c r="D19" i="4"/>
  <c r="D27" i="2"/>
  <c r="Q64" i="1"/>
  <c r="D27" i="4"/>
  <c r="D34" i="2"/>
  <c r="Q71" i="1"/>
  <c r="D34" i="4"/>
  <c r="D32" i="2"/>
  <c r="Q69" i="1"/>
  <c r="D32" i="4"/>
  <c r="D30" i="2"/>
  <c r="Q67" i="1"/>
  <c r="D30" i="4"/>
  <c r="D28" i="2"/>
  <c r="Q65" i="1"/>
  <c r="D28" i="4"/>
  <c r="O173" i="1"/>
  <c r="L173" i="1"/>
  <c r="F136" i="4"/>
  <c r="B138" i="2"/>
  <c r="B140" i="2"/>
  <c r="B142" i="2"/>
  <c r="O180" i="1"/>
  <c r="G180" i="1"/>
  <c r="B144" i="2"/>
  <c r="O183" i="1"/>
  <c r="O184" i="1"/>
  <c r="B148" i="2"/>
  <c r="O186" i="1"/>
  <c r="B150" i="2"/>
  <c r="O188" i="1"/>
  <c r="B152" i="2"/>
  <c r="O190" i="1"/>
  <c r="B154" i="2"/>
  <c r="O193" i="1"/>
  <c r="O194" i="1"/>
  <c r="L194" i="1"/>
  <c r="B158" i="2"/>
  <c r="O196" i="1"/>
  <c r="L196" i="1"/>
  <c r="F159" i="4"/>
  <c r="B160" i="2"/>
  <c r="O198" i="1"/>
  <c r="L198" i="1"/>
  <c r="F161" i="4"/>
  <c r="B162" i="2"/>
  <c r="O200" i="1"/>
  <c r="B164" i="2"/>
  <c r="L203" i="1"/>
  <c r="F166" i="4"/>
  <c r="D15" i="2"/>
  <c r="Q52" i="1"/>
  <c r="D15" i="4"/>
  <c r="D13" i="2"/>
  <c r="Q50" i="1"/>
  <c r="D13" i="4"/>
  <c r="D11" i="2"/>
  <c r="Q48" i="1"/>
  <c r="D9" i="2"/>
  <c r="Q46" i="1"/>
  <c r="D9" i="4"/>
  <c r="D17" i="2"/>
  <c r="Q54" i="1"/>
  <c r="D24" i="2"/>
  <c r="Q61" i="1"/>
  <c r="D24" i="4"/>
  <c r="D22" i="2"/>
  <c r="Q59" i="1"/>
  <c r="D22" i="4"/>
  <c r="D20" i="2"/>
  <c r="Q57" i="1"/>
  <c r="D18" i="2"/>
  <c r="Q55" i="1"/>
  <c r="D18" i="4"/>
  <c r="D35" i="2"/>
  <c r="Q72" i="1"/>
  <c r="D35" i="4"/>
  <c r="D33" i="2"/>
  <c r="Q70" i="1"/>
  <c r="D33" i="4"/>
  <c r="D31" i="2"/>
  <c r="Q68" i="1"/>
  <c r="D29" i="2"/>
  <c r="Q66" i="1"/>
  <c r="F47" i="1"/>
  <c r="E47" i="1" s="1"/>
  <c r="B10" i="4" s="1"/>
  <c r="H76" i="1"/>
  <c r="F67" i="1"/>
  <c r="I67" i="1" s="1"/>
  <c r="F59" i="1"/>
  <c r="F50" i="1"/>
  <c r="D164" i="2"/>
  <c r="Q201" i="1"/>
  <c r="D164" i="4"/>
  <c r="O201" i="1"/>
  <c r="D162" i="2"/>
  <c r="Q199" i="1"/>
  <c r="D162" i="4"/>
  <c r="O199" i="1"/>
  <c r="D160" i="2"/>
  <c r="Q197" i="1"/>
  <c r="D160" i="4"/>
  <c r="O197" i="1"/>
  <c r="D158" i="2"/>
  <c r="Q195" i="1"/>
  <c r="D158" i="4"/>
  <c r="O195" i="1"/>
  <c r="L193" i="1"/>
  <c r="F156" i="4"/>
  <c r="L188" i="1"/>
  <c r="F151" i="4"/>
  <c r="G184" i="1"/>
  <c r="D144" i="2"/>
  <c r="Q181" i="1"/>
  <c r="D144" i="4"/>
  <c r="O181" i="1"/>
  <c r="D142" i="2"/>
  <c r="Q179" i="1"/>
  <c r="D142" i="4"/>
  <c r="O179" i="1"/>
  <c r="D138" i="2"/>
  <c r="Q175" i="1"/>
  <c r="D138" i="4"/>
  <c r="O175" i="1"/>
  <c r="F45" i="1"/>
  <c r="I45" i="1" s="1"/>
  <c r="L202" i="1"/>
  <c r="F165" i="4"/>
  <c r="L192" i="1"/>
  <c r="F155" i="4"/>
  <c r="F145" i="4"/>
  <c r="L124" i="1"/>
  <c r="F87" i="4"/>
  <c r="G176" i="1"/>
  <c r="F176" i="1" s="1"/>
  <c r="D128" i="2"/>
  <c r="Q165" i="1"/>
  <c r="D128" i="4"/>
  <c r="O165" i="1"/>
  <c r="L165" i="1"/>
  <c r="F128" i="4"/>
  <c r="D132" i="2"/>
  <c r="Q169" i="1"/>
  <c r="D132" i="4"/>
  <c r="O169" i="1"/>
  <c r="D135" i="2"/>
  <c r="Q172" i="1"/>
  <c r="D135" i="4"/>
  <c r="O172" i="1"/>
  <c r="G172" i="1"/>
  <c r="D120" i="2"/>
  <c r="Q157" i="1"/>
  <c r="D120" i="4"/>
  <c r="O157" i="1"/>
  <c r="D124" i="2"/>
  <c r="Q161" i="1"/>
  <c r="D124" i="4"/>
  <c r="O161" i="1"/>
  <c r="G158" i="1"/>
  <c r="L154" i="1"/>
  <c r="F117" i="4"/>
  <c r="D108" i="2"/>
  <c r="Q145" i="1"/>
  <c r="D108" i="4"/>
  <c r="O145" i="1"/>
  <c r="D112" i="2"/>
  <c r="Q149" i="1"/>
  <c r="D112" i="4"/>
  <c r="O149" i="1"/>
  <c r="L149" i="1"/>
  <c r="D115" i="2"/>
  <c r="Q152" i="1"/>
  <c r="D115" i="4"/>
  <c r="O152" i="1"/>
  <c r="L133" i="1"/>
  <c r="F96" i="4"/>
  <c r="D100" i="2"/>
  <c r="Q137" i="1"/>
  <c r="D100" i="4"/>
  <c r="O137" i="1"/>
  <c r="D104" i="2"/>
  <c r="Q141" i="1"/>
  <c r="D104" i="4"/>
  <c r="O141" i="1"/>
  <c r="L141" i="1"/>
  <c r="F104" i="4"/>
  <c r="G136" i="1"/>
  <c r="F136" i="1" s="1"/>
  <c r="D80" i="2"/>
  <c r="Q117" i="1"/>
  <c r="D80" i="4"/>
  <c r="O117" i="1"/>
  <c r="L117" i="1"/>
  <c r="F80" i="4"/>
  <c r="D84" i="2"/>
  <c r="Q121" i="1"/>
  <c r="D84" i="4"/>
  <c r="O121" i="1"/>
  <c r="D90" i="2"/>
  <c r="Q127" i="1"/>
  <c r="D90" i="4"/>
  <c r="O127" i="1"/>
  <c r="G127" i="1"/>
  <c r="D94" i="2"/>
  <c r="Q131" i="1"/>
  <c r="D94" i="4"/>
  <c r="O131" i="1"/>
  <c r="G125" i="1"/>
  <c r="L125" i="1"/>
  <c r="F88" i="4"/>
  <c r="G118" i="1"/>
  <c r="D118" i="1" s="1"/>
  <c r="L118" i="1"/>
  <c r="F81" i="4"/>
  <c r="D70" i="2"/>
  <c r="Q107" i="1"/>
  <c r="D70" i="4"/>
  <c r="O107" i="1"/>
  <c r="G107" i="1"/>
  <c r="D74" i="2"/>
  <c r="Q111" i="1"/>
  <c r="D74" i="4"/>
  <c r="O111" i="1"/>
  <c r="D77" i="2"/>
  <c r="Q114" i="1"/>
  <c r="D77" i="4"/>
  <c r="O114" i="1"/>
  <c r="L114" i="1"/>
  <c r="L110" i="1"/>
  <c r="F73" i="4"/>
  <c r="D63" i="2"/>
  <c r="Q100" i="1"/>
  <c r="D63" i="4"/>
  <c r="D55" i="2"/>
  <c r="Q92" i="1"/>
  <c r="D55" i="4"/>
  <c r="D51" i="2"/>
  <c r="Q88" i="1"/>
  <c r="D51" i="4"/>
  <c r="D47" i="2"/>
  <c r="Q84" i="1"/>
  <c r="D47" i="4"/>
  <c r="L73" i="1"/>
  <c r="F36" i="4"/>
  <c r="D83" i="2"/>
  <c r="Q120" i="1"/>
  <c r="D83" i="4"/>
  <c r="D79" i="2"/>
  <c r="Q116" i="1"/>
  <c r="D79" i="4"/>
  <c r="H83" i="1"/>
  <c r="L83" i="1"/>
  <c r="F46" i="4"/>
  <c r="G95" i="1"/>
  <c r="L95" i="1"/>
  <c r="F58" i="4"/>
  <c r="L94" i="1"/>
  <c r="F57" i="4"/>
  <c r="G93" i="1"/>
  <c r="F56" i="4"/>
  <c r="G91" i="1"/>
  <c r="F91" i="1" s="1"/>
  <c r="L91" i="1"/>
  <c r="F54" i="4"/>
  <c r="L90" i="1"/>
  <c r="F53" i="4"/>
  <c r="G89" i="1"/>
  <c r="F89" i="1" s="1"/>
  <c r="L88" i="1"/>
  <c r="F51" i="4"/>
  <c r="G87" i="1"/>
  <c r="F87" i="1" s="1"/>
  <c r="L87" i="1"/>
  <c r="F50" i="4"/>
  <c r="G85" i="1"/>
  <c r="F85" i="1" s="1"/>
  <c r="L84" i="1"/>
  <c r="F47" i="4"/>
  <c r="G81" i="1"/>
  <c r="L81" i="1"/>
  <c r="F44" i="4"/>
  <c r="G79" i="1"/>
  <c r="F79" i="1" s="1"/>
  <c r="L79" i="1"/>
  <c r="F42" i="4"/>
  <c r="L77" i="1"/>
  <c r="F40" i="4"/>
  <c r="G75" i="1"/>
  <c r="G112" i="1"/>
  <c r="F112" i="1" s="1"/>
  <c r="L112" i="1"/>
  <c r="F75" i="4"/>
  <c r="G108" i="1"/>
  <c r="L106" i="1"/>
  <c r="F69" i="4"/>
  <c r="L105" i="1"/>
  <c r="F68" i="4"/>
  <c r="G102" i="1"/>
  <c r="D102" i="1" s="1"/>
  <c r="L102" i="1"/>
  <c r="F65" i="4"/>
  <c r="G96" i="1"/>
  <c r="G82" i="1"/>
  <c r="F72" i="1"/>
  <c r="E72" i="1" s="1"/>
  <c r="B35" i="4" s="1"/>
  <c r="G200" i="1"/>
  <c r="F200" i="1" s="1"/>
  <c r="G198" i="1"/>
  <c r="G196" i="1"/>
  <c r="F196" i="1" s="1"/>
  <c r="G194" i="1"/>
  <c r="D194" i="1" s="1"/>
  <c r="F157" i="4"/>
  <c r="D154" i="2"/>
  <c r="Q191" i="1"/>
  <c r="D154" i="4"/>
  <c r="O191" i="1"/>
  <c r="D152" i="2"/>
  <c r="Q189" i="1"/>
  <c r="D152" i="4"/>
  <c r="O189" i="1"/>
  <c r="D150" i="2"/>
  <c r="Q187" i="1"/>
  <c r="D150" i="4"/>
  <c r="O187" i="1"/>
  <c r="D148" i="2"/>
  <c r="Q185" i="1"/>
  <c r="D148" i="4"/>
  <c r="O185" i="1"/>
  <c r="L185" i="1"/>
  <c r="F148" i="4"/>
  <c r="L180" i="1"/>
  <c r="F143" i="4"/>
  <c r="D140" i="2"/>
  <c r="Q177" i="1"/>
  <c r="D140" i="4"/>
  <c r="O177" i="1"/>
  <c r="G173" i="1"/>
  <c r="F64" i="1"/>
  <c r="F58" i="1"/>
  <c r="I58" i="1" s="1"/>
  <c r="F62" i="1"/>
  <c r="E62" i="1" s="1"/>
  <c r="B25" i="4" s="1"/>
  <c r="G163" i="1"/>
  <c r="L163" i="1"/>
  <c r="F126" i="4"/>
  <c r="D130" i="2"/>
  <c r="Q167" i="1"/>
  <c r="D130" i="4"/>
  <c r="O167" i="1"/>
  <c r="L167" i="1"/>
  <c r="F130" i="4"/>
  <c r="D134" i="2"/>
  <c r="Q171" i="1"/>
  <c r="D134" i="4"/>
  <c r="O171" i="1"/>
  <c r="G171" i="1"/>
  <c r="G170" i="1"/>
  <c r="F170" i="1" s="1"/>
  <c r="L170" i="1"/>
  <c r="F133" i="4"/>
  <c r="L168" i="1"/>
  <c r="F131" i="4"/>
  <c r="G166" i="1"/>
  <c r="L166" i="1"/>
  <c r="F129" i="4"/>
  <c r="L164" i="1"/>
  <c r="F127" i="4"/>
  <c r="D118" i="2"/>
  <c r="Q155" i="1"/>
  <c r="D118" i="4"/>
  <c r="O155" i="1"/>
  <c r="D122" i="2"/>
  <c r="Q159" i="1"/>
  <c r="D122" i="4"/>
  <c r="O159" i="1"/>
  <c r="G159" i="1"/>
  <c r="D125" i="2"/>
  <c r="Q162" i="1"/>
  <c r="D125" i="4"/>
  <c r="O162" i="1"/>
  <c r="G162" i="1"/>
  <c r="F162" i="1" s="1"/>
  <c r="J162" i="1" s="1"/>
  <c r="G143" i="1"/>
  <c r="F143" i="1" s="1"/>
  <c r="L143" i="1"/>
  <c r="F106" i="4"/>
  <c r="D110" i="2"/>
  <c r="Q147" i="1"/>
  <c r="D110" i="4"/>
  <c r="O147" i="1"/>
  <c r="G147" i="1"/>
  <c r="D114" i="2"/>
  <c r="Q151" i="1"/>
  <c r="D114" i="4"/>
  <c r="O151" i="1"/>
  <c r="L151" i="1"/>
  <c r="F114" i="4"/>
  <c r="G150" i="1"/>
  <c r="L150" i="1"/>
  <c r="F113" i="4"/>
  <c r="G148" i="1"/>
  <c r="F148" i="1" s="1"/>
  <c r="G146" i="1"/>
  <c r="F146" i="1" s="1"/>
  <c r="L146" i="1"/>
  <c r="F109" i="4"/>
  <c r="G144" i="1"/>
  <c r="D144" i="1" s="1"/>
  <c r="D98" i="2"/>
  <c r="Q135" i="1"/>
  <c r="D98" i="4"/>
  <c r="O135" i="1"/>
  <c r="D102" i="2"/>
  <c r="Q139" i="1"/>
  <c r="D102" i="4"/>
  <c r="O139" i="1"/>
  <c r="D105" i="2"/>
  <c r="Q142" i="1"/>
  <c r="D105" i="4"/>
  <c r="O142" i="1"/>
  <c r="G142" i="1"/>
  <c r="F142" i="1" s="1"/>
  <c r="D82" i="2"/>
  <c r="Q119" i="1"/>
  <c r="D82" i="4"/>
  <c r="O119" i="1"/>
  <c r="D86" i="2"/>
  <c r="Q123" i="1"/>
  <c r="D86" i="4"/>
  <c r="O123" i="1"/>
  <c r="G123" i="1"/>
  <c r="D92" i="2"/>
  <c r="Q129" i="1"/>
  <c r="D92" i="4"/>
  <c r="O129" i="1"/>
  <c r="D95" i="2"/>
  <c r="Q132" i="1"/>
  <c r="D95" i="4"/>
  <c r="O132" i="1"/>
  <c r="G130" i="1"/>
  <c r="D130" i="1" s="1"/>
  <c r="L130" i="1"/>
  <c r="F93" i="4"/>
  <c r="L128" i="1"/>
  <c r="F91" i="4"/>
  <c r="D88" i="2"/>
  <c r="Q125" i="1"/>
  <c r="D88" i="4"/>
  <c r="L122" i="1"/>
  <c r="F85" i="4"/>
  <c r="D72" i="2"/>
  <c r="Q109" i="1"/>
  <c r="D72" i="4"/>
  <c r="O109" i="1"/>
  <c r="L109" i="1"/>
  <c r="F72" i="4"/>
  <c r="D76" i="2"/>
  <c r="Q113" i="1"/>
  <c r="D76" i="4"/>
  <c r="O113" i="1"/>
  <c r="G113" i="1"/>
  <c r="F113" i="1" s="1"/>
  <c r="G120" i="1"/>
  <c r="L120" i="1"/>
  <c r="F83" i="4"/>
  <c r="L116" i="1"/>
  <c r="F79" i="4"/>
  <c r="H97" i="1"/>
  <c r="L97" i="1"/>
  <c r="F60" i="4"/>
  <c r="G101" i="1"/>
  <c r="L101" i="1"/>
  <c r="F64" i="4"/>
  <c r="L100" i="1"/>
  <c r="F63" i="4"/>
  <c r="G99" i="1"/>
  <c r="D99" i="1" s="1"/>
  <c r="L99" i="1"/>
  <c r="F62" i="4"/>
  <c r="D75" i="2"/>
  <c r="Q112" i="1"/>
  <c r="D75" i="4"/>
  <c r="D71" i="2"/>
  <c r="Q108" i="1"/>
  <c r="D71" i="4"/>
  <c r="D65" i="2"/>
  <c r="Q102" i="1"/>
  <c r="D65" i="4"/>
  <c r="D59" i="2"/>
  <c r="Q96" i="1"/>
  <c r="D59" i="4"/>
  <c r="D45" i="2"/>
  <c r="Q82" i="1"/>
  <c r="D45" i="4"/>
  <c r="G129" i="1"/>
  <c r="F129" i="1" s="1"/>
  <c r="L129" i="1"/>
  <c r="F92" i="4"/>
  <c r="G119" i="1"/>
  <c r="G139" i="1"/>
  <c r="D139" i="1" s="1"/>
  <c r="L139" i="1"/>
  <c r="F102" i="4"/>
  <c r="G151" i="1"/>
  <c r="F151" i="1" s="1"/>
  <c r="L147" i="1"/>
  <c r="F110" i="4"/>
  <c r="L162" i="1"/>
  <c r="F125" i="4"/>
  <c r="L159" i="1"/>
  <c r="F122" i="4"/>
  <c r="L155" i="1"/>
  <c r="F118" i="4"/>
  <c r="L171" i="1"/>
  <c r="F134" i="4"/>
  <c r="G167" i="1"/>
  <c r="F167" i="1" s="1"/>
  <c r="L142" i="1"/>
  <c r="F105" i="4"/>
  <c r="G109" i="1"/>
  <c r="F109" i="1" s="1"/>
  <c r="G177" i="1"/>
  <c r="L177" i="1"/>
  <c r="F140" i="4"/>
  <c r="G187" i="1"/>
  <c r="D187" i="1" s="1"/>
  <c r="L187" i="1"/>
  <c r="F150" i="4"/>
  <c r="G191" i="1"/>
  <c r="L191" i="1"/>
  <c r="F154" i="4"/>
  <c r="G114" i="1"/>
  <c r="F77" i="4"/>
  <c r="G111" i="1"/>
  <c r="L111" i="1"/>
  <c r="F74" i="4"/>
  <c r="L107" i="1"/>
  <c r="F70" i="4"/>
  <c r="G131" i="1"/>
  <c r="L131" i="1"/>
  <c r="F94" i="4"/>
  <c r="L127" i="1"/>
  <c r="F90" i="4"/>
  <c r="G121" i="1"/>
  <c r="F121" i="1" s="1"/>
  <c r="L121" i="1"/>
  <c r="F84" i="4"/>
  <c r="G117" i="1"/>
  <c r="D117" i="1" s="1"/>
  <c r="G141" i="1"/>
  <c r="G137" i="1"/>
  <c r="F137" i="1" s="1"/>
  <c r="L137" i="1"/>
  <c r="F100" i="4"/>
  <c r="G152" i="1"/>
  <c r="D152" i="1" s="1"/>
  <c r="L152" i="1"/>
  <c r="F115" i="4"/>
  <c r="G149" i="1"/>
  <c r="F149" i="1" s="1"/>
  <c r="F112" i="4"/>
  <c r="G145" i="1"/>
  <c r="F145" i="1" s="1"/>
  <c r="L145" i="1"/>
  <c r="F108" i="4"/>
  <c r="G161" i="1"/>
  <c r="L161" i="1"/>
  <c r="F124" i="4"/>
  <c r="G157" i="1"/>
  <c r="F157" i="1" s="1"/>
  <c r="L157" i="1"/>
  <c r="F120" i="4"/>
  <c r="L172" i="1"/>
  <c r="F135" i="4"/>
  <c r="G169" i="1"/>
  <c r="D169" i="1" s="1"/>
  <c r="L169" i="1"/>
  <c r="F132" i="4"/>
  <c r="G165" i="1"/>
  <c r="F165" i="1" s="1"/>
  <c r="G175" i="1"/>
  <c r="F175" i="1" s="1"/>
  <c r="L175" i="1"/>
  <c r="F138" i="4"/>
  <c r="G179" i="1"/>
  <c r="D179" i="1" s="1"/>
  <c r="L179" i="1"/>
  <c r="F142" i="4"/>
  <c r="G181" i="1"/>
  <c r="L181" i="1"/>
  <c r="F144" i="4"/>
  <c r="G195" i="1"/>
  <c r="F195" i="1" s="1"/>
  <c r="L195" i="1"/>
  <c r="F158" i="4"/>
  <c r="G197" i="1"/>
  <c r="F197" i="1" s="1"/>
  <c r="L197" i="1"/>
  <c r="F160" i="4"/>
  <c r="G199" i="1"/>
  <c r="L199" i="1"/>
  <c r="F162" i="4"/>
  <c r="G201" i="1"/>
  <c r="D201" i="1" s="1"/>
  <c r="L201" i="1"/>
  <c r="F164" i="4"/>
  <c r="D13" i="7"/>
  <c r="C11" i="7"/>
  <c r="D11" i="7"/>
  <c r="C12" i="7"/>
  <c r="D12" i="7"/>
  <c r="D15" i="7"/>
  <c r="F98" i="1"/>
  <c r="J98" i="1" s="1"/>
  <c r="D200" i="1"/>
  <c r="D85" i="1"/>
  <c r="I47" i="1"/>
  <c r="F99" i="1"/>
  <c r="I99" i="1" s="1"/>
  <c r="D180" i="1"/>
  <c r="D158" i="1"/>
  <c r="D162" i="1"/>
  <c r="E58" i="1"/>
  <c r="B21" i="4" s="1"/>
  <c r="D89" i="1"/>
  <c r="D79" i="1"/>
  <c r="D151" i="1"/>
  <c r="D173" i="1"/>
  <c r="D125" i="1"/>
  <c r="F164" i="1"/>
  <c r="I164" i="1" s="1"/>
  <c r="D81" i="1"/>
  <c r="F95" i="1"/>
  <c r="E95" i="1" s="1"/>
  <c r="B58" i="4" s="1"/>
  <c r="J58" i="1"/>
  <c r="D98" i="1"/>
  <c r="F81" i="1"/>
  <c r="I81" i="1" s="1"/>
  <c r="D95" i="1"/>
  <c r="D77" i="1"/>
  <c r="D181" i="1"/>
  <c r="F166" i="1"/>
  <c r="J166" i="1" s="1"/>
  <c r="D148" i="1"/>
  <c r="D166" i="1"/>
  <c r="D96" i="1"/>
  <c r="F102" i="1"/>
  <c r="E102" i="1" s="1"/>
  <c r="B65" i="4" s="1"/>
  <c r="D75" i="1"/>
  <c r="D146" i="1"/>
  <c r="F173" i="1"/>
  <c r="I173" i="1" s="1"/>
  <c r="D121" i="1"/>
  <c r="F125" i="1"/>
  <c r="I125" i="1" s="1"/>
  <c r="D127" i="1"/>
  <c r="D164" i="1"/>
  <c r="F122" i="1"/>
  <c r="E122" i="1" s="1"/>
  <c r="B85" i="4" s="1"/>
  <c r="D100" i="1"/>
  <c r="F82" i="1"/>
  <c r="E82" i="1" s="1"/>
  <c r="B45" i="4" s="1"/>
  <c r="F118" i="1"/>
  <c r="E118" i="1" s="1"/>
  <c r="B81" i="4" s="1"/>
  <c r="F127" i="1"/>
  <c r="J127" i="1" s="1"/>
  <c r="D175" i="1"/>
  <c r="J72" i="1"/>
  <c r="F100" i="1"/>
  <c r="E100" i="1" s="1"/>
  <c r="B63" i="4" s="1"/>
  <c r="F187" i="1"/>
  <c r="J187" i="1" s="1"/>
  <c r="I72" i="1"/>
  <c r="F75" i="1"/>
  <c r="E75" i="1" s="1"/>
  <c r="B38" i="4" s="1"/>
  <c r="F101" i="1"/>
  <c r="J101" i="1" s="1"/>
  <c r="D143" i="1"/>
  <c r="F158" i="1"/>
  <c r="E158" i="1" s="1"/>
  <c r="B121" i="4" s="1"/>
  <c r="F114" i="1"/>
  <c r="J114" i="1" s="1"/>
  <c r="D114" i="1"/>
  <c r="D113" i="1"/>
  <c r="G135" i="1"/>
  <c r="D135" i="1" s="1"/>
  <c r="L135" i="1"/>
  <c r="F98" i="4"/>
  <c r="F150" i="1"/>
  <c r="I150" i="1" s="1"/>
  <c r="D150" i="1"/>
  <c r="D171" i="1"/>
  <c r="F171" i="1"/>
  <c r="E171" i="1" s="1"/>
  <c r="B134" i="4" s="1"/>
  <c r="E64" i="1"/>
  <c r="B27" i="4" s="1"/>
  <c r="J64" i="1"/>
  <c r="I64" i="1"/>
  <c r="G189" i="1"/>
  <c r="F189" i="1" s="1"/>
  <c r="L189" i="1"/>
  <c r="F152" i="4"/>
  <c r="E50" i="1"/>
  <c r="B13" i="4" s="1"/>
  <c r="J50" i="1"/>
  <c r="F96" i="1"/>
  <c r="F181" i="1"/>
  <c r="E181" i="1" s="1"/>
  <c r="B144" i="4" s="1"/>
  <c r="D101" i="1"/>
  <c r="I50" i="1"/>
  <c r="D165" i="1"/>
  <c r="D141" i="1"/>
  <c r="F141" i="1"/>
  <c r="J141" i="1" s="1"/>
  <c r="G185" i="1"/>
  <c r="D185" i="1" s="1"/>
  <c r="L113" i="1"/>
  <c r="F76" i="4"/>
  <c r="G155" i="1"/>
  <c r="D172" i="1"/>
  <c r="F172" i="1"/>
  <c r="E172" i="1" s="1"/>
  <c r="B135" i="4" s="1"/>
  <c r="L200" i="1"/>
  <c r="F163" i="4"/>
  <c r="G183" i="1"/>
  <c r="F183" i="1" s="1"/>
  <c r="J183" i="1" s="1"/>
  <c r="L183" i="1"/>
  <c r="F146" i="4"/>
  <c r="H119" i="1"/>
  <c r="F119" i="1" s="1"/>
  <c r="L119" i="1"/>
  <c r="F82" i="4"/>
  <c r="L178" i="1"/>
  <c r="F141" i="4"/>
  <c r="G178" i="1"/>
  <c r="D178" i="1" s="1"/>
  <c r="G168" i="1"/>
  <c r="L158" i="1"/>
  <c r="F121" i="4"/>
  <c r="L138" i="1"/>
  <c r="F101" i="4"/>
  <c r="G138" i="1"/>
  <c r="L134" i="1"/>
  <c r="F97" i="4"/>
  <c r="G134" i="1"/>
  <c r="F134" i="1" s="1"/>
  <c r="F128" i="1"/>
  <c r="D128" i="1"/>
  <c r="H108" i="1"/>
  <c r="F108" i="1" s="1"/>
  <c r="L108" i="1"/>
  <c r="F71" i="4"/>
  <c r="H104" i="1"/>
  <c r="F104" i="1" s="1"/>
  <c r="L104" i="1"/>
  <c r="F67" i="4"/>
  <c r="L80" i="1"/>
  <c r="F43" i="4"/>
  <c r="H80" i="1"/>
  <c r="H160" i="1"/>
  <c r="L160" i="1"/>
  <c r="F123" i="4"/>
  <c r="G97" i="1"/>
  <c r="D97" i="1" s="1"/>
  <c r="G106" i="1"/>
  <c r="D106" i="1" s="1"/>
  <c r="G84" i="1"/>
  <c r="G86" i="1"/>
  <c r="G88" i="1"/>
  <c r="G90" i="1"/>
  <c r="G92" i="1"/>
  <c r="G94" i="1"/>
  <c r="F94" i="1" s="1"/>
  <c r="F43" i="1"/>
  <c r="J43" i="1" s="1"/>
  <c r="F53" i="1"/>
  <c r="J53" i="1" s="1"/>
  <c r="F71" i="1"/>
  <c r="E71" i="1" s="1"/>
  <c r="B34" i="4" s="1"/>
  <c r="F63" i="1"/>
  <c r="F51" i="1"/>
  <c r="J51" i="1" s="1"/>
  <c r="F44" i="1"/>
  <c r="F56" i="1"/>
  <c r="G193" i="1"/>
  <c r="D193" i="1" s="1"/>
  <c r="G190" i="1"/>
  <c r="F190" i="1" s="1"/>
  <c r="G188" i="1"/>
  <c r="G186" i="1"/>
  <c r="D186" i="1" s="1"/>
  <c r="F60" i="1"/>
  <c r="F49" i="1"/>
  <c r="E49" i="1" s="1"/>
  <c r="B12" i="4" s="1"/>
  <c r="G192" i="1"/>
  <c r="G182" i="1"/>
  <c r="G174" i="1"/>
  <c r="F174" i="1" s="1"/>
  <c r="G153" i="1"/>
  <c r="D153" i="1" s="1"/>
  <c r="G154" i="1"/>
  <c r="G140" i="1"/>
  <c r="D140" i="1" s="1"/>
  <c r="G110" i="1"/>
  <c r="F110" i="1" s="1"/>
  <c r="G73" i="1"/>
  <c r="D73" i="1" s="1"/>
  <c r="F159" i="1"/>
  <c r="I159" i="1" s="1"/>
  <c r="L82" i="1"/>
  <c r="F45" i="4"/>
  <c r="L75" i="1"/>
  <c r="F38" i="4"/>
  <c r="L86" i="1"/>
  <c r="F49" i="4"/>
  <c r="L156" i="1"/>
  <c r="F119" i="4"/>
  <c r="L186" i="1"/>
  <c r="F149" i="4"/>
  <c r="L190" i="1"/>
  <c r="F153" i="4"/>
  <c r="L74" i="1"/>
  <c r="F37" i="4"/>
  <c r="G115" i="1"/>
  <c r="F115" i="1" s="1"/>
  <c r="I115" i="1" s="1"/>
  <c r="L115" i="1"/>
  <c r="F78" i="4"/>
  <c r="H184" i="1"/>
  <c r="F184" i="1" s="1"/>
  <c r="L184" i="1"/>
  <c r="F147" i="4"/>
  <c r="G124" i="1"/>
  <c r="F124" i="1" s="1"/>
  <c r="L176" i="1"/>
  <c r="F139" i="4"/>
  <c r="L153" i="1"/>
  <c r="F116" i="4"/>
  <c r="G160" i="1"/>
  <c r="F160" i="1" s="1"/>
  <c r="G156" i="1"/>
  <c r="D156" i="1" s="1"/>
  <c r="G133" i="1"/>
  <c r="L140" i="1"/>
  <c r="F103" i="4"/>
  <c r="L136" i="1"/>
  <c r="F99" i="4"/>
  <c r="L78" i="1"/>
  <c r="F41" i="4"/>
  <c r="G76" i="1"/>
  <c r="D76" i="1" s="1"/>
  <c r="G83" i="1"/>
  <c r="F83" i="1" s="1"/>
  <c r="G103" i="1"/>
  <c r="F103" i="1" s="1"/>
  <c r="F152" i="1"/>
  <c r="J152" i="1" s="1"/>
  <c r="J164" i="1"/>
  <c r="D149" i="1"/>
  <c r="L123" i="1"/>
  <c r="F86" i="4"/>
  <c r="F70" i="1"/>
  <c r="J70" i="1" s="1"/>
  <c r="F46" i="1"/>
  <c r="F55" i="1"/>
  <c r="J55" i="1" s="1"/>
  <c r="F61" i="1"/>
  <c r="E61" i="1" s="1"/>
  <c r="B24" i="4" s="1"/>
  <c r="J81" i="1"/>
  <c r="D29" i="4"/>
  <c r="F66" i="1"/>
  <c r="D31" i="4"/>
  <c r="F68" i="1"/>
  <c r="J68" i="1" s="1"/>
  <c r="D20" i="4"/>
  <c r="F57" i="1"/>
  <c r="J57" i="1" s="1"/>
  <c r="D17" i="4"/>
  <c r="F54" i="1"/>
  <c r="J54" i="1" s="1"/>
  <c r="D11" i="4"/>
  <c r="F48" i="1"/>
  <c r="F52" i="1"/>
  <c r="E52" i="1" s="1"/>
  <c r="B15" i="4" s="1"/>
  <c r="H74" i="1"/>
  <c r="F74" i="1" s="1"/>
  <c r="H78" i="1"/>
  <c r="J47" i="1"/>
  <c r="D82" i="1"/>
  <c r="L103" i="1"/>
  <c r="F66" i="4"/>
  <c r="D122" i="1"/>
  <c r="G132" i="1"/>
  <c r="F132" i="1" s="1"/>
  <c r="L132" i="1"/>
  <c r="F95" i="4"/>
  <c r="D10" i="4"/>
  <c r="D120" i="1"/>
  <c r="F180" i="1"/>
  <c r="I180" i="1" s="1"/>
  <c r="D176" i="1"/>
  <c r="F65" i="1"/>
  <c r="J65" i="1" s="1"/>
  <c r="F69" i="1"/>
  <c r="J69" i="1" s="1"/>
  <c r="H203" i="1"/>
  <c r="H202" i="1"/>
  <c r="D202" i="1" s="1"/>
  <c r="H199" i="1"/>
  <c r="H198" i="1"/>
  <c r="D107" i="1"/>
  <c r="F107" i="1"/>
  <c r="E59" i="1"/>
  <c r="B22" i="4" s="1"/>
  <c r="I59" i="1"/>
  <c r="D159" i="1"/>
  <c r="F120" i="1"/>
  <c r="E120" i="1" s="1"/>
  <c r="B83" i="4" s="1"/>
  <c r="J59" i="1"/>
  <c r="F123" i="1"/>
  <c r="D123" i="1"/>
  <c r="F93" i="1"/>
  <c r="D93" i="1"/>
  <c r="E45" i="1"/>
  <c r="B8" i="4" s="1"/>
  <c r="J45" i="1"/>
  <c r="E187" i="1"/>
  <c r="B150" i="4" s="1"/>
  <c r="I127" i="1"/>
  <c r="E81" i="1"/>
  <c r="B44" i="4" s="1"/>
  <c r="F135" i="1"/>
  <c r="E135" i="1" s="1"/>
  <c r="B98" i="4" s="1"/>
  <c r="J99" i="1"/>
  <c r="E164" i="1"/>
  <c r="B127" i="4" s="1"/>
  <c r="I53" i="1"/>
  <c r="E114" i="1"/>
  <c r="B77" i="4" s="1"/>
  <c r="I122" i="1"/>
  <c r="I95" i="1"/>
  <c r="I158" i="1"/>
  <c r="E101" i="1"/>
  <c r="B64" i="4" s="1"/>
  <c r="I114" i="1"/>
  <c r="E127" i="1"/>
  <c r="B90" i="4" s="1"/>
  <c r="D189" i="1"/>
  <c r="I187" i="1"/>
  <c r="I75" i="1"/>
  <c r="I101" i="1"/>
  <c r="J75" i="1"/>
  <c r="E53" i="1"/>
  <c r="B16" i="4" s="1"/>
  <c r="F106" i="1"/>
  <c r="I106" i="1" s="1"/>
  <c r="J159" i="1"/>
  <c r="D103" i="1"/>
  <c r="F140" i="1"/>
  <c r="E140" i="1" s="1"/>
  <c r="B103" i="4" s="1"/>
  <c r="F182" i="1"/>
  <c r="E182" i="1" s="1"/>
  <c r="B145" i="4" s="1"/>
  <c r="D182" i="1"/>
  <c r="J56" i="1"/>
  <c r="I56" i="1"/>
  <c r="E56" i="1"/>
  <c r="B19" i="4" s="1"/>
  <c r="D88" i="1"/>
  <c r="F88" i="1"/>
  <c r="J88" i="1" s="1"/>
  <c r="I49" i="1"/>
  <c r="E51" i="1"/>
  <c r="B14" i="4" s="1"/>
  <c r="I51" i="1"/>
  <c r="D92" i="1"/>
  <c r="F92" i="1"/>
  <c r="E92" i="1" s="1"/>
  <c r="B55" i="4" s="1"/>
  <c r="F84" i="1"/>
  <c r="D84" i="1"/>
  <c r="J128" i="1"/>
  <c r="E128" i="1"/>
  <c r="B91" i="4" s="1"/>
  <c r="I128" i="1"/>
  <c r="D155" i="1"/>
  <c r="F155" i="1"/>
  <c r="I155" i="1" s="1"/>
  <c r="J71" i="1"/>
  <c r="D83" i="1"/>
  <c r="E159" i="1"/>
  <c r="B122" i="4" s="1"/>
  <c r="D110" i="1"/>
  <c r="D192" i="1"/>
  <c r="F192" i="1"/>
  <c r="E192" i="1" s="1"/>
  <c r="B155" i="4" s="1"/>
  <c r="I60" i="1"/>
  <c r="E60" i="1"/>
  <c r="B23" i="4" s="1"/>
  <c r="J60" i="1"/>
  <c r="D188" i="1"/>
  <c r="F188" i="1"/>
  <c r="J188" i="1" s="1"/>
  <c r="I44" i="1"/>
  <c r="E44" i="1"/>
  <c r="B7" i="4" s="1"/>
  <c r="J44" i="1"/>
  <c r="J63" i="1"/>
  <c r="I63" i="1"/>
  <c r="E63" i="1"/>
  <c r="B26" i="4" s="1"/>
  <c r="F90" i="1"/>
  <c r="E90" i="1" s="1"/>
  <c r="B53" i="4" s="1"/>
  <c r="D90" i="1"/>
  <c r="F86" i="1"/>
  <c r="J86" i="1" s="1"/>
  <c r="D86" i="1"/>
  <c r="J172" i="1"/>
  <c r="I172" i="1"/>
  <c r="D119" i="1"/>
  <c r="E96" i="1"/>
  <c r="B59" i="4" s="1"/>
  <c r="J96" i="1"/>
  <c r="I96" i="1"/>
  <c r="I61" i="1"/>
  <c r="E46" i="1"/>
  <c r="B9" i="4" s="1"/>
  <c r="J46" i="1"/>
  <c r="I46" i="1"/>
  <c r="I48" i="1"/>
  <c r="J48" i="1"/>
  <c r="E48" i="1"/>
  <c r="B11" i="4" s="1"/>
  <c r="I57" i="1"/>
  <c r="J66" i="1"/>
  <c r="I66" i="1"/>
  <c r="E66" i="1"/>
  <c r="B29" i="4" s="1"/>
  <c r="E55" i="1"/>
  <c r="B18" i="4" s="1"/>
  <c r="I55" i="1"/>
  <c r="F198" i="1"/>
  <c r="E198" i="1" s="1"/>
  <c r="B161" i="4" s="1"/>
  <c r="D198" i="1"/>
  <c r="I65" i="1"/>
  <c r="E65" i="1"/>
  <c r="B28" i="4" s="1"/>
  <c r="F199" i="1"/>
  <c r="J199" i="1" s="1"/>
  <c r="D199" i="1"/>
  <c r="I120" i="1"/>
  <c r="J120" i="1"/>
  <c r="J107" i="1"/>
  <c r="I107" i="1"/>
  <c r="E107" i="1"/>
  <c r="B70" i="4" s="1"/>
  <c r="I123" i="1"/>
  <c r="E123" i="1"/>
  <c r="B86" i="4" s="1"/>
  <c r="J123" i="1"/>
  <c r="J93" i="1"/>
  <c r="E93" i="1"/>
  <c r="B56" i="4" s="1"/>
  <c r="I93" i="1"/>
  <c r="E188" i="1"/>
  <c r="B151" i="4" s="1"/>
  <c r="J92" i="1"/>
  <c r="I92" i="1"/>
  <c r="I182" i="1"/>
  <c r="J90" i="1"/>
  <c r="J84" i="1"/>
  <c r="I84" i="1"/>
  <c r="E84" i="1"/>
  <c r="B47" i="4" s="1"/>
  <c r="J49" i="1" l="1"/>
  <c r="I54" i="1"/>
  <c r="I135" i="1"/>
  <c r="D115" i="1"/>
  <c r="I188" i="1"/>
  <c r="F185" i="1"/>
  <c r="J185" i="1" s="1"/>
  <c r="F73" i="1"/>
  <c r="F153" i="1"/>
  <c r="J153" i="1" s="1"/>
  <c r="I68" i="1"/>
  <c r="I70" i="1"/>
  <c r="E68" i="1"/>
  <c r="B31" i="4" s="1"/>
  <c r="E70" i="1"/>
  <c r="B33" i="4" s="1"/>
  <c r="F156" i="1"/>
  <c r="J100" i="1"/>
  <c r="I100" i="1"/>
  <c r="J143" i="1"/>
  <c r="I143" i="1"/>
  <c r="E143" i="1"/>
  <c r="B106" i="4" s="1"/>
  <c r="E86" i="1"/>
  <c r="B49" i="4" s="1"/>
  <c r="D74" i="1"/>
  <c r="D124" i="1"/>
  <c r="I71" i="1"/>
  <c r="D116" i="1"/>
  <c r="I198" i="1"/>
  <c r="I90" i="1"/>
  <c r="J182" i="1"/>
  <c r="F202" i="1"/>
  <c r="J202" i="1" s="1"/>
  <c r="E199" i="1"/>
  <c r="B162" i="4" s="1"/>
  <c r="I199" i="1"/>
  <c r="D129" i="1"/>
  <c r="I74" i="1"/>
  <c r="J74" i="1"/>
  <c r="E74" i="1"/>
  <c r="B37" i="4" s="1"/>
  <c r="F80" i="1"/>
  <c r="E80" i="1" s="1"/>
  <c r="B43" i="4" s="1"/>
  <c r="D105" i="1"/>
  <c r="F161" i="1"/>
  <c r="I161" i="1" s="1"/>
  <c r="D203" i="1"/>
  <c r="J95" i="1"/>
  <c r="F76" i="1"/>
  <c r="I86" i="1"/>
  <c r="J73" i="1"/>
  <c r="J190" i="1"/>
  <c r="I190" i="1"/>
  <c r="E190" i="1"/>
  <c r="B153" i="4" s="1"/>
  <c r="J113" i="1"/>
  <c r="I113" i="1"/>
  <c r="E113" i="1"/>
  <c r="B76" i="4" s="1"/>
  <c r="I160" i="1"/>
  <c r="J160" i="1"/>
  <c r="I153" i="1"/>
  <c r="I69" i="1"/>
  <c r="J135" i="1"/>
  <c r="E173" i="1"/>
  <c r="B136" i="4" s="1"/>
  <c r="E153" i="1"/>
  <c r="B116" i="4" s="1"/>
  <c r="D190" i="1"/>
  <c r="J173" i="1"/>
  <c r="I82" i="1"/>
  <c r="E69" i="1"/>
  <c r="B32" i="4" s="1"/>
  <c r="J52" i="1"/>
  <c r="J82" i="1"/>
  <c r="F139" i="1"/>
  <c r="I52" i="1"/>
  <c r="D183" i="1"/>
  <c r="E185" i="1"/>
  <c r="B148" i="4" s="1"/>
  <c r="D160" i="1"/>
  <c r="I185" i="1"/>
  <c r="F178" i="1"/>
  <c r="I43" i="1"/>
  <c r="D184" i="1"/>
  <c r="J198" i="1"/>
  <c r="F97" i="1"/>
  <c r="I97" i="1" s="1"/>
  <c r="F130" i="1"/>
  <c r="E94" i="1"/>
  <c r="B57" i="4" s="1"/>
  <c r="J94" i="1"/>
  <c r="I94" i="1"/>
  <c r="J142" i="1"/>
  <c r="E142" i="1"/>
  <c r="B105" i="4" s="1"/>
  <c r="I142" i="1"/>
  <c r="I87" i="1"/>
  <c r="E87" i="1"/>
  <c r="B50" i="4" s="1"/>
  <c r="J87" i="1"/>
  <c r="J170" i="1"/>
  <c r="I170" i="1"/>
  <c r="E170" i="1"/>
  <c r="B133" i="4" s="1"/>
  <c r="I124" i="1"/>
  <c r="E124" i="1"/>
  <c r="B87" i="4" s="1"/>
  <c r="J124" i="1"/>
  <c r="J110" i="1"/>
  <c r="E110" i="1"/>
  <c r="B73" i="4" s="1"/>
  <c r="I110" i="1"/>
  <c r="J165" i="1"/>
  <c r="E165" i="1"/>
  <c r="B128" i="4" s="1"/>
  <c r="I165" i="1"/>
  <c r="E160" i="1"/>
  <c r="B123" i="4" s="1"/>
  <c r="J180" i="1"/>
  <c r="E141" i="1"/>
  <c r="B104" i="4" s="1"/>
  <c r="D104" i="1"/>
  <c r="D145" i="1"/>
  <c r="I88" i="1"/>
  <c r="E180" i="1"/>
  <c r="B143" i="4" s="1"/>
  <c r="E166" i="1"/>
  <c r="B129" i="4" s="1"/>
  <c r="J122" i="1"/>
  <c r="E67" i="1"/>
  <c r="B30" i="4" s="1"/>
  <c r="D142" i="1"/>
  <c r="E88" i="1"/>
  <c r="B51" i="4" s="1"/>
  <c r="I166" i="1"/>
  <c r="D147" i="1"/>
  <c r="D170" i="1"/>
  <c r="I140" i="1"/>
  <c r="I141" i="1"/>
  <c r="I98" i="1"/>
  <c r="D87" i="1"/>
  <c r="F194" i="1"/>
  <c r="I192" i="1"/>
  <c r="J140" i="1"/>
  <c r="J115" i="1"/>
  <c r="E150" i="1"/>
  <c r="B113" i="4" s="1"/>
  <c r="E98" i="1"/>
  <c r="B61" i="4" s="1"/>
  <c r="J192" i="1"/>
  <c r="E115" i="1"/>
  <c r="B78" i="4" s="1"/>
  <c r="J106" i="1"/>
  <c r="E54" i="1"/>
  <c r="B17" i="4" s="1"/>
  <c r="J150" i="1"/>
  <c r="D94" i="1"/>
  <c r="F193" i="1"/>
  <c r="I193" i="1" s="1"/>
  <c r="F117" i="1"/>
  <c r="D136" i="1"/>
  <c r="D137" i="1"/>
  <c r="D167" i="1"/>
  <c r="D191" i="1"/>
  <c r="E106" i="1"/>
  <c r="B69" i="4" s="1"/>
  <c r="D161" i="1"/>
  <c r="I148" i="1"/>
  <c r="E148" i="1"/>
  <c r="B111" i="4" s="1"/>
  <c r="J148" i="1"/>
  <c r="I119" i="1"/>
  <c r="E119" i="1"/>
  <c r="B82" i="4" s="1"/>
  <c r="J158" i="1"/>
  <c r="D111" i="1"/>
  <c r="F78" i="1"/>
  <c r="I78" i="1" s="1"/>
  <c r="D131" i="1"/>
  <c r="F133" i="1"/>
  <c r="E133" i="1" s="1"/>
  <c r="B96" i="4" s="1"/>
  <c r="F138" i="1"/>
  <c r="I138" i="1" s="1"/>
  <c r="F154" i="1"/>
  <c r="F163" i="1"/>
  <c r="E163" i="1" s="1"/>
  <c r="B126" i="4" s="1"/>
  <c r="D168" i="1"/>
  <c r="D177" i="1"/>
  <c r="F203" i="1"/>
  <c r="E203" i="1" s="1"/>
  <c r="B166" i="4" s="1"/>
  <c r="B177" i="4" s="1"/>
  <c r="E99" i="1"/>
  <c r="B62" i="4" s="1"/>
  <c r="D157" i="1"/>
  <c r="I132" i="1"/>
  <c r="J132" i="1"/>
  <c r="E132" i="1"/>
  <c r="B95" i="4" s="1"/>
  <c r="J103" i="1"/>
  <c r="I103" i="1"/>
  <c r="E103" i="1"/>
  <c r="B66" i="4" s="1"/>
  <c r="E137" i="1"/>
  <c r="B100" i="4" s="1"/>
  <c r="J137" i="1"/>
  <c r="I137" i="1"/>
  <c r="E91" i="1"/>
  <c r="B54" i="4" s="1"/>
  <c r="J91" i="1"/>
  <c r="I91" i="1"/>
  <c r="I136" i="1"/>
  <c r="J136" i="1"/>
  <c r="E136" i="1"/>
  <c r="B99" i="4" s="1"/>
  <c r="E78" i="1"/>
  <c r="B41" i="4" s="1"/>
  <c r="I126" i="1"/>
  <c r="J126" i="1"/>
  <c r="E126" i="1"/>
  <c r="B89" i="4" s="1"/>
  <c r="J133" i="1"/>
  <c r="I133" i="1"/>
  <c r="E154" i="1"/>
  <c r="B117" i="4" s="1"/>
  <c r="J154" i="1"/>
  <c r="I154" i="1"/>
  <c r="J163" i="1"/>
  <c r="I163" i="1"/>
  <c r="J203" i="1"/>
  <c r="E196" i="1"/>
  <c r="B159" i="4" s="1"/>
  <c r="I196" i="1"/>
  <c r="J196" i="1"/>
  <c r="J112" i="1"/>
  <c r="E112" i="1"/>
  <c r="B75" i="4" s="1"/>
  <c r="I112" i="1"/>
  <c r="I134" i="1"/>
  <c r="E134" i="1"/>
  <c r="B97" i="4" s="1"/>
  <c r="J134" i="1"/>
  <c r="J109" i="1"/>
  <c r="E109" i="1"/>
  <c r="B72" i="4" s="1"/>
  <c r="I109" i="1"/>
  <c r="I174" i="1"/>
  <c r="J174" i="1"/>
  <c r="E174" i="1"/>
  <c r="B137" i="4" s="1"/>
  <c r="I146" i="1"/>
  <c r="J146" i="1"/>
  <c r="E146" i="1"/>
  <c r="B109" i="4" s="1"/>
  <c r="J193" i="1"/>
  <c r="J61" i="1"/>
  <c r="D134" i="1"/>
  <c r="E43" i="1"/>
  <c r="B6" i="4" s="1"/>
  <c r="F186" i="1"/>
  <c r="D108" i="1"/>
  <c r="E125" i="1"/>
  <c r="B88" i="4" s="1"/>
  <c r="J67" i="1"/>
  <c r="F116" i="1"/>
  <c r="I181" i="1"/>
  <c r="E161" i="1"/>
  <c r="B124" i="4" s="1"/>
  <c r="D126" i="1"/>
  <c r="F169" i="1"/>
  <c r="F144" i="1"/>
  <c r="F105" i="1"/>
  <c r="F177" i="1"/>
  <c r="J177" i="1" s="1"/>
  <c r="D163" i="1"/>
  <c r="D196" i="1"/>
  <c r="D91" i="1"/>
  <c r="J155" i="1"/>
  <c r="I152" i="1"/>
  <c r="D174" i="1"/>
  <c r="J181" i="1"/>
  <c r="D78" i="1"/>
  <c r="F168" i="1"/>
  <c r="I162" i="1"/>
  <c r="E202" i="1"/>
  <c r="B165" i="4" s="1"/>
  <c r="E155" i="1"/>
  <c r="B118" i="4" s="1"/>
  <c r="I183" i="1"/>
  <c r="E152" i="1"/>
  <c r="B115" i="4" s="1"/>
  <c r="E57" i="1"/>
  <c r="B20" i="4" s="1"/>
  <c r="J119" i="1"/>
  <c r="F191" i="1"/>
  <c r="F111" i="1"/>
  <c r="I62" i="1"/>
  <c r="J62" i="1"/>
  <c r="I202" i="1"/>
  <c r="J80" i="1"/>
  <c r="D154" i="1"/>
  <c r="I171" i="1"/>
  <c r="D112" i="1"/>
  <c r="J161" i="1"/>
  <c r="D109" i="1"/>
  <c r="I80" i="1"/>
  <c r="E183" i="1"/>
  <c r="B146" i="4" s="1"/>
  <c r="D132" i="1"/>
  <c r="J171" i="1"/>
  <c r="D138" i="1"/>
  <c r="D133" i="1"/>
  <c r="J118" i="1"/>
  <c r="J102" i="1"/>
  <c r="D80" i="1"/>
  <c r="E193" i="1"/>
  <c r="B156" i="4" s="1"/>
  <c r="I118" i="1"/>
  <c r="J125" i="1"/>
  <c r="I102" i="1"/>
  <c r="E162" i="1"/>
  <c r="B125" i="4" s="1"/>
  <c r="F147" i="1"/>
  <c r="D197" i="1"/>
  <c r="F131" i="1"/>
  <c r="E131" i="1" s="1"/>
  <c r="B94" i="4" s="1"/>
  <c r="I184" i="1"/>
  <c r="E184" i="1"/>
  <c r="B147" i="4" s="1"/>
  <c r="J184" i="1"/>
  <c r="E177" i="1"/>
  <c r="B140" i="4" s="1"/>
  <c r="J197" i="1"/>
  <c r="I197" i="1"/>
  <c r="E197" i="1"/>
  <c r="B160" i="4" s="1"/>
  <c r="J121" i="1"/>
  <c r="E121" i="1"/>
  <c r="B84" i="4" s="1"/>
  <c r="I121" i="1"/>
  <c r="J104" i="1"/>
  <c r="I104" i="1"/>
  <c r="E104" i="1"/>
  <c r="B67" i="4" s="1"/>
  <c r="I200" i="1"/>
  <c r="E200" i="1"/>
  <c r="B163" i="4" s="1"/>
  <c r="J200" i="1"/>
  <c r="I89" i="1"/>
  <c r="J89" i="1"/>
  <c r="E89" i="1"/>
  <c r="B52" i="4" s="1"/>
  <c r="J195" i="1"/>
  <c r="E195" i="1"/>
  <c r="B158" i="4" s="1"/>
  <c r="I195" i="1"/>
  <c r="E145" i="1"/>
  <c r="B108" i="4" s="1"/>
  <c r="I145" i="1"/>
  <c r="J145" i="1"/>
  <c r="J167" i="1"/>
  <c r="E167" i="1"/>
  <c r="B130" i="4" s="1"/>
  <c r="I167" i="1"/>
  <c r="E189" i="1"/>
  <c r="B152" i="4" s="1"/>
  <c r="I189" i="1"/>
  <c r="J189" i="1"/>
  <c r="J175" i="1"/>
  <c r="E175" i="1"/>
  <c r="B138" i="4" s="1"/>
  <c r="I175" i="1"/>
  <c r="E85" i="1"/>
  <c r="B48" i="4" s="1"/>
  <c r="J85" i="1"/>
  <c r="I85" i="1"/>
  <c r="I176" i="1"/>
  <c r="E176" i="1"/>
  <c r="B139" i="4" s="1"/>
  <c r="J176" i="1"/>
  <c r="J83" i="1"/>
  <c r="E83" i="1"/>
  <c r="B46" i="4" s="1"/>
  <c r="I83" i="1"/>
  <c r="J108" i="1"/>
  <c r="E108" i="1"/>
  <c r="B71" i="4" s="1"/>
  <c r="I108" i="1"/>
  <c r="J157" i="1"/>
  <c r="I157" i="1"/>
  <c r="E157" i="1"/>
  <c r="B120" i="4" s="1"/>
  <c r="J149" i="1"/>
  <c r="I149" i="1"/>
  <c r="E149" i="1"/>
  <c r="B112" i="4" s="1"/>
  <c r="J129" i="1"/>
  <c r="I129" i="1"/>
  <c r="E129" i="1"/>
  <c r="B92" i="4" s="1"/>
  <c r="E77" i="1"/>
  <c r="B40" i="4" s="1"/>
  <c r="I77" i="1"/>
  <c r="J77" i="1"/>
  <c r="I151" i="1"/>
  <c r="E151" i="1"/>
  <c r="B114" i="4" s="1"/>
  <c r="J151" i="1"/>
  <c r="I79" i="1"/>
  <c r="E79" i="1"/>
  <c r="B42" i="4" s="1"/>
  <c r="J79" i="1"/>
  <c r="F179" i="1"/>
  <c r="D195" i="1"/>
  <c r="F201" i="1"/>
  <c r="E138" i="1" l="1"/>
  <c r="B101" i="4" s="1"/>
  <c r="E97" i="1"/>
  <c r="B60" i="4" s="1"/>
  <c r="I73" i="1"/>
  <c r="E73" i="1"/>
  <c r="B36" i="4" s="1"/>
  <c r="J97" i="1"/>
  <c r="J156" i="1"/>
  <c r="I156" i="1"/>
  <c r="E156" i="1"/>
  <c r="B119" i="4" s="1"/>
  <c r="I203" i="1"/>
  <c r="J78" i="1"/>
  <c r="I76" i="1"/>
  <c r="J76" i="1"/>
  <c r="E76" i="1"/>
  <c r="B39" i="4" s="1"/>
  <c r="I131" i="1"/>
  <c r="J138" i="1"/>
  <c r="J139" i="1"/>
  <c r="E139" i="1"/>
  <c r="B102" i="4" s="1"/>
  <c r="I139" i="1"/>
  <c r="I130" i="1"/>
  <c r="J130" i="1"/>
  <c r="E130" i="1"/>
  <c r="B93" i="4" s="1"/>
  <c r="E178" i="1"/>
  <c r="B141" i="4" s="1"/>
  <c r="J178" i="1"/>
  <c r="I178" i="1"/>
  <c r="I177" i="1"/>
  <c r="E194" i="1"/>
  <c r="B157" i="4" s="1"/>
  <c r="I194" i="1"/>
  <c r="J194" i="1"/>
  <c r="J117" i="1"/>
  <c r="I117" i="1"/>
  <c r="E117" i="1"/>
  <c r="B80" i="4" s="1"/>
  <c r="I116" i="1"/>
  <c r="J116" i="1"/>
  <c r="E116" i="1"/>
  <c r="B79" i="4" s="1"/>
  <c r="I105" i="1"/>
  <c r="E105" i="1"/>
  <c r="B68" i="4" s="1"/>
  <c r="J105" i="1"/>
  <c r="E168" i="1"/>
  <c r="B131" i="4" s="1"/>
  <c r="J168" i="1"/>
  <c r="I168" i="1"/>
  <c r="J144" i="1"/>
  <c r="E144" i="1"/>
  <c r="B107" i="4" s="1"/>
  <c r="I144" i="1"/>
  <c r="J131" i="1"/>
  <c r="I111" i="1"/>
  <c r="E111" i="1"/>
  <c r="B74" i="4" s="1"/>
  <c r="J111" i="1"/>
  <c r="E169" i="1"/>
  <c r="B132" i="4" s="1"/>
  <c r="J169" i="1"/>
  <c r="I169" i="1"/>
  <c r="J186" i="1"/>
  <c r="E186" i="1"/>
  <c r="B149" i="4" s="1"/>
  <c r="I186" i="1"/>
  <c r="E147" i="1"/>
  <c r="B110" i="4" s="1"/>
  <c r="I147" i="1"/>
  <c r="J147" i="1"/>
  <c r="I191" i="1"/>
  <c r="E191" i="1"/>
  <c r="B154" i="4" s="1"/>
  <c r="J191" i="1"/>
  <c r="J179" i="1"/>
  <c r="E179" i="1"/>
  <c r="B142" i="4" s="1"/>
  <c r="I179" i="1"/>
  <c r="J201" i="1"/>
  <c r="E201" i="1"/>
  <c r="B164" i="4" s="1"/>
  <c r="I201" i="1"/>
</calcChain>
</file>

<file path=xl/sharedStrings.xml><?xml version="1.0" encoding="utf-8"?>
<sst xmlns="http://schemas.openxmlformats.org/spreadsheetml/2006/main" count="1559" uniqueCount="590">
  <si>
    <t>males</t>
  </si>
  <si>
    <t>females</t>
  </si>
  <si>
    <t>years of absence for persons executed</t>
  </si>
  <si>
    <t>year</t>
  </si>
  <si>
    <t>executed</t>
  </si>
  <si>
    <t>in prison</t>
  </si>
  <si>
    <t>source and notes</t>
  </si>
  <si>
    <t>total population (population-total) is in thousands</t>
  </si>
  <si>
    <t>Absent-prevalence is absent per 100,000 of population</t>
  </si>
  <si>
    <t>The moving-average window for executions encompasses missing values at its endpoints.</t>
  </si>
  <si>
    <t>pre World War I</t>
  </si>
  <si>
    <t>start of WWI</t>
  </si>
  <si>
    <t>World War I</t>
  </si>
  <si>
    <t>post World War I</t>
  </si>
  <si>
    <t>interwar period</t>
  </si>
  <si>
    <t>pre World War II</t>
  </si>
  <si>
    <t>World War II</t>
  </si>
  <si>
    <t>post WWII</t>
  </si>
  <si>
    <t>after WWII</t>
  </si>
  <si>
    <t>Total</t>
  </si>
  <si>
    <t>Sex Ratio</t>
  </si>
  <si>
    <t>sources and notes</t>
  </si>
  <si>
    <t>prisoners-us-19th-century</t>
  </si>
  <si>
    <t>prisoners-us-from-1900</t>
  </si>
  <si>
    <t>good national data on prisoners by sex aren't available prior to 1880</t>
  </si>
  <si>
    <t>interpolated figures</t>
  </si>
  <si>
    <t>original estimates</t>
  </si>
  <si>
    <t>Prisoners in the U.S., 1880-2010, estimates by year and sex</t>
  </si>
  <si>
    <t>non-interventionism, pt. 2</t>
  </si>
  <si>
    <t>pre Mexican American War</t>
  </si>
  <si>
    <t>Mexican-American War</t>
  </si>
  <si>
    <t>post Mexican American War</t>
  </si>
  <si>
    <t>non-interventionism, pt. 3</t>
  </si>
  <si>
    <t>pre Civil War</t>
  </si>
  <si>
    <t>Civil War</t>
  </si>
  <si>
    <t>end of Civil War</t>
  </si>
  <si>
    <t>post Civil War</t>
  </si>
  <si>
    <t>Pax Britannica</t>
  </si>
  <si>
    <t>US military situation</t>
  </si>
  <si>
    <t>sex ratio</t>
  </si>
  <si>
    <t>executions-us</t>
  </si>
  <si>
    <t>population-us-from-1790</t>
  </si>
  <si>
    <t>population interpolated for inter-census years, 1881-1899</t>
  </si>
  <si>
    <t>absent statistics aggregate executed and in prison using years of absence</t>
  </si>
  <si>
    <t>sheet: "prisoners yearly estimates"</t>
  </si>
  <si>
    <t>total</t>
  </si>
  <si>
    <t>post War of 1812</t>
  </si>
  <si>
    <t>average age at execution for persons executed in 1815 and later</t>
  </si>
  <si>
    <t>expected remaining years of life at ave. execution age</t>
  </si>
  <si>
    <t>Human Mortality Database</t>
  </si>
  <si>
    <t>http://www.mortality.org/</t>
  </si>
  <si>
    <t>ave. age at execution calculated from from the Espy-Smykla-Golding Execution Dataset</t>
  </si>
  <si>
    <t>remaining years from Life Table 1933-39</t>
  </si>
  <si>
    <t>U.S.</t>
  </si>
  <si>
    <t>England &amp; Wales</t>
  </si>
  <si>
    <t>for U.S., see sheet "punishment yearly"</t>
  </si>
  <si>
    <t>Note that prisoner estimates are interpolated between Census years</t>
  </si>
  <si>
    <t>For England &amp; Wales, see</t>
  </si>
  <si>
    <t>punishment-england-wales-long-run</t>
  </si>
  <si>
    <t>United States</t>
  </si>
  <si>
    <t>prevalence</t>
  </si>
  <si>
    <t>executions, 1825-1845</t>
  </si>
  <si>
    <t>difference</t>
  </si>
  <si>
    <t>number</t>
  </si>
  <si>
    <t>executions, 1870-99</t>
  </si>
  <si>
    <t>executions, 1846-2010</t>
  </si>
  <si>
    <t>period</t>
  </si>
  <si>
    <t>begin</t>
  </si>
  <si>
    <t>end</t>
  </si>
  <si>
    <t>years</t>
  </si>
  <si>
    <t>men</t>
  </si>
  <si>
    <t>women</t>
  </si>
  <si>
    <t>in prison (average)</t>
  </si>
  <si>
    <t>executed (total)</t>
  </si>
  <si>
    <t>no women</t>
  </si>
  <si>
    <t>Sex ratio of persons executed and in prison, by military circumstances</t>
  </si>
  <si>
    <t>notes</t>
  </si>
  <si>
    <t>tabulated from "punishment yearly" sheet</t>
  </si>
  <si>
    <t>early colonial</t>
  </si>
  <si>
    <t>pre Seven Years War</t>
  </si>
  <si>
    <t>Seven Years War</t>
  </si>
  <si>
    <t>end of Seven Years War</t>
  </si>
  <si>
    <t>post Seven Years War</t>
  </si>
  <si>
    <t>colonial</t>
  </si>
  <si>
    <t>American Revolutionary War</t>
  </si>
  <si>
    <t>post American Revolutionary War</t>
  </si>
  <si>
    <t>non-interventionism, pt. 1</t>
  </si>
  <si>
    <t>pre War of 1812</t>
  </si>
  <si>
    <t>War of 1812</t>
  </si>
  <si>
    <t>tabulated from executions-us, unified best estimates</t>
  </si>
  <si>
    <t>n</t>
  </si>
  <si>
    <t>United States of America</t>
  </si>
  <si>
    <t>North America</t>
  </si>
  <si>
    <t>High income: OECD</t>
  </si>
  <si>
    <t>St. Kitts and Nevis</t>
  </si>
  <si>
    <t>Latin America &amp; Caribbean</t>
  </si>
  <si>
    <t>Upper middle income</t>
  </si>
  <si>
    <t>Georgia</t>
  </si>
  <si>
    <t>Europe &amp; Central Asia</t>
  </si>
  <si>
    <t>Lower middle income</t>
  </si>
  <si>
    <t>Virgin Islands (USA)</t>
  </si>
  <si>
    <t>High income: nonOECD</t>
  </si>
  <si>
    <t>Russian Federation</t>
  </si>
  <si>
    <t>Seychelles</t>
  </si>
  <si>
    <t>Sub-Saharan Africa</t>
  </si>
  <si>
    <t>Rwanda</t>
  </si>
  <si>
    <t>Low income</t>
  </si>
  <si>
    <t>Belarus</t>
  </si>
  <si>
    <t>Bermuda (United Kingdom)</t>
  </si>
  <si>
    <t>Curaçao (Netherlands)</t>
  </si>
  <si>
    <t>Azerbaijan</t>
  </si>
  <si>
    <t>Grenada</t>
  </si>
  <si>
    <t>El Salvador</t>
  </si>
  <si>
    <t>Belize</t>
  </si>
  <si>
    <t>Palau</t>
  </si>
  <si>
    <t>East Asia &amp; Pacific</t>
  </si>
  <si>
    <t>Bahamas</t>
  </si>
  <si>
    <t>St. Vincent and the Grenadines</t>
  </si>
  <si>
    <t>Cayman Islands (United Kingdom)</t>
  </si>
  <si>
    <t>St. Maarten (Netherlands)</t>
  </si>
  <si>
    <t>Dominica</t>
  </si>
  <si>
    <t>Panama</t>
  </si>
  <si>
    <t>Greenland (Denmark)</t>
  </si>
  <si>
    <t>Iran</t>
  </si>
  <si>
    <t>Middle East &amp; North Africa</t>
  </si>
  <si>
    <t>Guam (USA)</t>
  </si>
  <si>
    <t>Antigua and Barbuda</t>
  </si>
  <si>
    <t>Ukraine</t>
  </si>
  <si>
    <t>Thailand</t>
  </si>
  <si>
    <t>Barbados</t>
  </si>
  <si>
    <t>St. Lucia</t>
  </si>
  <si>
    <t>Kazakhstan</t>
  </si>
  <si>
    <t>Maldives</t>
  </si>
  <si>
    <t>South Asia</t>
  </si>
  <si>
    <t>South Africa</t>
  </si>
  <si>
    <t>Puerto Rico (USA)</t>
  </si>
  <si>
    <t>Latvia</t>
  </si>
  <si>
    <t>Chile</t>
  </si>
  <si>
    <t>French Guiana/Guyane (France)</t>
  </si>
  <si>
    <t>Tunisia</t>
  </si>
  <si>
    <t>Costa Rica</t>
  </si>
  <si>
    <t>Guyana</t>
  </si>
  <si>
    <t>Taiwan</t>
  </si>
  <si>
    <t>Lithuania</t>
  </si>
  <si>
    <t>Trinidad and Tobago</t>
  </si>
  <si>
    <t>Uruguay</t>
  </si>
  <si>
    <t>Brazil</t>
  </si>
  <si>
    <t>Mongolia</t>
  </si>
  <si>
    <t>Cape Verde (Cabo Verde)</t>
  </si>
  <si>
    <t>Botswana</t>
  </si>
  <si>
    <t>Aruba (Netherlands)</t>
  </si>
  <si>
    <t>Singapore</t>
  </si>
  <si>
    <t>Estonia</t>
  </si>
  <si>
    <t>Swaziland</t>
  </si>
  <si>
    <t>Gibraltar (United Kingdom)</t>
  </si>
  <si>
    <t>Israel</t>
  </si>
  <si>
    <t>Montenegro</t>
  </si>
  <si>
    <t>Czech Republic</t>
  </si>
  <si>
    <t>Poland</t>
  </si>
  <si>
    <t>Martinique (France)</t>
  </si>
  <si>
    <t>Turkmenistan</t>
  </si>
  <si>
    <t>Dominican Republic</t>
  </si>
  <si>
    <t>Libya</t>
  </si>
  <si>
    <t>Northern Mariana Islands (USA)</t>
  </si>
  <si>
    <t>Mexico</t>
  </si>
  <si>
    <t>Morocco</t>
  </si>
  <si>
    <t>New Zealand</t>
  </si>
  <si>
    <t>American Samoa (USA)</t>
  </si>
  <si>
    <t>Macau (China)</t>
  </si>
  <si>
    <t>Namibia</t>
  </si>
  <si>
    <t>Sao Tome e Principe</t>
  </si>
  <si>
    <t>Slovakia</t>
  </si>
  <si>
    <t>Mauritius</t>
  </si>
  <si>
    <t>Gabon</t>
  </si>
  <si>
    <t>Peru</t>
  </si>
  <si>
    <t>e</t>
  </si>
  <si>
    <t>Channel Islands</t>
  </si>
  <si>
    <t>Moldova (Republic of)</t>
  </si>
  <si>
    <t>Colombia</t>
  </si>
  <si>
    <t>Turkey</t>
  </si>
  <si>
    <t>Kyrgyzstan</t>
  </si>
  <si>
    <t>New Caledonia (France)</t>
  </si>
  <si>
    <t>Suriname</t>
  </si>
  <si>
    <t>Hungary</t>
  </si>
  <si>
    <t>Jamaica</t>
  </si>
  <si>
    <t>Saudi Arabia</t>
  </si>
  <si>
    <t>Samoa (formerly Western Samoa)</t>
  </si>
  <si>
    <t>Honduras</t>
  </si>
  <si>
    <t>Reunion (France)</t>
  </si>
  <si>
    <t>s</t>
  </si>
  <si>
    <t>United Kingdom: England &amp; Wales</t>
  </si>
  <si>
    <t>EuropeCentral Asia</t>
  </si>
  <si>
    <t>Algeria</t>
  </si>
  <si>
    <t>United Kingdom: Scotland</t>
  </si>
  <si>
    <t>United Kingdom</t>
  </si>
  <si>
    <t>French Polynesia (France)</t>
  </si>
  <si>
    <t>Serbia</t>
  </si>
  <si>
    <t>Kuwait</t>
  </si>
  <si>
    <t>Tonga</t>
  </si>
  <si>
    <t>Spain</t>
  </si>
  <si>
    <t>Venezuela</t>
  </si>
  <si>
    <t>Uzbekistan</t>
  </si>
  <si>
    <t>United Arab Emirates</t>
  </si>
  <si>
    <t>Romania</t>
  </si>
  <si>
    <t>Albania</t>
  </si>
  <si>
    <t>Argentina</t>
  </si>
  <si>
    <t>Armenia</t>
  </si>
  <si>
    <t>Fiji</t>
  </si>
  <si>
    <t>Malta</t>
  </si>
  <si>
    <t>Bhutan</t>
  </si>
  <si>
    <t>Tajikistan</t>
  </si>
  <si>
    <t>Malaysia</t>
  </si>
  <si>
    <t>Ethiopia</t>
  </si>
  <si>
    <t>Zambia</t>
  </si>
  <si>
    <t>Hong Kong (China)</t>
  </si>
  <si>
    <t>Australia</t>
  </si>
  <si>
    <t>Sri Lanka</t>
  </si>
  <si>
    <t>Kenya</t>
  </si>
  <si>
    <t>Isle of Man (United Kingdom)</t>
  </si>
  <si>
    <t>Luxembourg</t>
  </si>
  <si>
    <t>Vietnam</t>
  </si>
  <si>
    <t>Portugal</t>
  </si>
  <si>
    <t>Myanmar (formerly Burma)</t>
  </si>
  <si>
    <t>China</t>
  </si>
  <si>
    <t>Lebanon</t>
  </si>
  <si>
    <t>Bulgaria</t>
  </si>
  <si>
    <t>Cameroon</t>
  </si>
  <si>
    <t>Zimbabwe</t>
  </si>
  <si>
    <t>Nicaragua</t>
  </si>
  <si>
    <t>France</t>
  </si>
  <si>
    <t>Burundi</t>
  </si>
  <si>
    <t>Bolivia</t>
  </si>
  <si>
    <t>Croatia</t>
  </si>
  <si>
    <t>Canada</t>
  </si>
  <si>
    <t>Lesotho</t>
  </si>
  <si>
    <t>Macedonia (former Yugoslav Republic of)</t>
  </si>
  <si>
    <t>Philippines</t>
  </si>
  <si>
    <t>Italy</t>
  </si>
  <si>
    <t>Cambodia</t>
  </si>
  <si>
    <t>Greece</t>
  </si>
  <si>
    <t>Austria</t>
  </si>
  <si>
    <t>Mayotte (France)</t>
  </si>
  <si>
    <t>Kiribati</t>
  </si>
  <si>
    <t>United Kingdom: Northern Ireland</t>
  </si>
  <si>
    <t>Jordan</t>
  </si>
  <si>
    <t>Iraq</t>
  </si>
  <si>
    <t>Belgium</t>
  </si>
  <si>
    <t xml:space="preserve">Ireland, Republic of </t>
  </si>
  <si>
    <t>Paraguay</t>
  </si>
  <si>
    <t>Uganda</t>
  </si>
  <si>
    <t>Brunei Darussalam</t>
  </si>
  <si>
    <t>Republic of (South) Korea</t>
  </si>
  <si>
    <t>Madagascar</t>
  </si>
  <si>
    <t xml:space="preserve">Micronesia, Federated States of </t>
  </si>
  <si>
    <t>South Sudan</t>
  </si>
  <si>
    <t>Netherlands</t>
  </si>
  <si>
    <t>Bahrain</t>
  </si>
  <si>
    <t>Tanzania</t>
  </si>
  <si>
    <t>Angola</t>
  </si>
  <si>
    <t>Germany</t>
  </si>
  <si>
    <t>Cyprus (Republic of)</t>
  </si>
  <si>
    <t>Ecuador</t>
  </si>
  <si>
    <t>Tuvalu</t>
  </si>
  <si>
    <t>Kosovo/Kosova</t>
  </si>
  <si>
    <t>Marshall Islands</t>
  </si>
  <si>
    <t>Egypt</t>
  </si>
  <si>
    <t>Malawi</t>
  </si>
  <si>
    <t>Benin</t>
  </si>
  <si>
    <t>Vanuatu</t>
  </si>
  <si>
    <t>Switzerland</t>
  </si>
  <si>
    <t>Guatemala</t>
  </si>
  <si>
    <t>Norway</t>
  </si>
  <si>
    <t>Bosnia and Herzegovina: Republika Srpska</t>
  </si>
  <si>
    <t>Denmark</t>
  </si>
  <si>
    <t>Andorra</t>
  </si>
  <si>
    <t>Bosnia and Herzegovina</t>
  </si>
  <si>
    <t>Bosnia and Herzegovina: Federation</t>
  </si>
  <si>
    <t>Sweden</t>
  </si>
  <si>
    <t>Togo</t>
  </si>
  <si>
    <t>Mozambique</t>
  </si>
  <si>
    <t>Djibouti</t>
  </si>
  <si>
    <t>Laos</t>
  </si>
  <si>
    <t>Slovenia</t>
  </si>
  <si>
    <t>Papua New Guinea</t>
  </si>
  <si>
    <t>Senegal</t>
  </si>
  <si>
    <t>Indonesia</t>
  </si>
  <si>
    <t>Finland</t>
  </si>
  <si>
    <t>Cote d'Ivoire</t>
  </si>
  <si>
    <t>Japan</t>
  </si>
  <si>
    <t>Ghana</t>
  </si>
  <si>
    <t>Afghanistan</t>
  </si>
  <si>
    <t>Haiti</t>
  </si>
  <si>
    <t>Syria</t>
  </si>
  <si>
    <t>Oman</t>
  </si>
  <si>
    <t>Mauritania</t>
  </si>
  <si>
    <t>Solomon Islands</t>
  </si>
  <si>
    <t>Yemen</t>
  </si>
  <si>
    <t>Bangladesh</t>
  </si>
  <si>
    <t>Iceland</t>
  </si>
  <si>
    <t>Niger</t>
  </si>
  <si>
    <t>Democratic Republic of Congo (formerly Zaire)</t>
  </si>
  <si>
    <t>Gambia</t>
  </si>
  <si>
    <t>Pakistan</t>
  </si>
  <si>
    <t>Sudan</t>
  </si>
  <si>
    <t>Nepal</t>
  </si>
  <si>
    <t>Liechtenstein</t>
  </si>
  <si>
    <t>Sierra Leone</t>
  </si>
  <si>
    <t>Liberia</t>
  </si>
  <si>
    <t>Monaco</t>
  </si>
  <si>
    <t>Mali</t>
  </si>
  <si>
    <t>Burkina Faso</t>
  </si>
  <si>
    <t>Nigeria</t>
  </si>
  <si>
    <t>Qatar</t>
  </si>
  <si>
    <t>Chad</t>
  </si>
  <si>
    <t>India</t>
  </si>
  <si>
    <t>Central African Republic</t>
  </si>
  <si>
    <t>Republic of Guinea</t>
  </si>
  <si>
    <t>Congo (Brazzaville)</t>
  </si>
  <si>
    <t>Faeroe Islands (Denmark)</t>
  </si>
  <si>
    <t>Timor-Leste (formerly East Timor)</t>
  </si>
  <si>
    <t>Comoros</t>
  </si>
  <si>
    <t>Netherlands Antilles (Netherlands)</t>
  </si>
  <si>
    <t>Nauru</t>
  </si>
  <si>
    <t>Guernsey (United Kingdom)</t>
  </si>
  <si>
    <t>Jersey (United Kingdom)</t>
  </si>
  <si>
    <t>Cook Islands (New Zealand)</t>
  </si>
  <si>
    <t>Virgin Islands (United Kingdom)</t>
  </si>
  <si>
    <t>Guadeloupe (France)</t>
  </si>
  <si>
    <t>Anguilla (United Kingdom)</t>
  </si>
  <si>
    <t>rt</t>
  </si>
  <si>
    <t>jurisdiction</t>
  </si>
  <si>
    <t>wdicode</t>
  </si>
  <si>
    <t>region</t>
  </si>
  <si>
    <t>incomegroup</t>
  </si>
  <si>
    <t>USA</t>
  </si>
  <si>
    <t>KNA</t>
  </si>
  <si>
    <t>GEO</t>
  </si>
  <si>
    <t>VIR</t>
  </si>
  <si>
    <t>RUS</t>
  </si>
  <si>
    <t>SYC</t>
  </si>
  <si>
    <t>RWA</t>
  </si>
  <si>
    <t>BLR</t>
  </si>
  <si>
    <t>BMU</t>
  </si>
  <si>
    <t>CUW</t>
  </si>
  <si>
    <t>AZE</t>
  </si>
  <si>
    <t>GRD</t>
  </si>
  <si>
    <t>SLV</t>
  </si>
  <si>
    <t>BLZ</t>
  </si>
  <si>
    <t>PLW</t>
  </si>
  <si>
    <t>BHS</t>
  </si>
  <si>
    <t>VCT</t>
  </si>
  <si>
    <t>CYM</t>
  </si>
  <si>
    <t>SXM</t>
  </si>
  <si>
    <t>DMA</t>
  </si>
  <si>
    <t>PAN</t>
  </si>
  <si>
    <t>GRL</t>
  </si>
  <si>
    <t>IRN</t>
  </si>
  <si>
    <t>GUM</t>
  </si>
  <si>
    <t>ATG</t>
  </si>
  <si>
    <t>UKR</t>
  </si>
  <si>
    <t>THA</t>
  </si>
  <si>
    <t>BRB</t>
  </si>
  <si>
    <t>LCA</t>
  </si>
  <si>
    <t>KAZ</t>
  </si>
  <si>
    <t>MDV</t>
  </si>
  <si>
    <t>ZAF</t>
  </si>
  <si>
    <t>PRI</t>
  </si>
  <si>
    <t>LVA</t>
  </si>
  <si>
    <t>CHL</t>
  </si>
  <si>
    <t>TUN</t>
  </si>
  <si>
    <t>CRI</t>
  </si>
  <si>
    <t>GUY</t>
  </si>
  <si>
    <t>LTU</t>
  </si>
  <si>
    <t>TTO</t>
  </si>
  <si>
    <t>URY</t>
  </si>
  <si>
    <t>BRA</t>
  </si>
  <si>
    <t>MNG</t>
  </si>
  <si>
    <t>CPV</t>
  </si>
  <si>
    <t>BWA</t>
  </si>
  <si>
    <t>ABW</t>
  </si>
  <si>
    <t>SGP</t>
  </si>
  <si>
    <t>EST</t>
  </si>
  <si>
    <t>SWZ</t>
  </si>
  <si>
    <t>GIB</t>
  </si>
  <si>
    <t>ISR</t>
  </si>
  <si>
    <t>MNE</t>
  </si>
  <si>
    <t>CZE</t>
  </si>
  <si>
    <t>POL</t>
  </si>
  <si>
    <t>TKM</t>
  </si>
  <si>
    <t>DOM</t>
  </si>
  <si>
    <t>LBY</t>
  </si>
  <si>
    <t>MNP</t>
  </si>
  <si>
    <t>MEX</t>
  </si>
  <si>
    <t>MAR</t>
  </si>
  <si>
    <t>NZL</t>
  </si>
  <si>
    <t>ASM</t>
  </si>
  <si>
    <t>MAC</t>
  </si>
  <si>
    <t>NAM</t>
  </si>
  <si>
    <t>STP</t>
  </si>
  <si>
    <t>SVK</t>
  </si>
  <si>
    <t>MUS</t>
  </si>
  <si>
    <t>GAB</t>
  </si>
  <si>
    <t>PER</t>
  </si>
  <si>
    <t>CHI</t>
  </si>
  <si>
    <t>MDA</t>
  </si>
  <si>
    <t>COL</t>
  </si>
  <si>
    <t>TUR</t>
  </si>
  <si>
    <t>KGZ</t>
  </si>
  <si>
    <t>NCL</t>
  </si>
  <si>
    <t>SUR</t>
  </si>
  <si>
    <t>HUN</t>
  </si>
  <si>
    <t>JAM</t>
  </si>
  <si>
    <t>SAU</t>
  </si>
  <si>
    <t>WSM</t>
  </si>
  <si>
    <t>HND</t>
  </si>
  <si>
    <t>DZA</t>
  </si>
  <si>
    <t>GBR</t>
  </si>
  <si>
    <t>PYF</t>
  </si>
  <si>
    <t>SRB</t>
  </si>
  <si>
    <t>KWT</t>
  </si>
  <si>
    <t>TON</t>
  </si>
  <si>
    <t>ESP</t>
  </si>
  <si>
    <t>VEN</t>
  </si>
  <si>
    <t>UZB</t>
  </si>
  <si>
    <t>ARE</t>
  </si>
  <si>
    <t>ROM</t>
  </si>
  <si>
    <t>ALB</t>
  </si>
  <si>
    <t>ARG</t>
  </si>
  <si>
    <t>ARM</t>
  </si>
  <si>
    <t>FJI</t>
  </si>
  <si>
    <t>MLT</t>
  </si>
  <si>
    <t>BTN</t>
  </si>
  <si>
    <t>TJK</t>
  </si>
  <si>
    <t>MYS</t>
  </si>
  <si>
    <t>ETH</t>
  </si>
  <si>
    <t>ZMB</t>
  </si>
  <si>
    <t>HKG</t>
  </si>
  <si>
    <t>AUS</t>
  </si>
  <si>
    <t>LKA</t>
  </si>
  <si>
    <t>KEN</t>
  </si>
  <si>
    <t>IMY</t>
  </si>
  <si>
    <t>LUX</t>
  </si>
  <si>
    <t>VNM</t>
  </si>
  <si>
    <t>PRT</t>
  </si>
  <si>
    <t>MMR</t>
  </si>
  <si>
    <t>CHN</t>
  </si>
  <si>
    <t>LBN</t>
  </si>
  <si>
    <t>BGR</t>
  </si>
  <si>
    <t>CMR</t>
  </si>
  <si>
    <t>ZWE</t>
  </si>
  <si>
    <t>NIC</t>
  </si>
  <si>
    <t>FRA</t>
  </si>
  <si>
    <t>BDI</t>
  </si>
  <si>
    <t>BOL</t>
  </si>
  <si>
    <t>HRV</t>
  </si>
  <si>
    <t>CAN</t>
  </si>
  <si>
    <t>LSO</t>
  </si>
  <si>
    <t>MKD</t>
  </si>
  <si>
    <t>PHL</t>
  </si>
  <si>
    <t>ITA</t>
  </si>
  <si>
    <t>KHM</t>
  </si>
  <si>
    <t>GRC</t>
  </si>
  <si>
    <t>AUT</t>
  </si>
  <si>
    <t>MYT</t>
  </si>
  <si>
    <t>KIR</t>
  </si>
  <si>
    <t>JOR</t>
  </si>
  <si>
    <t>IRQ</t>
  </si>
  <si>
    <t>BEL</t>
  </si>
  <si>
    <t>IRL</t>
  </si>
  <si>
    <t>PRY</t>
  </si>
  <si>
    <t>UGA</t>
  </si>
  <si>
    <t>BRN</t>
  </si>
  <si>
    <t>KOR</t>
  </si>
  <si>
    <t>MDG</t>
  </si>
  <si>
    <t>FSM</t>
  </si>
  <si>
    <t>SSD</t>
  </si>
  <si>
    <t>NLD</t>
  </si>
  <si>
    <t>BHR</t>
  </si>
  <si>
    <t>TZA</t>
  </si>
  <si>
    <t>AGO</t>
  </si>
  <si>
    <t>DEU</t>
  </si>
  <si>
    <t>CYP</t>
  </si>
  <si>
    <t>ECU</t>
  </si>
  <si>
    <t>TUV</t>
  </si>
  <si>
    <t>KSV</t>
  </si>
  <si>
    <t>MHL</t>
  </si>
  <si>
    <t>EGY</t>
  </si>
  <si>
    <t>MWI</t>
  </si>
  <si>
    <t>BEN</t>
  </si>
  <si>
    <t>VUT</t>
  </si>
  <si>
    <t>CHE</t>
  </si>
  <si>
    <t>GTM</t>
  </si>
  <si>
    <t>NOR</t>
  </si>
  <si>
    <t>DNK</t>
  </si>
  <si>
    <t>ADO</t>
  </si>
  <si>
    <t>BIH</t>
  </si>
  <si>
    <t>SWE</t>
  </si>
  <si>
    <t>TGO</t>
  </si>
  <si>
    <t>MOZ</t>
  </si>
  <si>
    <t>DJI</t>
  </si>
  <si>
    <t>LAO</t>
  </si>
  <si>
    <t>SVN</t>
  </si>
  <si>
    <t>PNG</t>
  </si>
  <si>
    <t>SEN</t>
  </si>
  <si>
    <t>IDN</t>
  </si>
  <si>
    <t>FIN</t>
  </si>
  <si>
    <t>CIV</t>
  </si>
  <si>
    <t>JPN</t>
  </si>
  <si>
    <t>GHA</t>
  </si>
  <si>
    <t>AFG</t>
  </si>
  <si>
    <t>HTI</t>
  </si>
  <si>
    <t>SYR</t>
  </si>
  <si>
    <t>OMN</t>
  </si>
  <si>
    <t>MRT</t>
  </si>
  <si>
    <t>SLB</t>
  </si>
  <si>
    <t>YEM</t>
  </si>
  <si>
    <t>BGD</t>
  </si>
  <si>
    <t>ISL</t>
  </si>
  <si>
    <t>NER</t>
  </si>
  <si>
    <t>ZAR</t>
  </si>
  <si>
    <t>GMB</t>
  </si>
  <si>
    <t>PAK</t>
  </si>
  <si>
    <t>SDN</t>
  </si>
  <si>
    <t>NPL</t>
  </si>
  <si>
    <t>LIE</t>
  </si>
  <si>
    <t>SLE</t>
  </si>
  <si>
    <t>LBR</t>
  </si>
  <si>
    <t>MCO</t>
  </si>
  <si>
    <t>MLI</t>
  </si>
  <si>
    <t>BFA</t>
  </si>
  <si>
    <t>NGA</t>
  </si>
  <si>
    <t>QAT</t>
  </si>
  <si>
    <t>TCD</t>
  </si>
  <si>
    <t>IND</t>
  </si>
  <si>
    <t>CAF</t>
  </si>
  <si>
    <t>GIN</t>
  </si>
  <si>
    <t>COG</t>
  </si>
  <si>
    <t>FRO</t>
  </si>
  <si>
    <t>TMP</t>
  </si>
  <si>
    <t>COM</t>
  </si>
  <si>
    <t>Germany, Federal Rep Of</t>
  </si>
  <si>
    <t>Ireland</t>
  </si>
  <si>
    <t>Saint Lucia</t>
  </si>
  <si>
    <t>sub-jurisdictions</t>
  </si>
  <si>
    <t>all persons</t>
  </si>
  <si>
    <t>total residents</t>
  </si>
  <si>
    <t>prisoners</t>
  </si>
  <si>
    <t>prisoner</t>
  </si>
  <si>
    <t>quartile 3</t>
  </si>
  <si>
    <t>Prisoner prevalence in U.S. in 2010 in international comparison</t>
  </si>
  <si>
    <t>missing data</t>
  </si>
  <si>
    <t>rank</t>
  </si>
  <si>
    <t>(prisoner prevalence = prisoners per 100,000 residents of jurisdiction)</t>
  </si>
  <si>
    <t>median</t>
  </si>
  <si>
    <t>quartile 1</t>
  </si>
  <si>
    <t>across jurisdictions</t>
  </si>
  <si>
    <t>U.S. (highest across jurisdictions)</t>
  </si>
  <si>
    <t>world aggregate, ex. U.S.</t>
  </si>
  <si>
    <t>U.S. ratio</t>
  </si>
  <si>
    <t>U.S. (9th highest across jurisdictions)</t>
  </si>
  <si>
    <t>The Second United Nations' Survey on Crime Trends (1975-1980) reformed dataset</t>
  </si>
  <si>
    <t>criminal-justice-world-cts2-stats</t>
  </si>
  <si>
    <t>criminal-justice-world-cts2-dataset</t>
  </si>
  <si>
    <t xml:space="preserve">source </t>
  </si>
  <si>
    <t>Adapted Walmsley Prisoner Dataset</t>
  </si>
  <si>
    <t>prisoners-world-2003-2010</t>
  </si>
  <si>
    <t>2010 US/England&amp;Wales</t>
  </si>
  <si>
    <t>US/Finland</t>
  </si>
  <si>
    <t>Absence and prisoners are per 100,000 of population.</t>
  </si>
  <si>
    <t>persons in prisons and jails (prisoners)</t>
  </si>
  <si>
    <t>prisoners and "in prison" refers to all persons held in criminal justice system incarceration facilities</t>
  </si>
  <si>
    <t>Before 1876, transportation (banishment) was a significant form of punishment in England &amp; Wales.</t>
  </si>
  <si>
    <t>Punishment prevalence and sex ratio in the United States since 1815</t>
  </si>
  <si>
    <t>absent in punishment</t>
  </si>
  <si>
    <t>males &amp; females</t>
  </si>
  <si>
    <t>absence in punishment distribution by cause</t>
  </si>
  <si>
    <t>punishment sex ratio (25yr ma)</t>
  </si>
  <si>
    <t>punishment sex ratio</t>
  </si>
  <si>
    <t>punishment by execution</t>
  </si>
  <si>
    <t>punishment by holding in prison (prisoners)</t>
  </si>
  <si>
    <t>resident population</t>
  </si>
  <si>
    <t>total (1000s)</t>
  </si>
  <si>
    <t>Long-run comparison of U.S. and England &amp; Wales, prevalence and sex ratio of punishment</t>
  </si>
  <si>
    <t>prisoner sex ratio
 (males / females)</t>
  </si>
  <si>
    <t>Prisoner prevalence in U.S. about 1977 in international comparison</t>
  </si>
  <si>
    <t>Repository:</t>
  </si>
  <si>
    <t>http://acrosswalls.org/datasets/</t>
  </si>
  <si>
    <t>Version: 1.0</t>
  </si>
  <si>
    <t>absence in punishment prevalence</t>
  </si>
  <si>
    <t>Expected years of absence for executed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</si>
</sst>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0.000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3" fontId="0" fillId="0" borderId="0" xfId="0" applyNumberFormat="1" applyAlignment="1">
      <alignment horizontal="center"/>
    </xf>
    <xf numFmtId="167" fontId="0" fillId="0" borderId="0" xfId="0" applyNumberFormat="1"/>
    <xf numFmtId="9" fontId="0" fillId="0" borderId="0" xfId="2" applyFont="1"/>
    <xf numFmtId="1" fontId="0" fillId="0" borderId="0" xfId="0" applyNumberFormat="1"/>
    <xf numFmtId="0" fontId="4" fillId="0" borderId="0" xfId="0" applyFont="1"/>
    <xf numFmtId="3" fontId="0" fillId="0" borderId="0" xfId="1" applyNumberFormat="1" applyFont="1"/>
    <xf numFmtId="3" fontId="4" fillId="0" borderId="0" xfId="0" applyNumberFormat="1" applyFont="1"/>
    <xf numFmtId="3" fontId="4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1" fillId="0" borderId="0" xfId="2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165" fontId="1" fillId="0" borderId="0" xfId="2" applyNumberFormat="1" applyAlignment="1">
      <alignment horizontal="center"/>
    </xf>
    <xf numFmtId="166" fontId="1" fillId="0" borderId="0" xfId="2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Males per Female in Prisons, 1880-2010</a:t>
            </a:r>
          </a:p>
        </c:rich>
      </c:tx>
      <c:layout>
        <c:manualLayout>
          <c:xMode val="edge"/>
          <c:yMode val="edge"/>
          <c:x val="0.18844196558763487"/>
          <c:y val="3.0303013198618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8207481196318"/>
          <c:y val="0.16969730448489678"/>
          <c:w val="0.83898420807982443"/>
          <c:h val="0.60606180173177426"/>
        </c:manualLayout>
      </c:layout>
      <c:lineChart>
        <c:grouping val="standard"/>
        <c:varyColors val="0"/>
        <c:ser>
          <c:idx val="0"/>
          <c:order val="0"/>
          <c:tx>
            <c:v>United States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'comparison to England &amp; Wales'!$A$36:$A$166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'comparison to England &amp; Wales'!$F$36:$F$166</c:f>
              <c:numCache>
                <c:formatCode>0.0</c:formatCode>
                <c:ptCount val="131"/>
                <c:pt idx="0">
                  <c:v>10.589087301587302</c:v>
                </c:pt>
                <c:pt idx="1">
                  <c:v>10.697845240148276</c:v>
                </c:pt>
                <c:pt idx="2">
                  <c:v>10.807720205027298</c:v>
                </c:pt>
                <c:pt idx="3">
                  <c:v>10.918723668929834</c:v>
                </c:pt>
                <c:pt idx="4">
                  <c:v>11.030867222394701</c:v>
                </c:pt>
                <c:pt idx="5">
                  <c:v>11.144162575004326</c:v>
                </c:pt>
                <c:pt idx="6">
                  <c:v>11.258621556607411</c:v>
                </c:pt>
                <c:pt idx="7">
                  <c:v>11.37425611855414</c:v>
                </c:pt>
                <c:pt idx="8">
                  <c:v>11.491078334944127</c:v>
                </c:pt>
                <c:pt idx="9">
                  <c:v>11.609100403887105</c:v>
                </c:pt>
                <c:pt idx="10">
                  <c:v>11.728334648776638</c:v>
                </c:pt>
                <c:pt idx="11">
                  <c:v>11.900502088165872</c:v>
                </c:pt>
                <c:pt idx="12">
                  <c:v>12.075196879312497</c:v>
                </c:pt>
                <c:pt idx="13">
                  <c:v>12.25245612276774</c:v>
                </c:pt>
                <c:pt idx="14">
                  <c:v>12.432317463704656</c:v>
                </c:pt>
                <c:pt idx="15">
                  <c:v>12.614819099912946</c:v>
                </c:pt>
                <c:pt idx="16">
                  <c:v>12.799999789911157</c:v>
                </c:pt>
                <c:pt idx="17">
                  <c:v>12.987898861177989</c:v>
                </c:pt>
                <c:pt idx="18">
                  <c:v>13.178556218504383</c:v>
                </c:pt>
                <c:pt idx="19">
                  <c:v>13.372012352468268</c:v>
                </c:pt>
                <c:pt idx="20">
                  <c:v>13.568308348033655</c:v>
                </c:pt>
                <c:pt idx="21">
                  <c:v>13.767485893276037</c:v>
                </c:pt>
                <c:pt idx="22">
                  <c:v>13.969587288235804</c:v>
                </c:pt>
                <c:pt idx="23">
                  <c:v>14.174655453901662</c:v>
                </c:pt>
                <c:pt idx="24">
                  <c:v>14.382733941325917</c:v>
                </c:pt>
                <c:pt idx="25">
                  <c:v>14.472144691602379</c:v>
                </c:pt>
                <c:pt idx="26">
                  <c:v>14.562111266821271</c:v>
                </c:pt>
                <c:pt idx="27">
                  <c:v>14.652637122287089</c:v>
                </c:pt>
                <c:pt idx="28">
                  <c:v>14.743725734784332</c:v>
                </c:pt>
                <c:pt idx="29">
                  <c:v>14.835380602711057</c:v>
                </c:pt>
                <c:pt idx="30">
                  <c:v>14.92760524621322</c:v>
                </c:pt>
                <c:pt idx="31">
                  <c:v>15.11638551482906</c:v>
                </c:pt>
                <c:pt idx="32">
                  <c:v>15.307553171725258</c:v>
                </c:pt>
                <c:pt idx="33">
                  <c:v>15.501138408737244</c:v>
                </c:pt>
                <c:pt idx="34">
                  <c:v>15.69717179951806</c:v>
                </c:pt>
                <c:pt idx="35">
                  <c:v>15.895684304367002</c:v>
                </c:pt>
                <c:pt idx="36">
                  <c:v>16.096707275119268</c:v>
                </c:pt>
                <c:pt idx="37">
                  <c:v>16.300272460097506</c:v>
                </c:pt>
                <c:pt idx="38">
                  <c:v>16.506412009125917</c:v>
                </c:pt>
                <c:pt idx="39">
                  <c:v>16.715158478607822</c:v>
                </c:pt>
                <c:pt idx="40">
                  <c:v>16.926544836667386</c:v>
                </c:pt>
                <c:pt idx="41">
                  <c:v>17.140604468356443</c:v>
                </c:pt>
                <c:pt idx="42">
                  <c:v>17.357371180927103</c:v>
                </c:pt>
                <c:pt idx="43">
                  <c:v>17.718803145215585</c:v>
                </c:pt>
                <c:pt idx="44">
                  <c:v>18.087761195306332</c:v>
                </c:pt>
                <c:pt idx="45">
                  <c:v>18.464402046634333</c:v>
                </c:pt>
                <c:pt idx="46">
                  <c:v>18.848885677914886</c:v>
                </c:pt>
                <c:pt idx="47">
                  <c:v>19.241375399094771</c:v>
                </c:pt>
                <c:pt idx="48">
                  <c:v>19.642037920718359</c:v>
                </c:pt>
                <c:pt idx="49">
                  <c:v>20.051043424738172</c:v>
                </c:pt>
                <c:pt idx="50">
                  <c:v>20.468565636799877</c:v>
                </c:pt>
                <c:pt idx="51">
                  <c:v>20.894781900032495</c:v>
                </c:pt>
                <c:pt idx="52">
                  <c:v>21.329873250375144</c:v>
                </c:pt>
                <c:pt idx="53">
                  <c:v>21.774024493472293</c:v>
                </c:pt>
                <c:pt idx="54">
                  <c:v>21.334646176914173</c:v>
                </c:pt>
                <c:pt idx="55">
                  <c:v>20.904134080981432</c:v>
                </c:pt>
                <c:pt idx="56">
                  <c:v>20.482309294095554</c:v>
                </c:pt>
                <c:pt idx="57">
                  <c:v>20.068996514937044</c:v>
                </c:pt>
                <c:pt idx="58">
                  <c:v>19.664023979593964</c:v>
                </c:pt>
                <c:pt idx="59">
                  <c:v>19.267223390180522</c:v>
                </c:pt>
                <c:pt idx="60">
                  <c:v>18.878429844896107</c:v>
                </c:pt>
                <c:pt idx="61">
                  <c:v>18.925883343250799</c:v>
                </c:pt>
                <c:pt idx="62">
                  <c:v>18.97345612242092</c:v>
                </c:pt>
                <c:pt idx="63">
                  <c:v>19.021148482235024</c:v>
                </c:pt>
                <c:pt idx="64">
                  <c:v>19.068960723275289</c:v>
                </c:pt>
                <c:pt idx="65">
                  <c:v>19.11689314687948</c:v>
                </c:pt>
                <c:pt idx="66">
                  <c:v>19.164946055142796</c:v>
                </c:pt>
                <c:pt idx="67">
                  <c:v>19.213119750919795</c:v>
                </c:pt>
                <c:pt idx="68">
                  <c:v>19.261414537826301</c:v>
                </c:pt>
                <c:pt idx="69">
                  <c:v>19.309830720241322</c:v>
                </c:pt>
                <c:pt idx="70">
                  <c:v>19.358368603308964</c:v>
                </c:pt>
                <c:pt idx="71">
                  <c:v>19.457135029944336</c:v>
                </c:pt>
                <c:pt idx="72">
                  <c:v>19.556405363041566</c:v>
                </c:pt>
                <c:pt idx="73">
                  <c:v>19.656182173532201</c:v>
                </c:pt>
                <c:pt idx="74">
                  <c:v>19.756468045464704</c:v>
                </c:pt>
                <c:pt idx="75">
                  <c:v>19.857265576071331</c:v>
                </c:pt>
                <c:pt idx="76">
                  <c:v>19.958577375835432</c:v>
                </c:pt>
                <c:pt idx="77">
                  <c:v>20.060406068559047</c:v>
                </c:pt>
                <c:pt idx="78">
                  <c:v>20.162754291430851</c:v>
                </c:pt>
                <c:pt idx="79">
                  <c:v>20.265624695094473</c:v>
                </c:pt>
                <c:pt idx="80">
                  <c:v>20.369019943717117</c:v>
                </c:pt>
                <c:pt idx="81">
                  <c:v>20.532813116390926</c:v>
                </c:pt>
                <c:pt idx="82">
                  <c:v>20.697923397275577</c:v>
                </c:pt>
                <c:pt idx="83">
                  <c:v>20.864361377618614</c:v>
                </c:pt>
                <c:pt idx="84">
                  <c:v>21.032137733834869</c:v>
                </c:pt>
                <c:pt idx="85">
                  <c:v>21.201263228191312</c:v>
                </c:pt>
                <c:pt idx="86">
                  <c:v>21.371748709497407</c:v>
                </c:pt>
                <c:pt idx="87">
                  <c:v>21.543605113801032</c:v>
                </c:pt>
                <c:pt idx="88">
                  <c:v>21.716843465089976</c:v>
                </c:pt>
                <c:pt idx="89">
                  <c:v>21.891474875999112</c:v>
                </c:pt>
                <c:pt idx="90">
                  <c:v>22.067510548523206</c:v>
                </c:pt>
                <c:pt idx="91">
                  <c:v>21.39346966785336</c:v>
                </c:pt>
                <c:pt idx="92">
                  <c:v>20.740017022898424</c:v>
                </c:pt>
                <c:pt idx="93">
                  <c:v>20.106523756474786</c:v>
                </c:pt>
                <c:pt idx="94">
                  <c:v>19.492380219521522</c:v>
                </c:pt>
                <c:pt idx="95">
                  <c:v>18.896995384398064</c:v>
                </c:pt>
                <c:pt idx="96">
                  <c:v>18.319796276102355</c:v>
                </c:pt>
                <c:pt idx="97">
                  <c:v>17.760227420862247</c:v>
                </c:pt>
                <c:pt idx="98">
                  <c:v>17.217750311569286</c:v>
                </c:pt>
                <c:pt idx="99">
                  <c:v>16.691842889540649</c:v>
                </c:pt>
                <c:pt idx="100">
                  <c:v>16.181999042110306</c:v>
                </c:pt>
                <c:pt idx="101">
                  <c:v>15.722752880850653</c:v>
                </c:pt>
                <c:pt idx="102">
                  <c:v>15.276540154834876</c:v>
                </c:pt>
                <c:pt idx="103">
                  <c:v>14.842990974342404</c:v>
                </c:pt>
                <c:pt idx="104">
                  <c:v>14.421745947146468</c:v>
                </c:pt>
                <c:pt idx="105">
                  <c:v>14.012455880594516</c:v>
                </c:pt>
                <c:pt idx="106">
                  <c:v>13.614781492143679</c:v>
                </c:pt>
                <c:pt idx="107">
                  <c:v>13.228393128111215</c:v>
                </c:pt>
                <c:pt idx="108">
                  <c:v>12.852970490406845</c:v>
                </c:pt>
                <c:pt idx="109">
                  <c:v>12.488202371020455</c:v>
                </c:pt>
                <c:pt idx="110">
                  <c:v>12.133786394045039</c:v>
                </c:pt>
                <c:pt idx="111">
                  <c:v>11.975447088257594</c:v>
                </c:pt>
                <c:pt idx="112">
                  <c:v>11.819174024197423</c:v>
                </c:pt>
                <c:pt idx="113">
                  <c:v>11.66494023853503</c:v>
                </c:pt>
                <c:pt idx="114">
                  <c:v>11.512719119797669</c:v>
                </c:pt>
                <c:pt idx="115">
                  <c:v>11.362484403777842</c:v>
                </c:pt>
                <c:pt idx="116">
                  <c:v>11.214210169001646</c:v>
                </c:pt>
                <c:pt idx="117">
                  <c:v>11.067870832256302</c:v>
                </c:pt>
                <c:pt idx="118">
                  <c:v>10.923441144176026</c:v>
                </c:pt>
                <c:pt idx="119">
                  <c:v>10.78089618488552</c:v>
                </c:pt>
                <c:pt idx="120">
                  <c:v>10.640211359700279</c:v>
                </c:pt>
                <c:pt idx="121">
                  <c:v>10.581190759429406</c:v>
                </c:pt>
                <c:pt idx="122">
                  <c:v>10.522497542810846</c:v>
                </c:pt>
                <c:pt idx="123">
                  <c:v>10.464129893867549</c:v>
                </c:pt>
                <c:pt idx="124">
                  <c:v>10.40608600669557</c:v>
                </c:pt>
                <c:pt idx="125">
                  <c:v>10.348364085408207</c:v>
                </c:pt>
                <c:pt idx="126">
                  <c:v>10.290962344080437</c:v>
                </c:pt>
                <c:pt idx="127">
                  <c:v>10.233879006693643</c:v>
                </c:pt>
                <c:pt idx="128">
                  <c:v>10.177112307080678</c:v>
                </c:pt>
                <c:pt idx="129">
                  <c:v>10.120660488871223</c:v>
                </c:pt>
                <c:pt idx="130">
                  <c:v>10.064521805437428</c:v>
                </c:pt>
              </c:numCache>
            </c:numRef>
          </c:val>
          <c:smooth val="0"/>
        </c:ser>
        <c:ser>
          <c:idx val="1"/>
          <c:order val="1"/>
          <c:tx>
            <c:v>England &amp; Wales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'comparison to England &amp; Wales'!$A$36:$A$166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'comparison to England &amp; Wales'!$G$36:$G$166</c:f>
              <c:numCache>
                <c:formatCode>0.0</c:formatCode>
                <c:ptCount val="131"/>
                <c:pt idx="0">
                  <c:v>5.0999999999999996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5.4</c:v>
                </c:pt>
                <c:pt idx="5">
                  <c:v>5.6</c:v>
                </c:pt>
                <c:pt idx="6">
                  <c:v>5.9</c:v>
                </c:pt>
                <c:pt idx="7">
                  <c:v>6</c:v>
                </c:pt>
                <c:pt idx="8">
                  <c:v>6.1</c:v>
                </c:pt>
                <c:pt idx="9">
                  <c:v>6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5.5</c:v>
                </c:pt>
                <c:pt idx="17">
                  <c:v>5.4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5.3</c:v>
                </c:pt>
                <c:pt idx="24">
                  <c:v>5.5</c:v>
                </c:pt>
                <c:pt idx="25">
                  <c:v>5.8</c:v>
                </c:pt>
                <c:pt idx="26">
                  <c:v>6.1</c:v>
                </c:pt>
                <c:pt idx="27">
                  <c:v>6.3</c:v>
                </c:pt>
                <c:pt idx="28">
                  <c:v>6.7</c:v>
                </c:pt>
                <c:pt idx="29">
                  <c:v>7</c:v>
                </c:pt>
                <c:pt idx="30">
                  <c:v>7.1</c:v>
                </c:pt>
                <c:pt idx="31">
                  <c:v>6.8</c:v>
                </c:pt>
                <c:pt idx="32">
                  <c:v>6.6</c:v>
                </c:pt>
                <c:pt idx="33">
                  <c:v>6.2</c:v>
                </c:pt>
                <c:pt idx="34">
                  <c:v>5.6</c:v>
                </c:pt>
                <c:pt idx="35">
                  <c:v>4.9000000000000004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5.7</c:v>
                </c:pt>
                <c:pt idx="40">
                  <c:v>6.8</c:v>
                </c:pt>
                <c:pt idx="41">
                  <c:v>7.7</c:v>
                </c:pt>
                <c:pt idx="42">
                  <c:v>8.6999999999999993</c:v>
                </c:pt>
                <c:pt idx="43">
                  <c:v>9.6</c:v>
                </c:pt>
                <c:pt idx="44">
                  <c:v>10.4</c:v>
                </c:pt>
                <c:pt idx="45">
                  <c:v>10.9</c:v>
                </c:pt>
                <c:pt idx="46">
                  <c:v>11.3</c:v>
                </c:pt>
                <c:pt idx="47">
                  <c:v>11.9</c:v>
                </c:pt>
                <c:pt idx="48">
                  <c:v>12.5</c:v>
                </c:pt>
                <c:pt idx="49">
                  <c:v>13.1</c:v>
                </c:pt>
                <c:pt idx="50">
                  <c:v>13.5</c:v>
                </c:pt>
                <c:pt idx="51">
                  <c:v>14</c:v>
                </c:pt>
                <c:pt idx="52">
                  <c:v>14.6</c:v>
                </c:pt>
                <c:pt idx="53">
                  <c:v>15.1</c:v>
                </c:pt>
                <c:pt idx="54">
                  <c:v>15.1</c:v>
                </c:pt>
                <c:pt idx="55">
                  <c:v>15</c:v>
                </c:pt>
                <c:pt idx="56">
                  <c:v>14.8</c:v>
                </c:pt>
                <c:pt idx="57">
                  <c:v>14.8</c:v>
                </c:pt>
                <c:pt idx="58">
                  <c:v>14.8</c:v>
                </c:pt>
                <c:pt idx="59">
                  <c:v>12.4</c:v>
                </c:pt>
                <c:pt idx="60">
                  <c:v>10.8</c:v>
                </c:pt>
                <c:pt idx="61">
                  <c:v>9.5</c:v>
                </c:pt>
                <c:pt idx="62">
                  <c:v>9.1999999999999993</c:v>
                </c:pt>
                <c:pt idx="63">
                  <c:v>8.5</c:v>
                </c:pt>
                <c:pt idx="64">
                  <c:v>8.3000000000000007</c:v>
                </c:pt>
                <c:pt idx="65">
                  <c:v>9.1999999999999993</c:v>
                </c:pt>
                <c:pt idx="66">
                  <c:v>11.4</c:v>
                </c:pt>
                <c:pt idx="67">
                  <c:v>14.2</c:v>
                </c:pt>
                <c:pt idx="68">
                  <c:v>16.100000000000001</c:v>
                </c:pt>
                <c:pt idx="69">
                  <c:v>17</c:v>
                </c:pt>
                <c:pt idx="70">
                  <c:v>17.899999999999999</c:v>
                </c:pt>
                <c:pt idx="71">
                  <c:v>18.899999999999999</c:v>
                </c:pt>
                <c:pt idx="72">
                  <c:v>19.7</c:v>
                </c:pt>
                <c:pt idx="73">
                  <c:v>19.899999999999999</c:v>
                </c:pt>
                <c:pt idx="74">
                  <c:v>20</c:v>
                </c:pt>
                <c:pt idx="75">
                  <c:v>21</c:v>
                </c:pt>
                <c:pt idx="76">
                  <c:v>22.9</c:v>
                </c:pt>
                <c:pt idx="77">
                  <c:v>25</c:v>
                </c:pt>
                <c:pt idx="78">
                  <c:v>26.9</c:v>
                </c:pt>
                <c:pt idx="79">
                  <c:v>28.1</c:v>
                </c:pt>
                <c:pt idx="80">
                  <c:v>29.3</c:v>
                </c:pt>
                <c:pt idx="81">
                  <c:v>29.8</c:v>
                </c:pt>
                <c:pt idx="82">
                  <c:v>30.4</c:v>
                </c:pt>
                <c:pt idx="83">
                  <c:v>31.1</c:v>
                </c:pt>
                <c:pt idx="84">
                  <c:v>32.700000000000003</c:v>
                </c:pt>
                <c:pt idx="85">
                  <c:v>33.700000000000003</c:v>
                </c:pt>
                <c:pt idx="86">
                  <c:v>34.799999999999997</c:v>
                </c:pt>
                <c:pt idx="87">
                  <c:v>36</c:v>
                </c:pt>
                <c:pt idx="88">
                  <c:v>38.1</c:v>
                </c:pt>
                <c:pt idx="89">
                  <c:v>39.1</c:v>
                </c:pt>
                <c:pt idx="90">
                  <c:v>38.4</c:v>
                </c:pt>
                <c:pt idx="91">
                  <c:v>38</c:v>
                </c:pt>
                <c:pt idx="92">
                  <c:v>36.700000000000003</c:v>
                </c:pt>
                <c:pt idx="93">
                  <c:v>35.700000000000003</c:v>
                </c:pt>
                <c:pt idx="94">
                  <c:v>33.5</c:v>
                </c:pt>
                <c:pt idx="95">
                  <c:v>32.299999999999997</c:v>
                </c:pt>
                <c:pt idx="96">
                  <c:v>30.8</c:v>
                </c:pt>
                <c:pt idx="97">
                  <c:v>30</c:v>
                </c:pt>
                <c:pt idx="98">
                  <c:v>28.9</c:v>
                </c:pt>
                <c:pt idx="99">
                  <c:v>28</c:v>
                </c:pt>
                <c:pt idx="100">
                  <c:v>28.2</c:v>
                </c:pt>
                <c:pt idx="101">
                  <c:v>29.4</c:v>
                </c:pt>
                <c:pt idx="102">
                  <c:v>30.6</c:v>
                </c:pt>
                <c:pt idx="103">
                  <c:v>30.1</c:v>
                </c:pt>
                <c:pt idx="104">
                  <c:v>29.3</c:v>
                </c:pt>
                <c:pt idx="105">
                  <c:v>28.6</c:v>
                </c:pt>
                <c:pt idx="106">
                  <c:v>28.2</c:v>
                </c:pt>
                <c:pt idx="107">
                  <c:v>27.4</c:v>
                </c:pt>
                <c:pt idx="108">
                  <c:v>26.9</c:v>
                </c:pt>
                <c:pt idx="109">
                  <c:v>26.8</c:v>
                </c:pt>
                <c:pt idx="110">
                  <c:v>27.1</c:v>
                </c:pt>
                <c:pt idx="111">
                  <c:v>27.5</c:v>
                </c:pt>
                <c:pt idx="112">
                  <c:v>27.6</c:v>
                </c:pt>
                <c:pt idx="113">
                  <c:v>26.9</c:v>
                </c:pt>
                <c:pt idx="114">
                  <c:v>25.9</c:v>
                </c:pt>
                <c:pt idx="115">
                  <c:v>24.6</c:v>
                </c:pt>
                <c:pt idx="116">
                  <c:v>23.2</c:v>
                </c:pt>
                <c:pt idx="117">
                  <c:v>21.6</c:v>
                </c:pt>
                <c:pt idx="118">
                  <c:v>20.2</c:v>
                </c:pt>
                <c:pt idx="119">
                  <c:v>19.100000000000001</c:v>
                </c:pt>
                <c:pt idx="120">
                  <c:v>17.899999999999999</c:v>
                </c:pt>
                <c:pt idx="121">
                  <c:v>16.7</c:v>
                </c:pt>
                <c:pt idx="122">
                  <c:v>15.9</c:v>
                </c:pt>
                <c:pt idx="123">
                  <c:v>15.6</c:v>
                </c:pt>
                <c:pt idx="124">
                  <c:v>15.8</c:v>
                </c:pt>
                <c:pt idx="125">
                  <c:v>16.100000000000001</c:v>
                </c:pt>
                <c:pt idx="126">
                  <c:v>16.600000000000001</c:v>
                </c:pt>
                <c:pt idx="127">
                  <c:v>17.2</c:v>
                </c:pt>
                <c:pt idx="128">
                  <c:v>17.899999999999999</c:v>
                </c:pt>
                <c:pt idx="129">
                  <c:v>18.399999999999999</c:v>
                </c:pt>
                <c:pt idx="130">
                  <c:v>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2464"/>
        <c:axId val="86869120"/>
      </c:lineChart>
      <c:catAx>
        <c:axId val="868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423811606882474"/>
              <c:y val="0.86282354490634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6912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6869120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males per female</a:t>
                </a:r>
              </a:p>
            </c:rich>
          </c:tx>
          <c:layout>
            <c:manualLayout>
              <c:xMode val="edge"/>
              <c:yMode val="edge"/>
              <c:x val="8.7099008457276177E-3"/>
              <c:y val="0.337374387341367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62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356171624380284"/>
          <c:y val="0.92074789038466975"/>
          <c:w val="0.59287638524351116"/>
          <c:h val="4.34098157085203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Absence in Punishment, 1850-2010</a:t>
            </a:r>
          </a:p>
        </c:rich>
      </c:tx>
      <c:layout>
        <c:manualLayout>
          <c:xMode val="edge"/>
          <c:yMode val="edge"/>
          <c:x val="0.28594050743657046"/>
          <c:y val="3.13901040147759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337638134439"/>
          <c:y val="0.16367713004484305"/>
          <c:w val="0.83254472832853277"/>
          <c:h val="0.61659192825112108"/>
        </c:manualLayout>
      </c:layout>
      <c:lineChart>
        <c:grouping val="standard"/>
        <c:varyColors val="0"/>
        <c:ser>
          <c:idx val="0"/>
          <c:order val="0"/>
          <c:tx>
            <c:v>United States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'comparison to England &amp; Wales'!$A$6:$A$166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'comparison to England &amp; Wales'!$B$6:$B$166</c:f>
              <c:numCache>
                <c:formatCode>#,##0</c:formatCode>
                <c:ptCount val="161"/>
                <c:pt idx="0">
                  <c:v>60.490104614435374</c:v>
                </c:pt>
                <c:pt idx="1">
                  <c:v>62.201118302446261</c:v>
                </c:pt>
                <c:pt idx="2">
                  <c:v>64.061527553362666</c:v>
                </c:pt>
                <c:pt idx="3">
                  <c:v>65.808705789489125</c:v>
                </c:pt>
                <c:pt idx="4">
                  <c:v>67.669381985913759</c:v>
                </c:pt>
                <c:pt idx="5">
                  <c:v>69.514694976154715</c:v>
                </c:pt>
                <c:pt idx="6">
                  <c:v>71.54014790612375</c:v>
                </c:pt>
                <c:pt idx="7">
                  <c:v>73.46900879851465</c:v>
                </c:pt>
                <c:pt idx="8">
                  <c:v>75.659033891211266</c:v>
                </c:pt>
                <c:pt idx="9">
                  <c:v>77.826261923842523</c:v>
                </c:pt>
                <c:pt idx="10">
                  <c:v>80.082621514381273</c:v>
                </c:pt>
                <c:pt idx="11">
                  <c:v>82.265619974827445</c:v>
                </c:pt>
                <c:pt idx="12">
                  <c:v>84.596478789463745</c:v>
                </c:pt>
                <c:pt idx="13">
                  <c:v>86.988753297000329</c:v>
                </c:pt>
                <c:pt idx="14">
                  <c:v>89.442191059025589</c:v>
                </c:pt>
                <c:pt idx="15">
                  <c:v>91.86641283197828</c:v>
                </c:pt>
                <c:pt idx="16">
                  <c:v>94.455796792745502</c:v>
                </c:pt>
                <c:pt idx="17">
                  <c:v>97.147265473991368</c:v>
                </c:pt>
                <c:pt idx="18">
                  <c:v>99.815174215374753</c:v>
                </c:pt>
                <c:pt idx="19">
                  <c:v>102.61067896391681</c:v>
                </c:pt>
                <c:pt idx="20">
                  <c:v>105.455487140429</c:v>
                </c:pt>
                <c:pt idx="21">
                  <c:v>106.79522969765962</c:v>
                </c:pt>
                <c:pt idx="22">
                  <c:v>108.09677065295865</c:v>
                </c:pt>
                <c:pt idx="23">
                  <c:v>109.54956648524357</c:v>
                </c:pt>
                <c:pt idx="24">
                  <c:v>110.96194874422736</c:v>
                </c:pt>
                <c:pt idx="25">
                  <c:v>112.38087235882296</c:v>
                </c:pt>
                <c:pt idx="26">
                  <c:v>113.85577396155054</c:v>
                </c:pt>
                <c:pt idx="27">
                  <c:v>115.43591575519604</c:v>
                </c:pt>
                <c:pt idx="28">
                  <c:v>117.07206775427446</c:v>
                </c:pt>
                <c:pt idx="29">
                  <c:v>118.74170655762039</c:v>
                </c:pt>
                <c:pt idx="30">
                  <c:v>120.37049637502754</c:v>
                </c:pt>
                <c:pt idx="31">
                  <c:v>103.16749994490101</c:v>
                </c:pt>
                <c:pt idx="32">
                  <c:v>105.01845821965354</c:v>
                </c:pt>
                <c:pt idx="33">
                  <c:v>106.92514602632187</c:v>
                </c:pt>
                <c:pt idx="34">
                  <c:v>108.88553972841476</c:v>
                </c:pt>
                <c:pt idx="35">
                  <c:v>110.81660331311525</c:v>
                </c:pt>
                <c:pt idx="36">
                  <c:v>112.74776536118186</c:v>
                </c:pt>
                <c:pt idx="37">
                  <c:v>114.66898782032874</c:v>
                </c:pt>
                <c:pt idx="38">
                  <c:v>116.64560445364137</c:v>
                </c:pt>
                <c:pt idx="39">
                  <c:v>118.66860993985038</c:v>
                </c:pt>
                <c:pt idx="40">
                  <c:v>132.09480644942377</c:v>
                </c:pt>
                <c:pt idx="41">
                  <c:v>91.842455322310883</c:v>
                </c:pt>
                <c:pt idx="42">
                  <c:v>93.062042046778885</c:v>
                </c:pt>
                <c:pt idx="43">
                  <c:v>94.2881742248329</c:v>
                </c:pt>
                <c:pt idx="44">
                  <c:v>95.529781729270496</c:v>
                </c:pt>
                <c:pt idx="45">
                  <c:v>96.792394882809546</c:v>
                </c:pt>
                <c:pt idx="46">
                  <c:v>98.078264411050284</c:v>
                </c:pt>
                <c:pt idx="47">
                  <c:v>99.353347646850139</c:v>
                </c:pt>
                <c:pt idx="48">
                  <c:v>100.64010727962749</c:v>
                </c:pt>
                <c:pt idx="49">
                  <c:v>101.97261185355143</c:v>
                </c:pt>
                <c:pt idx="50">
                  <c:v>134.08665195119218</c:v>
                </c:pt>
                <c:pt idx="51">
                  <c:v>134.21266248046635</c:v>
                </c:pt>
                <c:pt idx="52">
                  <c:v>134.32219728345748</c:v>
                </c:pt>
                <c:pt idx="53">
                  <c:v>134.6656976446645</c:v>
                </c:pt>
                <c:pt idx="54">
                  <c:v>134.93784209818025</c:v>
                </c:pt>
                <c:pt idx="55">
                  <c:v>138.04679850424213</c:v>
                </c:pt>
                <c:pt idx="56">
                  <c:v>141.28493714289945</c:v>
                </c:pt>
                <c:pt idx="57">
                  <c:v>144.75713664032313</c:v>
                </c:pt>
                <c:pt idx="58">
                  <c:v>148.07576058186626</c:v>
                </c:pt>
                <c:pt idx="59">
                  <c:v>151.44881996917874</c:v>
                </c:pt>
                <c:pt idx="60">
                  <c:v>154.69035914953992</c:v>
                </c:pt>
                <c:pt idx="61">
                  <c:v>154.4990733277973</c:v>
                </c:pt>
                <c:pt idx="62">
                  <c:v>154.34820048384077</c:v>
                </c:pt>
                <c:pt idx="63">
                  <c:v>153.51644542211227</c:v>
                </c:pt>
                <c:pt idx="64">
                  <c:v>152.71812659307631</c:v>
                </c:pt>
                <c:pt idx="65">
                  <c:v>152.70685580274736</c:v>
                </c:pt>
                <c:pt idx="66">
                  <c:v>152.73915807999566</c:v>
                </c:pt>
                <c:pt idx="67">
                  <c:v>152.9178193713594</c:v>
                </c:pt>
                <c:pt idx="68">
                  <c:v>155.15710326266773</c:v>
                </c:pt>
                <c:pt idx="69">
                  <c:v>155.33133807844243</c:v>
                </c:pt>
                <c:pt idx="70">
                  <c:v>154.65762075469729</c:v>
                </c:pt>
                <c:pt idx="71">
                  <c:v>153.9011565229726</c:v>
                </c:pt>
                <c:pt idx="72">
                  <c:v>154.01057253132481</c:v>
                </c:pt>
                <c:pt idx="73">
                  <c:v>156.73633654230022</c:v>
                </c:pt>
                <c:pt idx="74">
                  <c:v>159.19852713303274</c:v>
                </c:pt>
                <c:pt idx="75">
                  <c:v>162.39869647356136</c:v>
                </c:pt>
                <c:pt idx="76">
                  <c:v>165.90438381755231</c:v>
                </c:pt>
                <c:pt idx="77">
                  <c:v>169.41608087076892</c:v>
                </c:pt>
                <c:pt idx="78">
                  <c:v>173.2689902530521</c:v>
                </c:pt>
                <c:pt idx="79">
                  <c:v>177.52834664479951</c:v>
                </c:pt>
                <c:pt idx="80">
                  <c:v>181.88995862136625</c:v>
                </c:pt>
                <c:pt idx="81">
                  <c:v>186.91148081441938</c:v>
                </c:pt>
                <c:pt idx="82">
                  <c:v>192.31911777881402</c:v>
                </c:pt>
                <c:pt idx="83">
                  <c:v>198.03868541000526</c:v>
                </c:pt>
                <c:pt idx="84">
                  <c:v>201.12013578876537</c:v>
                </c:pt>
                <c:pt idx="85">
                  <c:v>204.17711764188894</c:v>
                </c:pt>
                <c:pt idx="86">
                  <c:v>207.40126321054345</c:v>
                </c:pt>
                <c:pt idx="87">
                  <c:v>210.67509302307477</c:v>
                </c:pt>
                <c:pt idx="88">
                  <c:v>213.68039311826712</c:v>
                </c:pt>
                <c:pt idx="89">
                  <c:v>216.63051170788364</c:v>
                </c:pt>
                <c:pt idx="90">
                  <c:v>218.72754009848012</c:v>
                </c:pt>
                <c:pt idx="91">
                  <c:v>215.15547168112278</c:v>
                </c:pt>
                <c:pt idx="92">
                  <c:v>212.09967247131945</c:v>
                </c:pt>
                <c:pt idx="93">
                  <c:v>209.79961420315283</c:v>
                </c:pt>
                <c:pt idx="94">
                  <c:v>210.10663135692175</c:v>
                </c:pt>
                <c:pt idx="95">
                  <c:v>209.32227975992279</c:v>
                </c:pt>
                <c:pt idx="96">
                  <c:v>197.09866984176679</c:v>
                </c:pt>
                <c:pt idx="97">
                  <c:v>191.044475484434</c:v>
                </c:pt>
                <c:pt idx="98">
                  <c:v>186.21693390611529</c:v>
                </c:pt>
                <c:pt idx="99">
                  <c:v>181.68475561027171</c:v>
                </c:pt>
                <c:pt idx="100">
                  <c:v>177.28224510759344</c:v>
                </c:pt>
                <c:pt idx="101">
                  <c:v>179.68518467818828</c:v>
                </c:pt>
                <c:pt idx="102">
                  <c:v>181.81758329611901</c:v>
                </c:pt>
                <c:pt idx="103">
                  <c:v>183.82655415149154</c:v>
                </c:pt>
                <c:pt idx="104">
                  <c:v>185.51805227247732</c:v>
                </c:pt>
                <c:pt idx="105">
                  <c:v>186.971129877961</c:v>
                </c:pt>
                <c:pt idx="106">
                  <c:v>188.66414580223397</c:v>
                </c:pt>
                <c:pt idx="107">
                  <c:v>190.35027869855347</c:v>
                </c:pt>
                <c:pt idx="108">
                  <c:v>192.27881393930156</c:v>
                </c:pt>
                <c:pt idx="109">
                  <c:v>194.2517930443706</c:v>
                </c:pt>
                <c:pt idx="110">
                  <c:v>196.45291950727585</c:v>
                </c:pt>
                <c:pt idx="111">
                  <c:v>191.96749849840506</c:v>
                </c:pt>
                <c:pt idx="112">
                  <c:v>187.8738208765113</c:v>
                </c:pt>
                <c:pt idx="113">
                  <c:v>183.95803381016893</c:v>
                </c:pt>
                <c:pt idx="114">
                  <c:v>180.23066176065302</c:v>
                </c:pt>
                <c:pt idx="115">
                  <c:v>176.83059167697778</c:v>
                </c:pt>
                <c:pt idx="116">
                  <c:v>173.81373833598025</c:v>
                </c:pt>
                <c:pt idx="117">
                  <c:v>171.0174566357598</c:v>
                </c:pt>
                <c:pt idx="118">
                  <c:v>168.22201276382711</c:v>
                </c:pt>
                <c:pt idx="119">
                  <c:v>165.44929686102404</c:v>
                </c:pt>
                <c:pt idx="120">
                  <c:v>162.23429288571651</c:v>
                </c:pt>
                <c:pt idx="121">
                  <c:v>165.55623212240835</c:v>
                </c:pt>
                <c:pt idx="122">
                  <c:v>169.32798818876844</c:v>
                </c:pt>
                <c:pt idx="123">
                  <c:v>173.52062218859498</c:v>
                </c:pt>
                <c:pt idx="124">
                  <c:v>177.93367918156252</c:v>
                </c:pt>
                <c:pt idx="125">
                  <c:v>182.39133749036074</c:v>
                </c:pt>
                <c:pt idx="126">
                  <c:v>187.01510925627178</c:v>
                </c:pt>
                <c:pt idx="127">
                  <c:v>191.69078663791723</c:v>
                </c:pt>
                <c:pt idx="128">
                  <c:v>196.40251545964534</c:v>
                </c:pt>
                <c:pt idx="129">
                  <c:v>201.15188891660162</c:v>
                </c:pt>
                <c:pt idx="130">
                  <c:v>205.88183518538892</c:v>
                </c:pt>
                <c:pt idx="131">
                  <c:v>222.27833700376254</c:v>
                </c:pt>
                <c:pt idx="132">
                  <c:v>240.06222085828659</c:v>
                </c:pt>
                <c:pt idx="133">
                  <c:v>259.41647868789642</c:v>
                </c:pt>
                <c:pt idx="134">
                  <c:v>280.50019905249877</c:v>
                </c:pt>
                <c:pt idx="135">
                  <c:v>303.27700112942688</c:v>
                </c:pt>
                <c:pt idx="136">
                  <c:v>327.79609595720279</c:v>
                </c:pt>
                <c:pt idx="137">
                  <c:v>354.4431962921542</c:v>
                </c:pt>
                <c:pt idx="138">
                  <c:v>383.23316665048714</c:v>
                </c:pt>
                <c:pt idx="139">
                  <c:v>414.23181175907797</c:v>
                </c:pt>
                <c:pt idx="140">
                  <c:v>446.94679576801815</c:v>
                </c:pt>
                <c:pt idx="141">
                  <c:v>466.9212585469287</c:v>
                </c:pt>
                <c:pt idx="142">
                  <c:v>487.55649954488445</c:v>
                </c:pt>
                <c:pt idx="143">
                  <c:v>509.46897429943442</c:v>
                </c:pt>
                <c:pt idx="144">
                  <c:v>532.86393851725313</c:v>
                </c:pt>
                <c:pt idx="145">
                  <c:v>557.54642579417214</c:v>
                </c:pt>
                <c:pt idx="146">
                  <c:v>583.54115866944244</c:v>
                </c:pt>
                <c:pt idx="147">
                  <c:v>610.5405838379769</c:v>
                </c:pt>
                <c:pt idx="148">
                  <c:v>639.00098102133757</c:v>
                </c:pt>
                <c:pt idx="149">
                  <c:v>668.94958243242843</c:v>
                </c:pt>
                <c:pt idx="150">
                  <c:v>700.53205180839427</c:v>
                </c:pt>
                <c:pt idx="151">
                  <c:v>702.87947580318053</c:v>
                </c:pt>
                <c:pt idx="152">
                  <c:v>705.76963691003414</c:v>
                </c:pt>
                <c:pt idx="153">
                  <c:v>709.22273083528671</c:v>
                </c:pt>
                <c:pt idx="154">
                  <c:v>712.26697782477879</c:v>
                </c:pt>
                <c:pt idx="155">
                  <c:v>715.41631718601889</c:v>
                </c:pt>
                <c:pt idx="156">
                  <c:v>718.31950088053316</c:v>
                </c:pt>
                <c:pt idx="157">
                  <c:v>720.94677261988693</c:v>
                </c:pt>
                <c:pt idx="158">
                  <c:v>724.11033399218695</c:v>
                </c:pt>
                <c:pt idx="159">
                  <c:v>727.74232271662652</c:v>
                </c:pt>
                <c:pt idx="160">
                  <c:v>732.12809986047853</c:v>
                </c:pt>
              </c:numCache>
            </c:numRef>
          </c:val>
          <c:smooth val="0"/>
        </c:ser>
        <c:ser>
          <c:idx val="1"/>
          <c:order val="1"/>
          <c:tx>
            <c:v>England &amp; Wales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'comparison to England &amp; Wales'!$A$6:$A$166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'comparison to England &amp; Wales'!$C$6:$C$166</c:f>
              <c:numCache>
                <c:formatCode>General</c:formatCode>
                <c:ptCount val="161"/>
                <c:pt idx="0">
                  <c:v>329</c:v>
                </c:pt>
                <c:pt idx="1">
                  <c:v>333</c:v>
                </c:pt>
                <c:pt idx="2">
                  <c:v>312</c:v>
                </c:pt>
                <c:pt idx="3">
                  <c:v>291</c:v>
                </c:pt>
                <c:pt idx="4">
                  <c:v>288</c:v>
                </c:pt>
                <c:pt idx="5">
                  <c:v>276</c:v>
                </c:pt>
                <c:pt idx="6">
                  <c:v>258</c:v>
                </c:pt>
                <c:pt idx="7">
                  <c:v>246</c:v>
                </c:pt>
                <c:pt idx="8">
                  <c:v>232</c:v>
                </c:pt>
                <c:pt idx="9">
                  <c:v>205</c:v>
                </c:pt>
                <c:pt idx="10">
                  <c:v>187</c:v>
                </c:pt>
                <c:pt idx="11">
                  <c:v>183</c:v>
                </c:pt>
                <c:pt idx="12">
                  <c:v>187</c:v>
                </c:pt>
                <c:pt idx="13">
                  <c:v>190</c:v>
                </c:pt>
                <c:pt idx="14">
                  <c:v>181</c:v>
                </c:pt>
                <c:pt idx="15">
                  <c:v>170</c:v>
                </c:pt>
                <c:pt idx="16">
                  <c:v>160</c:v>
                </c:pt>
                <c:pt idx="17">
                  <c:v>155</c:v>
                </c:pt>
                <c:pt idx="18">
                  <c:v>154</c:v>
                </c:pt>
                <c:pt idx="19">
                  <c:v>160</c:v>
                </c:pt>
                <c:pt idx="20">
                  <c:v>157</c:v>
                </c:pt>
                <c:pt idx="21">
                  <c:v>149</c:v>
                </c:pt>
                <c:pt idx="22">
                  <c:v>141</c:v>
                </c:pt>
                <c:pt idx="23">
                  <c:v>137</c:v>
                </c:pt>
                <c:pt idx="24">
                  <c:v>135</c:v>
                </c:pt>
                <c:pt idx="25">
                  <c:v>136</c:v>
                </c:pt>
                <c:pt idx="26">
                  <c:v>135</c:v>
                </c:pt>
                <c:pt idx="27">
                  <c:v>137</c:v>
                </c:pt>
                <c:pt idx="28">
                  <c:v>131</c:v>
                </c:pt>
                <c:pt idx="29">
                  <c:v>127</c:v>
                </c:pt>
                <c:pt idx="30">
                  <c:v>116</c:v>
                </c:pt>
                <c:pt idx="31">
                  <c:v>111</c:v>
                </c:pt>
                <c:pt idx="32">
                  <c:v>108</c:v>
                </c:pt>
                <c:pt idx="33">
                  <c:v>104</c:v>
                </c:pt>
                <c:pt idx="34">
                  <c:v>98</c:v>
                </c:pt>
                <c:pt idx="35">
                  <c:v>89</c:v>
                </c:pt>
                <c:pt idx="36">
                  <c:v>84</c:v>
                </c:pt>
                <c:pt idx="37">
                  <c:v>80</c:v>
                </c:pt>
                <c:pt idx="38">
                  <c:v>77</c:v>
                </c:pt>
                <c:pt idx="39">
                  <c:v>71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61</c:v>
                </c:pt>
                <c:pt idx="45">
                  <c:v>60</c:v>
                </c:pt>
                <c:pt idx="46">
                  <c:v>57</c:v>
                </c:pt>
                <c:pt idx="47">
                  <c:v>56</c:v>
                </c:pt>
                <c:pt idx="48">
                  <c:v>58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61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63</c:v>
                </c:pt>
                <c:pt idx="57">
                  <c:v>62</c:v>
                </c:pt>
                <c:pt idx="58">
                  <c:v>65</c:v>
                </c:pt>
                <c:pt idx="59">
                  <c:v>64</c:v>
                </c:pt>
                <c:pt idx="60">
                  <c:v>60</c:v>
                </c:pt>
                <c:pt idx="61">
                  <c:v>56</c:v>
                </c:pt>
                <c:pt idx="62">
                  <c:v>55</c:v>
                </c:pt>
                <c:pt idx="63">
                  <c:v>51</c:v>
                </c:pt>
                <c:pt idx="64">
                  <c:v>44</c:v>
                </c:pt>
                <c:pt idx="65">
                  <c:v>34</c:v>
                </c:pt>
                <c:pt idx="66">
                  <c:v>31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31</c:v>
                </c:pt>
                <c:pt idx="71">
                  <c:v>33</c:v>
                </c:pt>
                <c:pt idx="72">
                  <c:v>32</c:v>
                </c:pt>
                <c:pt idx="73">
                  <c:v>30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33</c:v>
                </c:pt>
                <c:pt idx="83">
                  <c:v>33</c:v>
                </c:pt>
                <c:pt idx="84">
                  <c:v>31</c:v>
                </c:pt>
                <c:pt idx="85">
                  <c:v>29</c:v>
                </c:pt>
                <c:pt idx="86">
                  <c:v>27</c:v>
                </c:pt>
                <c:pt idx="87">
                  <c:v>27</c:v>
                </c:pt>
                <c:pt idx="88">
                  <c:v>28</c:v>
                </c:pt>
                <c:pt idx="89">
                  <c:v>26</c:v>
                </c:pt>
                <c:pt idx="90">
                  <c:v>23</c:v>
                </c:pt>
                <c:pt idx="91">
                  <c:v>26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35</c:v>
                </c:pt>
                <c:pt idx="96">
                  <c:v>38</c:v>
                </c:pt>
                <c:pt idx="97">
                  <c:v>41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  <c:pt idx="101">
                  <c:v>51</c:v>
                </c:pt>
                <c:pt idx="102">
                  <c:v>55</c:v>
                </c:pt>
                <c:pt idx="103">
                  <c:v>55</c:v>
                </c:pt>
                <c:pt idx="104">
                  <c:v>52</c:v>
                </c:pt>
                <c:pt idx="105">
                  <c:v>49</c:v>
                </c:pt>
                <c:pt idx="106">
                  <c:v>48</c:v>
                </c:pt>
                <c:pt idx="107">
                  <c:v>51</c:v>
                </c:pt>
                <c:pt idx="108">
                  <c:v>57</c:v>
                </c:pt>
                <c:pt idx="109">
                  <c:v>60</c:v>
                </c:pt>
                <c:pt idx="110">
                  <c:v>60</c:v>
                </c:pt>
                <c:pt idx="111">
                  <c:v>64</c:v>
                </c:pt>
                <c:pt idx="112">
                  <c:v>67</c:v>
                </c:pt>
                <c:pt idx="113">
                  <c:v>67</c:v>
                </c:pt>
                <c:pt idx="114">
                  <c:v>63</c:v>
                </c:pt>
                <c:pt idx="115">
                  <c:v>65</c:v>
                </c:pt>
                <c:pt idx="116">
                  <c:v>70</c:v>
                </c:pt>
                <c:pt idx="117">
                  <c:v>73</c:v>
                </c:pt>
                <c:pt idx="118">
                  <c:v>68</c:v>
                </c:pt>
                <c:pt idx="119">
                  <c:v>72</c:v>
                </c:pt>
                <c:pt idx="120">
                  <c:v>80</c:v>
                </c:pt>
                <c:pt idx="121">
                  <c:v>81</c:v>
                </c:pt>
                <c:pt idx="122">
                  <c:v>78</c:v>
                </c:pt>
                <c:pt idx="123">
                  <c:v>75</c:v>
                </c:pt>
                <c:pt idx="124">
                  <c:v>75</c:v>
                </c:pt>
                <c:pt idx="125">
                  <c:v>81</c:v>
                </c:pt>
                <c:pt idx="126">
                  <c:v>84</c:v>
                </c:pt>
                <c:pt idx="127">
                  <c:v>85</c:v>
                </c:pt>
                <c:pt idx="128">
                  <c:v>85</c:v>
                </c:pt>
                <c:pt idx="129">
                  <c:v>86</c:v>
                </c:pt>
                <c:pt idx="130">
                  <c:v>86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87</c:v>
                </c:pt>
                <c:pt idx="135">
                  <c:v>93</c:v>
                </c:pt>
                <c:pt idx="136">
                  <c:v>94</c:v>
                </c:pt>
                <c:pt idx="137">
                  <c:v>97</c:v>
                </c:pt>
                <c:pt idx="138">
                  <c:v>97</c:v>
                </c:pt>
                <c:pt idx="139">
                  <c:v>96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87</c:v>
                </c:pt>
                <c:pt idx="144">
                  <c:v>95</c:v>
                </c:pt>
                <c:pt idx="145">
                  <c:v>99</c:v>
                </c:pt>
                <c:pt idx="146">
                  <c:v>108</c:v>
                </c:pt>
                <c:pt idx="147">
                  <c:v>119</c:v>
                </c:pt>
                <c:pt idx="148">
                  <c:v>126</c:v>
                </c:pt>
                <c:pt idx="149">
                  <c:v>125</c:v>
                </c:pt>
                <c:pt idx="150">
                  <c:v>124</c:v>
                </c:pt>
                <c:pt idx="151">
                  <c:v>127</c:v>
                </c:pt>
                <c:pt idx="152">
                  <c:v>135</c:v>
                </c:pt>
                <c:pt idx="153">
                  <c:v>138</c:v>
                </c:pt>
                <c:pt idx="154">
                  <c:v>141</c:v>
                </c:pt>
                <c:pt idx="155">
                  <c:v>142</c:v>
                </c:pt>
                <c:pt idx="156">
                  <c:v>145</c:v>
                </c:pt>
                <c:pt idx="157">
                  <c:v>149</c:v>
                </c:pt>
                <c:pt idx="158">
                  <c:v>152</c:v>
                </c:pt>
                <c:pt idx="159">
                  <c:v>152</c:v>
                </c:pt>
                <c:pt idx="160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3408"/>
        <c:axId val="40759680"/>
      </c:lineChart>
      <c:catAx>
        <c:axId val="407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68966899970836"/>
              <c:y val="0.84753353747448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5968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075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absent per 100,000 population</a:t>
                </a:r>
              </a:p>
            </c:rich>
          </c:tx>
          <c:layout>
            <c:manualLayout>
              <c:xMode val="edge"/>
              <c:yMode val="edge"/>
              <c:x val="2.5276501895596385E-2"/>
              <c:y val="0.230941722562457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53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0173829833770782"/>
          <c:y val="0.92825119082336927"/>
          <c:w val="0.46919491834354032"/>
          <c:h val="5.60537571692427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Exceptional Growth of U.S. Incarceration, 1880</a:t>
            </a:r>
            <a:r>
              <a:rPr lang="en-US"/>
              <a:t>-2010</a:t>
            </a:r>
          </a:p>
        </c:rich>
      </c:tx>
      <c:layout>
        <c:manualLayout>
          <c:xMode val="edge"/>
          <c:yMode val="edge"/>
          <c:x val="0.18532407407407409"/>
          <c:y val="3.7562943520948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337638134439"/>
          <c:y val="0.16367713004484305"/>
          <c:w val="0.83254472832853277"/>
          <c:h val="0.61659192825112108"/>
        </c:manualLayout>
      </c:layout>
      <c:lineChart>
        <c:grouping val="standard"/>
        <c:varyColors val="0"/>
        <c:ser>
          <c:idx val="0"/>
          <c:order val="0"/>
          <c:tx>
            <c:v>United States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'comparison to England &amp; Wales'!$A$36:$A$166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'comparison to England &amp; Wales'!$D$36:$D$166</c:f>
              <c:numCache>
                <c:formatCode>0</c:formatCode>
                <c:ptCount val="131"/>
                <c:pt idx="0">
                  <c:v>116.37760619020713</c:v>
                </c:pt>
                <c:pt idx="1">
                  <c:v>99.752613073585934</c:v>
                </c:pt>
                <c:pt idx="2">
                  <c:v>101.53538863372646</c:v>
                </c:pt>
                <c:pt idx="3">
                  <c:v>103.3508624289834</c:v>
                </c:pt>
                <c:pt idx="4">
                  <c:v>105.19964155928754</c:v>
                </c:pt>
                <c:pt idx="5">
                  <c:v>107.08234445980159</c:v>
                </c:pt>
                <c:pt idx="6">
                  <c:v>108.9996011130994</c:v>
                </c:pt>
                <c:pt idx="7">
                  <c:v>110.95205326532104</c:v>
                </c:pt>
                <c:pt idx="8">
                  <c:v>112.94035464637919</c:v>
                </c:pt>
                <c:pt idx="9">
                  <c:v>114.96517119429178</c:v>
                </c:pt>
                <c:pt idx="10">
                  <c:v>128.03159668773617</c:v>
                </c:pt>
                <c:pt idx="11">
                  <c:v>89.04874362674083</c:v>
                </c:pt>
                <c:pt idx="12">
                  <c:v>90.225403841288752</c:v>
                </c:pt>
                <c:pt idx="13">
                  <c:v>91.418983334986095</c:v>
                </c:pt>
                <c:pt idx="14">
                  <c:v>92.629724909290346</c:v>
                </c:pt>
                <c:pt idx="15">
                  <c:v>93.857874850156406</c:v>
                </c:pt>
                <c:pt idx="16">
                  <c:v>95.103682978043111</c:v>
                </c:pt>
                <c:pt idx="17">
                  <c:v>96.367402698637747</c:v>
                </c:pt>
                <c:pt idx="18">
                  <c:v>97.649291054308421</c:v>
                </c:pt>
                <c:pt idx="19">
                  <c:v>98.949608776294738</c:v>
                </c:pt>
                <c:pt idx="20">
                  <c:v>130.10604901272134</c:v>
                </c:pt>
                <c:pt idx="21">
                  <c:v>130.2633945901797</c:v>
                </c:pt>
                <c:pt idx="22">
                  <c:v>130.32411737238792</c:v>
                </c:pt>
                <c:pt idx="23">
                  <c:v>130.61643680529554</c:v>
                </c:pt>
                <c:pt idx="24">
                  <c:v>130.85099352334396</c:v>
                </c:pt>
                <c:pt idx="25">
                  <c:v>133.88798578204509</c:v>
                </c:pt>
                <c:pt idx="26">
                  <c:v>137.09418231551501</c:v>
                </c:pt>
                <c:pt idx="27">
                  <c:v>140.54143233727052</c:v>
                </c:pt>
                <c:pt idx="28">
                  <c:v>143.88795762842247</c:v>
                </c:pt>
                <c:pt idx="29">
                  <c:v>147.24172526258133</c:v>
                </c:pt>
                <c:pt idx="30">
                  <c:v>150.50885774813094</c:v>
                </c:pt>
                <c:pt idx="31">
                  <c:v>150.3259699750385</c:v>
                </c:pt>
                <c:pt idx="32">
                  <c:v>150.1556164381073</c:v>
                </c:pt>
                <c:pt idx="33">
                  <c:v>149.37759224648869</c:v>
                </c:pt>
                <c:pt idx="34">
                  <c:v>148.66711308297147</c:v>
                </c:pt>
                <c:pt idx="35">
                  <c:v>148.67884872141144</c:v>
                </c:pt>
                <c:pt idx="36">
                  <c:v>148.75135882341718</c:v>
                </c:pt>
                <c:pt idx="37">
                  <c:v>149.00954187978408</c:v>
                </c:pt>
                <c:pt idx="38">
                  <c:v>151.27077662132209</c:v>
                </c:pt>
                <c:pt idx="39">
                  <c:v>151.56055138957777</c:v>
                </c:pt>
                <c:pt idx="40">
                  <c:v>150.96143153986745</c:v>
                </c:pt>
                <c:pt idx="41">
                  <c:v>150.23608069699461</c:v>
                </c:pt>
                <c:pt idx="42">
                  <c:v>150.33948056320156</c:v>
                </c:pt>
                <c:pt idx="43">
                  <c:v>153.10426064924371</c:v>
                </c:pt>
                <c:pt idx="44">
                  <c:v>155.60722408068807</c:v>
                </c:pt>
                <c:pt idx="45">
                  <c:v>158.81496528361757</c:v>
                </c:pt>
                <c:pt idx="46">
                  <c:v>162.33785315663252</c:v>
                </c:pt>
                <c:pt idx="47">
                  <c:v>165.87426543833308</c:v>
                </c:pt>
                <c:pt idx="48">
                  <c:v>169.75390009381087</c:v>
                </c:pt>
                <c:pt idx="49">
                  <c:v>174.06189021571774</c:v>
                </c:pt>
                <c:pt idx="50">
                  <c:v>178.42627328616959</c:v>
                </c:pt>
                <c:pt idx="51">
                  <c:v>183.43598903757319</c:v>
                </c:pt>
                <c:pt idx="52">
                  <c:v>188.84747407487296</c:v>
                </c:pt>
                <c:pt idx="53">
                  <c:v>194.52456282581525</c:v>
                </c:pt>
                <c:pt idx="54">
                  <c:v>197.59805054971301</c:v>
                </c:pt>
                <c:pt idx="55">
                  <c:v>200.6038366988634</c:v>
                </c:pt>
                <c:pt idx="56">
                  <c:v>203.78479190569311</c:v>
                </c:pt>
                <c:pt idx="57">
                  <c:v>207.07796513640682</c:v>
                </c:pt>
                <c:pt idx="58">
                  <c:v>210.06629721994244</c:v>
                </c:pt>
                <c:pt idx="59">
                  <c:v>213.02491879834821</c:v>
                </c:pt>
                <c:pt idx="60">
                  <c:v>215.19205311024999</c:v>
                </c:pt>
                <c:pt idx="61">
                  <c:v>211.65653026613501</c:v>
                </c:pt>
                <c:pt idx="62">
                  <c:v>208.60457155538757</c:v>
                </c:pt>
                <c:pt idx="63">
                  <c:v>206.30386638845781</c:v>
                </c:pt>
                <c:pt idx="64">
                  <c:v>206.59395540575869</c:v>
                </c:pt>
                <c:pt idx="65">
                  <c:v>205.79844025874618</c:v>
                </c:pt>
                <c:pt idx="66">
                  <c:v>193.74012670314599</c:v>
                </c:pt>
                <c:pt idx="67">
                  <c:v>187.76719780420802</c:v>
                </c:pt>
                <c:pt idx="68">
                  <c:v>183.01036401584062</c:v>
                </c:pt>
                <c:pt idx="69">
                  <c:v>178.51940170146818</c:v>
                </c:pt>
                <c:pt idx="70">
                  <c:v>174.20193852556167</c:v>
                </c:pt>
                <c:pt idx="71">
                  <c:v>176.65041438036127</c:v>
                </c:pt>
                <c:pt idx="72">
                  <c:v>178.82704024112294</c:v>
                </c:pt>
                <c:pt idx="73">
                  <c:v>180.9005872172456</c:v>
                </c:pt>
                <c:pt idx="74">
                  <c:v>182.63327057694224</c:v>
                </c:pt>
                <c:pt idx="75">
                  <c:v>184.15594350135484</c:v>
                </c:pt>
                <c:pt idx="76">
                  <c:v>185.94414199470461</c:v>
                </c:pt>
                <c:pt idx="77">
                  <c:v>187.72274272911656</c:v>
                </c:pt>
                <c:pt idx="78">
                  <c:v>189.72984724985747</c:v>
                </c:pt>
                <c:pt idx="79">
                  <c:v>191.78813538213558</c:v>
                </c:pt>
                <c:pt idx="80">
                  <c:v>194.07708677123443</c:v>
                </c:pt>
                <c:pt idx="81">
                  <c:v>189.6832456348919</c:v>
                </c:pt>
                <c:pt idx="82">
                  <c:v>185.6732621240688</c:v>
                </c:pt>
                <c:pt idx="83">
                  <c:v>181.85386526446456</c:v>
                </c:pt>
                <c:pt idx="84">
                  <c:v>178.2007466717919</c:v>
                </c:pt>
                <c:pt idx="85">
                  <c:v>174.90165189627649</c:v>
                </c:pt>
                <c:pt idx="86">
                  <c:v>171.98427050761686</c:v>
                </c:pt>
                <c:pt idx="87">
                  <c:v>169.27935669501323</c:v>
                </c:pt>
                <c:pt idx="88">
                  <c:v>166.5815832732078</c:v>
                </c:pt>
                <c:pt idx="89">
                  <c:v>163.90697742313142</c:v>
                </c:pt>
                <c:pt idx="90">
                  <c:v>160.80672993960312</c:v>
                </c:pt>
                <c:pt idx="91">
                  <c:v>164.24402433522388</c:v>
                </c:pt>
                <c:pt idx="92">
                  <c:v>168.10285869965315</c:v>
                </c:pt>
                <c:pt idx="93">
                  <c:v>172.39598472685964</c:v>
                </c:pt>
                <c:pt idx="94">
                  <c:v>176.89637757194041</c:v>
                </c:pt>
                <c:pt idx="95">
                  <c:v>181.42180647604286</c:v>
                </c:pt>
                <c:pt idx="96">
                  <c:v>186.11100331914093</c:v>
                </c:pt>
                <c:pt idx="97">
                  <c:v>190.86215540384367</c:v>
                </c:pt>
                <c:pt idx="98">
                  <c:v>195.64203008176653</c:v>
                </c:pt>
                <c:pt idx="99">
                  <c:v>200.4514298108559</c:v>
                </c:pt>
                <c:pt idx="100">
                  <c:v>205.24634173176366</c:v>
                </c:pt>
                <c:pt idx="101">
                  <c:v>221.70439576628075</c:v>
                </c:pt>
                <c:pt idx="102">
                  <c:v>239.56063235079299</c:v>
                </c:pt>
                <c:pt idx="103">
                  <c:v>258.96821698518636</c:v>
                </c:pt>
                <c:pt idx="104">
                  <c:v>280.09778200596003</c:v>
                </c:pt>
                <c:pt idx="105">
                  <c:v>302.90503361038719</c:v>
                </c:pt>
                <c:pt idx="106">
                  <c:v>327.46169793610613</c:v>
                </c:pt>
                <c:pt idx="107">
                  <c:v>354.13529952424477</c:v>
                </c:pt>
                <c:pt idx="108">
                  <c:v>382.94809390990332</c:v>
                </c:pt>
                <c:pt idx="109">
                  <c:v>413.97737429680802</c:v>
                </c:pt>
                <c:pt idx="110">
                  <c:v>446.71805082063753</c:v>
                </c:pt>
                <c:pt idx="111">
                  <c:v>466.71610480020468</c:v>
                </c:pt>
                <c:pt idx="112">
                  <c:v>487.36859557083233</c:v>
                </c:pt>
                <c:pt idx="113">
                  <c:v>509.28853346979133</c:v>
                </c:pt>
                <c:pt idx="114">
                  <c:v>532.69291778954096</c:v>
                </c:pt>
                <c:pt idx="115">
                  <c:v>557.37780502940745</c:v>
                </c:pt>
                <c:pt idx="116">
                  <c:v>583.37374588370858</c:v>
                </c:pt>
                <c:pt idx="117">
                  <c:v>610.36489879467922</c:v>
                </c:pt>
                <c:pt idx="118">
                  <c:v>638.81066295453411</c:v>
                </c:pt>
                <c:pt idx="119">
                  <c:v>668.73169252417154</c:v>
                </c:pt>
                <c:pt idx="120">
                  <c:v>700.28893764237534</c:v>
                </c:pt>
                <c:pt idx="121">
                  <c:v>702.61604241571865</c:v>
                </c:pt>
                <c:pt idx="122">
                  <c:v>705.48472070142418</c:v>
                </c:pt>
                <c:pt idx="123">
                  <c:v>708.91790153105171</c:v>
                </c:pt>
                <c:pt idx="124">
                  <c:v>711.94484381142593</c:v>
                </c:pt>
                <c:pt idx="125">
                  <c:v>715.07684489414123</c:v>
                </c:pt>
                <c:pt idx="126">
                  <c:v>717.96550756872273</c:v>
                </c:pt>
                <c:pt idx="127">
                  <c:v>720.58235840719544</c:v>
                </c:pt>
                <c:pt idx="128">
                  <c:v>723.73710998405068</c:v>
                </c:pt>
                <c:pt idx="129">
                  <c:v>727.35536028862623</c:v>
                </c:pt>
                <c:pt idx="130">
                  <c:v>731.72919853816302</c:v>
                </c:pt>
              </c:numCache>
            </c:numRef>
          </c:val>
          <c:smooth val="0"/>
        </c:ser>
        <c:ser>
          <c:idx val="1"/>
          <c:order val="1"/>
          <c:tx>
            <c:v>England &amp; Wales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'comparison to England &amp; Wales'!$A$36:$A$166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'comparison to England &amp; Wales'!$E$36:$E$166</c:f>
              <c:numCache>
                <c:formatCode>0</c:formatCode>
                <c:ptCount val="131"/>
                <c:pt idx="0">
                  <c:v>110.15011277903088</c:v>
                </c:pt>
                <c:pt idx="1">
                  <c:v>107.6672041772249</c:v>
                </c:pt>
                <c:pt idx="2">
                  <c:v>106.58464342674868</c:v>
                </c:pt>
                <c:pt idx="3">
                  <c:v>101.92661584106358</c:v>
                </c:pt>
                <c:pt idx="4">
                  <c:v>96.077557388009808</c:v>
                </c:pt>
                <c:pt idx="5">
                  <c:v>87.119764878765608</c:v>
                </c:pt>
                <c:pt idx="6">
                  <c:v>81.894484412470021</c:v>
                </c:pt>
                <c:pt idx="7">
                  <c:v>78.337585797966</c:v>
                </c:pt>
                <c:pt idx="8">
                  <c:v>75.526016491327837</c:v>
                </c:pt>
                <c:pt idx="9">
                  <c:v>69.417885264341962</c:v>
                </c:pt>
                <c:pt idx="10">
                  <c:v>63.847170073703239</c:v>
                </c:pt>
                <c:pt idx="11">
                  <c:v>59.908547067317613</c:v>
                </c:pt>
                <c:pt idx="12">
                  <c:v>60.001359573094049</c:v>
                </c:pt>
                <c:pt idx="13">
                  <c:v>61.264742448170423</c:v>
                </c:pt>
                <c:pt idx="14">
                  <c:v>58.968907786340687</c:v>
                </c:pt>
                <c:pt idx="15">
                  <c:v>57.843748973761123</c:v>
                </c:pt>
                <c:pt idx="16">
                  <c:v>55.43615881569977</c:v>
                </c:pt>
                <c:pt idx="17">
                  <c:v>54.724308363823098</c:v>
                </c:pt>
                <c:pt idx="18">
                  <c:v>56.117139412399261</c:v>
                </c:pt>
                <c:pt idx="19">
                  <c:v>53.981995545936449</c:v>
                </c:pt>
                <c:pt idx="20">
                  <c:v>54.063691897423176</c:v>
                </c:pt>
                <c:pt idx="21">
                  <c:v>58.199435790506563</c:v>
                </c:pt>
                <c:pt idx="22">
                  <c:v>58.987587630117446</c:v>
                </c:pt>
                <c:pt idx="23">
                  <c:v>62.46057729853122</c:v>
                </c:pt>
                <c:pt idx="24">
                  <c:v>63.699872172181102</c:v>
                </c:pt>
                <c:pt idx="25">
                  <c:v>63.329312424607963</c:v>
                </c:pt>
                <c:pt idx="26">
                  <c:v>61.365092306796342</c:v>
                </c:pt>
                <c:pt idx="27">
                  <c:v>60.30721346436497</c:v>
                </c:pt>
                <c:pt idx="28">
                  <c:v>63.167802846629968</c:v>
                </c:pt>
                <c:pt idx="29">
                  <c:v>62.155600722673896</c:v>
                </c:pt>
                <c:pt idx="30">
                  <c:v>58.404112650871703</c:v>
                </c:pt>
                <c:pt idx="31">
                  <c:v>54.784702235997344</c:v>
                </c:pt>
                <c:pt idx="32">
                  <c:v>53.519420816472596</c:v>
                </c:pt>
                <c:pt idx="33">
                  <c:v>49.860556679608464</c:v>
                </c:pt>
                <c:pt idx="34">
                  <c:v>42.762463819081887</c:v>
                </c:pt>
                <c:pt idx="35">
                  <c:v>32.057023013263802</c:v>
                </c:pt>
                <c:pt idx="36">
                  <c:v>29.034120431845736</c:v>
                </c:pt>
                <c:pt idx="37">
                  <c:v>28.248091937889289</c:v>
                </c:pt>
                <c:pt idx="38">
                  <c:v>27.036797554667295</c:v>
                </c:pt>
                <c:pt idx="39">
                  <c:v>27.332260705111921</c:v>
                </c:pt>
                <c:pt idx="40">
                  <c:v>29.532579805084975</c:v>
                </c:pt>
                <c:pt idx="41">
                  <c:v>32.107455446588631</c:v>
                </c:pt>
                <c:pt idx="42">
                  <c:v>30.797016097369454</c:v>
                </c:pt>
                <c:pt idx="43">
                  <c:v>28.994252126193139</c:v>
                </c:pt>
                <c:pt idx="44">
                  <c:v>27.709756411908749</c:v>
                </c:pt>
                <c:pt idx="45">
                  <c:v>26.991139077950429</c:v>
                </c:pt>
                <c:pt idx="46">
                  <c:v>27.764994631078387</c:v>
                </c:pt>
                <c:pt idx="47">
                  <c:v>28.455429415058799</c:v>
                </c:pt>
                <c:pt idx="48">
                  <c:v>28.136159866271559</c:v>
                </c:pt>
                <c:pt idx="49">
                  <c:v>27.426767676767678</c:v>
                </c:pt>
                <c:pt idx="50">
                  <c:v>28.506821436647321</c:v>
                </c:pt>
                <c:pt idx="51">
                  <c:v>29.198759627888368</c:v>
                </c:pt>
                <c:pt idx="52">
                  <c:v>31.84746648093331</c:v>
                </c:pt>
                <c:pt idx="53">
                  <c:v>32.183395291201983</c:v>
                </c:pt>
                <c:pt idx="54">
                  <c:v>30.241925519559146</c:v>
                </c:pt>
                <c:pt idx="55">
                  <c:v>27.816459589125355</c:v>
                </c:pt>
                <c:pt idx="56">
                  <c:v>25.987413991527706</c:v>
                </c:pt>
                <c:pt idx="57">
                  <c:v>25.741512514927738</c:v>
                </c:pt>
                <c:pt idx="58">
                  <c:v>26.897974038578187</c:v>
                </c:pt>
                <c:pt idx="59">
                  <c:v>24.905933429811867</c:v>
                </c:pt>
                <c:pt idx="60">
                  <c:v>22.399789785485645</c:v>
                </c:pt>
                <c:pt idx="61">
                  <c:v>25.474274216728944</c:v>
                </c:pt>
                <c:pt idx="62">
                  <c:v>29.596391149724322</c:v>
                </c:pt>
                <c:pt idx="63">
                  <c:v>30.265742208760265</c:v>
                </c:pt>
                <c:pt idx="64">
                  <c:v>30.42474498810337</c:v>
                </c:pt>
                <c:pt idx="65">
                  <c:v>34.496669481189606</c:v>
                </c:pt>
                <c:pt idx="66">
                  <c:v>36.976580796252925</c:v>
                </c:pt>
                <c:pt idx="67">
                  <c:v>39.644599303135891</c:v>
                </c:pt>
                <c:pt idx="68">
                  <c:v>45.434692657808839</c:v>
                </c:pt>
                <c:pt idx="69">
                  <c:v>45.401393171177347</c:v>
                </c:pt>
                <c:pt idx="70">
                  <c:v>46.510676965015904</c:v>
                </c:pt>
                <c:pt idx="71">
                  <c:v>49.709003765833621</c:v>
                </c:pt>
                <c:pt idx="72">
                  <c:v>53.873279490387894</c:v>
                </c:pt>
                <c:pt idx="73">
                  <c:v>53.526491192273689</c:v>
                </c:pt>
                <c:pt idx="74">
                  <c:v>50.641459999096533</c:v>
                </c:pt>
                <c:pt idx="75">
                  <c:v>47.555185526878333</c:v>
                </c:pt>
                <c:pt idx="76">
                  <c:v>46.582488190386641</c:v>
                </c:pt>
                <c:pt idx="77">
                  <c:v>50.330683412385596</c:v>
                </c:pt>
                <c:pt idx="78">
                  <c:v>56.26149992241016</c:v>
                </c:pt>
                <c:pt idx="79">
                  <c:v>58.659057859251753</c:v>
                </c:pt>
                <c:pt idx="80">
                  <c:v>59.200436919716005</c:v>
                </c:pt>
                <c:pt idx="81">
                  <c:v>62.830115161485843</c:v>
                </c:pt>
                <c:pt idx="82">
                  <c:v>66.577362453651119</c:v>
                </c:pt>
                <c:pt idx="83">
                  <c:v>65.773955250888804</c:v>
                </c:pt>
                <c:pt idx="84">
                  <c:v>62.547544586256443</c:v>
                </c:pt>
                <c:pt idx="85">
                  <c:v>63.81447840406117</c:v>
                </c:pt>
                <c:pt idx="86">
                  <c:v>68.978026101822124</c:v>
                </c:pt>
                <c:pt idx="87">
                  <c:v>72.524444812727879</c:v>
                </c:pt>
                <c:pt idx="88">
                  <c:v>66.91472037269898</c:v>
                </c:pt>
                <c:pt idx="89">
                  <c:v>71.129303623456025</c:v>
                </c:pt>
                <c:pt idx="90">
                  <c:v>79.82655294430468</c:v>
                </c:pt>
                <c:pt idx="91">
                  <c:v>80.7861328125</c:v>
                </c:pt>
                <c:pt idx="92">
                  <c:v>77.701867131591214</c:v>
                </c:pt>
                <c:pt idx="93">
                  <c:v>74.352493984916805</c:v>
                </c:pt>
                <c:pt idx="94">
                  <c:v>74.526966928115144</c:v>
                </c:pt>
                <c:pt idx="95">
                  <c:v>80.493228219122699</c:v>
                </c:pt>
                <c:pt idx="96">
                  <c:v>83.792636325036895</c:v>
                </c:pt>
                <c:pt idx="97">
                  <c:v>84.081715210355981</c:v>
                </c:pt>
                <c:pt idx="98">
                  <c:v>84.535415234011566</c:v>
                </c:pt>
                <c:pt idx="99">
                  <c:v>85.279146804556845</c:v>
                </c:pt>
                <c:pt idx="100">
                  <c:v>85.204523919924199</c:v>
                </c:pt>
                <c:pt idx="101">
                  <c:v>87.260221258283082</c:v>
                </c:pt>
                <c:pt idx="102">
                  <c:v>88.151653032576604</c:v>
                </c:pt>
                <c:pt idx="103">
                  <c:v>87.594977527863435</c:v>
                </c:pt>
                <c:pt idx="104">
                  <c:v>87.089720818053991</c:v>
                </c:pt>
                <c:pt idx="105">
                  <c:v>92.724329983333575</c:v>
                </c:pt>
                <c:pt idx="106">
                  <c:v>93.542619193337416</c:v>
                </c:pt>
                <c:pt idx="107">
                  <c:v>96.61432875127187</c:v>
                </c:pt>
                <c:pt idx="108">
                  <c:v>97.250744225289338</c:v>
                </c:pt>
                <c:pt idx="109">
                  <c:v>96.21526827197377</c:v>
                </c:pt>
                <c:pt idx="110">
                  <c:v>88.952662745299705</c:v>
                </c:pt>
                <c:pt idx="111">
                  <c:v>88.29707574682746</c:v>
                </c:pt>
                <c:pt idx="112">
                  <c:v>87.898717656401104</c:v>
                </c:pt>
                <c:pt idx="113">
                  <c:v>87.381021027382076</c:v>
                </c:pt>
                <c:pt idx="114">
                  <c:v>95.118572976864485</c:v>
                </c:pt>
                <c:pt idx="115">
                  <c:v>99.395381494772977</c:v>
                </c:pt>
                <c:pt idx="116">
                  <c:v>107.52882685215442</c:v>
                </c:pt>
                <c:pt idx="117">
                  <c:v>118.5307876709672</c:v>
                </c:pt>
                <c:pt idx="118">
                  <c:v>126.25458960829542</c:v>
                </c:pt>
                <c:pt idx="119">
                  <c:v>124.71718640184082</c:v>
                </c:pt>
                <c:pt idx="120">
                  <c:v>123.90056041211963</c:v>
                </c:pt>
                <c:pt idx="121">
                  <c:v>126.62337662337663</c:v>
                </c:pt>
                <c:pt idx="122">
                  <c:v>134.64263905507795</c:v>
                </c:pt>
                <c:pt idx="123">
                  <c:v>138.34808930107101</c:v>
                </c:pt>
                <c:pt idx="124">
                  <c:v>140.71912721570047</c:v>
                </c:pt>
                <c:pt idx="125">
                  <c:v>142.2393539050814</c:v>
                </c:pt>
                <c:pt idx="126">
                  <c:v>145.41803007121345</c:v>
                </c:pt>
                <c:pt idx="127">
                  <c:v>148.50329960079361</c:v>
                </c:pt>
                <c:pt idx="128">
                  <c:v>151.63429419315506</c:v>
                </c:pt>
                <c:pt idx="129">
                  <c:v>152.46190869764328</c:v>
                </c:pt>
                <c:pt idx="130">
                  <c:v>153.37478842515907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2752"/>
        <c:axId val="40844672"/>
      </c:lineChart>
      <c:catAx>
        <c:axId val="408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68966899970836"/>
              <c:y val="0.84753353747448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4467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084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Incarcerated</a:t>
                </a:r>
                <a:r>
                  <a:rPr lang="en-US" baseline="0"/>
                  <a:t> persons per 100,000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332057451151938E-2"/>
              <c:y val="0.212423204043938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42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0173829833770782"/>
          <c:y val="0.92825119082336927"/>
          <c:w val="0.46919491834354032"/>
          <c:h val="5.60537571692427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16</xdr:row>
      <xdr:rowOff>19050</xdr:rowOff>
    </xdr:from>
    <xdr:to>
      <xdr:col>8</xdr:col>
      <xdr:colOff>5772150</xdr:colOff>
      <xdr:row>48</xdr:row>
      <xdr:rowOff>152400</xdr:rowOff>
    </xdr:to>
    <xdr:graphicFrame macro="">
      <xdr:nvGraphicFramePr>
        <xdr:cNvPr id="1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53</xdr:row>
      <xdr:rowOff>133350</xdr:rowOff>
    </xdr:from>
    <xdr:to>
      <xdr:col>8</xdr:col>
      <xdr:colOff>5705475</xdr:colOff>
      <xdr:row>79</xdr:row>
      <xdr:rowOff>38100</xdr:rowOff>
    </xdr:to>
    <xdr:graphicFrame macro="">
      <xdr:nvGraphicFramePr>
        <xdr:cNvPr id="1132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81</xdr:row>
      <xdr:rowOff>104775</xdr:rowOff>
    </xdr:from>
    <xdr:to>
      <xdr:col>8</xdr:col>
      <xdr:colOff>5743575</xdr:colOff>
      <xdr:row>107</xdr:row>
      <xdr:rowOff>9525</xdr:rowOff>
    </xdr:to>
    <xdr:graphicFrame macro="">
      <xdr:nvGraphicFramePr>
        <xdr:cNvPr id="1133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D163" workbookViewId="0">
      <selection sqref="A1:D1"/>
    </sheetView>
  </sheetViews>
  <sheetFormatPr defaultRowHeight="12.75" x14ac:dyDescent="0.2"/>
  <cols>
    <col min="2" max="2" width="28.28515625" customWidth="1"/>
    <col min="3" max="3" width="10.5703125" style="1" customWidth="1"/>
    <col min="4" max="6" width="10.5703125" customWidth="1"/>
    <col min="7" max="10" width="9.42578125" customWidth="1"/>
    <col min="11" max="11" width="12.28515625" customWidth="1"/>
    <col min="12" max="12" width="11" customWidth="1"/>
    <col min="14" max="14" width="11" customWidth="1"/>
    <col min="15" max="17" width="11" style="1" customWidth="1"/>
    <col min="18" max="18" width="2.7109375" customWidth="1"/>
    <col min="19" max="19" width="84.140625" customWidth="1"/>
  </cols>
  <sheetData>
    <row r="1" spans="1:19" x14ac:dyDescent="0.2">
      <c r="A1" s="34" t="s">
        <v>572</v>
      </c>
      <c r="B1" s="34"/>
      <c r="C1" s="34"/>
      <c r="D1" s="34"/>
      <c r="S1" t="s">
        <v>585</v>
      </c>
    </row>
    <row r="2" spans="1:19" x14ac:dyDescent="0.2">
      <c r="S2" t="s">
        <v>586</v>
      </c>
    </row>
    <row r="3" spans="1:19" x14ac:dyDescent="0.2">
      <c r="C3" s="5" t="s">
        <v>0</v>
      </c>
      <c r="D3" s="15" t="s">
        <v>1</v>
      </c>
      <c r="S3" t="s">
        <v>587</v>
      </c>
    </row>
    <row r="4" spans="1:19" x14ac:dyDescent="0.2">
      <c r="A4" s="34" t="s">
        <v>2</v>
      </c>
      <c r="B4" s="34"/>
      <c r="C4" s="5">
        <f>'misc stats'!B5</f>
        <v>35.799999999999997</v>
      </c>
      <c r="D4" s="5">
        <f>'misc stats'!C5</f>
        <v>36.200000000000003</v>
      </c>
    </row>
    <row r="6" spans="1:19" s="2" customFormat="1" ht="40.5" customHeight="1" x14ac:dyDescent="0.2">
      <c r="C6" s="21" t="s">
        <v>580</v>
      </c>
      <c r="D6" s="35" t="s">
        <v>573</v>
      </c>
      <c r="E6" s="36"/>
      <c r="F6" s="36"/>
      <c r="G6" s="36"/>
      <c r="H6" s="37"/>
      <c r="I6" s="32" t="s">
        <v>575</v>
      </c>
      <c r="J6" s="33"/>
      <c r="K6" s="22" t="s">
        <v>576</v>
      </c>
      <c r="L6" s="23" t="s">
        <v>577</v>
      </c>
      <c r="M6" s="32" t="s">
        <v>578</v>
      </c>
      <c r="N6" s="33"/>
      <c r="O6" s="38" t="s">
        <v>579</v>
      </c>
      <c r="P6" s="39"/>
      <c r="Q6" s="40"/>
    </row>
    <row r="7" spans="1:19" s="2" customFormat="1" ht="25.5" x14ac:dyDescent="0.2">
      <c r="A7" s="3" t="s">
        <v>3</v>
      </c>
      <c r="B7" s="2" t="s">
        <v>38</v>
      </c>
      <c r="C7" s="21" t="s">
        <v>581</v>
      </c>
      <c r="D7" s="24" t="s">
        <v>39</v>
      </c>
      <c r="E7" s="25" t="s">
        <v>60</v>
      </c>
      <c r="F7" s="25" t="s">
        <v>574</v>
      </c>
      <c r="G7" s="25" t="s">
        <v>0</v>
      </c>
      <c r="H7" s="26" t="s">
        <v>1</v>
      </c>
      <c r="I7" s="24" t="s">
        <v>4</v>
      </c>
      <c r="J7" s="26" t="s">
        <v>5</v>
      </c>
      <c r="K7" s="24" t="s">
        <v>4</v>
      </c>
      <c r="L7" s="26" t="s">
        <v>5</v>
      </c>
      <c r="M7" s="24" t="s">
        <v>0</v>
      </c>
      <c r="N7" s="26" t="s">
        <v>1</v>
      </c>
      <c r="O7" s="24" t="s">
        <v>0</v>
      </c>
      <c r="P7" s="25" t="s">
        <v>1</v>
      </c>
      <c r="Q7" s="26" t="s">
        <v>574</v>
      </c>
      <c r="S7" s="2" t="s">
        <v>6</v>
      </c>
    </row>
    <row r="8" spans="1:19" s="2" customFormat="1" x14ac:dyDescent="0.2">
      <c r="A8" s="15">
        <v>1815</v>
      </c>
      <c r="B8" t="s">
        <v>46</v>
      </c>
      <c r="C8" s="21"/>
      <c r="D8" s="3"/>
      <c r="E8" s="3"/>
      <c r="F8" s="3"/>
      <c r="G8" s="3"/>
      <c r="H8" s="3"/>
      <c r="I8" s="3"/>
      <c r="J8" s="3"/>
      <c r="K8" s="3"/>
      <c r="L8" s="3"/>
      <c r="M8" s="3">
        <v>10</v>
      </c>
      <c r="N8" s="3">
        <v>0</v>
      </c>
      <c r="O8" s="3"/>
      <c r="P8" s="3"/>
      <c r="Q8" s="3"/>
    </row>
    <row r="9" spans="1:19" s="2" customFormat="1" x14ac:dyDescent="0.2">
      <c r="A9" s="15">
        <v>1816</v>
      </c>
      <c r="B9" t="s">
        <v>46</v>
      </c>
      <c r="C9" s="21"/>
      <c r="D9" s="3"/>
      <c r="E9" s="3"/>
      <c r="F9" s="3"/>
      <c r="G9" s="3"/>
      <c r="H9" s="3"/>
      <c r="I9" s="3"/>
      <c r="J9" s="3"/>
      <c r="K9" s="3"/>
      <c r="L9" s="3"/>
      <c r="M9" s="3">
        <v>22</v>
      </c>
      <c r="N9" s="3">
        <v>1</v>
      </c>
      <c r="O9" s="3"/>
      <c r="P9" s="3"/>
      <c r="Q9" s="3"/>
      <c r="S9" t="s">
        <v>40</v>
      </c>
    </row>
    <row r="10" spans="1:19" s="2" customFormat="1" x14ac:dyDescent="0.2">
      <c r="A10" s="15">
        <v>1817</v>
      </c>
      <c r="B10" t="s">
        <v>46</v>
      </c>
      <c r="C10" s="21"/>
      <c r="D10" s="3"/>
      <c r="E10" s="3"/>
      <c r="F10" s="3"/>
      <c r="G10" s="3"/>
      <c r="H10" s="3"/>
      <c r="I10" s="3"/>
      <c r="J10" s="3"/>
      <c r="K10" s="3"/>
      <c r="L10" s="3"/>
      <c r="M10" s="3">
        <v>15</v>
      </c>
      <c r="N10" s="3">
        <v>3</v>
      </c>
      <c r="O10" s="3"/>
      <c r="P10" s="3"/>
      <c r="Q10" s="3"/>
      <c r="S10" t="s">
        <v>44</v>
      </c>
    </row>
    <row r="11" spans="1:19" s="2" customFormat="1" x14ac:dyDescent="0.2">
      <c r="A11" s="15">
        <v>1818</v>
      </c>
      <c r="B11" t="s">
        <v>46</v>
      </c>
      <c r="C11" s="21"/>
      <c r="D11" s="3"/>
      <c r="E11" s="3"/>
      <c r="F11" s="3"/>
      <c r="G11" s="3"/>
      <c r="H11" s="3"/>
      <c r="I11" s="3"/>
      <c r="J11" s="3"/>
      <c r="K11" s="3"/>
      <c r="L11" s="3"/>
      <c r="M11" s="3">
        <v>33</v>
      </c>
      <c r="N11" s="3">
        <v>2</v>
      </c>
      <c r="O11" s="3"/>
      <c r="P11" s="3"/>
      <c r="Q11" s="3"/>
      <c r="S11" t="s">
        <v>41</v>
      </c>
    </row>
    <row r="12" spans="1:19" s="2" customFormat="1" x14ac:dyDescent="0.2">
      <c r="A12" s="15">
        <v>1819</v>
      </c>
      <c r="B12" t="s">
        <v>46</v>
      </c>
      <c r="C12" s="21"/>
      <c r="D12" s="3"/>
      <c r="E12" s="3"/>
      <c r="F12" s="3"/>
      <c r="G12" s="3"/>
      <c r="H12" s="3"/>
      <c r="I12" s="3"/>
      <c r="J12" s="3"/>
      <c r="K12" s="3"/>
      <c r="L12" s="3"/>
      <c r="M12" s="3">
        <v>28</v>
      </c>
      <c r="N12" s="3">
        <v>1</v>
      </c>
      <c r="O12" s="3"/>
      <c r="P12" s="3"/>
      <c r="Q12" s="3"/>
      <c r="S12" t="s">
        <v>42</v>
      </c>
    </row>
    <row r="13" spans="1:19" s="2" customFormat="1" x14ac:dyDescent="0.2">
      <c r="A13" s="15">
        <v>1820</v>
      </c>
      <c r="B13" t="s">
        <v>28</v>
      </c>
      <c r="C13" s="21">
        <v>9638.4529999999995</v>
      </c>
      <c r="D13" s="3"/>
      <c r="E13" s="3"/>
      <c r="F13" s="3"/>
      <c r="G13" s="3"/>
      <c r="H13" s="3"/>
      <c r="I13" s="3"/>
      <c r="J13" s="3"/>
      <c r="K13" s="3"/>
      <c r="L13" s="3"/>
      <c r="M13" s="3">
        <v>42</v>
      </c>
      <c r="N13" s="3">
        <v>3</v>
      </c>
      <c r="O13" s="3"/>
      <c r="P13" s="3"/>
      <c r="Q13" s="3"/>
      <c r="S13"/>
    </row>
    <row r="14" spans="1:19" s="2" customFormat="1" x14ac:dyDescent="0.2">
      <c r="A14" s="15">
        <v>1821</v>
      </c>
      <c r="B14" t="s">
        <v>28</v>
      </c>
      <c r="C14" s="21">
        <v>9920.8988736694209</v>
      </c>
      <c r="D14" s="3"/>
      <c r="E14" s="3"/>
      <c r="F14" s="3"/>
      <c r="G14" s="3"/>
      <c r="H14" s="3"/>
      <c r="I14" s="3"/>
      <c r="J14" s="3"/>
      <c r="K14" s="3"/>
      <c r="L14" s="3"/>
      <c r="M14" s="3">
        <v>34</v>
      </c>
      <c r="N14" s="3">
        <v>3</v>
      </c>
      <c r="O14" s="3"/>
      <c r="P14" s="3"/>
      <c r="Q14" s="3"/>
      <c r="S14" t="s">
        <v>43</v>
      </c>
    </row>
    <row r="15" spans="1:19" s="2" customFormat="1" x14ac:dyDescent="0.2">
      <c r="A15" s="15">
        <v>1822</v>
      </c>
      <c r="B15" t="s">
        <v>28</v>
      </c>
      <c r="C15" s="21">
        <v>10211.621560179332</v>
      </c>
      <c r="D15" s="3"/>
      <c r="E15" s="3"/>
      <c r="F15" s="3"/>
      <c r="G15" s="3"/>
      <c r="H15" s="3"/>
      <c r="I15" s="3"/>
      <c r="J15" s="3"/>
      <c r="K15" s="3"/>
      <c r="L15" s="3"/>
      <c r="M15" s="3">
        <v>58</v>
      </c>
      <c r="N15" s="3">
        <v>0</v>
      </c>
      <c r="O15" s="3"/>
      <c r="P15" s="3"/>
      <c r="Q15" s="3"/>
      <c r="S15" t="s">
        <v>7</v>
      </c>
    </row>
    <row r="16" spans="1:19" s="2" customFormat="1" x14ac:dyDescent="0.2">
      <c r="A16" s="15">
        <v>1823</v>
      </c>
      <c r="B16" t="s">
        <v>28</v>
      </c>
      <c r="C16" s="21">
        <v>10510.863603808775</v>
      </c>
      <c r="D16" s="3"/>
      <c r="E16" s="3"/>
      <c r="F16" s="3"/>
      <c r="G16" s="3"/>
      <c r="H16" s="3"/>
      <c r="I16" s="3"/>
      <c r="J16" s="3"/>
      <c r="K16" s="3"/>
      <c r="L16" s="3"/>
      <c r="M16" s="3">
        <v>21</v>
      </c>
      <c r="N16" s="3">
        <v>0</v>
      </c>
      <c r="O16" s="3"/>
      <c r="P16" s="3"/>
      <c r="Q16" s="3"/>
      <c r="S16" t="s">
        <v>8</v>
      </c>
    </row>
    <row r="17" spans="1:19" s="2" customFormat="1" x14ac:dyDescent="0.2">
      <c r="A17" s="15">
        <v>1824</v>
      </c>
      <c r="B17" t="s">
        <v>28</v>
      </c>
      <c r="C17" s="21">
        <v>10818.874656370623</v>
      </c>
      <c r="D17" s="3"/>
      <c r="E17" s="3"/>
      <c r="F17" s="3"/>
      <c r="G17" s="3"/>
      <c r="H17" s="3"/>
      <c r="I17" s="3"/>
      <c r="J17" s="3"/>
      <c r="K17" s="3"/>
      <c r="L17" s="3"/>
      <c r="M17" s="3">
        <v>38</v>
      </c>
      <c r="N17" s="3">
        <v>0</v>
      </c>
      <c r="O17" s="3"/>
      <c r="P17" s="3"/>
      <c r="Q17" s="3"/>
      <c r="S17" t="s">
        <v>9</v>
      </c>
    </row>
    <row r="18" spans="1:19" s="2" customFormat="1" x14ac:dyDescent="0.2">
      <c r="A18" s="15">
        <v>1825</v>
      </c>
      <c r="B18" t="s">
        <v>28</v>
      </c>
      <c r="C18" s="21">
        <v>11135.911685491223</v>
      </c>
      <c r="D18" s="3"/>
      <c r="E18" s="3"/>
      <c r="F18" s="3"/>
      <c r="G18" s="3"/>
      <c r="H18" s="3"/>
      <c r="I18" s="3"/>
      <c r="J18" s="3"/>
      <c r="K18" s="3"/>
      <c r="L18" s="3"/>
      <c r="M18" s="3">
        <v>34</v>
      </c>
      <c r="N18" s="3">
        <v>4</v>
      </c>
      <c r="O18" s="3"/>
      <c r="P18" s="3"/>
      <c r="Q18" s="3"/>
    </row>
    <row r="19" spans="1:19" s="2" customFormat="1" x14ac:dyDescent="0.2">
      <c r="A19" s="15">
        <v>1826</v>
      </c>
      <c r="B19" t="s">
        <v>28</v>
      </c>
      <c r="C19" s="21">
        <v>11462.239188993504</v>
      </c>
      <c r="D19" s="3"/>
      <c r="E19" s="3"/>
      <c r="F19" s="3"/>
      <c r="G19" s="3"/>
      <c r="H19" s="3"/>
      <c r="I19" s="3"/>
      <c r="J19" s="3"/>
      <c r="K19" s="3"/>
      <c r="L19" s="3"/>
      <c r="M19" s="3">
        <v>31</v>
      </c>
      <c r="N19" s="3">
        <v>1</v>
      </c>
      <c r="O19" s="3"/>
      <c r="P19" s="3"/>
      <c r="Q19" s="3"/>
    </row>
    <row r="20" spans="1:19" s="2" customFormat="1" x14ac:dyDescent="0.2">
      <c r="A20" s="15">
        <v>1827</v>
      </c>
      <c r="B20" t="s">
        <v>28</v>
      </c>
      <c r="C20" s="21">
        <v>11798.129415562347</v>
      </c>
      <c r="D20" s="3"/>
      <c r="E20" s="3"/>
      <c r="F20" s="3"/>
      <c r="G20" s="3"/>
      <c r="H20" s="3"/>
      <c r="I20" s="3"/>
      <c r="J20" s="3"/>
      <c r="K20" s="3"/>
      <c r="L20" s="3"/>
      <c r="M20" s="3">
        <v>49</v>
      </c>
      <c r="N20" s="3">
        <v>1</v>
      </c>
      <c r="O20" s="3"/>
      <c r="P20" s="3"/>
      <c r="Q20" s="3"/>
    </row>
    <row r="21" spans="1:19" s="2" customFormat="1" x14ac:dyDescent="0.2">
      <c r="A21" s="15">
        <v>1828</v>
      </c>
      <c r="B21" t="s">
        <v>28</v>
      </c>
      <c r="C21" s="21">
        <v>12143.862591876368</v>
      </c>
      <c r="D21" s="3"/>
      <c r="E21" s="3"/>
      <c r="F21" s="3"/>
      <c r="G21" s="3"/>
      <c r="H21" s="3"/>
      <c r="I21" s="3"/>
      <c r="J21" s="3"/>
      <c r="K21" s="3"/>
      <c r="L21" s="3"/>
      <c r="M21" s="3">
        <v>26</v>
      </c>
      <c r="N21" s="3">
        <v>2</v>
      </c>
      <c r="O21" s="3"/>
      <c r="P21" s="3"/>
      <c r="Q21" s="3"/>
    </row>
    <row r="22" spans="1:19" s="2" customFormat="1" x14ac:dyDescent="0.2">
      <c r="A22" s="15">
        <v>1829</v>
      </c>
      <c r="B22" t="s">
        <v>28</v>
      </c>
      <c r="C22" s="21">
        <v>12499.727156395582</v>
      </c>
      <c r="D22" s="3"/>
      <c r="E22" s="3"/>
      <c r="F22" s="3"/>
      <c r="G22" s="3"/>
      <c r="H22" s="3"/>
      <c r="I22" s="3"/>
      <c r="J22" s="3"/>
      <c r="K22" s="3"/>
      <c r="L22" s="3"/>
      <c r="M22" s="3">
        <v>37</v>
      </c>
      <c r="N22" s="3">
        <v>3</v>
      </c>
      <c r="O22" s="3"/>
      <c r="P22" s="3"/>
      <c r="Q22" s="3"/>
    </row>
    <row r="23" spans="1:19" s="2" customFormat="1" x14ac:dyDescent="0.2">
      <c r="A23" s="15">
        <v>1830</v>
      </c>
      <c r="B23" t="s">
        <v>28</v>
      </c>
      <c r="C23" s="21">
        <v>12866.02</v>
      </c>
      <c r="D23" s="3"/>
      <c r="E23" s="3"/>
      <c r="F23" s="3"/>
      <c r="G23" s="3"/>
      <c r="H23" s="3"/>
      <c r="I23" s="3"/>
      <c r="J23" s="3"/>
      <c r="K23" s="27">
        <f t="shared" ref="K23:K32" si="0">SUM(M23:M36)/SUM(N23:N36)</f>
        <v>14.96875</v>
      </c>
      <c r="L23" s="3"/>
      <c r="M23" s="3">
        <v>35</v>
      </c>
      <c r="N23" s="3">
        <v>2</v>
      </c>
      <c r="O23" s="3"/>
      <c r="P23" s="3"/>
      <c r="Q23" s="3"/>
    </row>
    <row r="24" spans="1:19" s="2" customFormat="1" x14ac:dyDescent="0.2">
      <c r="A24" s="15">
        <v>1831</v>
      </c>
      <c r="B24" t="s">
        <v>28</v>
      </c>
      <c r="C24" s="21">
        <v>13234.933404599366</v>
      </c>
      <c r="D24" s="3"/>
      <c r="E24" s="3"/>
      <c r="F24" s="3"/>
      <c r="G24" s="3"/>
      <c r="H24" s="3"/>
      <c r="I24" s="3"/>
      <c r="J24" s="3"/>
      <c r="K24" s="27">
        <f t="shared" si="0"/>
        <v>14.212121212121213</v>
      </c>
      <c r="L24" s="3"/>
      <c r="M24" s="3">
        <v>47</v>
      </c>
      <c r="N24" s="3">
        <v>1</v>
      </c>
      <c r="O24" s="3"/>
      <c r="P24" s="3"/>
      <c r="Q24" s="3"/>
    </row>
    <row r="25" spans="1:19" s="2" customFormat="1" x14ac:dyDescent="0.2">
      <c r="A25" s="15">
        <v>1832</v>
      </c>
      <c r="B25" t="s">
        <v>28</v>
      </c>
      <c r="C25" s="21">
        <v>13614.424835666359</v>
      </c>
      <c r="D25" s="3"/>
      <c r="E25" s="3"/>
      <c r="F25" s="3"/>
      <c r="G25" s="3"/>
      <c r="H25" s="3"/>
      <c r="I25" s="3"/>
      <c r="J25" s="3"/>
      <c r="K25" s="27">
        <f t="shared" si="0"/>
        <v>13.228571428571428</v>
      </c>
      <c r="L25" s="3"/>
      <c r="M25" s="3">
        <v>10</v>
      </c>
      <c r="N25" s="3">
        <v>6</v>
      </c>
      <c r="O25" s="3"/>
      <c r="P25" s="3"/>
      <c r="Q25" s="3"/>
    </row>
    <row r="26" spans="1:19" s="2" customFormat="1" x14ac:dyDescent="0.2">
      <c r="A26" s="15">
        <v>1833</v>
      </c>
      <c r="B26" t="s">
        <v>28</v>
      </c>
      <c r="C26" s="21">
        <v>14004.797601897704</v>
      </c>
      <c r="D26" s="3"/>
      <c r="E26" s="3"/>
      <c r="F26" s="3"/>
      <c r="G26" s="3"/>
      <c r="H26" s="3"/>
      <c r="I26" s="3"/>
      <c r="J26" s="3"/>
      <c r="K26" s="27">
        <f t="shared" si="0"/>
        <v>15.0625</v>
      </c>
      <c r="L26" s="3"/>
      <c r="M26" s="3">
        <v>28</v>
      </c>
      <c r="N26" s="3">
        <v>5</v>
      </c>
      <c r="O26" s="3"/>
      <c r="P26" s="3"/>
      <c r="Q26" s="3"/>
    </row>
    <row r="27" spans="1:19" s="2" customFormat="1" x14ac:dyDescent="0.2">
      <c r="A27" s="15">
        <v>1834</v>
      </c>
      <c r="B27" t="s">
        <v>28</v>
      </c>
      <c r="C27" s="21">
        <v>14406.363708902132</v>
      </c>
      <c r="D27" s="3"/>
      <c r="E27" s="3"/>
      <c r="F27" s="3"/>
      <c r="G27" s="3"/>
      <c r="H27" s="3"/>
      <c r="I27" s="3"/>
      <c r="J27" s="3"/>
      <c r="K27" s="27">
        <f t="shared" si="0"/>
        <v>17.357142857142858</v>
      </c>
      <c r="L27" s="3"/>
      <c r="M27" s="3">
        <v>22</v>
      </c>
      <c r="N27" s="3">
        <v>3</v>
      </c>
      <c r="O27" s="3"/>
      <c r="P27" s="3"/>
      <c r="Q27" s="3"/>
    </row>
    <row r="28" spans="1:19" s="2" customFormat="1" x14ac:dyDescent="0.2">
      <c r="A28" s="15">
        <v>1835</v>
      </c>
      <c r="B28" t="s">
        <v>28</v>
      </c>
      <c r="C28" s="21">
        <v>14819.444108571011</v>
      </c>
      <c r="D28" s="3"/>
      <c r="E28" s="3"/>
      <c r="F28" s="3"/>
      <c r="G28" s="3"/>
      <c r="H28" s="3"/>
      <c r="I28" s="3"/>
      <c r="J28" s="3"/>
      <c r="K28" s="27">
        <f t="shared" si="0"/>
        <v>18.807692307692307</v>
      </c>
      <c r="L28" s="3"/>
      <c r="M28" s="3">
        <v>31</v>
      </c>
      <c r="N28" s="3">
        <v>1</v>
      </c>
      <c r="O28" s="3"/>
      <c r="P28" s="3"/>
      <c r="Q28" s="3"/>
    </row>
    <row r="29" spans="1:19" s="2" customFormat="1" x14ac:dyDescent="0.2">
      <c r="A29" s="15">
        <v>1836</v>
      </c>
      <c r="B29" t="s">
        <v>28</v>
      </c>
      <c r="C29" s="21">
        <v>15244.368955599299</v>
      </c>
      <c r="D29" s="3"/>
      <c r="E29" s="3"/>
      <c r="F29" s="3"/>
      <c r="G29" s="3"/>
      <c r="H29" s="3"/>
      <c r="I29" s="3"/>
      <c r="J29" s="3"/>
      <c r="K29" s="27">
        <f t="shared" si="0"/>
        <v>16.758620689655171</v>
      </c>
      <c r="L29" s="3"/>
      <c r="M29" s="3">
        <v>28</v>
      </c>
      <c r="N29" s="3">
        <v>4</v>
      </c>
      <c r="O29" s="3"/>
      <c r="P29" s="3"/>
      <c r="Q29" s="3"/>
    </row>
    <row r="30" spans="1:19" s="2" customFormat="1" x14ac:dyDescent="0.2">
      <c r="A30" s="15">
        <v>1837</v>
      </c>
      <c r="B30" t="s">
        <v>28</v>
      </c>
      <c r="C30" s="21">
        <v>15681.477871361827</v>
      </c>
      <c r="D30" s="3"/>
      <c r="E30" s="3"/>
      <c r="F30" s="3"/>
      <c r="G30" s="3"/>
      <c r="H30" s="3"/>
      <c r="I30" s="3"/>
      <c r="J30" s="3"/>
      <c r="K30" s="27">
        <f t="shared" si="0"/>
        <v>19.153846153846153</v>
      </c>
      <c r="L30" s="3"/>
      <c r="M30" s="3">
        <v>47</v>
      </c>
      <c r="N30" s="3">
        <v>3</v>
      </c>
      <c r="O30" s="3"/>
      <c r="P30" s="3"/>
      <c r="Q30" s="3"/>
    </row>
    <row r="31" spans="1:19" s="2" customFormat="1" x14ac:dyDescent="0.2">
      <c r="A31" s="15">
        <v>1838</v>
      </c>
      <c r="B31" t="s">
        <v>28</v>
      </c>
      <c r="C31" s="21">
        <v>16131.120215355826</v>
      </c>
      <c r="D31" s="3"/>
      <c r="E31" s="3"/>
      <c r="F31" s="3"/>
      <c r="G31" s="3"/>
      <c r="H31" s="3"/>
      <c r="I31" s="3"/>
      <c r="J31" s="3"/>
      <c r="K31" s="27">
        <f t="shared" si="0"/>
        <v>20.079999999999998</v>
      </c>
      <c r="L31" s="3"/>
      <c r="M31" s="3">
        <v>32</v>
      </c>
      <c r="N31" s="3">
        <v>2</v>
      </c>
      <c r="O31" s="3"/>
      <c r="P31" s="3"/>
      <c r="Q31" s="3"/>
    </row>
    <row r="32" spans="1:19" s="2" customFormat="1" x14ac:dyDescent="0.2">
      <c r="A32" s="15">
        <v>1839</v>
      </c>
      <c r="B32" t="s">
        <v>28</v>
      </c>
      <c r="C32" s="21">
        <v>16593.655364426675</v>
      </c>
      <c r="D32" s="3"/>
      <c r="E32" s="3"/>
      <c r="F32" s="3"/>
      <c r="G32" s="3"/>
      <c r="H32" s="3"/>
      <c r="I32" s="3"/>
      <c r="J32" s="3"/>
      <c r="K32" s="27">
        <f t="shared" si="0"/>
        <v>19.142857142857142</v>
      </c>
      <c r="L32" s="3"/>
      <c r="M32" s="3">
        <v>37</v>
      </c>
      <c r="N32" s="3">
        <v>1</v>
      </c>
      <c r="O32" s="3"/>
      <c r="P32" s="3"/>
      <c r="Q32" s="3"/>
    </row>
    <row r="33" spans="1:17" x14ac:dyDescent="0.2">
      <c r="A33" s="15">
        <v>1840</v>
      </c>
      <c r="B33" t="s">
        <v>28</v>
      </c>
      <c r="C33" s="5">
        <v>17069.453000000001</v>
      </c>
      <c r="D33" s="28"/>
      <c r="E33" s="5"/>
      <c r="F33" s="5"/>
      <c r="G33" s="5"/>
      <c r="H33" s="5"/>
      <c r="I33" s="29"/>
      <c r="J33" s="29"/>
      <c r="K33" s="27">
        <f>SUM(M33:M46)/SUM(N33:N46)</f>
        <v>19.571428571428573</v>
      </c>
      <c r="L33" s="30"/>
      <c r="M33" s="5">
        <v>69</v>
      </c>
      <c r="N33" s="5">
        <v>3</v>
      </c>
      <c r="O33" s="5"/>
      <c r="P33" s="5"/>
      <c r="Q33" s="5"/>
    </row>
    <row r="34" spans="1:17" x14ac:dyDescent="0.2">
      <c r="A34" s="15">
        <v>1841</v>
      </c>
      <c r="B34" t="s">
        <v>29</v>
      </c>
      <c r="C34" s="5">
        <v>17600.752328828738</v>
      </c>
      <c r="D34" s="28"/>
      <c r="E34" s="5"/>
      <c r="F34" s="5"/>
      <c r="G34" s="5"/>
      <c r="H34" s="5"/>
      <c r="I34" s="29"/>
      <c r="J34" s="29"/>
      <c r="K34" s="27">
        <f>SUM(M33:M47)/SUM(N33:N47)</f>
        <v>20.862068965517242</v>
      </c>
      <c r="L34" s="30"/>
      <c r="M34" s="5">
        <v>33</v>
      </c>
      <c r="N34" s="5">
        <v>0</v>
      </c>
      <c r="O34" s="5"/>
      <c r="P34" s="5"/>
      <c r="Q34" s="5"/>
    </row>
    <row r="35" spans="1:17" x14ac:dyDescent="0.2">
      <c r="A35" s="15">
        <v>1842</v>
      </c>
      <c r="B35" t="s">
        <v>29</v>
      </c>
      <c r="C35" s="5">
        <v>18148.588741582418</v>
      </c>
      <c r="D35" s="28"/>
      <c r="E35" s="5"/>
      <c r="F35" s="5"/>
      <c r="G35" s="5"/>
      <c r="H35" s="5"/>
      <c r="I35" s="29"/>
      <c r="J35" s="29"/>
      <c r="K35" s="27">
        <f>SUM(M33:M48)/SUM(N33:N48)</f>
        <v>20.40625</v>
      </c>
      <c r="L35" s="30"/>
      <c r="M35" s="5">
        <v>26</v>
      </c>
      <c r="N35" s="5">
        <v>0</v>
      </c>
      <c r="O35" s="5"/>
      <c r="P35" s="5"/>
      <c r="Q35" s="5"/>
    </row>
    <row r="36" spans="1:17" x14ac:dyDescent="0.2">
      <c r="A36" s="15">
        <v>1843</v>
      </c>
      <c r="B36" t="s">
        <v>29</v>
      </c>
      <c r="C36" s="5">
        <v>18713.476967209306</v>
      </c>
      <c r="D36" s="28"/>
      <c r="E36" s="5"/>
      <c r="F36" s="5"/>
      <c r="G36" s="5"/>
      <c r="H36" s="5"/>
      <c r="I36" s="29"/>
      <c r="J36" s="29"/>
      <c r="K36" s="27">
        <f>SUM(M33:M49)/SUM(N33:N49)</f>
        <v>20.771428571428572</v>
      </c>
      <c r="L36" s="30"/>
      <c r="M36" s="5">
        <v>34</v>
      </c>
      <c r="N36" s="5">
        <v>1</v>
      </c>
      <c r="O36" s="5"/>
      <c r="P36" s="5"/>
      <c r="Q36" s="5"/>
    </row>
    <row r="37" spans="1:17" x14ac:dyDescent="0.2">
      <c r="A37" s="15">
        <v>1844</v>
      </c>
      <c r="B37" t="s">
        <v>29</v>
      </c>
      <c r="C37" s="5">
        <v>19295.947755976253</v>
      </c>
      <c r="D37" s="28"/>
      <c r="E37" s="5"/>
      <c r="F37" s="5"/>
      <c r="G37" s="5"/>
      <c r="H37" s="5"/>
      <c r="I37" s="29"/>
      <c r="J37" s="29"/>
      <c r="K37" s="27">
        <f>SUM(M33:M50)/SUM(N33:N50)</f>
        <v>18.951219512195124</v>
      </c>
      <c r="L37" s="30"/>
      <c r="M37" s="5">
        <v>25</v>
      </c>
      <c r="N37" s="5">
        <v>3</v>
      </c>
      <c r="O37" s="5"/>
      <c r="P37" s="5"/>
      <c r="Q37" s="5"/>
    </row>
    <row r="38" spans="1:17" x14ac:dyDescent="0.2">
      <c r="A38" s="15">
        <v>1845</v>
      </c>
      <c r="B38" t="s">
        <v>29</v>
      </c>
      <c r="C38" s="5">
        <v>19896.548378144085</v>
      </c>
      <c r="D38" s="28"/>
      <c r="E38" s="5"/>
      <c r="F38" s="5"/>
      <c r="G38" s="5"/>
      <c r="H38" s="5"/>
      <c r="I38" s="29"/>
      <c r="J38" s="29"/>
      <c r="K38" s="27">
        <f>SUM(M33:M51)/SUM(N33:N51)</f>
        <v>18.347826086956523</v>
      </c>
      <c r="L38" s="30"/>
      <c r="M38" s="5">
        <v>41</v>
      </c>
      <c r="N38" s="5">
        <v>3</v>
      </c>
      <c r="O38" s="5"/>
      <c r="P38" s="5"/>
      <c r="Q38" s="5"/>
    </row>
    <row r="39" spans="1:17" x14ac:dyDescent="0.2">
      <c r="A39" s="15">
        <v>1846</v>
      </c>
      <c r="B39" t="s">
        <v>30</v>
      </c>
      <c r="C39" s="5">
        <v>20515.843138164601</v>
      </c>
      <c r="D39" s="28"/>
      <c r="E39" s="5"/>
      <c r="F39" s="5"/>
      <c r="G39" s="5"/>
      <c r="H39" s="5"/>
      <c r="I39" s="29"/>
      <c r="J39" s="29"/>
      <c r="K39" s="27">
        <f>SUM(M33:M52)/SUM(N33:N52)</f>
        <v>18.854166666666668</v>
      </c>
      <c r="L39" s="30"/>
      <c r="M39" s="5">
        <v>29</v>
      </c>
      <c r="N39" s="5">
        <v>3</v>
      </c>
      <c r="O39" s="5"/>
      <c r="P39" s="5"/>
      <c r="Q39" s="5"/>
    </row>
    <row r="40" spans="1:17" x14ac:dyDescent="0.2">
      <c r="A40" s="15">
        <v>1847</v>
      </c>
      <c r="B40" t="s">
        <v>30</v>
      </c>
      <c r="C40" s="5">
        <v>21154.413904882345</v>
      </c>
      <c r="D40" s="28"/>
      <c r="E40" s="5"/>
      <c r="F40" s="5"/>
      <c r="G40" s="5"/>
      <c r="H40" s="5"/>
      <c r="I40" s="29"/>
      <c r="J40" s="29"/>
      <c r="K40" s="27">
        <f>SUM(M33:M53)/SUM(N33:N53)</f>
        <v>18.20754716981132</v>
      </c>
      <c r="L40" s="30"/>
      <c r="M40" s="5">
        <v>32</v>
      </c>
      <c r="N40" s="5">
        <v>1</v>
      </c>
      <c r="O40" s="5"/>
      <c r="P40" s="5"/>
      <c r="Q40" s="5"/>
    </row>
    <row r="41" spans="1:17" x14ac:dyDescent="0.2">
      <c r="A41" s="15">
        <v>1848</v>
      </c>
      <c r="B41" t="s">
        <v>31</v>
      </c>
      <c r="C41" s="5">
        <v>21812.860658239311</v>
      </c>
      <c r="D41" s="28"/>
      <c r="E41" s="5"/>
      <c r="F41" s="5"/>
      <c r="G41" s="5"/>
      <c r="H41" s="5"/>
      <c r="I41" s="29"/>
      <c r="J41" s="29"/>
      <c r="K41" s="27">
        <f>SUM(M33:M54)/SUM(N33:N54)</f>
        <v>17.666666666666668</v>
      </c>
      <c r="L41" s="30"/>
      <c r="M41" s="5">
        <v>25</v>
      </c>
      <c r="N41" s="5">
        <v>1</v>
      </c>
      <c r="O41" s="5"/>
      <c r="P41" s="5"/>
      <c r="Q41" s="5"/>
    </row>
    <row r="42" spans="1:17" x14ac:dyDescent="0.2">
      <c r="A42" s="15">
        <v>1849</v>
      </c>
      <c r="B42" t="s">
        <v>31</v>
      </c>
      <c r="C42" s="5">
        <v>22491.802052996209</v>
      </c>
      <c r="D42" s="28"/>
      <c r="E42" s="5"/>
      <c r="F42" s="5"/>
      <c r="G42" s="5"/>
      <c r="H42" s="5"/>
      <c r="I42" s="29"/>
      <c r="J42" s="29"/>
      <c r="K42" s="27">
        <f>SUM(M33:M55)/SUM(N33:N55)</f>
        <v>19.192982456140349</v>
      </c>
      <c r="L42" s="30"/>
      <c r="M42" s="5">
        <v>28</v>
      </c>
      <c r="N42" s="5">
        <v>4</v>
      </c>
      <c r="O42" s="5"/>
      <c r="P42" s="5"/>
      <c r="Q42" s="5"/>
    </row>
    <row r="43" spans="1:17" x14ac:dyDescent="0.2">
      <c r="A43" s="15">
        <v>1850</v>
      </c>
      <c r="B43" t="s">
        <v>31</v>
      </c>
      <c r="C43" s="5">
        <v>23191.876</v>
      </c>
      <c r="D43" s="28"/>
      <c r="E43" s="5">
        <f t="shared" ref="E43:E74" ca="1" si="1">F43*100/C43</f>
        <v>60.490104614435374</v>
      </c>
      <c r="F43" s="5">
        <f t="shared" ref="F43:F72" ca="1" si="2">SUM(OFFSET(M43,-C$4+1,0,C$4,1))+SUM(OFFSET(N43,-D$4+1,0,D$4,1))+Q43</f>
        <v>14028.79005445013</v>
      </c>
      <c r="G43" s="5"/>
      <c r="H43" s="5"/>
      <c r="I43" s="31">
        <f t="shared" ref="I43:I74" ca="1" si="3">(SUM(OFFSET(M43,-C$4+1,0,C$4,1))+SUM(OFFSET(N43,-D$4+1,0,D$4,1)))/F43</f>
        <v>8.8318379218097418E-2</v>
      </c>
      <c r="J43" s="29">
        <f t="shared" ref="J43:J72" ca="1" si="4">Q43/F43</f>
        <v>0.91168162078190262</v>
      </c>
      <c r="K43" s="27">
        <f>SUM(M33:M56)/SUM(N33:N56)</f>
        <v>18.253968253968253</v>
      </c>
      <c r="L43" s="30"/>
      <c r="M43" s="5">
        <v>40</v>
      </c>
      <c r="N43" s="5">
        <v>1</v>
      </c>
      <c r="O43" s="5"/>
      <c r="P43" s="5"/>
      <c r="Q43" s="5">
        <f>'prisoners yearly estimates'!D6</f>
        <v>12789.79005445013</v>
      </c>
    </row>
    <row r="44" spans="1:17" x14ac:dyDescent="0.2">
      <c r="A44" s="15">
        <v>1851</v>
      </c>
      <c r="B44" t="s">
        <v>31</v>
      </c>
      <c r="C44" s="5">
        <v>23908.654338728342</v>
      </c>
      <c r="D44" s="28"/>
      <c r="E44" s="5">
        <f t="shared" ca="1" si="1"/>
        <v>62.201118302446261</v>
      </c>
      <c r="F44" s="5">
        <f t="shared" ca="1" si="2"/>
        <v>14871.450369755366</v>
      </c>
      <c r="G44" s="5"/>
      <c r="H44" s="5"/>
      <c r="I44" s="31">
        <f t="shared" ca="1" si="3"/>
        <v>8.5398529963348249E-2</v>
      </c>
      <c r="J44" s="29">
        <f t="shared" ca="1" si="4"/>
        <v>0.91460147003665171</v>
      </c>
      <c r="K44" s="27">
        <f>SUM(M33:M57)/SUM(N33:N57)</f>
        <v>19.0625</v>
      </c>
      <c r="L44" s="30"/>
      <c r="M44" s="5">
        <v>51</v>
      </c>
      <c r="N44" s="5">
        <v>2</v>
      </c>
      <c r="O44" s="5"/>
      <c r="P44" s="5"/>
      <c r="Q44" s="5">
        <f>'prisoners yearly estimates'!D7</f>
        <v>13601.450369755366</v>
      </c>
    </row>
    <row r="45" spans="1:17" x14ac:dyDescent="0.2">
      <c r="A45" s="15">
        <v>1852</v>
      </c>
      <c r="B45" t="s">
        <v>31</v>
      </c>
      <c r="C45" s="5">
        <v>24647.585744628574</v>
      </c>
      <c r="D45" s="28"/>
      <c r="E45" s="5">
        <f t="shared" ca="1" si="1"/>
        <v>64.061527553362666</v>
      </c>
      <c r="F45" s="5">
        <f t="shared" ca="1" si="2"/>
        <v>15789.61993303392</v>
      </c>
      <c r="G45" s="5"/>
      <c r="H45" s="5"/>
      <c r="I45" s="31">
        <f t="shared" ca="1" si="3"/>
        <v>8.3915889401994362E-2</v>
      </c>
      <c r="J45" s="29">
        <f t="shared" ca="1" si="4"/>
        <v>0.91608411059800565</v>
      </c>
      <c r="K45" s="27">
        <f t="shared" ref="K45:K67" si="5">SUM(M33:M58)/SUM(N33:N58)</f>
        <v>18.969696969696969</v>
      </c>
      <c r="L45" s="30"/>
      <c r="M45" s="5">
        <v>66</v>
      </c>
      <c r="N45" s="5">
        <v>5</v>
      </c>
      <c r="O45" s="5"/>
      <c r="P45" s="5"/>
      <c r="Q45" s="5">
        <f>'prisoners yearly estimates'!D8</f>
        <v>14464.61993303392</v>
      </c>
    </row>
    <row r="46" spans="1:17" x14ac:dyDescent="0.2">
      <c r="A46" s="15">
        <v>1853</v>
      </c>
      <c r="B46" t="s">
        <v>32</v>
      </c>
      <c r="C46" s="5">
        <v>25409.354890156053</v>
      </c>
      <c r="D46" s="28"/>
      <c r="E46" s="5">
        <f t="shared" ca="1" si="1"/>
        <v>65.808705789489125</v>
      </c>
      <c r="F46" s="5">
        <f t="shared" ca="1" si="2"/>
        <v>16721.567602669966</v>
      </c>
      <c r="G46" s="5"/>
      <c r="H46" s="5"/>
      <c r="I46" s="31">
        <f t="shared" ca="1" si="3"/>
        <v>8.0076224419665012E-2</v>
      </c>
      <c r="J46" s="29">
        <f t="shared" ca="1" si="4"/>
        <v>0.91992377558033489</v>
      </c>
      <c r="K46" s="27">
        <f t="shared" si="5"/>
        <v>19.65625</v>
      </c>
      <c r="L46" s="30"/>
      <c r="M46" s="5">
        <v>49</v>
      </c>
      <c r="N46" s="5">
        <v>1</v>
      </c>
      <c r="O46" s="5"/>
      <c r="P46" s="5"/>
      <c r="Q46" s="5">
        <f>'prisoners yearly estimates'!D9</f>
        <v>15382.567602669964</v>
      </c>
    </row>
    <row r="47" spans="1:17" x14ac:dyDescent="0.2">
      <c r="A47" s="15">
        <v>1854</v>
      </c>
      <c r="B47" t="s">
        <v>32</v>
      </c>
      <c r="C47" s="5">
        <v>26194.667608554726</v>
      </c>
      <c r="D47" s="28"/>
      <c r="E47" s="5">
        <f t="shared" ca="1" si="1"/>
        <v>67.669381985913759</v>
      </c>
      <c r="F47" s="5">
        <f t="shared" ca="1" si="2"/>
        <v>17725.769683973318</v>
      </c>
      <c r="G47" s="5"/>
      <c r="H47" s="5"/>
      <c r="I47" s="31">
        <f t="shared" ca="1" si="3"/>
        <v>7.7119359236398483E-2</v>
      </c>
      <c r="J47" s="29">
        <f t="shared" ca="1" si="4"/>
        <v>0.92288064076360166</v>
      </c>
      <c r="K47" s="27">
        <f t="shared" si="5"/>
        <v>19.242424242424242</v>
      </c>
      <c r="L47" s="30"/>
      <c r="M47" s="5">
        <v>57</v>
      </c>
      <c r="N47" s="5">
        <v>1</v>
      </c>
      <c r="O47" s="5"/>
      <c r="P47" s="5"/>
      <c r="Q47" s="5">
        <f>'prisoners yearly estimates'!D10</f>
        <v>16358.76968397332</v>
      </c>
    </row>
    <row r="48" spans="1:17" x14ac:dyDescent="0.2">
      <c r="A48" s="15">
        <v>1855</v>
      </c>
      <c r="B48" t="s">
        <v>32</v>
      </c>
      <c r="C48" s="5">
        <v>27004.25154786179</v>
      </c>
      <c r="D48" s="28"/>
      <c r="E48" s="5">
        <f t="shared" ca="1" si="1"/>
        <v>69.514694976154715</v>
      </c>
      <c r="F48" s="5">
        <f t="shared" ca="1" si="2"/>
        <v>18771.923094089663</v>
      </c>
      <c r="G48" s="5"/>
      <c r="H48" s="5"/>
      <c r="I48" s="31">
        <f t="shared" ca="1" si="3"/>
        <v>7.3247689813566219E-2</v>
      </c>
      <c r="J48" s="29">
        <f t="shared" ca="1" si="4"/>
        <v>0.92675231018643378</v>
      </c>
      <c r="K48" s="27">
        <f t="shared" si="5"/>
        <v>18.720588235294116</v>
      </c>
      <c r="L48" s="30"/>
      <c r="M48" s="5">
        <v>48</v>
      </c>
      <c r="N48" s="5">
        <v>3</v>
      </c>
      <c r="O48" s="5"/>
      <c r="P48" s="5"/>
      <c r="Q48" s="5">
        <f>'prisoners yearly estimates'!D11</f>
        <v>17396.923094089663</v>
      </c>
    </row>
    <row r="49" spans="1:17" x14ac:dyDescent="0.2">
      <c r="A49" s="15">
        <v>1856</v>
      </c>
      <c r="B49" t="s">
        <v>33</v>
      </c>
      <c r="C49" s="5">
        <v>27838.856845125309</v>
      </c>
      <c r="D49" s="28"/>
      <c r="E49" s="5">
        <f t="shared" ca="1" si="1"/>
        <v>71.54014790612375</v>
      </c>
      <c r="F49" s="5">
        <f t="shared" ca="1" si="2"/>
        <v>19915.9593623767</v>
      </c>
      <c r="G49" s="5"/>
      <c r="H49" s="5"/>
      <c r="I49" s="31">
        <f t="shared" ca="1" si="3"/>
        <v>7.1048548264919686E-2</v>
      </c>
      <c r="J49" s="29">
        <f t="shared" ca="1" si="4"/>
        <v>0.92895145173508031</v>
      </c>
      <c r="K49" s="27">
        <f t="shared" si="5"/>
        <v>18.794117647058822</v>
      </c>
      <c r="L49" s="30"/>
      <c r="M49" s="5">
        <v>74</v>
      </c>
      <c r="N49" s="5">
        <v>3</v>
      </c>
      <c r="O49" s="5"/>
      <c r="P49" s="5"/>
      <c r="Q49" s="5">
        <f>'prisoners yearly estimates'!D12</f>
        <v>18500.9593623767</v>
      </c>
    </row>
    <row r="50" spans="1:17" x14ac:dyDescent="0.2">
      <c r="A50" s="15">
        <v>1857</v>
      </c>
      <c r="B50" t="s">
        <v>33</v>
      </c>
      <c r="C50" s="5">
        <v>28699.256821459483</v>
      </c>
      <c r="D50" s="28"/>
      <c r="E50" s="5">
        <f t="shared" ca="1" si="1"/>
        <v>73.46900879851465</v>
      </c>
      <c r="F50" s="5">
        <f t="shared" ca="1" si="2"/>
        <v>21085.059519266386</v>
      </c>
      <c r="G50" s="5"/>
      <c r="H50" s="5"/>
      <c r="I50" s="31">
        <f t="shared" ca="1" si="3"/>
        <v>6.6871995249129762E-2</v>
      </c>
      <c r="J50" s="29">
        <f t="shared" ca="1" si="4"/>
        <v>0.93312800475087021</v>
      </c>
      <c r="K50" s="27">
        <f t="shared" si="5"/>
        <v>19.76923076923077</v>
      </c>
      <c r="L50" s="30"/>
      <c r="M50" s="5">
        <v>50</v>
      </c>
      <c r="N50" s="5">
        <v>6</v>
      </c>
      <c r="O50" s="5"/>
      <c r="P50" s="5"/>
      <c r="Q50" s="5">
        <f>'prisoners yearly estimates'!D13</f>
        <v>19675.059519266386</v>
      </c>
    </row>
    <row r="51" spans="1:17" x14ac:dyDescent="0.2">
      <c r="A51" s="15">
        <v>1858</v>
      </c>
      <c r="B51" t="s">
        <v>33</v>
      </c>
      <c r="C51" s="5">
        <v>29586.248698581618</v>
      </c>
      <c r="D51" s="28"/>
      <c r="E51" s="5">
        <f t="shared" ca="1" si="1"/>
        <v>75.659033891211266</v>
      </c>
      <c r="F51" s="5">
        <f t="shared" ca="1" si="2"/>
        <v>22384.669929997915</v>
      </c>
      <c r="G51" s="5"/>
      <c r="H51" s="5"/>
      <c r="I51" s="31">
        <f t="shared" ca="1" si="3"/>
        <v>6.5267882196560767E-2</v>
      </c>
      <c r="J51" s="29">
        <f t="shared" ca="1" si="4"/>
        <v>0.93473211780343923</v>
      </c>
      <c r="K51" s="27">
        <f t="shared" si="5"/>
        <v>20.269841269841269</v>
      </c>
      <c r="L51" s="30"/>
      <c r="M51" s="5">
        <v>67</v>
      </c>
      <c r="N51" s="5">
        <v>5</v>
      </c>
      <c r="O51" s="5"/>
      <c r="P51" s="5"/>
      <c r="Q51" s="5">
        <f>'prisoners yearly estimates'!D14</f>
        <v>20923.669929997915</v>
      </c>
    </row>
    <row r="52" spans="1:17" x14ac:dyDescent="0.2">
      <c r="A52" s="15">
        <v>1859</v>
      </c>
      <c r="B52" t="s">
        <v>33</v>
      </c>
      <c r="C52" s="5">
        <v>30500.654337494696</v>
      </c>
      <c r="D52" s="28"/>
      <c r="E52" s="5">
        <f t="shared" ca="1" si="1"/>
        <v>77.826261923842523</v>
      </c>
      <c r="F52" s="5">
        <f t="shared" ca="1" si="2"/>
        <v>23737.519133184458</v>
      </c>
      <c r="G52" s="5"/>
      <c r="H52" s="5"/>
      <c r="I52" s="31">
        <f t="shared" ca="1" si="3"/>
        <v>6.260131868298778E-2</v>
      </c>
      <c r="J52" s="29">
        <f t="shared" ca="1" si="4"/>
        <v>0.93739868131701221</v>
      </c>
      <c r="K52" s="27">
        <f t="shared" si="5"/>
        <v>21.316666666666666</v>
      </c>
      <c r="L52" s="30"/>
      <c r="M52" s="5">
        <v>61</v>
      </c>
      <c r="N52" s="5">
        <v>2</v>
      </c>
      <c r="O52" s="5"/>
      <c r="P52" s="5"/>
      <c r="Q52" s="5">
        <f>'prisoners yearly estimates'!D15</f>
        <v>22251.519133184458</v>
      </c>
    </row>
    <row r="53" spans="1:17" x14ac:dyDescent="0.2">
      <c r="A53" s="15">
        <v>1860</v>
      </c>
      <c r="B53" t="s">
        <v>33</v>
      </c>
      <c r="C53" s="5">
        <v>31443.321</v>
      </c>
      <c r="D53" s="28"/>
      <c r="E53" s="5">
        <f t="shared" ca="1" si="1"/>
        <v>80.082621514381273</v>
      </c>
      <c r="F53" s="5">
        <f t="shared" ca="1" si="2"/>
        <v>25180.635747981967</v>
      </c>
      <c r="G53" s="5"/>
      <c r="H53" s="5"/>
      <c r="I53" s="31">
        <f t="shared" ca="1" si="3"/>
        <v>6.0244706098080775E-2</v>
      </c>
      <c r="J53" s="29">
        <f t="shared" ca="1" si="4"/>
        <v>0.93975529390191925</v>
      </c>
      <c r="K53" s="27">
        <f t="shared" si="5"/>
        <v>21.916666666666668</v>
      </c>
      <c r="L53" s="30"/>
      <c r="M53" s="5">
        <v>60</v>
      </c>
      <c r="N53" s="5">
        <v>5</v>
      </c>
      <c r="O53" s="5"/>
      <c r="P53" s="5"/>
      <c r="Q53" s="5">
        <f>'prisoners yearly estimates'!D16</f>
        <v>23663.635747981967</v>
      </c>
    </row>
    <row r="54" spans="1:17" x14ac:dyDescent="0.2">
      <c r="A54" s="15">
        <v>1861</v>
      </c>
      <c r="B54" t="s">
        <v>34</v>
      </c>
      <c r="C54" s="5">
        <v>32194.671817052535</v>
      </c>
      <c r="D54" s="28"/>
      <c r="E54" s="5">
        <f t="shared" ca="1" si="1"/>
        <v>82.265619974827445</v>
      </c>
      <c r="F54" s="5">
        <f t="shared" ca="1" si="2"/>
        <v>26485.146369159309</v>
      </c>
      <c r="G54" s="5"/>
      <c r="H54" s="5"/>
      <c r="I54" s="31">
        <f t="shared" ca="1" si="3"/>
        <v>5.7692714954344491E-2</v>
      </c>
      <c r="J54" s="29">
        <f t="shared" ca="1" si="4"/>
        <v>0.94230728504565553</v>
      </c>
      <c r="K54" s="27">
        <f t="shared" si="5"/>
        <v>22.266666666666666</v>
      </c>
      <c r="L54" s="30"/>
      <c r="M54" s="5">
        <v>42</v>
      </c>
      <c r="N54" s="5">
        <v>4</v>
      </c>
      <c r="O54" s="5"/>
      <c r="P54" s="5"/>
      <c r="Q54" s="5">
        <f>'prisoners yearly estimates'!D17</f>
        <v>24957.146369159309</v>
      </c>
    </row>
    <row r="55" spans="1:17" x14ac:dyDescent="0.2">
      <c r="A55" s="15">
        <v>1862</v>
      </c>
      <c r="B55" t="s">
        <v>34</v>
      </c>
      <c r="C55" s="5">
        <v>32963.976464436339</v>
      </c>
      <c r="D55" s="28"/>
      <c r="E55" s="5">
        <f t="shared" ca="1" si="1"/>
        <v>84.596478789463745</v>
      </c>
      <c r="F55" s="5">
        <f t="shared" ca="1" si="2"/>
        <v>27886.363357900707</v>
      </c>
      <c r="G55" s="5"/>
      <c r="H55" s="5"/>
      <c r="I55" s="31">
        <f t="shared" ca="1" si="3"/>
        <v>5.6120619957302803E-2</v>
      </c>
      <c r="J55" s="29">
        <f t="shared" ca="1" si="4"/>
        <v>0.94387938004269722</v>
      </c>
      <c r="K55" s="27">
        <f t="shared" si="5"/>
        <v>24.17543859649123</v>
      </c>
      <c r="L55" s="30"/>
      <c r="M55" s="5">
        <v>87</v>
      </c>
      <c r="N55" s="5">
        <v>0</v>
      </c>
      <c r="O55" s="5"/>
      <c r="P55" s="5"/>
      <c r="Q55" s="5">
        <f>'prisoners yearly estimates'!D18</f>
        <v>26321.363357900707</v>
      </c>
    </row>
    <row r="56" spans="1:17" x14ac:dyDescent="0.2">
      <c r="A56" s="15">
        <v>1863</v>
      </c>
      <c r="B56" t="s">
        <v>34</v>
      </c>
      <c r="C56" s="5">
        <v>33751.663956156903</v>
      </c>
      <c r="D56" s="28"/>
      <c r="E56" s="5">
        <f t="shared" ca="1" si="1"/>
        <v>86.988753297000329</v>
      </c>
      <c r="F56" s="5">
        <f t="shared" ca="1" si="2"/>
        <v>29360.15169245391</v>
      </c>
      <c r="G56" s="5"/>
      <c r="H56" s="5"/>
      <c r="I56" s="31">
        <f t="shared" ca="1" si="3"/>
        <v>5.449563124741038E-2</v>
      </c>
      <c r="J56" s="29">
        <f t="shared" ca="1" si="4"/>
        <v>0.94550436875258959</v>
      </c>
      <c r="K56" s="27">
        <f t="shared" si="5"/>
        <v>24.821428571428573</v>
      </c>
      <c r="L56" s="30"/>
      <c r="M56" s="5">
        <v>56</v>
      </c>
      <c r="N56" s="5">
        <v>6</v>
      </c>
      <c r="O56" s="5"/>
      <c r="P56" s="5"/>
      <c r="Q56" s="5">
        <f>'prisoners yearly estimates'!D19</f>
        <v>27760.15169245391</v>
      </c>
    </row>
    <row r="57" spans="1:17" x14ac:dyDescent="0.2">
      <c r="A57" s="15">
        <v>1864</v>
      </c>
      <c r="B57" t="s">
        <v>34</v>
      </c>
      <c r="C57" s="5">
        <v>34558.173557682174</v>
      </c>
      <c r="D57" s="28"/>
      <c r="E57" s="5">
        <f t="shared" ca="1" si="1"/>
        <v>89.442191059025589</v>
      </c>
      <c r="F57" s="5">
        <f t="shared" ca="1" si="2"/>
        <v>30909.58761997175</v>
      </c>
      <c r="G57" s="5"/>
      <c r="H57" s="5"/>
      <c r="I57" s="31">
        <f t="shared" ca="1" si="3"/>
        <v>5.2799151514577584E-2</v>
      </c>
      <c r="J57" s="29">
        <f t="shared" ca="1" si="4"/>
        <v>0.94720084848542241</v>
      </c>
      <c r="K57" s="27">
        <f t="shared" si="5"/>
        <v>26.296296296296298</v>
      </c>
      <c r="L57" s="30"/>
      <c r="M57" s="5">
        <v>70</v>
      </c>
      <c r="N57" s="5">
        <v>1</v>
      </c>
      <c r="O57" s="5"/>
      <c r="P57" s="5"/>
      <c r="Q57" s="5">
        <f>'prisoners yearly estimates'!D20</f>
        <v>29277.58761997175</v>
      </c>
    </row>
    <row r="58" spans="1:17" x14ac:dyDescent="0.2">
      <c r="A58" s="15">
        <v>1865</v>
      </c>
      <c r="B58" t="s">
        <v>35</v>
      </c>
      <c r="C58" s="5">
        <v>35383.955030905308</v>
      </c>
      <c r="D58" s="28"/>
      <c r="E58" s="5">
        <f t="shared" ca="1" si="1"/>
        <v>91.86641283197828</v>
      </c>
      <c r="F58" s="5">
        <f t="shared" ca="1" si="2"/>
        <v>32505.970204973019</v>
      </c>
      <c r="G58" s="5"/>
      <c r="H58" s="5"/>
      <c r="I58" s="31">
        <f t="shared" ca="1" si="3"/>
        <v>5.008310749484831E-2</v>
      </c>
      <c r="J58" s="29">
        <f t="shared" ca="1" si="4"/>
        <v>0.94991689250515166</v>
      </c>
      <c r="K58" s="27">
        <f t="shared" si="5"/>
        <v>29.2</v>
      </c>
      <c r="L58" s="30"/>
      <c r="M58" s="5">
        <v>32</v>
      </c>
      <c r="N58" s="5">
        <v>2</v>
      </c>
      <c r="O58" s="5"/>
      <c r="P58" s="5"/>
      <c r="Q58" s="5">
        <f>'prisoners yearly estimates'!D21</f>
        <v>30877.970204973019</v>
      </c>
    </row>
    <row r="59" spans="1:17" x14ac:dyDescent="0.2">
      <c r="A59" s="15">
        <v>1866</v>
      </c>
      <c r="B59" t="s">
        <v>36</v>
      </c>
      <c r="C59" s="5">
        <v>36229.468884961017</v>
      </c>
      <c r="D59" s="28"/>
      <c r="E59" s="5">
        <f t="shared" ca="1" si="1"/>
        <v>94.455796792745502</v>
      </c>
      <c r="F59" s="5">
        <f t="shared" ca="1" si="2"/>
        <v>34220.833509069736</v>
      </c>
      <c r="G59" s="5"/>
      <c r="H59" s="5"/>
      <c r="I59" s="31">
        <f t="shared" ca="1" si="3"/>
        <v>4.8362352119838525E-2</v>
      </c>
      <c r="J59" s="29">
        <f t="shared" ca="1" si="4"/>
        <v>0.95163764788016159</v>
      </c>
      <c r="K59" s="27">
        <f t="shared" si="5"/>
        <v>30.979591836734695</v>
      </c>
      <c r="L59" s="30"/>
      <c r="M59" s="5">
        <v>75</v>
      </c>
      <c r="N59" s="5">
        <v>1</v>
      </c>
      <c r="O59" s="5"/>
      <c r="P59" s="5"/>
      <c r="Q59" s="5">
        <f>'prisoners yearly estimates'!D22</f>
        <v>32565.83350906974</v>
      </c>
    </row>
    <row r="60" spans="1:17" x14ac:dyDescent="0.2">
      <c r="A60" s="15">
        <v>1867</v>
      </c>
      <c r="B60" t="s">
        <v>36</v>
      </c>
      <c r="C60" s="5">
        <v>37095.186633035242</v>
      </c>
      <c r="D60" s="28"/>
      <c r="E60" s="5">
        <f t="shared" ca="1" si="1"/>
        <v>97.147265473991368</v>
      </c>
      <c r="F60" s="5">
        <f t="shared" ca="1" si="2"/>
        <v>36036.95943646731</v>
      </c>
      <c r="G60" s="5"/>
      <c r="H60" s="5"/>
      <c r="I60" s="31">
        <f t="shared" ca="1" si="3"/>
        <v>4.6924047601219272E-2</v>
      </c>
      <c r="J60" s="29">
        <f t="shared" ca="1" si="4"/>
        <v>0.95307595239878073</v>
      </c>
      <c r="K60" s="27">
        <f t="shared" si="5"/>
        <v>32.4375</v>
      </c>
      <c r="L60" s="30"/>
      <c r="M60" s="5">
        <v>45</v>
      </c>
      <c r="N60" s="5">
        <v>2</v>
      </c>
      <c r="O60" s="5"/>
      <c r="P60" s="5"/>
      <c r="Q60" s="5">
        <f>'prisoners yearly estimates'!D23</f>
        <v>34345.95943646731</v>
      </c>
    </row>
    <row r="61" spans="1:17" x14ac:dyDescent="0.2">
      <c r="A61" s="15">
        <v>1868</v>
      </c>
      <c r="B61" t="s">
        <v>36</v>
      </c>
      <c r="C61" s="5">
        <v>37981.591055311357</v>
      </c>
      <c r="D61" s="28"/>
      <c r="E61" s="5">
        <f t="shared" ca="1" si="1"/>
        <v>99.815174215374753</v>
      </c>
      <c r="F61" s="5">
        <f t="shared" ca="1" si="2"/>
        <v>37911.391281630225</v>
      </c>
      <c r="G61" s="5"/>
      <c r="H61" s="5"/>
      <c r="I61" s="31">
        <f t="shared" ca="1" si="3"/>
        <v>4.4524876110730124E-2</v>
      </c>
      <c r="J61" s="29">
        <f t="shared" ca="1" si="4"/>
        <v>0.95547512388926992</v>
      </c>
      <c r="K61" s="27">
        <f t="shared" si="5"/>
        <v>33.3125</v>
      </c>
      <c r="L61" s="30"/>
      <c r="M61" s="5">
        <v>29</v>
      </c>
      <c r="N61" s="5">
        <v>2</v>
      </c>
      <c r="O61" s="5"/>
      <c r="P61" s="5"/>
      <c r="Q61" s="5">
        <f>'prisoners yearly estimates'!D24</f>
        <v>36223.391281630225</v>
      </c>
    </row>
    <row r="62" spans="1:17" x14ac:dyDescent="0.2">
      <c r="A62" s="15">
        <v>1869</v>
      </c>
      <c r="B62" t="s">
        <v>36</v>
      </c>
      <c r="C62" s="5">
        <v>38889.176468199621</v>
      </c>
      <c r="D62" s="28"/>
      <c r="E62" s="5">
        <f t="shared" ca="1" si="1"/>
        <v>102.61067896391681</v>
      </c>
      <c r="F62" s="5">
        <f t="shared" ca="1" si="2"/>
        <v>39904.448017495393</v>
      </c>
      <c r="G62" s="5"/>
      <c r="H62" s="5"/>
      <c r="I62" s="31">
        <f t="shared" ca="1" si="3"/>
        <v>4.2626826945563231E-2</v>
      </c>
      <c r="J62" s="29">
        <f t="shared" ca="1" si="4"/>
        <v>0.95737317305443681</v>
      </c>
      <c r="K62" s="27">
        <f t="shared" si="5"/>
        <v>33.9375</v>
      </c>
      <c r="L62" s="30"/>
      <c r="M62" s="5">
        <v>39</v>
      </c>
      <c r="N62" s="5">
        <v>1</v>
      </c>
      <c r="O62" s="5"/>
      <c r="P62" s="5"/>
      <c r="Q62" s="5">
        <f>'prisoners yearly estimates'!D25</f>
        <v>38203.448017495393</v>
      </c>
    </row>
    <row r="63" spans="1:17" x14ac:dyDescent="0.2">
      <c r="A63" s="15">
        <v>1870</v>
      </c>
      <c r="B63" t="s">
        <v>36</v>
      </c>
      <c r="C63" s="5">
        <v>39818.449000000001</v>
      </c>
      <c r="D63" s="28"/>
      <c r="E63" s="5">
        <f t="shared" ca="1" si="1"/>
        <v>105.455487140429</v>
      </c>
      <c r="F63" s="5">
        <f t="shared" ca="1" si="2"/>
        <v>41990.739364713285</v>
      </c>
      <c r="G63" s="5"/>
      <c r="H63" s="5"/>
      <c r="I63" s="31">
        <f t="shared" ca="1" si="3"/>
        <v>4.046130231819034E-2</v>
      </c>
      <c r="J63" s="29">
        <f t="shared" ca="1" si="4"/>
        <v>0.95953869768180966</v>
      </c>
      <c r="K63" s="27">
        <f t="shared" si="5"/>
        <v>37.555555555555557</v>
      </c>
      <c r="L63" s="30"/>
      <c r="M63" s="5">
        <v>32</v>
      </c>
      <c r="N63" s="5">
        <v>0</v>
      </c>
      <c r="O63" s="5"/>
      <c r="P63" s="5"/>
      <c r="Q63" s="5">
        <f>'prisoners yearly estimates'!D26</f>
        <v>40291.739364713285</v>
      </c>
    </row>
    <row r="64" spans="1:17" x14ac:dyDescent="0.2">
      <c r="A64" s="15">
        <v>1871</v>
      </c>
      <c r="B64" t="s">
        <v>37</v>
      </c>
      <c r="C64" s="5">
        <v>40750.875217415254</v>
      </c>
      <c r="D64" s="28"/>
      <c r="E64" s="5">
        <f t="shared" ca="1" si="1"/>
        <v>106.79522969765962</v>
      </c>
      <c r="F64" s="5">
        <f t="shared" ca="1" si="2"/>
        <v>43519.990792245269</v>
      </c>
      <c r="G64" s="5"/>
      <c r="H64" s="5"/>
      <c r="I64" s="31">
        <f t="shared" ca="1" si="3"/>
        <v>3.9154420048811957E-2</v>
      </c>
      <c r="J64" s="29">
        <f t="shared" ca="1" si="4"/>
        <v>0.96084557995118802</v>
      </c>
      <c r="K64" s="27">
        <f t="shared" si="5"/>
        <v>43.875</v>
      </c>
      <c r="L64" s="30"/>
      <c r="M64" s="5">
        <v>33</v>
      </c>
      <c r="N64" s="5">
        <v>1</v>
      </c>
      <c r="O64" s="5"/>
      <c r="P64" s="5"/>
      <c r="Q64" s="5">
        <f>'prisoners yearly estimates'!D27</f>
        <v>41815.990792245269</v>
      </c>
    </row>
    <row r="65" spans="1:17" x14ac:dyDescent="0.2">
      <c r="A65" s="15">
        <v>1872</v>
      </c>
      <c r="B65" t="s">
        <v>37</v>
      </c>
      <c r="C65" s="5">
        <v>41705.136003297092</v>
      </c>
      <c r="D65" s="28"/>
      <c r="E65" s="5">
        <f t="shared" ca="1" si="1"/>
        <v>108.09677065295865</v>
      </c>
      <c r="F65" s="5">
        <f t="shared" ca="1" si="2"/>
        <v>45081.90521598854</v>
      </c>
      <c r="G65" s="5"/>
      <c r="H65" s="5"/>
      <c r="I65" s="31">
        <f t="shared" ca="1" si="3"/>
        <v>3.7354233188058798E-2</v>
      </c>
      <c r="J65" s="29">
        <f t="shared" ca="1" si="4"/>
        <v>0.96264576681194125</v>
      </c>
      <c r="K65" s="27">
        <f t="shared" si="5"/>
        <v>46.205128205128204</v>
      </c>
      <c r="L65" s="30"/>
      <c r="M65" s="5">
        <v>31</v>
      </c>
      <c r="N65" s="5">
        <v>0</v>
      </c>
      <c r="O65" s="5"/>
      <c r="P65" s="5"/>
      <c r="Q65" s="5">
        <f>'prisoners yearly estimates'!D28</f>
        <v>43397.90521598854</v>
      </c>
    </row>
    <row r="66" spans="1:17" x14ac:dyDescent="0.2">
      <c r="A66" s="15">
        <v>1873</v>
      </c>
      <c r="B66" t="s">
        <v>37</v>
      </c>
      <c r="C66" s="5">
        <v>42681.742656417679</v>
      </c>
      <c r="D66" s="28"/>
      <c r="E66" s="5">
        <f t="shared" ca="1" si="1"/>
        <v>109.54956648524357</v>
      </c>
      <c r="F66" s="5">
        <f t="shared" ca="1" si="2"/>
        <v>46757.664048452854</v>
      </c>
      <c r="G66" s="5"/>
      <c r="H66" s="5"/>
      <c r="I66" s="31">
        <f t="shared" ca="1" si="3"/>
        <v>3.6742639628440682E-2</v>
      </c>
      <c r="J66" s="29">
        <f t="shared" ca="1" si="4"/>
        <v>0.96325736037155929</v>
      </c>
      <c r="K66" s="27">
        <f t="shared" si="5"/>
        <v>54.058823529411768</v>
      </c>
      <c r="L66" s="30"/>
      <c r="M66" s="5">
        <v>68</v>
      </c>
      <c r="N66" s="5">
        <v>1</v>
      </c>
      <c r="O66" s="5"/>
      <c r="P66" s="5"/>
      <c r="Q66" s="5">
        <f>'prisoners yearly estimates'!D29</f>
        <v>45039.664048452854</v>
      </c>
    </row>
    <row r="67" spans="1:17" x14ac:dyDescent="0.2">
      <c r="A67" s="15">
        <v>1874</v>
      </c>
      <c r="B67" t="s">
        <v>37</v>
      </c>
      <c r="C67" s="5">
        <v>43681.218448601721</v>
      </c>
      <c r="D67" s="28"/>
      <c r="E67" s="5">
        <f t="shared" ca="1" si="1"/>
        <v>110.96194874422736</v>
      </c>
      <c r="F67" s="5">
        <f t="shared" ca="1" si="2"/>
        <v>48469.531225791427</v>
      </c>
      <c r="G67" s="5"/>
      <c r="H67" s="5"/>
      <c r="I67" s="31">
        <f t="shared" ca="1" si="3"/>
        <v>3.5609999856602022E-2</v>
      </c>
      <c r="J67" s="29">
        <f t="shared" ca="1" si="4"/>
        <v>0.96439000014339793</v>
      </c>
      <c r="K67" s="27">
        <f t="shared" si="5"/>
        <v>60.58064516129032</v>
      </c>
      <c r="L67" s="30"/>
      <c r="M67" s="5">
        <v>46</v>
      </c>
      <c r="N67" s="5">
        <v>1</v>
      </c>
      <c r="O67" s="5"/>
      <c r="P67" s="5"/>
      <c r="Q67" s="5">
        <f>'prisoners yearly estimates'!D30</f>
        <v>46743.531225791427</v>
      </c>
    </row>
    <row r="68" spans="1:17" x14ac:dyDescent="0.2">
      <c r="A68" s="15">
        <v>1875</v>
      </c>
      <c r="B68" t="s">
        <v>37</v>
      </c>
      <c r="C68" s="5">
        <v>44704.098905098632</v>
      </c>
      <c r="D68" s="28"/>
      <c r="E68" s="5">
        <f t="shared" ca="1" si="1"/>
        <v>112.38087235882296</v>
      </c>
      <c r="F68" s="5">
        <f t="shared" ca="1" si="2"/>
        <v>50238.856329700866</v>
      </c>
      <c r="G68" s="5"/>
      <c r="H68" s="5"/>
      <c r="I68" s="31">
        <f t="shared" ca="1" si="3"/>
        <v>3.43757825350616E-2</v>
      </c>
      <c r="J68" s="29">
        <f t="shared" ca="1" si="4"/>
        <v>0.96562421746493843</v>
      </c>
      <c r="K68" s="27"/>
      <c r="L68" s="30"/>
      <c r="M68" s="5">
        <v>70</v>
      </c>
      <c r="N68" s="5">
        <v>1</v>
      </c>
      <c r="O68" s="5"/>
      <c r="P68" s="5"/>
      <c r="Q68" s="5">
        <f>'prisoners yearly estimates'!D31</f>
        <v>48511.856329700866</v>
      </c>
    </row>
    <row r="69" spans="1:17" x14ac:dyDescent="0.2">
      <c r="A69" s="15">
        <v>1876</v>
      </c>
      <c r="B69" t="s">
        <v>37</v>
      </c>
      <c r="C69" s="5">
        <v>45750.932091520306</v>
      </c>
      <c r="D69" s="28"/>
      <c r="E69" s="5">
        <f t="shared" ca="1" si="1"/>
        <v>113.85577396155054</v>
      </c>
      <c r="F69" s="5">
        <f t="shared" ca="1" si="2"/>
        <v>52090.077827423847</v>
      </c>
      <c r="G69" s="5"/>
      <c r="H69" s="5"/>
      <c r="I69" s="31">
        <f t="shared" ca="1" si="3"/>
        <v>3.3461266957108736E-2</v>
      </c>
      <c r="J69" s="29">
        <f t="shared" ca="1" si="4"/>
        <v>0.96653873304289128</v>
      </c>
      <c r="K69" s="27">
        <f t="shared" ref="K69:K132" si="6">SUM(M57:M82)/SUM(N57:N82)</f>
        <v>70.666666666666671</v>
      </c>
      <c r="L69" s="30"/>
      <c r="M69" s="5">
        <v>52</v>
      </c>
      <c r="N69" s="5">
        <v>0</v>
      </c>
      <c r="O69" s="5"/>
      <c r="P69" s="5"/>
      <c r="Q69" s="5">
        <f>'prisoners yearly estimates'!D32</f>
        <v>50347.077827423847</v>
      </c>
    </row>
    <row r="70" spans="1:17" x14ac:dyDescent="0.2">
      <c r="A70" s="15">
        <v>1877</v>
      </c>
      <c r="B70" t="s">
        <v>37</v>
      </c>
      <c r="C70" s="5">
        <v>46822.278907497952</v>
      </c>
      <c r="D70" s="28"/>
      <c r="E70" s="5">
        <f t="shared" ca="1" si="1"/>
        <v>115.43591575519604</v>
      </c>
      <c r="F70" s="5">
        <f t="shared" ca="1" si="2"/>
        <v>54049.726434322256</v>
      </c>
      <c r="G70" s="5"/>
      <c r="H70" s="5"/>
      <c r="I70" s="31">
        <f t="shared" ca="1" si="3"/>
        <v>3.3265663281104925E-2</v>
      </c>
      <c r="J70" s="29">
        <f t="shared" ca="1" si="4"/>
        <v>0.96673433671889508</v>
      </c>
      <c r="K70" s="27">
        <f t="shared" si="6"/>
        <v>66.482758620689651</v>
      </c>
      <c r="L70" s="30"/>
      <c r="M70" s="5">
        <v>81</v>
      </c>
      <c r="N70" s="5">
        <v>0</v>
      </c>
      <c r="O70" s="5"/>
      <c r="P70" s="5"/>
      <c r="Q70" s="5">
        <f>'prisoners yearly estimates'!D33</f>
        <v>52251.726434322256</v>
      </c>
    </row>
    <row r="71" spans="1:17" x14ac:dyDescent="0.2">
      <c r="A71" s="15">
        <v>1878</v>
      </c>
      <c r="B71" t="s">
        <v>37</v>
      </c>
      <c r="C71" s="5">
        <v>47918.713387215648</v>
      </c>
      <c r="D71" s="28"/>
      <c r="E71" s="5">
        <f t="shared" ca="1" si="1"/>
        <v>117.07206775427446</v>
      </c>
      <c r="F71" s="5">
        <f t="shared" ca="1" si="2"/>
        <v>56099.428603657689</v>
      </c>
      <c r="G71" s="5"/>
      <c r="H71" s="5"/>
      <c r="I71" s="31">
        <f t="shared" ca="1" si="3"/>
        <v>3.335149834089416E-2</v>
      </c>
      <c r="J71" s="29">
        <f t="shared" ca="1" si="4"/>
        <v>0.96664850165910587</v>
      </c>
      <c r="K71" s="27">
        <f t="shared" si="6"/>
        <v>73.925925925925924</v>
      </c>
      <c r="L71" s="30"/>
      <c r="M71" s="5">
        <v>106</v>
      </c>
      <c r="N71" s="5">
        <v>1</v>
      </c>
      <c r="O71" s="5"/>
      <c r="P71" s="5"/>
      <c r="Q71" s="5">
        <f>'prisoners yearly estimates'!D34</f>
        <v>54228.428603657689</v>
      </c>
    </row>
    <row r="72" spans="1:17" x14ac:dyDescent="0.2">
      <c r="A72" s="15">
        <v>1879</v>
      </c>
      <c r="B72" t="s">
        <v>37</v>
      </c>
      <c r="C72" s="5">
        <v>49040.823006981278</v>
      </c>
      <c r="D72" s="28"/>
      <c r="E72" s="5">
        <f t="shared" ca="1" si="1"/>
        <v>118.74170655762039</v>
      </c>
      <c r="F72" s="5">
        <f t="shared" ca="1" si="2"/>
        <v>58231.910148391697</v>
      </c>
      <c r="G72" s="5"/>
      <c r="H72" s="5"/>
      <c r="I72" s="31">
        <f t="shared" ca="1" si="3"/>
        <v>3.3521139784453938E-2</v>
      </c>
      <c r="J72" s="29">
        <f t="shared" ca="1" si="4"/>
        <v>0.96647886021554608</v>
      </c>
      <c r="K72" s="27">
        <f t="shared" si="6"/>
        <v>72.535714285714292</v>
      </c>
      <c r="L72" s="30"/>
      <c r="M72" s="5">
        <v>107</v>
      </c>
      <c r="N72" s="5">
        <v>0</v>
      </c>
      <c r="O72" s="5"/>
      <c r="P72" s="5"/>
      <c r="Q72" s="5">
        <f>'prisoners yearly estimates'!D35</f>
        <v>56279.910148391697</v>
      </c>
    </row>
    <row r="73" spans="1:17" x14ac:dyDescent="0.2">
      <c r="A73" s="15">
        <v>1880</v>
      </c>
      <c r="B73" t="s">
        <v>37</v>
      </c>
      <c r="C73" s="5">
        <v>50189.209000000003</v>
      </c>
      <c r="D73" s="28">
        <f t="shared" ref="D73:D96" ca="1" si="7">G73/H73</f>
        <v>10.822504892367906</v>
      </c>
      <c r="E73" s="5">
        <f t="shared" ca="1" si="1"/>
        <v>120.37049637502754</v>
      </c>
      <c r="F73" s="5">
        <f t="shared" ref="F73:F104" ca="1" si="8">G73+H73</f>
        <v>60413</v>
      </c>
      <c r="G73" s="5">
        <f t="shared" ref="G73:G104" ca="1" si="9">SUM(OFFSET(M73,-C$4+1,0,C$4,1))+O73</f>
        <v>55303</v>
      </c>
      <c r="H73" s="5">
        <f t="shared" ref="H73:H104" ca="1" si="10">SUM(OFFSET(N73,-D$4+1,0,D$4,1))+P73</f>
        <v>5110</v>
      </c>
      <c r="I73" s="31">
        <f t="shared" ca="1" si="3"/>
        <v>3.3171668349527422E-2</v>
      </c>
      <c r="J73" s="29">
        <f t="shared" ref="J73:J104" ca="1" si="11">SUM(O73:P73)/F73</f>
        <v>0.96682833165047255</v>
      </c>
      <c r="K73" s="27">
        <f t="shared" si="6"/>
        <v>78.074074074074076</v>
      </c>
      <c r="L73" s="30">
        <f>O73/P73</f>
        <v>10.589087301587302</v>
      </c>
      <c r="M73" s="5">
        <v>96</v>
      </c>
      <c r="N73" s="5">
        <v>0</v>
      </c>
      <c r="O73" s="5">
        <f>'prisoners yearly estimates'!B36</f>
        <v>53369</v>
      </c>
      <c r="P73" s="5">
        <f>'prisoners yearly estimates'!C36</f>
        <v>5040</v>
      </c>
      <c r="Q73" s="5">
        <f>'prisoners yearly estimates'!D36</f>
        <v>58409</v>
      </c>
    </row>
    <row r="74" spans="1:17" x14ac:dyDescent="0.2">
      <c r="A74" s="15">
        <v>1881</v>
      </c>
      <c r="B74" t="s">
        <v>37</v>
      </c>
      <c r="C74" s="5">
        <v>60470.524436575717</v>
      </c>
      <c r="D74" s="28">
        <f t="shared" ca="1" si="7"/>
        <v>10.936270700706148</v>
      </c>
      <c r="E74" s="5">
        <f t="shared" ca="1" si="1"/>
        <v>103.16749994490101</v>
      </c>
      <c r="F74" s="5">
        <f t="shared" ca="1" si="8"/>
        <v>62385.928264785609</v>
      </c>
      <c r="G74" s="5">
        <f t="shared" ca="1" si="9"/>
        <v>57159.343695025906</v>
      </c>
      <c r="H74" s="5">
        <f t="shared" ca="1" si="10"/>
        <v>5226.5845697597051</v>
      </c>
      <c r="I74" s="31">
        <f t="shared" ca="1" si="3"/>
        <v>3.3100413145020248E-2</v>
      </c>
      <c r="J74" s="29">
        <f t="shared" ca="1" si="11"/>
        <v>0.96689958685497979</v>
      </c>
      <c r="K74" s="27">
        <f t="shared" si="6"/>
        <v>87.76</v>
      </c>
      <c r="L74" s="30">
        <f t="shared" ref="L74:L137" si="12">O74/P74</f>
        <v>10.697845240148276</v>
      </c>
      <c r="M74" s="5">
        <v>90</v>
      </c>
      <c r="N74" s="5">
        <v>3</v>
      </c>
      <c r="O74" s="5">
        <f>'prisoners yearly estimates'!B37</f>
        <v>55164.343695025906</v>
      </c>
      <c r="P74" s="5">
        <f>'prisoners yearly estimates'!C37</f>
        <v>5156.5845697597051</v>
      </c>
      <c r="Q74" s="5">
        <f>'prisoners yearly estimates'!D37</f>
        <v>60320.928264785609</v>
      </c>
    </row>
    <row r="75" spans="1:17" x14ac:dyDescent="0.2">
      <c r="A75" s="15">
        <v>1882</v>
      </c>
      <c r="B75" t="s">
        <v>37</v>
      </c>
      <c r="C75" s="5">
        <v>61353.92782947229</v>
      </c>
      <c r="D75" s="28">
        <f t="shared" ca="1" si="7"/>
        <v>11.052855342365415</v>
      </c>
      <c r="E75" s="5">
        <f t="shared" ref="E75:E106" ca="1" si="13">F75*100/C75</f>
        <v>105.01845821965354</v>
      </c>
      <c r="F75" s="5">
        <f t="shared" ca="1" si="8"/>
        <v>64432.949063710737</v>
      </c>
      <c r="G75" s="5">
        <f t="shared" ca="1" si="9"/>
        <v>59087.083106352824</v>
      </c>
      <c r="H75" s="5">
        <f t="shared" ca="1" si="10"/>
        <v>5345.8659573579143</v>
      </c>
      <c r="I75" s="31">
        <f t="shared" ref="I75:I106" ca="1" si="14">(SUM(OFFSET(M75,-C$4+1,0,C$4,1))+SUM(OFFSET(N75,-D$4+1,0,D$4,1)))/F75</f>
        <v>3.3166260912362605E-2</v>
      </c>
      <c r="J75" s="29">
        <f t="shared" ca="1" si="11"/>
        <v>0.96683373908763737</v>
      </c>
      <c r="K75" s="27">
        <f t="shared" si="6"/>
        <v>87.230769230769226</v>
      </c>
      <c r="L75" s="30">
        <f t="shared" si="12"/>
        <v>10.807720205027298</v>
      </c>
      <c r="M75" s="5">
        <v>104</v>
      </c>
      <c r="N75" s="5">
        <v>3</v>
      </c>
      <c r="O75" s="5">
        <f>'prisoners yearly estimates'!B38</f>
        <v>57020.083106352824</v>
      </c>
      <c r="P75" s="5">
        <f>'prisoners yearly estimates'!C38</f>
        <v>5275.8659573579143</v>
      </c>
      <c r="Q75" s="5">
        <f>'prisoners yearly estimates'!D38</f>
        <v>62295.949063710737</v>
      </c>
    </row>
    <row r="76" spans="1:17" x14ac:dyDescent="0.2">
      <c r="A76" s="15">
        <v>1883</v>
      </c>
      <c r="B76" t="s">
        <v>37</v>
      </c>
      <c r="C76" s="5">
        <v>62250.236709163473</v>
      </c>
      <c r="D76" s="28">
        <f t="shared" ca="1" si="7"/>
        <v>11.168609454827822</v>
      </c>
      <c r="E76" s="5">
        <f t="shared" ca="1" si="13"/>
        <v>106.92514602632187</v>
      </c>
      <c r="F76" s="5">
        <f t="shared" ca="1" si="8"/>
        <v>66561.156503004066</v>
      </c>
      <c r="G76" s="5">
        <f t="shared" ca="1" si="9"/>
        <v>61091.249957799235</v>
      </c>
      <c r="H76" s="5">
        <f t="shared" ca="1" si="10"/>
        <v>5469.9065452048289</v>
      </c>
      <c r="I76" s="31">
        <f t="shared" ca="1" si="14"/>
        <v>3.3427904755524797E-2</v>
      </c>
      <c r="J76" s="29">
        <f t="shared" ca="1" si="11"/>
        <v>0.96657209524447518</v>
      </c>
      <c r="K76" s="27">
        <f t="shared" si="6"/>
        <v>86.703703703703709</v>
      </c>
      <c r="L76" s="30">
        <f t="shared" si="12"/>
        <v>10.918723668929834</v>
      </c>
      <c r="M76" s="5">
        <v>111</v>
      </c>
      <c r="N76" s="5">
        <v>3</v>
      </c>
      <c r="O76" s="5">
        <f>'prisoners yearly estimates'!B39</f>
        <v>58938.249957799235</v>
      </c>
      <c r="P76" s="5">
        <f>'prisoners yearly estimates'!C39</f>
        <v>5397.9065452048289</v>
      </c>
      <c r="Q76" s="5">
        <f>'prisoners yearly estimates'!D39</f>
        <v>64336.156503004066</v>
      </c>
    </row>
    <row r="77" spans="1:17" x14ac:dyDescent="0.2">
      <c r="A77" s="15">
        <v>1884</v>
      </c>
      <c r="B77" t="s">
        <v>37</v>
      </c>
      <c r="C77" s="5">
        <v>63159.639609665304</v>
      </c>
      <c r="D77" s="28">
        <f t="shared" ca="1" si="7"/>
        <v>11.294340405129853</v>
      </c>
      <c r="E77" s="5">
        <f t="shared" ca="1" si="13"/>
        <v>108.88553972841476</v>
      </c>
      <c r="F77" s="5">
        <f t="shared" ca="1" si="8"/>
        <v>68771.714479505696</v>
      </c>
      <c r="G77" s="5">
        <f t="shared" ca="1" si="9"/>
        <v>63177.944320773917</v>
      </c>
      <c r="H77" s="5">
        <f t="shared" ca="1" si="10"/>
        <v>5593.7701587317752</v>
      </c>
      <c r="I77" s="31">
        <f t="shared" ca="1" si="14"/>
        <v>3.3851126405955098E-2</v>
      </c>
      <c r="J77" s="29">
        <f t="shared" ca="1" si="11"/>
        <v>0.96614887359404489</v>
      </c>
      <c r="K77" s="27">
        <f t="shared" si="6"/>
        <v>93.5</v>
      </c>
      <c r="L77" s="30">
        <f t="shared" si="12"/>
        <v>11.030867222394701</v>
      </c>
      <c r="M77" s="5">
        <v>132</v>
      </c>
      <c r="N77" s="5">
        <v>0</v>
      </c>
      <c r="O77" s="5">
        <f>'prisoners yearly estimates'!B40</f>
        <v>60920.944320773917</v>
      </c>
      <c r="P77" s="5">
        <f>'prisoners yearly estimates'!C40</f>
        <v>5522.7701587317752</v>
      </c>
      <c r="Q77" s="5">
        <f>'prisoners yearly estimates'!D40</f>
        <v>66443.714479505696</v>
      </c>
    </row>
    <row r="78" spans="1:17" x14ac:dyDescent="0.2">
      <c r="A78" s="15">
        <v>1885</v>
      </c>
      <c r="B78" t="s">
        <v>37</v>
      </c>
      <c r="C78" s="5">
        <v>64082.327819254475</v>
      </c>
      <c r="D78" s="28">
        <f t="shared" ca="1" si="7"/>
        <v>11.418218863946967</v>
      </c>
      <c r="E78" s="5">
        <f t="shared" ca="1" si="13"/>
        <v>110.81660331311525</v>
      </c>
      <c r="F78" s="5">
        <f t="shared" ca="1" si="8"/>
        <v>71013.859013273337</v>
      </c>
      <c r="G78" s="5">
        <f t="shared" ca="1" si="9"/>
        <v>65295.336913502375</v>
      </c>
      <c r="H78" s="5">
        <f t="shared" ca="1" si="10"/>
        <v>5718.5220997709584</v>
      </c>
      <c r="I78" s="31">
        <f t="shared" ca="1" si="14"/>
        <v>3.3697647659912691E-2</v>
      </c>
      <c r="J78" s="29">
        <f t="shared" ca="1" si="11"/>
        <v>0.96630235234008732</v>
      </c>
      <c r="K78" s="27">
        <f t="shared" si="6"/>
        <v>95.461538461538467</v>
      </c>
      <c r="L78" s="30">
        <f t="shared" si="12"/>
        <v>11.144162575004326</v>
      </c>
      <c r="M78" s="5">
        <v>108</v>
      </c>
      <c r="N78" s="5">
        <v>1</v>
      </c>
      <c r="O78" s="5">
        <f>'prisoners yearly estimates'!B41</f>
        <v>62970.336913502375</v>
      </c>
      <c r="P78" s="5">
        <f>'prisoners yearly estimates'!C41</f>
        <v>5650.5220997709584</v>
      </c>
      <c r="Q78" s="5">
        <f>'prisoners yearly estimates'!D41</f>
        <v>68620.859013273337</v>
      </c>
    </row>
    <row r="79" spans="1:17" x14ac:dyDescent="0.2">
      <c r="A79" s="15">
        <v>1886</v>
      </c>
      <c r="B79" t="s">
        <v>37</v>
      </c>
      <c r="C79" s="5">
        <v>65018.495420704894</v>
      </c>
      <c r="D79" s="28">
        <f t="shared" ca="1" si="7"/>
        <v>11.534888492424018</v>
      </c>
      <c r="E79" s="5">
        <f t="shared" ca="1" si="13"/>
        <v>112.74776536118186</v>
      </c>
      <c r="F79" s="5">
        <f t="shared" ca="1" si="8"/>
        <v>73306.900658307131</v>
      </c>
      <c r="G79" s="5">
        <f t="shared" ca="1" si="9"/>
        <v>67458.671477599768</v>
      </c>
      <c r="H79" s="5">
        <f t="shared" ca="1" si="10"/>
        <v>5848.229180707368</v>
      </c>
      <c r="I79" s="31">
        <f t="shared" ca="1" si="14"/>
        <v>3.324380076248442E-2</v>
      </c>
      <c r="J79" s="29">
        <f t="shared" ca="1" si="11"/>
        <v>0.96675619923751555</v>
      </c>
      <c r="K79" s="27">
        <f t="shared" si="6"/>
        <v>97.769230769230774</v>
      </c>
      <c r="L79" s="30">
        <f t="shared" si="12"/>
        <v>11.258621556607411</v>
      </c>
      <c r="M79" s="5">
        <v>96</v>
      </c>
      <c r="N79" s="5">
        <v>0</v>
      </c>
      <c r="O79" s="5">
        <f>'prisoners yearly estimates'!B42</f>
        <v>65088.671477599768</v>
      </c>
      <c r="P79" s="5">
        <f>'prisoners yearly estimates'!C42</f>
        <v>5781.229180707368</v>
      </c>
      <c r="Q79" s="5">
        <f>'prisoners yearly estimates'!D42</f>
        <v>70869.900658307131</v>
      </c>
    </row>
    <row r="80" spans="1:17" x14ac:dyDescent="0.2">
      <c r="A80" s="15">
        <v>1887</v>
      </c>
      <c r="B80" t="s">
        <v>37</v>
      </c>
      <c r="C80" s="5">
        <v>65968.339332112067</v>
      </c>
      <c r="D80" s="28">
        <f t="shared" ca="1" si="7"/>
        <v>11.647673623763007</v>
      </c>
      <c r="E80" s="5">
        <f t="shared" ca="1" si="13"/>
        <v>114.66898782032874</v>
      </c>
      <c r="F80" s="5">
        <f t="shared" ca="1" si="8"/>
        <v>75645.226994012715</v>
      </c>
      <c r="G80" s="5">
        <f t="shared" ca="1" si="9"/>
        <v>69664.267234592044</v>
      </c>
      <c r="H80" s="5">
        <f t="shared" ca="1" si="10"/>
        <v>5980.9597594206671</v>
      </c>
      <c r="I80" s="31">
        <f t="shared" ca="1" si="14"/>
        <v>3.2414470779419759E-2</v>
      </c>
      <c r="J80" s="29">
        <f t="shared" ca="1" si="11"/>
        <v>0.96758552922058028</v>
      </c>
      <c r="K80" s="27">
        <f t="shared" si="6"/>
        <v>103.8</v>
      </c>
      <c r="L80" s="30">
        <f t="shared" si="12"/>
        <v>11.37425611855414</v>
      </c>
      <c r="M80" s="5">
        <v>82</v>
      </c>
      <c r="N80" s="5">
        <v>1</v>
      </c>
      <c r="O80" s="5">
        <f>'prisoners yearly estimates'!B43</f>
        <v>67278.267234592044</v>
      </c>
      <c r="P80" s="5">
        <f>'prisoners yearly estimates'!C43</f>
        <v>5914.9597594206671</v>
      </c>
      <c r="Q80" s="5">
        <f>'prisoners yearly estimates'!D43</f>
        <v>73193.226994012715</v>
      </c>
    </row>
    <row r="81" spans="1:17" x14ac:dyDescent="0.2">
      <c r="A81" s="15">
        <v>1888</v>
      </c>
      <c r="B81" t="s">
        <v>37</v>
      </c>
      <c r="C81" s="5">
        <v>66932.059348313705</v>
      </c>
      <c r="D81" s="28">
        <f t="shared" ca="1" si="7"/>
        <v>11.770046843807298</v>
      </c>
      <c r="E81" s="5">
        <f t="shared" ca="1" si="13"/>
        <v>116.64560445364137</v>
      </c>
      <c r="F81" s="5">
        <f t="shared" ca="1" si="8"/>
        <v>78073.305200110495</v>
      </c>
      <c r="G81" s="5">
        <f t="shared" ca="1" si="9"/>
        <v>71959.521425075145</v>
      </c>
      <c r="H81" s="5">
        <f t="shared" ca="1" si="10"/>
        <v>6113.7837750353547</v>
      </c>
      <c r="I81" s="31">
        <f t="shared" ca="1" si="14"/>
        <v>3.1765018704453286E-2</v>
      </c>
      <c r="J81" s="29">
        <f t="shared" ca="1" si="11"/>
        <v>0.96823498129554675</v>
      </c>
      <c r="K81" s="27">
        <f t="shared" si="6"/>
        <v>109.875</v>
      </c>
      <c r="L81" s="30">
        <f t="shared" si="12"/>
        <v>11.491078334944127</v>
      </c>
      <c r="M81" s="5">
        <v>81</v>
      </c>
      <c r="N81" s="5">
        <v>1</v>
      </c>
      <c r="O81" s="5">
        <f>'prisoners yearly estimates'!B44</f>
        <v>69541.521425075145</v>
      </c>
      <c r="P81" s="5">
        <f>'prisoners yearly estimates'!C44</f>
        <v>6051.7837750353547</v>
      </c>
      <c r="Q81" s="5">
        <f>'prisoners yearly estimates'!D44</f>
        <v>75593.305200110495</v>
      </c>
    </row>
    <row r="82" spans="1:17" x14ac:dyDescent="0.2">
      <c r="A82" s="15">
        <v>1889</v>
      </c>
      <c r="B82" t="s">
        <v>37</v>
      </c>
      <c r="C82" s="5">
        <v>67909.858182915661</v>
      </c>
      <c r="D82" s="28">
        <f t="shared" ca="1" si="7"/>
        <v>11.886250827269198</v>
      </c>
      <c r="E82" s="5">
        <f t="shared" ca="1" si="13"/>
        <v>118.66860993985038</v>
      </c>
      <c r="F82" s="5">
        <f t="shared" ca="1" si="8"/>
        <v>80587.684717789758</v>
      </c>
      <c r="G82" s="5">
        <f t="shared" ca="1" si="9"/>
        <v>74333.911933291849</v>
      </c>
      <c r="H82" s="5">
        <f t="shared" ca="1" si="10"/>
        <v>6253.7727844979081</v>
      </c>
      <c r="I82" s="31">
        <f t="shared" ca="1" si="14"/>
        <v>3.1208242410825992E-2</v>
      </c>
      <c r="J82" s="29">
        <f t="shared" ca="1" si="11"/>
        <v>0.96879175758917402</v>
      </c>
      <c r="K82" s="27">
        <f t="shared" si="6"/>
        <v>113.83333333333333</v>
      </c>
      <c r="L82" s="30">
        <f t="shared" si="12"/>
        <v>11.609100403887105</v>
      </c>
      <c r="M82" s="5">
        <v>92</v>
      </c>
      <c r="N82" s="5">
        <v>1</v>
      </c>
      <c r="O82" s="5">
        <f>'prisoners yearly estimates'!B45</f>
        <v>71880.911933291849</v>
      </c>
      <c r="P82" s="5">
        <f>'prisoners yearly estimates'!C45</f>
        <v>6191.7727844979081</v>
      </c>
      <c r="Q82" s="5">
        <f>'prisoners yearly estimates'!D45</f>
        <v>78072.684717789758</v>
      </c>
    </row>
    <row r="83" spans="1:17" x14ac:dyDescent="0.2">
      <c r="A83" s="15">
        <v>1890</v>
      </c>
      <c r="B83" t="s">
        <v>37</v>
      </c>
      <c r="C83" s="5">
        <v>62979.766000000003</v>
      </c>
      <c r="D83" s="28">
        <f t="shared" ca="1" si="7"/>
        <v>12.000937646507266</v>
      </c>
      <c r="E83" s="5">
        <f t="shared" ca="1" si="13"/>
        <v>132.09480644942377</v>
      </c>
      <c r="F83" s="5">
        <f t="shared" ca="1" si="8"/>
        <v>83193</v>
      </c>
      <c r="G83" s="5">
        <f t="shared" ca="1" si="9"/>
        <v>76794</v>
      </c>
      <c r="H83" s="5">
        <f t="shared" ca="1" si="10"/>
        <v>6399</v>
      </c>
      <c r="I83" s="31">
        <f t="shared" ca="1" si="14"/>
        <v>3.0759799502361979E-2</v>
      </c>
      <c r="J83" s="29">
        <f t="shared" ca="1" si="11"/>
        <v>0.96924020049763804</v>
      </c>
      <c r="K83" s="27">
        <f t="shared" si="6"/>
        <v>111.24</v>
      </c>
      <c r="L83" s="30">
        <f t="shared" si="12"/>
        <v>11.728334648776638</v>
      </c>
      <c r="M83" s="5">
        <v>90</v>
      </c>
      <c r="N83" s="5">
        <v>3</v>
      </c>
      <c r="O83" s="5">
        <f>'prisoners yearly estimates'!B46</f>
        <v>74299</v>
      </c>
      <c r="P83" s="5">
        <f>'prisoners yearly estimates'!C46</f>
        <v>6335</v>
      </c>
      <c r="Q83" s="5">
        <f>'prisoners yearly estimates'!D46</f>
        <v>80634</v>
      </c>
    </row>
    <row r="84" spans="1:17" x14ac:dyDescent="0.2">
      <c r="A84" s="15">
        <v>1891</v>
      </c>
      <c r="B84" t="s">
        <v>37</v>
      </c>
      <c r="C84" s="5">
        <v>92421.848829077164</v>
      </c>
      <c r="D84" s="28">
        <f t="shared" ca="1" si="7"/>
        <v>12.179212084943908</v>
      </c>
      <c r="E84" s="5">
        <f t="shared" ca="1" si="13"/>
        <v>91.842455322310883</v>
      </c>
      <c r="F84" s="5">
        <f t="shared" ca="1" si="8"/>
        <v>84882.495218898897</v>
      </c>
      <c r="G84" s="5">
        <f t="shared" ca="1" si="9"/>
        <v>78441.860173965542</v>
      </c>
      <c r="H84" s="5">
        <f t="shared" ca="1" si="10"/>
        <v>6440.6350449333531</v>
      </c>
      <c r="I84" s="31">
        <f t="shared" ca="1" si="14"/>
        <v>3.0418521431791315E-2</v>
      </c>
      <c r="J84" s="29">
        <f t="shared" ca="1" si="11"/>
        <v>0.96958147856820864</v>
      </c>
      <c r="K84" s="27">
        <f t="shared" si="6"/>
        <v>117.04166666666667</v>
      </c>
      <c r="L84" s="30">
        <f t="shared" si="12"/>
        <v>11.900502088165872</v>
      </c>
      <c r="M84" s="5">
        <v>100</v>
      </c>
      <c r="N84" s="5">
        <v>0</v>
      </c>
      <c r="O84" s="5">
        <f>'prisoners yearly estimates'!B47</f>
        <v>75920.860173965542</v>
      </c>
      <c r="P84" s="5">
        <f>'prisoners yearly estimates'!C47</f>
        <v>6379.6350449333531</v>
      </c>
      <c r="Q84" s="5">
        <f>'prisoners yearly estimates'!D47</f>
        <v>82300.495218898897</v>
      </c>
    </row>
    <row r="85" spans="1:17" x14ac:dyDescent="0.2">
      <c r="A85" s="15">
        <v>1892</v>
      </c>
      <c r="B85" t="s">
        <v>37</v>
      </c>
      <c r="C85" s="5">
        <v>93103.166801057188</v>
      </c>
      <c r="D85" s="28">
        <f t="shared" ca="1" si="7"/>
        <v>12.361489418902112</v>
      </c>
      <c r="E85" s="5">
        <f t="shared" ca="1" si="13"/>
        <v>93.062042046778885</v>
      </c>
      <c r="F85" s="5">
        <f t="shared" ca="1" si="8"/>
        <v>86643.708235282524</v>
      </c>
      <c r="G85" s="5">
        <f t="shared" ca="1" si="9"/>
        <v>80159.123656507189</v>
      </c>
      <c r="H85" s="5">
        <f t="shared" ca="1" si="10"/>
        <v>6484.5845787753415</v>
      </c>
      <c r="I85" s="31">
        <f t="shared" ca="1" si="14"/>
        <v>3.0481151531837922E-2</v>
      </c>
      <c r="J85" s="29">
        <f t="shared" ca="1" si="11"/>
        <v>0.96951884846816205</v>
      </c>
      <c r="K85" s="27">
        <f t="shared" si="6"/>
        <v>114.48</v>
      </c>
      <c r="L85" s="30">
        <f t="shared" si="12"/>
        <v>12.075196879312497</v>
      </c>
      <c r="M85" s="5">
        <v>110</v>
      </c>
      <c r="N85" s="5">
        <v>2</v>
      </c>
      <c r="O85" s="5">
        <f>'prisoners yearly estimates'!B48</f>
        <v>77578.123656507189</v>
      </c>
      <c r="P85" s="5">
        <f>'prisoners yearly estimates'!C48</f>
        <v>6424.5845787753415</v>
      </c>
      <c r="Q85" s="5">
        <f>'prisoners yearly estimates'!D48</f>
        <v>84002.708235282524</v>
      </c>
    </row>
    <row r="86" spans="1:17" x14ac:dyDescent="0.2">
      <c r="A86" s="15">
        <v>1893</v>
      </c>
      <c r="B86" t="s">
        <v>37</v>
      </c>
      <c r="C86" s="5">
        <v>93789.507331932327</v>
      </c>
      <c r="D86" s="28">
        <f t="shared" ca="1" si="7"/>
        <v>12.55317026446601</v>
      </c>
      <c r="E86" s="5">
        <f t="shared" ca="1" si="13"/>
        <v>94.2881742248329</v>
      </c>
      <c r="F86" s="5">
        <f t="shared" ca="1" si="8"/>
        <v>88432.414077744776</v>
      </c>
      <c r="G86" s="5">
        <f t="shared" ca="1" si="9"/>
        <v>81907.563260397728</v>
      </c>
      <c r="H86" s="5">
        <f t="shared" ca="1" si="10"/>
        <v>6524.85081734705</v>
      </c>
      <c r="I86" s="31">
        <f t="shared" ca="1" si="14"/>
        <v>3.0430018540873769E-2</v>
      </c>
      <c r="J86" s="29">
        <f t="shared" ca="1" si="11"/>
        <v>0.96956998145912621</v>
      </c>
      <c r="K86" s="27">
        <f t="shared" si="6"/>
        <v>115.76</v>
      </c>
      <c r="L86" s="30">
        <f t="shared" si="12"/>
        <v>12.25245612276774</v>
      </c>
      <c r="M86" s="5">
        <v>122</v>
      </c>
      <c r="N86" s="5">
        <v>1</v>
      </c>
      <c r="O86" s="5">
        <f>'prisoners yearly estimates'!B49</f>
        <v>79271.563260397728</v>
      </c>
      <c r="P86" s="5">
        <f>'prisoners yearly estimates'!C49</f>
        <v>6469.85081734705</v>
      </c>
      <c r="Q86" s="5">
        <f>'prisoners yearly estimates'!D49</f>
        <v>85741.414077744776</v>
      </c>
    </row>
    <row r="87" spans="1:17" x14ac:dyDescent="0.2">
      <c r="A87" s="15">
        <v>1894</v>
      </c>
      <c r="B87" t="s">
        <v>37</v>
      </c>
      <c r="C87" s="5">
        <v>94480.907447142876</v>
      </c>
      <c r="D87" s="28">
        <f t="shared" ca="1" si="7"/>
        <v>12.74735886069784</v>
      </c>
      <c r="E87" s="5">
        <f t="shared" ca="1" si="13"/>
        <v>95.529781729270496</v>
      </c>
      <c r="F87" s="5">
        <f t="shared" ca="1" si="8"/>
        <v>90257.404660089669</v>
      </c>
      <c r="G87" s="5">
        <f t="shared" ca="1" si="9"/>
        <v>83691.968668007918</v>
      </c>
      <c r="H87" s="5">
        <f t="shared" ca="1" si="10"/>
        <v>6565.4359920817587</v>
      </c>
      <c r="I87" s="31">
        <f t="shared" ca="1" si="14"/>
        <v>3.0357620079137757E-2</v>
      </c>
      <c r="J87" s="29">
        <f t="shared" ca="1" si="11"/>
        <v>0.96964237992086222</v>
      </c>
      <c r="K87" s="27">
        <f t="shared" si="6"/>
        <v>132.86363636363637</v>
      </c>
      <c r="L87" s="30">
        <f t="shared" si="12"/>
        <v>12.432317463704656</v>
      </c>
      <c r="M87" s="5">
        <v>115</v>
      </c>
      <c r="N87" s="5">
        <v>0</v>
      </c>
      <c r="O87" s="5">
        <f>'prisoners yearly estimates'!B50</f>
        <v>81001.968668007918</v>
      </c>
      <c r="P87" s="5">
        <f>'prisoners yearly estimates'!C50</f>
        <v>6515.4359920817587</v>
      </c>
      <c r="Q87" s="5">
        <f>'prisoners yearly estimates'!D50</f>
        <v>87517.404660089669</v>
      </c>
    </row>
    <row r="88" spans="1:17" x14ac:dyDescent="0.2">
      <c r="A88" s="15">
        <v>1895</v>
      </c>
      <c r="B88" t="s">
        <v>37</v>
      </c>
      <c r="C88" s="5">
        <v>95177.404445074237</v>
      </c>
      <c r="D88" s="28">
        <f t="shared" ca="1" si="7"/>
        <v>12.934309293150518</v>
      </c>
      <c r="E88" s="5">
        <f t="shared" ca="1" si="13"/>
        <v>96.792394882809546</v>
      </c>
      <c r="F88" s="5">
        <f t="shared" ca="1" si="8"/>
        <v>92124.489149684974</v>
      </c>
      <c r="G88" s="5">
        <f t="shared" ca="1" si="9"/>
        <v>85513.146799550028</v>
      </c>
      <c r="H88" s="5">
        <f t="shared" ca="1" si="10"/>
        <v>6611.3423501349471</v>
      </c>
      <c r="I88" s="31">
        <f t="shared" ca="1" si="14"/>
        <v>3.031767150927589E-2</v>
      </c>
      <c r="J88" s="29">
        <f t="shared" ca="1" si="11"/>
        <v>0.96968232849072411</v>
      </c>
      <c r="K88" s="27">
        <f t="shared" si="6"/>
        <v>154.42105263157896</v>
      </c>
      <c r="L88" s="30">
        <f t="shared" si="12"/>
        <v>12.614819099912946</v>
      </c>
      <c r="M88" s="5">
        <v>113</v>
      </c>
      <c r="N88" s="5">
        <v>2</v>
      </c>
      <c r="O88" s="5">
        <f>'prisoners yearly estimates'!B51</f>
        <v>82770.146799550028</v>
      </c>
      <c r="P88" s="5">
        <f>'prisoners yearly estimates'!C51</f>
        <v>6561.3423501349471</v>
      </c>
      <c r="Q88" s="5">
        <f>'prisoners yearly estimates'!D51</f>
        <v>89331.489149684974</v>
      </c>
    </row>
    <row r="89" spans="1:17" x14ac:dyDescent="0.2">
      <c r="A89" s="15">
        <v>1896</v>
      </c>
      <c r="B89" t="s">
        <v>37</v>
      </c>
      <c r="C89" s="5">
        <v>95879.035899069102</v>
      </c>
      <c r="D89" s="28">
        <f t="shared" ca="1" si="7"/>
        <v>13.133234322908018</v>
      </c>
      <c r="E89" s="5">
        <f t="shared" ca="1" si="13"/>
        <v>98.078264411050284</v>
      </c>
      <c r="F89" s="5">
        <f t="shared" ca="1" si="8"/>
        <v>94036.494343854822</v>
      </c>
      <c r="G89" s="5">
        <f t="shared" ca="1" si="9"/>
        <v>87382.922189359742</v>
      </c>
      <c r="H89" s="5">
        <f t="shared" ca="1" si="10"/>
        <v>6653.5721544950729</v>
      </c>
      <c r="I89" s="31">
        <f t="shared" ca="1" si="14"/>
        <v>3.0328650806264078E-2</v>
      </c>
      <c r="J89" s="29">
        <f t="shared" ca="1" si="11"/>
        <v>0.96967134919373588</v>
      </c>
      <c r="K89" s="27">
        <f t="shared" si="6"/>
        <v>174.1764705882353</v>
      </c>
      <c r="L89" s="30">
        <f t="shared" si="12"/>
        <v>12.799999789911157</v>
      </c>
      <c r="M89" s="5">
        <v>105</v>
      </c>
      <c r="N89" s="5">
        <v>1</v>
      </c>
      <c r="O89" s="5">
        <f>'prisoners yearly estimates'!B52</f>
        <v>84576.922189359742</v>
      </c>
      <c r="P89" s="5">
        <f>'prisoners yearly estimates'!C52</f>
        <v>6607.5721544950729</v>
      </c>
      <c r="Q89" s="5">
        <f>'prisoners yearly estimates'!D52</f>
        <v>91184.494343854822</v>
      </c>
    </row>
    <row r="90" spans="1:17" x14ac:dyDescent="0.2">
      <c r="A90" s="15">
        <v>1897</v>
      </c>
      <c r="B90" t="s">
        <v>37</v>
      </c>
      <c r="C90" s="5">
        <v>96585.839659454388</v>
      </c>
      <c r="D90" s="28">
        <f t="shared" ca="1" si="7"/>
        <v>13.330859502935953</v>
      </c>
      <c r="E90" s="5">
        <f t="shared" ca="1" si="13"/>
        <v>99.353347646850139</v>
      </c>
      <c r="F90" s="5">
        <f t="shared" ca="1" si="8"/>
        <v>95961.265054486968</v>
      </c>
      <c r="G90" s="5">
        <f t="shared" ca="1" si="9"/>
        <v>89265.137370391851</v>
      </c>
      <c r="H90" s="5">
        <f t="shared" ca="1" si="10"/>
        <v>6696.1276840951132</v>
      </c>
      <c r="I90" s="31">
        <f t="shared" ca="1" si="14"/>
        <v>3.0053793042041078E-2</v>
      </c>
      <c r="J90" s="29">
        <f t="shared" ca="1" si="11"/>
        <v>0.96994620695795897</v>
      </c>
      <c r="K90" s="27">
        <f t="shared" si="6"/>
        <v>173.94117647058823</v>
      </c>
      <c r="L90" s="30">
        <f t="shared" si="12"/>
        <v>12.987898861177989</v>
      </c>
      <c r="M90" s="5">
        <v>123</v>
      </c>
      <c r="N90" s="5">
        <v>0</v>
      </c>
      <c r="O90" s="5">
        <f>'prisoners yearly estimates'!B53</f>
        <v>86423.137370391851</v>
      </c>
      <c r="P90" s="5">
        <f>'prisoners yearly estimates'!C53</f>
        <v>6654.1276840951132</v>
      </c>
      <c r="Q90" s="5">
        <f>'prisoners yearly estimates'!D53</f>
        <v>93077.265054486968</v>
      </c>
    </row>
    <row r="91" spans="1:17" x14ac:dyDescent="0.2">
      <c r="A91" s="15">
        <v>1898</v>
      </c>
      <c r="B91" t="s">
        <v>37</v>
      </c>
      <c r="C91" s="5">
        <v>97297.853855583089</v>
      </c>
      <c r="D91" s="28">
        <f t="shared" ca="1" si="7"/>
        <v>13.521800587900993</v>
      </c>
      <c r="E91" s="5">
        <f t="shared" ca="1" si="13"/>
        <v>100.64010727962749</v>
      </c>
      <c r="F91" s="5">
        <f t="shared" ca="1" si="8"/>
        <v>97920.664501033985</v>
      </c>
      <c r="G91" s="5">
        <f t="shared" ca="1" si="9"/>
        <v>91177.653267109054</v>
      </c>
      <c r="H91" s="5">
        <f t="shared" ca="1" si="10"/>
        <v>6743.0112339249254</v>
      </c>
      <c r="I91" s="31">
        <f t="shared" ca="1" si="14"/>
        <v>2.9717935584161321E-2</v>
      </c>
      <c r="J91" s="29">
        <f t="shared" ca="1" si="11"/>
        <v>0.97028206441583864</v>
      </c>
      <c r="K91" s="27">
        <f t="shared" si="6"/>
        <v>184.6875</v>
      </c>
      <c r="L91" s="30">
        <f t="shared" si="12"/>
        <v>13.178556218504383</v>
      </c>
      <c r="M91" s="5">
        <v>82</v>
      </c>
      <c r="N91" s="5">
        <v>0</v>
      </c>
      <c r="O91" s="5">
        <f>'prisoners yearly estimates'!B54</f>
        <v>88309.653267109054</v>
      </c>
      <c r="P91" s="5">
        <f>'prisoners yearly estimates'!C54</f>
        <v>6701.0112339249254</v>
      </c>
      <c r="Q91" s="5">
        <f>'prisoners yearly estimates'!D54</f>
        <v>95010.664501033985</v>
      </c>
    </row>
    <row r="92" spans="1:17" x14ac:dyDescent="0.2">
      <c r="A92" s="15">
        <v>1899</v>
      </c>
      <c r="B92" t="s">
        <v>37</v>
      </c>
      <c r="C92" s="5">
        <v>98015.11689789129</v>
      </c>
      <c r="D92" s="28">
        <f t="shared" ca="1" si="7"/>
        <v>13.730325525826695</v>
      </c>
      <c r="E92" s="5">
        <f t="shared" ca="1" si="13"/>
        <v>101.97261185355143</v>
      </c>
      <c r="F92" s="5">
        <f t="shared" ca="1" si="8"/>
        <v>99948.574712091387</v>
      </c>
      <c r="G92" s="5">
        <f t="shared" ca="1" si="9"/>
        <v>93163.349596947024</v>
      </c>
      <c r="H92" s="5">
        <f t="shared" ca="1" si="10"/>
        <v>6785.2251151443634</v>
      </c>
      <c r="I92" s="31">
        <f t="shared" ca="1" si="14"/>
        <v>2.9645245152670974E-2</v>
      </c>
      <c r="J92" s="29">
        <f t="shared" ca="1" si="11"/>
        <v>0.97035475484732903</v>
      </c>
      <c r="K92" s="27">
        <f t="shared" si="6"/>
        <v>177.58823529411765</v>
      </c>
      <c r="L92" s="30">
        <f t="shared" si="12"/>
        <v>13.372012352468268</v>
      </c>
      <c r="M92" s="5">
        <v>128</v>
      </c>
      <c r="N92" s="5">
        <v>1</v>
      </c>
      <c r="O92" s="5">
        <f>'prisoners yearly estimates'!B55</f>
        <v>90237.349596947024</v>
      </c>
      <c r="P92" s="5">
        <f>'prisoners yearly estimates'!C55</f>
        <v>6748.2251151443634</v>
      </c>
      <c r="Q92" s="5">
        <f>'prisoners yearly estimates'!D55</f>
        <v>96985.574712091387</v>
      </c>
    </row>
    <row r="93" spans="1:17" x14ac:dyDescent="0.2">
      <c r="A93" s="15">
        <v>1900</v>
      </c>
      <c r="B93" t="s">
        <v>37</v>
      </c>
      <c r="C93" s="5">
        <v>76094</v>
      </c>
      <c r="D93" s="28">
        <f t="shared" ca="1" si="7"/>
        <v>13.934910311020149</v>
      </c>
      <c r="E93" s="5">
        <f t="shared" ca="1" si="13"/>
        <v>134.08665195119218</v>
      </c>
      <c r="F93" s="5">
        <f t="shared" ca="1" si="8"/>
        <v>102031.89693574018</v>
      </c>
      <c r="G93" s="5">
        <f t="shared" ca="1" si="9"/>
        <v>95200.125280542954</v>
      </c>
      <c r="H93" s="5">
        <f t="shared" ca="1" si="10"/>
        <v>6831.7716551972217</v>
      </c>
      <c r="I93" s="31">
        <f t="shared" ca="1" si="14"/>
        <v>2.9686794923627344E-2</v>
      </c>
      <c r="J93" s="29">
        <f t="shared" ca="1" si="11"/>
        <v>0.97031320507637264</v>
      </c>
      <c r="K93" s="27">
        <f t="shared" si="6"/>
        <v>191.875</v>
      </c>
      <c r="L93" s="30">
        <f t="shared" si="12"/>
        <v>13.568308348033655</v>
      </c>
      <c r="M93" s="5">
        <v>99</v>
      </c>
      <c r="N93" s="5">
        <v>0</v>
      </c>
      <c r="O93" s="5">
        <f>'prisoners yearly estimates'!B56</f>
        <v>92207.125280542954</v>
      </c>
      <c r="P93" s="5">
        <f>'prisoners yearly estimates'!C56</f>
        <v>6795.7716551972217</v>
      </c>
      <c r="Q93" s="5">
        <f>'prisoners yearly estimates'!D56</f>
        <v>99002.89693574018</v>
      </c>
    </row>
    <row r="94" spans="1:17" x14ac:dyDescent="0.2">
      <c r="A94" s="15">
        <v>1901</v>
      </c>
      <c r="B94" t="s">
        <v>37</v>
      </c>
      <c r="C94" s="5">
        <v>77584</v>
      </c>
      <c r="D94" s="28">
        <f t="shared" ca="1" si="7"/>
        <v>14.139982936366431</v>
      </c>
      <c r="E94" s="5">
        <f t="shared" ca="1" si="13"/>
        <v>134.21266248046635</v>
      </c>
      <c r="F94" s="5">
        <f t="shared" ca="1" si="8"/>
        <v>104127.55205884502</v>
      </c>
      <c r="G94" s="5">
        <f t="shared" ca="1" si="9"/>
        <v>97249.898860919056</v>
      </c>
      <c r="H94" s="5">
        <f t="shared" ca="1" si="10"/>
        <v>6877.6531979259571</v>
      </c>
      <c r="I94" s="31">
        <f t="shared" ca="1" si="14"/>
        <v>2.9425449263115865E-2</v>
      </c>
      <c r="J94" s="29">
        <f t="shared" ca="1" si="11"/>
        <v>0.97057455073688415</v>
      </c>
      <c r="K94" s="30">
        <f t="shared" si="6"/>
        <v>205.86666666666667</v>
      </c>
      <c r="L94" s="30">
        <f t="shared" si="12"/>
        <v>13.767485893276037</v>
      </c>
      <c r="M94" s="5">
        <v>112</v>
      </c>
      <c r="N94" s="5">
        <v>0</v>
      </c>
      <c r="O94" s="5">
        <f>'prisoners yearly estimates'!B57</f>
        <v>94219.898860919056</v>
      </c>
      <c r="P94" s="5">
        <f>'prisoners yearly estimates'!C57</f>
        <v>6843.6531979259571</v>
      </c>
      <c r="Q94" s="5">
        <f>'prisoners yearly estimates'!D57</f>
        <v>101063.55205884502</v>
      </c>
    </row>
    <row r="95" spans="1:17" x14ac:dyDescent="0.2">
      <c r="A95" s="15">
        <v>1902</v>
      </c>
      <c r="B95" t="s">
        <v>37</v>
      </c>
      <c r="C95" s="5">
        <v>79163</v>
      </c>
      <c r="D95" s="28">
        <f t="shared" ca="1" si="7"/>
        <v>14.355298905648349</v>
      </c>
      <c r="E95" s="5">
        <f t="shared" ca="1" si="13"/>
        <v>134.32219728345748</v>
      </c>
      <c r="F95" s="5">
        <f t="shared" ca="1" si="8"/>
        <v>106333.48103550344</v>
      </c>
      <c r="G95" s="5">
        <f t="shared" ca="1" si="9"/>
        <v>99408.608931816198</v>
      </c>
      <c r="H95" s="5">
        <f t="shared" ca="1" si="10"/>
        <v>6924.8721036872385</v>
      </c>
      <c r="I95" s="31">
        <f t="shared" ca="1" si="14"/>
        <v>2.9764848937309268E-2</v>
      </c>
      <c r="J95" s="29">
        <f t="shared" ca="1" si="11"/>
        <v>0.97023515106269076</v>
      </c>
      <c r="K95" s="30">
        <f t="shared" si="6"/>
        <v>223.35714285714286</v>
      </c>
      <c r="L95" s="30">
        <f t="shared" si="12"/>
        <v>13.969587288235804</v>
      </c>
      <c r="M95" s="5">
        <v>147</v>
      </c>
      <c r="N95" s="5">
        <v>0</v>
      </c>
      <c r="O95" s="5">
        <f>'prisoners yearly estimates'!B58</f>
        <v>96276.608931816198</v>
      </c>
      <c r="P95" s="5">
        <f>'prisoners yearly estimates'!C58</f>
        <v>6891.8721036872385</v>
      </c>
      <c r="Q95" s="5">
        <f>'prisoners yearly estimates'!D58</f>
        <v>103168.48103550344</v>
      </c>
    </row>
    <row r="96" spans="1:17" x14ac:dyDescent="0.2">
      <c r="A96" s="15">
        <v>1903</v>
      </c>
      <c r="B96" t="s">
        <v>37</v>
      </c>
      <c r="C96" s="5">
        <v>80632</v>
      </c>
      <c r="D96" s="28">
        <f t="shared" ca="1" si="7"/>
        <v>14.573284156766455</v>
      </c>
      <c r="E96" s="5">
        <f t="shared" ca="1" si="13"/>
        <v>134.6656976446645</v>
      </c>
      <c r="F96" s="5">
        <f t="shared" ca="1" si="8"/>
        <v>108583.64532484589</v>
      </c>
      <c r="G96" s="5">
        <f t="shared" ca="1" si="9"/>
        <v>101611.21457537758</v>
      </c>
      <c r="H96" s="5">
        <f t="shared" ca="1" si="10"/>
        <v>6972.4307494682962</v>
      </c>
      <c r="I96" s="31">
        <f t="shared" ca="1" si="14"/>
        <v>3.0068984976809481E-2</v>
      </c>
      <c r="J96" s="29">
        <f t="shared" ca="1" si="11"/>
        <v>0.96993101502319057</v>
      </c>
      <c r="K96" s="30">
        <f t="shared" si="6"/>
        <v>285.72727272727275</v>
      </c>
      <c r="L96" s="30">
        <f t="shared" si="12"/>
        <v>14.174655453901662</v>
      </c>
      <c r="M96" s="5">
        <v>130</v>
      </c>
      <c r="N96" s="5">
        <v>1</v>
      </c>
      <c r="O96" s="5">
        <f>'prisoners yearly estimates'!B59</f>
        <v>98378.214575377584</v>
      </c>
      <c r="P96" s="5">
        <f>'prisoners yearly estimates'!C59</f>
        <v>6940.4307494682962</v>
      </c>
      <c r="Q96" s="5">
        <f>'prisoners yearly estimates'!D59</f>
        <v>105318.64532484589</v>
      </c>
    </row>
    <row r="97" spans="1:17" x14ac:dyDescent="0.2">
      <c r="A97" s="15">
        <v>1904</v>
      </c>
      <c r="B97" t="s">
        <v>37</v>
      </c>
      <c r="C97" s="5">
        <v>82166</v>
      </c>
      <c r="D97" s="28">
        <f t="shared" ref="D97:D128" ca="1" si="15">G97/H97</f>
        <v>14.795382634408972</v>
      </c>
      <c r="E97" s="5">
        <f t="shared" ca="1" si="13"/>
        <v>134.93784209818025</v>
      </c>
      <c r="F97" s="5">
        <f t="shared" ca="1" si="8"/>
        <v>110873.02733839079</v>
      </c>
      <c r="G97" s="5">
        <f t="shared" ca="1" si="9"/>
        <v>103853.69580938669</v>
      </c>
      <c r="H97" s="5">
        <f t="shared" ca="1" si="10"/>
        <v>7019.3315290041037</v>
      </c>
      <c r="I97" s="31">
        <f t="shared" ca="1" si="14"/>
        <v>3.0286897369106669E-2</v>
      </c>
      <c r="J97" s="29">
        <f t="shared" ca="1" si="11"/>
        <v>0.96971310263089328</v>
      </c>
      <c r="K97" s="30">
        <f t="shared" si="6"/>
        <v>283.63636363636363</v>
      </c>
      <c r="L97" s="30">
        <f t="shared" si="12"/>
        <v>14.382733941325917</v>
      </c>
      <c r="M97" s="5">
        <v>134</v>
      </c>
      <c r="N97" s="5">
        <v>0</v>
      </c>
      <c r="O97" s="5">
        <f>'prisoners yearly estimates'!B60</f>
        <v>100525.69580938669</v>
      </c>
      <c r="P97" s="5">
        <f>'prisoners yearly estimates'!C60</f>
        <v>6989.3315290041037</v>
      </c>
      <c r="Q97" s="5">
        <f>'prisoners yearly estimates'!D60</f>
        <v>107515.02733839079</v>
      </c>
    </row>
    <row r="98" spans="1:17" x14ac:dyDescent="0.2">
      <c r="A98" s="15">
        <v>1905</v>
      </c>
      <c r="B98" t="s">
        <v>37</v>
      </c>
      <c r="C98" s="5">
        <v>83822</v>
      </c>
      <c r="D98" s="28">
        <f t="shared" ca="1" si="15"/>
        <v>14.887031121305156</v>
      </c>
      <c r="E98" s="5">
        <f t="shared" ca="1" si="13"/>
        <v>138.04679850424213</v>
      </c>
      <c r="F98" s="5">
        <f t="shared" ca="1" si="8"/>
        <v>115713.58744222583</v>
      </c>
      <c r="G98" s="5">
        <f t="shared" ca="1" si="9"/>
        <v>108430.06249922694</v>
      </c>
      <c r="H98" s="5">
        <f t="shared" ca="1" si="10"/>
        <v>7283.5249429988971</v>
      </c>
      <c r="I98" s="31">
        <f t="shared" ca="1" si="14"/>
        <v>3.0126107720413652E-2</v>
      </c>
      <c r="J98" s="29">
        <f t="shared" ca="1" si="11"/>
        <v>0.96987389227958631</v>
      </c>
      <c r="K98" s="30">
        <f t="shared" si="6"/>
        <v>344.33333333333331</v>
      </c>
      <c r="L98" s="30">
        <f t="shared" si="12"/>
        <v>14.472144691602379</v>
      </c>
      <c r="M98" s="5">
        <v>160</v>
      </c>
      <c r="N98" s="5">
        <v>1</v>
      </c>
      <c r="O98" s="5">
        <f>'prisoners yearly estimates'!B61</f>
        <v>104974.06249922694</v>
      </c>
      <c r="P98" s="5">
        <f>'prisoners yearly estimates'!C61</f>
        <v>7253.5249429988971</v>
      </c>
      <c r="Q98" s="5">
        <f>'prisoners yearly estimates'!D61</f>
        <v>112227.58744222583</v>
      </c>
    </row>
    <row r="99" spans="1:17" x14ac:dyDescent="0.2">
      <c r="A99" s="15">
        <v>1906</v>
      </c>
      <c r="B99" t="s">
        <v>37</v>
      </c>
      <c r="C99" s="5">
        <v>85450</v>
      </c>
      <c r="D99" s="28">
        <f t="shared" ca="1" si="15"/>
        <v>14.974159205718538</v>
      </c>
      <c r="E99" s="5">
        <f t="shared" ca="1" si="13"/>
        <v>141.28493714289945</v>
      </c>
      <c r="F99" s="5">
        <f t="shared" ca="1" si="8"/>
        <v>120727.97878860758</v>
      </c>
      <c r="G99" s="5">
        <f t="shared" ca="1" si="9"/>
        <v>113170.27404597621</v>
      </c>
      <c r="H99" s="5">
        <f t="shared" ca="1" si="10"/>
        <v>7557.704742631372</v>
      </c>
      <c r="I99" s="31">
        <f t="shared" ca="1" si="14"/>
        <v>2.9661724116745662E-2</v>
      </c>
      <c r="J99" s="29">
        <f t="shared" ca="1" si="11"/>
        <v>0.97033827588325439</v>
      </c>
      <c r="K99" s="30">
        <f t="shared" si="6"/>
        <v>380.25</v>
      </c>
      <c r="L99" s="30">
        <f t="shared" si="12"/>
        <v>14.562111266821271</v>
      </c>
      <c r="M99" s="5">
        <v>128</v>
      </c>
      <c r="N99" s="5">
        <v>0</v>
      </c>
      <c r="O99" s="5">
        <f>'prisoners yearly estimates'!B62</f>
        <v>109619.27404597621</v>
      </c>
      <c r="P99" s="5">
        <f>'prisoners yearly estimates'!C62</f>
        <v>7527.704742631372</v>
      </c>
      <c r="Q99" s="5">
        <f>'prisoners yearly estimates'!D62</f>
        <v>117146.97878860758</v>
      </c>
    </row>
    <row r="100" spans="1:17" x14ac:dyDescent="0.2">
      <c r="A100" s="15">
        <v>1907</v>
      </c>
      <c r="B100" t="s">
        <v>37</v>
      </c>
      <c r="C100" s="5">
        <v>87008</v>
      </c>
      <c r="D100" s="28">
        <f t="shared" ca="1" si="15"/>
        <v>15.062530210223693</v>
      </c>
      <c r="E100" s="5">
        <f t="shared" ca="1" si="13"/>
        <v>144.75713664032313</v>
      </c>
      <c r="F100" s="5">
        <f t="shared" ca="1" si="8"/>
        <v>125950.28944801234</v>
      </c>
      <c r="G100" s="5">
        <f t="shared" ca="1" si="9"/>
        <v>118109.04103947419</v>
      </c>
      <c r="H100" s="5">
        <f t="shared" ca="1" si="10"/>
        <v>7841.2484085381402</v>
      </c>
      <c r="I100" s="31">
        <f t="shared" ca="1" si="14"/>
        <v>2.9122600798103096E-2</v>
      </c>
      <c r="J100" s="29">
        <f t="shared" ca="1" si="11"/>
        <v>0.97087739920189686</v>
      </c>
      <c r="K100" s="30">
        <f t="shared" si="6"/>
        <v>378.625</v>
      </c>
      <c r="L100" s="30">
        <f t="shared" si="12"/>
        <v>14.652637122287089</v>
      </c>
      <c r="M100" s="5">
        <v>119</v>
      </c>
      <c r="N100" s="5">
        <v>0</v>
      </c>
      <c r="O100" s="5">
        <f>'prisoners yearly estimates'!B63</f>
        <v>114470.04103947419</v>
      </c>
      <c r="P100" s="5">
        <f>'prisoners yearly estimates'!C63</f>
        <v>7812.2484085381402</v>
      </c>
      <c r="Q100" s="5">
        <f>'prisoners yearly estimates'!D63</f>
        <v>122282.28944801234</v>
      </c>
    </row>
    <row r="101" spans="1:17" x14ac:dyDescent="0.2">
      <c r="A101" s="15">
        <v>1908</v>
      </c>
      <c r="B101" t="s">
        <v>37</v>
      </c>
      <c r="C101" s="5">
        <v>88710</v>
      </c>
      <c r="D101" s="28">
        <f t="shared" ca="1" si="15"/>
        <v>15.144194346025694</v>
      </c>
      <c r="E101" s="5">
        <f t="shared" ca="1" si="13"/>
        <v>148.07576058186626</v>
      </c>
      <c r="F101" s="5">
        <f t="shared" ca="1" si="8"/>
        <v>131358.00721217357</v>
      </c>
      <c r="G101" s="5">
        <f t="shared" ca="1" si="9"/>
        <v>123221.45952222888</v>
      </c>
      <c r="H101" s="5">
        <f t="shared" ca="1" si="10"/>
        <v>8136.5476899446958</v>
      </c>
      <c r="I101" s="31">
        <f t="shared" ca="1" si="14"/>
        <v>2.8281488725688534E-2</v>
      </c>
      <c r="J101" s="29">
        <f t="shared" ca="1" si="11"/>
        <v>0.97171851127431141</v>
      </c>
      <c r="K101" s="30">
        <f t="shared" si="6"/>
        <v>509.33333333333331</v>
      </c>
      <c r="L101" s="30">
        <f t="shared" si="12"/>
        <v>14.743725734784332</v>
      </c>
      <c r="M101" s="5">
        <v>115</v>
      </c>
      <c r="N101" s="5">
        <v>0</v>
      </c>
      <c r="O101" s="5">
        <f>'prisoners yearly estimates'!B64</f>
        <v>119535.45952222888</v>
      </c>
      <c r="P101" s="5">
        <f>'prisoners yearly estimates'!C64</f>
        <v>8107.5476899446958</v>
      </c>
      <c r="Q101" s="5">
        <f>'prisoners yearly estimates'!D64</f>
        <v>127643.00721217357</v>
      </c>
    </row>
    <row r="102" spans="1:17" x14ac:dyDescent="0.2">
      <c r="A102" s="15">
        <v>1909</v>
      </c>
      <c r="B102" t="s">
        <v>10</v>
      </c>
      <c r="C102" s="5">
        <v>90490</v>
      </c>
      <c r="D102" s="28">
        <f t="shared" ca="1" si="15"/>
        <v>15.231894914779046</v>
      </c>
      <c r="E102" s="5">
        <f t="shared" ca="1" si="13"/>
        <v>151.44881996917874</v>
      </c>
      <c r="F102" s="5">
        <f t="shared" ca="1" si="8"/>
        <v>137046.03719010984</v>
      </c>
      <c r="G102" s="5">
        <f t="shared" ca="1" si="9"/>
        <v>128603.02804609855</v>
      </c>
      <c r="H102" s="5">
        <f t="shared" ca="1" si="10"/>
        <v>8443.0091440112901</v>
      </c>
      <c r="I102" s="31">
        <f t="shared" ca="1" si="14"/>
        <v>2.7778986376081356E-2</v>
      </c>
      <c r="J102" s="29">
        <f t="shared" ca="1" si="11"/>
        <v>0.97222101362391866</v>
      </c>
      <c r="K102" s="30">
        <f t="shared" si="6"/>
        <v>515.66666666666663</v>
      </c>
      <c r="L102" s="30">
        <f t="shared" si="12"/>
        <v>14.835380602711057</v>
      </c>
      <c r="M102" s="5">
        <v>138</v>
      </c>
      <c r="N102" s="5">
        <v>1</v>
      </c>
      <c r="O102" s="5">
        <f>'prisoners yearly estimates'!B65</f>
        <v>124825.02804609855</v>
      </c>
      <c r="P102" s="5">
        <f>'prisoners yearly estimates'!C65</f>
        <v>8414.0091440112901</v>
      </c>
      <c r="Q102" s="5">
        <f>'prisoners yearly estimates'!D65</f>
        <v>133239.03719010984</v>
      </c>
    </row>
    <row r="103" spans="1:17" x14ac:dyDescent="0.2">
      <c r="A103" s="15">
        <v>1910</v>
      </c>
      <c r="B103" t="s">
        <v>10</v>
      </c>
      <c r="C103" s="5">
        <v>92407</v>
      </c>
      <c r="D103" s="28">
        <f t="shared" ca="1" si="15"/>
        <v>15.317788546648112</v>
      </c>
      <c r="E103" s="5">
        <f t="shared" ca="1" si="13"/>
        <v>154.69035914953992</v>
      </c>
      <c r="F103" s="5">
        <f t="shared" ca="1" si="8"/>
        <v>142944.72017931537</v>
      </c>
      <c r="G103" s="5">
        <f t="shared" ca="1" si="9"/>
        <v>134184.66548374953</v>
      </c>
      <c r="H103" s="5">
        <f t="shared" ca="1" si="10"/>
        <v>8760.0546955658465</v>
      </c>
      <c r="I103" s="31">
        <f t="shared" ca="1" si="14"/>
        <v>2.7031428619069313E-2</v>
      </c>
      <c r="J103" s="29">
        <f t="shared" ca="1" si="11"/>
        <v>0.97296857138093074</v>
      </c>
      <c r="K103" s="30">
        <f t="shared" si="6"/>
        <v>513.16666666666663</v>
      </c>
      <c r="L103" s="30">
        <f t="shared" si="12"/>
        <v>14.92760524621322</v>
      </c>
      <c r="M103" s="5">
        <v>128</v>
      </c>
      <c r="N103" s="5">
        <v>0</v>
      </c>
      <c r="O103" s="5">
        <f>'prisoners yearly estimates'!B66</f>
        <v>130348.66548374952</v>
      </c>
      <c r="P103" s="5">
        <f>'prisoners yearly estimates'!C66</f>
        <v>8732.0546955658465</v>
      </c>
      <c r="Q103" s="5">
        <f>'prisoners yearly estimates'!D66</f>
        <v>139080.72017931537</v>
      </c>
    </row>
    <row r="104" spans="1:17" x14ac:dyDescent="0.2">
      <c r="A104" s="15">
        <v>1911</v>
      </c>
      <c r="B104" t="s">
        <v>10</v>
      </c>
      <c r="C104" s="5">
        <v>93863</v>
      </c>
      <c r="D104" s="28">
        <f t="shared" ca="1" si="15"/>
        <v>15.5128578951355</v>
      </c>
      <c r="E104" s="5">
        <f t="shared" ca="1" si="13"/>
        <v>154.4990733277973</v>
      </c>
      <c r="F104" s="5">
        <f t="shared" ca="1" si="8"/>
        <v>145017.46519767039</v>
      </c>
      <c r="G104" s="5">
        <f t="shared" ca="1" si="9"/>
        <v>136235.37150325358</v>
      </c>
      <c r="H104" s="5">
        <f t="shared" ca="1" si="10"/>
        <v>8782.0936944168152</v>
      </c>
      <c r="I104" s="31">
        <f t="shared" ca="1" si="14"/>
        <v>2.7010539693690109E-2</v>
      </c>
      <c r="J104" s="29">
        <f t="shared" ca="1" si="11"/>
        <v>0.97298946030630984</v>
      </c>
      <c r="K104" s="30">
        <f t="shared" si="6"/>
        <v>520.33333333333337</v>
      </c>
      <c r="L104" s="30">
        <f t="shared" si="12"/>
        <v>15.11638551482906</v>
      </c>
      <c r="M104" s="5">
        <v>106</v>
      </c>
      <c r="N104" s="5">
        <v>0</v>
      </c>
      <c r="O104" s="5">
        <f>'prisoners yearly estimates'!B67</f>
        <v>132345.37150325358</v>
      </c>
      <c r="P104" s="5">
        <f>'prisoners yearly estimates'!C67</f>
        <v>8755.0936944168152</v>
      </c>
      <c r="Q104" s="5">
        <f>'prisoners yearly estimates'!D67</f>
        <v>141100.46519767039</v>
      </c>
    </row>
    <row r="105" spans="1:17" x14ac:dyDescent="0.2">
      <c r="A105" s="15">
        <v>1912</v>
      </c>
      <c r="B105" t="s">
        <v>10</v>
      </c>
      <c r="C105" s="5">
        <v>95335</v>
      </c>
      <c r="D105" s="28">
        <f t="shared" ca="1" si="15"/>
        <v>15.709587094682094</v>
      </c>
      <c r="E105" s="5">
        <f t="shared" ca="1" si="13"/>
        <v>154.34820048384077</v>
      </c>
      <c r="F105" s="5">
        <f t="shared" ref="F105:F136" ca="1" si="16">G105+H105</f>
        <v>147147.85693126961</v>
      </c>
      <c r="G105" s="5">
        <f t="shared" ref="G105:G136" ca="1" si="17">SUM(OFFSET(M105,-C$4+1,0,C$4,1))+O105</f>
        <v>138341.66345099502</v>
      </c>
      <c r="H105" s="5">
        <f t="shared" ref="H105:H136" ca="1" si="18">SUM(OFFSET(N105,-D$4+1,0,D$4,1))+P105</f>
        <v>8806.1934802745727</v>
      </c>
      <c r="I105" s="31">
        <f t="shared" ca="1" si="14"/>
        <v>2.7163154689143276E-2</v>
      </c>
      <c r="J105" s="29">
        <f t="shared" ref="J105:J136" ca="1" si="19">SUM(O105:P105)/F105</f>
        <v>0.97283684531085668</v>
      </c>
      <c r="K105" s="30">
        <f t="shared" si="6"/>
        <v>627.6</v>
      </c>
      <c r="L105" s="30">
        <f t="shared" si="12"/>
        <v>15.307553171725258</v>
      </c>
      <c r="M105" s="5">
        <v>160</v>
      </c>
      <c r="N105" s="5">
        <v>1</v>
      </c>
      <c r="O105" s="5">
        <f>'prisoners yearly estimates'!B68</f>
        <v>134372.66345099502</v>
      </c>
      <c r="P105" s="5">
        <f>'prisoners yearly estimates'!C68</f>
        <v>8778.1934802745727</v>
      </c>
      <c r="Q105" s="5">
        <f>'prisoners yearly estimates'!D68</f>
        <v>143150.85693126961</v>
      </c>
    </row>
    <row r="106" spans="1:17" x14ac:dyDescent="0.2">
      <c r="A106" s="15">
        <v>1913</v>
      </c>
      <c r="B106" t="s">
        <v>10</v>
      </c>
      <c r="C106" s="5">
        <v>97225</v>
      </c>
      <c r="D106" s="28">
        <f t="shared" ca="1" si="15"/>
        <v>15.904561811900782</v>
      </c>
      <c r="E106" s="5">
        <f t="shared" ca="1" si="13"/>
        <v>153.51644542211227</v>
      </c>
      <c r="F106" s="5">
        <f t="shared" ca="1" si="16"/>
        <v>149256.36406164864</v>
      </c>
      <c r="G106" s="5">
        <f t="shared" ca="1" si="17"/>
        <v>140427.00984812668</v>
      </c>
      <c r="H106" s="5">
        <f t="shared" ca="1" si="18"/>
        <v>8829.3542135219632</v>
      </c>
      <c r="I106" s="31">
        <f t="shared" ca="1" si="14"/>
        <v>2.6960324441093399E-2</v>
      </c>
      <c r="J106" s="29">
        <f t="shared" ca="1" si="19"/>
        <v>0.97303967555890658</v>
      </c>
      <c r="K106" s="30">
        <f t="shared" si="6"/>
        <v>635.6</v>
      </c>
      <c r="L106" s="30">
        <f t="shared" si="12"/>
        <v>15.501138408737244</v>
      </c>
      <c r="M106" s="5">
        <v>133</v>
      </c>
      <c r="N106" s="5">
        <v>0</v>
      </c>
      <c r="O106" s="5">
        <f>'prisoners yearly estimates'!B69</f>
        <v>136431.00984812668</v>
      </c>
      <c r="P106" s="5">
        <f>'prisoners yearly estimates'!C69</f>
        <v>8801.3542135219632</v>
      </c>
      <c r="Q106" s="5">
        <f>'prisoners yearly estimates'!D69</f>
        <v>145232.36406164864</v>
      </c>
    </row>
    <row r="107" spans="1:17" x14ac:dyDescent="0.2">
      <c r="A107" s="15">
        <v>1914</v>
      </c>
      <c r="B107" t="s">
        <v>11</v>
      </c>
      <c r="C107" s="5">
        <v>99111</v>
      </c>
      <c r="D107" s="28">
        <f t="shared" ca="1" si="15"/>
        <v>16.099831883923461</v>
      </c>
      <c r="E107" s="5">
        <f t="shared" ref="E107:E138" ca="1" si="20">F107*100/C107</f>
        <v>152.71812659307631</v>
      </c>
      <c r="F107" s="5">
        <f t="shared" ca="1" si="16"/>
        <v>151360.46244766386</v>
      </c>
      <c r="G107" s="5">
        <f t="shared" ca="1" si="17"/>
        <v>142508.88639269886</v>
      </c>
      <c r="H107" s="5">
        <f t="shared" ca="1" si="18"/>
        <v>8851.5760549649949</v>
      </c>
      <c r="I107" s="31">
        <f t="shared" ref="I107:I138" ca="1" si="21">(SUM(OFFSET(M107,-C$4+1,0,C$4,1))+SUM(OFFSET(N107,-D$4+1,0,D$4,1)))/F107</f>
        <v>2.6526081746005983E-2</v>
      </c>
      <c r="J107" s="29">
        <f t="shared" ca="1" si="19"/>
        <v>0.97347391825399399</v>
      </c>
      <c r="K107" s="30">
        <f t="shared" si="6"/>
        <v>641</v>
      </c>
      <c r="L107" s="30">
        <f t="shared" si="12"/>
        <v>15.69717179951806</v>
      </c>
      <c r="M107" s="5">
        <v>99</v>
      </c>
      <c r="N107" s="5">
        <v>0</v>
      </c>
      <c r="O107" s="5">
        <f>'prisoners yearly estimates'!B70</f>
        <v>138520.88639269886</v>
      </c>
      <c r="P107" s="5">
        <f>'prisoners yearly estimates'!C70</f>
        <v>8824.5760549649949</v>
      </c>
      <c r="Q107" s="5">
        <f>'prisoners yearly estimates'!D70</f>
        <v>147345.46244766386</v>
      </c>
    </row>
    <row r="108" spans="1:17" x14ac:dyDescent="0.2">
      <c r="A108" s="15">
        <v>1915</v>
      </c>
      <c r="B108" t="s">
        <v>12</v>
      </c>
      <c r="C108" s="5">
        <v>100546</v>
      </c>
      <c r="D108" s="28">
        <f t="shared" ca="1" si="15"/>
        <v>16.300627803371178</v>
      </c>
      <c r="E108" s="5">
        <f t="shared" ca="1" si="20"/>
        <v>152.70685580274736</v>
      </c>
      <c r="F108" s="5">
        <f t="shared" ca="1" si="16"/>
        <v>153540.63523543035</v>
      </c>
      <c r="G108" s="5">
        <f t="shared" ca="1" si="17"/>
        <v>144665.77606959641</v>
      </c>
      <c r="H108" s="5">
        <f t="shared" ca="1" si="18"/>
        <v>8874.8591658339483</v>
      </c>
      <c r="I108" s="31">
        <f t="shared" ca="1" si="21"/>
        <v>2.6377382077324114E-2</v>
      </c>
      <c r="J108" s="29">
        <f t="shared" ca="1" si="19"/>
        <v>0.9736226179226759</v>
      </c>
      <c r="K108" s="30">
        <f t="shared" si="6"/>
        <v>533.5</v>
      </c>
      <c r="L108" s="30">
        <f t="shared" si="12"/>
        <v>15.895684304367002</v>
      </c>
      <c r="M108" s="5">
        <v>131</v>
      </c>
      <c r="N108" s="5">
        <v>0</v>
      </c>
      <c r="O108" s="5">
        <f>'prisoners yearly estimates'!B71</f>
        <v>140642.77606959641</v>
      </c>
      <c r="P108" s="5">
        <f>'prisoners yearly estimates'!C71</f>
        <v>8847.8591658339483</v>
      </c>
      <c r="Q108" s="5">
        <f>'prisoners yearly estimates'!D71</f>
        <v>149490.63523543035</v>
      </c>
    </row>
    <row r="109" spans="1:17" x14ac:dyDescent="0.2">
      <c r="A109" s="15">
        <v>1916</v>
      </c>
      <c r="B109" t="s">
        <v>12</v>
      </c>
      <c r="C109" s="5">
        <v>101961</v>
      </c>
      <c r="D109" s="28">
        <f t="shared" ca="1" si="15"/>
        <v>16.501776547743194</v>
      </c>
      <c r="E109" s="5">
        <f t="shared" ca="1" si="20"/>
        <v>152.73915807999566</v>
      </c>
      <c r="F109" s="5">
        <f t="shared" ca="1" si="16"/>
        <v>155734.37296994438</v>
      </c>
      <c r="G109" s="5">
        <f t="shared" ca="1" si="17"/>
        <v>146836.16926215988</v>
      </c>
      <c r="H109" s="5">
        <f t="shared" ca="1" si="18"/>
        <v>8898.2037077845052</v>
      </c>
      <c r="I109" s="31">
        <f t="shared" ca="1" si="21"/>
        <v>2.6108558582534049E-2</v>
      </c>
      <c r="J109" s="29">
        <f t="shared" ca="1" si="19"/>
        <v>0.97389144141746598</v>
      </c>
      <c r="K109" s="30">
        <f t="shared" si="6"/>
        <v>528.5</v>
      </c>
      <c r="L109" s="30">
        <f t="shared" si="12"/>
        <v>16.096707275119268</v>
      </c>
      <c r="M109" s="5">
        <v>106</v>
      </c>
      <c r="N109" s="5">
        <v>0</v>
      </c>
      <c r="O109" s="5">
        <f>'prisoners yearly estimates'!B72</f>
        <v>142797.16926215988</v>
      </c>
      <c r="P109" s="5">
        <f>'prisoners yearly estimates'!C72</f>
        <v>8871.2037077845052</v>
      </c>
      <c r="Q109" s="5">
        <f>'prisoners yearly estimates'!D72</f>
        <v>151668.37296994438</v>
      </c>
    </row>
    <row r="110" spans="1:17" x14ac:dyDescent="0.2">
      <c r="A110" s="15">
        <v>1917</v>
      </c>
      <c r="B110" t="s">
        <v>12</v>
      </c>
      <c r="C110" s="5">
        <v>103268</v>
      </c>
      <c r="D110" s="28">
        <f t="shared" ca="1" si="15"/>
        <v>16.706254280665718</v>
      </c>
      <c r="E110" s="5">
        <f t="shared" ca="1" si="20"/>
        <v>152.9178193713594</v>
      </c>
      <c r="F110" s="5">
        <f t="shared" ca="1" si="16"/>
        <v>157915.17370841542</v>
      </c>
      <c r="G110" s="5">
        <f t="shared" ca="1" si="17"/>
        <v>148996.56386551654</v>
      </c>
      <c r="H110" s="5">
        <f t="shared" ca="1" si="18"/>
        <v>8918.6098428988626</v>
      </c>
      <c r="I110" s="31">
        <f t="shared" ca="1" si="21"/>
        <v>2.5558025269011363E-2</v>
      </c>
      <c r="J110" s="29">
        <f t="shared" ca="1" si="19"/>
        <v>0.97444197473098859</v>
      </c>
      <c r="K110" s="30">
        <f t="shared" si="6"/>
        <v>398.75</v>
      </c>
      <c r="L110" s="30">
        <f t="shared" si="12"/>
        <v>16.300272460097506</v>
      </c>
      <c r="M110" s="5">
        <v>77</v>
      </c>
      <c r="N110" s="5">
        <v>0</v>
      </c>
      <c r="O110" s="5">
        <f>'prisoners yearly estimates'!B73</f>
        <v>144984.56386551654</v>
      </c>
      <c r="P110" s="5">
        <f>'prisoners yearly estimates'!C73</f>
        <v>8894.6098428988626</v>
      </c>
      <c r="Q110" s="5">
        <f>'prisoners yearly estimates'!D73</f>
        <v>153879.17370841542</v>
      </c>
    </row>
    <row r="111" spans="1:17" x14ac:dyDescent="0.2">
      <c r="A111" s="15">
        <v>1918</v>
      </c>
      <c r="B111" t="s">
        <v>12</v>
      </c>
      <c r="C111" s="5">
        <v>103208</v>
      </c>
      <c r="D111" s="28">
        <f t="shared" ca="1" si="15"/>
        <v>16.913989329331823</v>
      </c>
      <c r="E111" s="5">
        <f t="shared" ca="1" si="20"/>
        <v>155.15710326266773</v>
      </c>
      <c r="F111" s="5">
        <f t="shared" ca="1" si="16"/>
        <v>160134.5431353341</v>
      </c>
      <c r="G111" s="5">
        <f t="shared" ca="1" si="17"/>
        <v>151195.46540164723</v>
      </c>
      <c r="H111" s="5">
        <f t="shared" ca="1" si="18"/>
        <v>8939.0777336868596</v>
      </c>
      <c r="I111" s="31">
        <f t="shared" ca="1" si="21"/>
        <v>2.5047687534913651E-2</v>
      </c>
      <c r="J111" s="29">
        <f t="shared" ca="1" si="19"/>
        <v>0.9749523124650864</v>
      </c>
      <c r="K111" s="30">
        <f t="shared" si="6"/>
        <v>398</v>
      </c>
      <c r="L111" s="30">
        <f t="shared" si="12"/>
        <v>16.506412009125917</v>
      </c>
      <c r="M111" s="5">
        <v>89</v>
      </c>
      <c r="N111" s="5">
        <v>0</v>
      </c>
      <c r="O111" s="5">
        <f>'prisoners yearly estimates'!B74</f>
        <v>147205.46540164723</v>
      </c>
      <c r="P111" s="5">
        <f>'prisoners yearly estimates'!C74</f>
        <v>8918.0777336868596</v>
      </c>
      <c r="Q111" s="5">
        <f>'prisoners yearly estimates'!D74</f>
        <v>156123.5431353341</v>
      </c>
    </row>
    <row r="112" spans="1:17" x14ac:dyDescent="0.2">
      <c r="A112" s="15">
        <v>1919</v>
      </c>
      <c r="B112" t="s">
        <v>13</v>
      </c>
      <c r="C112" s="5">
        <v>104514</v>
      </c>
      <c r="D112" s="28">
        <f t="shared" ca="1" si="15"/>
        <v>17.119431448150976</v>
      </c>
      <c r="E112" s="5">
        <f t="shared" ca="1" si="20"/>
        <v>155.33133807844243</v>
      </c>
      <c r="F112" s="5">
        <f t="shared" ca="1" si="16"/>
        <v>162342.99467930332</v>
      </c>
      <c r="G112" s="5">
        <f t="shared" ca="1" si="17"/>
        <v>153383.38713621622</v>
      </c>
      <c r="H112" s="5">
        <f t="shared" ca="1" si="18"/>
        <v>8959.6075430871133</v>
      </c>
      <c r="I112" s="31">
        <f t="shared" ca="1" si="21"/>
        <v>2.4275762608575484E-2</v>
      </c>
      <c r="J112" s="29">
        <f t="shared" ca="1" si="19"/>
        <v>0.97572423739142455</v>
      </c>
      <c r="K112" s="30">
        <f t="shared" si="6"/>
        <v>400.375</v>
      </c>
      <c r="L112" s="30">
        <f t="shared" si="12"/>
        <v>16.715158478607822</v>
      </c>
      <c r="M112" s="5">
        <v>65</v>
      </c>
      <c r="N112" s="5">
        <v>0</v>
      </c>
      <c r="O112" s="5">
        <f>'prisoners yearly estimates'!B75</f>
        <v>149460.38713621622</v>
      </c>
      <c r="P112" s="5">
        <f>'prisoners yearly estimates'!C75</f>
        <v>8941.6075430871133</v>
      </c>
      <c r="Q112" s="5">
        <f>'prisoners yearly estimates'!D75</f>
        <v>158401.99467930332</v>
      </c>
    </row>
    <row r="113" spans="1:17" x14ac:dyDescent="0.2">
      <c r="A113" s="15">
        <v>1920</v>
      </c>
      <c r="B113" t="s">
        <v>13</v>
      </c>
      <c r="C113" s="5">
        <v>106461</v>
      </c>
      <c r="D113" s="28">
        <f t="shared" ca="1" si="15"/>
        <v>17.328664618076186</v>
      </c>
      <c r="E113" s="5">
        <f t="shared" ca="1" si="20"/>
        <v>154.65762075469729</v>
      </c>
      <c r="F113" s="5">
        <f t="shared" ca="1" si="16"/>
        <v>164650.04963165827</v>
      </c>
      <c r="G113" s="5">
        <f t="shared" ca="1" si="17"/>
        <v>155666.85019719013</v>
      </c>
      <c r="H113" s="5">
        <f t="shared" ca="1" si="18"/>
        <v>8983.1994344681443</v>
      </c>
      <c r="I113" s="31">
        <f t="shared" ca="1" si="21"/>
        <v>2.3899172874852225E-2</v>
      </c>
      <c r="J113" s="29">
        <f t="shared" ca="1" si="19"/>
        <v>0.97610082712514779</v>
      </c>
      <c r="K113" s="30">
        <f t="shared" si="6"/>
        <v>405.625</v>
      </c>
      <c r="L113" s="30">
        <f t="shared" si="12"/>
        <v>16.926544836667386</v>
      </c>
      <c r="M113" s="5">
        <v>102</v>
      </c>
      <c r="N113" s="5">
        <v>0</v>
      </c>
      <c r="O113" s="5">
        <f>'prisoners yearly estimates'!B76</f>
        <v>151749.85019719013</v>
      </c>
      <c r="P113" s="5">
        <f>'prisoners yearly estimates'!C76</f>
        <v>8965.1994344681443</v>
      </c>
      <c r="Q113" s="5">
        <f>'prisoners yearly estimates'!D76</f>
        <v>160715.04963165827</v>
      </c>
    </row>
    <row r="114" spans="1:17" x14ac:dyDescent="0.2">
      <c r="A114" s="15">
        <v>1921</v>
      </c>
      <c r="B114" t="s">
        <v>13</v>
      </c>
      <c r="C114" s="5">
        <v>108538</v>
      </c>
      <c r="D114" s="28">
        <f t="shared" ca="1" si="15"/>
        <v>17.548073865327105</v>
      </c>
      <c r="E114" s="5">
        <f t="shared" ca="1" si="20"/>
        <v>153.9011565229726</v>
      </c>
      <c r="F114" s="5">
        <f t="shared" ca="1" si="16"/>
        <v>167041.23726690401</v>
      </c>
      <c r="G114" s="5">
        <f t="shared" ca="1" si="17"/>
        <v>158035.3836952745</v>
      </c>
      <c r="H114" s="5">
        <f t="shared" ca="1" si="18"/>
        <v>9005.8535716295064</v>
      </c>
      <c r="I114" s="31">
        <f t="shared" ca="1" si="21"/>
        <v>2.3814478778337953E-2</v>
      </c>
      <c r="J114" s="29">
        <f t="shared" ca="1" si="19"/>
        <v>0.97618552122166202</v>
      </c>
      <c r="K114" s="30">
        <f t="shared" si="6"/>
        <v>366.11111111111109</v>
      </c>
      <c r="L114" s="30">
        <f t="shared" si="12"/>
        <v>17.140604468356443</v>
      </c>
      <c r="M114" s="5">
        <v>140</v>
      </c>
      <c r="N114" s="5">
        <v>0</v>
      </c>
      <c r="O114" s="5">
        <f>'prisoners yearly estimates'!B77</f>
        <v>154074.3836952745</v>
      </c>
      <c r="P114" s="5">
        <f>'prisoners yearly estimates'!C77</f>
        <v>8988.8535716295064</v>
      </c>
      <c r="Q114" s="5">
        <f>'prisoners yearly estimates'!D77</f>
        <v>163063.23726690401</v>
      </c>
    </row>
    <row r="115" spans="1:17" x14ac:dyDescent="0.2">
      <c r="A115" s="15">
        <v>1922</v>
      </c>
      <c r="B115" t="s">
        <v>13</v>
      </c>
      <c r="C115" s="5">
        <v>110049</v>
      </c>
      <c r="D115" s="28">
        <f t="shared" ca="1" si="15"/>
        <v>17.768150043162997</v>
      </c>
      <c r="E115" s="5">
        <f t="shared" ca="1" si="20"/>
        <v>154.01057253132481</v>
      </c>
      <c r="F115" s="5">
        <f t="shared" ca="1" si="16"/>
        <v>169487.09496499767</v>
      </c>
      <c r="G115" s="5">
        <f t="shared" ca="1" si="17"/>
        <v>160456.52484619475</v>
      </c>
      <c r="H115" s="5">
        <f t="shared" ca="1" si="18"/>
        <v>9030.5701188029307</v>
      </c>
      <c r="I115" s="31">
        <f t="shared" ca="1" si="21"/>
        <v>2.383662308233165E-2</v>
      </c>
      <c r="J115" s="29">
        <f t="shared" ca="1" si="19"/>
        <v>0.9761633769176683</v>
      </c>
      <c r="K115" s="30">
        <f t="shared" si="6"/>
        <v>304.54545454545456</v>
      </c>
      <c r="L115" s="30">
        <f t="shared" si="12"/>
        <v>17.357371180927103</v>
      </c>
      <c r="M115" s="5">
        <v>143</v>
      </c>
      <c r="N115" s="5">
        <v>1</v>
      </c>
      <c r="O115" s="5">
        <f>'prisoners yearly estimates'!B78</f>
        <v>156434.52484619475</v>
      </c>
      <c r="P115" s="5">
        <f>'prisoners yearly estimates'!C78</f>
        <v>9012.5701188029307</v>
      </c>
      <c r="Q115" s="5">
        <f>'prisoners yearly estimates'!D78</f>
        <v>165447.09496499767</v>
      </c>
    </row>
    <row r="116" spans="1:17" x14ac:dyDescent="0.2">
      <c r="A116" s="15">
        <v>1923</v>
      </c>
      <c r="B116" t="s">
        <v>13</v>
      </c>
      <c r="C116" s="5">
        <v>111947</v>
      </c>
      <c r="D116" s="28">
        <f t="shared" ca="1" si="15"/>
        <v>18.127354721228151</v>
      </c>
      <c r="E116" s="5">
        <f t="shared" ca="1" si="20"/>
        <v>156.73633654230022</v>
      </c>
      <c r="F116" s="5">
        <f t="shared" ca="1" si="16"/>
        <v>175461.62666900884</v>
      </c>
      <c r="G116" s="5">
        <f t="shared" ca="1" si="17"/>
        <v>166288.291974992</v>
      </c>
      <c r="H116" s="5">
        <f t="shared" ca="1" si="18"/>
        <v>9173.3346940168303</v>
      </c>
      <c r="I116" s="31">
        <f t="shared" ca="1" si="21"/>
        <v>2.3173158012891961E-2</v>
      </c>
      <c r="J116" s="29">
        <f t="shared" ca="1" si="19"/>
        <v>0.97682684198710801</v>
      </c>
      <c r="K116" s="30">
        <f t="shared" si="6"/>
        <v>284.75</v>
      </c>
      <c r="L116" s="30">
        <f t="shared" si="12"/>
        <v>17.718803145215585</v>
      </c>
      <c r="M116" s="5">
        <v>108</v>
      </c>
      <c r="N116" s="5">
        <v>0</v>
      </c>
      <c r="O116" s="5">
        <f>'prisoners yearly estimates'!B79</f>
        <v>162239.291974992</v>
      </c>
      <c r="P116" s="5">
        <f>'prisoners yearly estimates'!C79</f>
        <v>9156.3346940168303</v>
      </c>
      <c r="Q116" s="5">
        <f>'prisoners yearly estimates'!D79</f>
        <v>171395.62666900884</v>
      </c>
    </row>
    <row r="117" spans="1:17" x14ac:dyDescent="0.2">
      <c r="A117" s="15">
        <v>1924</v>
      </c>
      <c r="B117" t="s">
        <v>14</v>
      </c>
      <c r="C117" s="5">
        <v>114109</v>
      </c>
      <c r="D117" s="28">
        <f t="shared" ca="1" si="15"/>
        <v>18.494762274630933</v>
      </c>
      <c r="E117" s="5">
        <f t="shared" ca="1" si="20"/>
        <v>159.19852713303274</v>
      </c>
      <c r="F117" s="5">
        <f t="shared" ca="1" si="16"/>
        <v>181659.84732623235</v>
      </c>
      <c r="G117" s="5">
        <f t="shared" ca="1" si="17"/>
        <v>172341.45478739994</v>
      </c>
      <c r="H117" s="5">
        <f t="shared" ca="1" si="18"/>
        <v>9318.392538832406</v>
      </c>
      <c r="I117" s="31">
        <f t="shared" ca="1" si="21"/>
        <v>2.2558644963741714E-2</v>
      </c>
      <c r="J117" s="29">
        <f t="shared" ca="1" si="19"/>
        <v>0.97744135503625829</v>
      </c>
      <c r="K117" s="30">
        <f t="shared" si="6"/>
        <v>266.15384615384613</v>
      </c>
      <c r="L117" s="30">
        <f t="shared" si="12"/>
        <v>18.087761195306332</v>
      </c>
      <c r="M117" s="5">
        <v>125</v>
      </c>
      <c r="N117" s="5">
        <v>0</v>
      </c>
      <c r="O117" s="5">
        <f>'prisoners yearly estimates'!B80</f>
        <v>168259.45478739994</v>
      </c>
      <c r="P117" s="5">
        <f>'prisoners yearly estimates'!C80</f>
        <v>9302.392538832406</v>
      </c>
      <c r="Q117" s="5">
        <f>'prisoners yearly estimates'!D80</f>
        <v>177561.84732623235</v>
      </c>
    </row>
    <row r="118" spans="1:17" x14ac:dyDescent="0.2">
      <c r="A118" s="15">
        <v>1925</v>
      </c>
      <c r="B118" t="s">
        <v>14</v>
      </c>
      <c r="C118" s="5">
        <v>115829</v>
      </c>
      <c r="D118" s="28">
        <f t="shared" ca="1" si="15"/>
        <v>18.872084654270033</v>
      </c>
      <c r="E118" s="5">
        <f t="shared" ca="1" si="20"/>
        <v>162.39869647356136</v>
      </c>
      <c r="F118" s="5">
        <f t="shared" ca="1" si="16"/>
        <v>188104.78613836141</v>
      </c>
      <c r="G118" s="5">
        <f t="shared" ca="1" si="17"/>
        <v>178639.00590387845</v>
      </c>
      <c r="H118" s="5">
        <f t="shared" ca="1" si="18"/>
        <v>9465.7802344829597</v>
      </c>
      <c r="I118" s="31">
        <f t="shared" ca="1" si="21"/>
        <v>2.2067487410696245E-2</v>
      </c>
      <c r="J118" s="29">
        <f t="shared" ca="1" si="19"/>
        <v>0.9779325125893038</v>
      </c>
      <c r="K118" s="30">
        <f t="shared" si="6"/>
        <v>249</v>
      </c>
      <c r="L118" s="30">
        <f t="shared" si="12"/>
        <v>18.464402046634333</v>
      </c>
      <c r="M118" s="5">
        <v>144</v>
      </c>
      <c r="N118" s="5">
        <v>0</v>
      </c>
      <c r="O118" s="5">
        <f>'prisoners yearly estimates'!B81</f>
        <v>174503.00590387845</v>
      </c>
      <c r="P118" s="5">
        <f>'prisoners yearly estimates'!C81</f>
        <v>9450.7802344829597</v>
      </c>
      <c r="Q118" s="5">
        <f>'prisoners yearly estimates'!D81</f>
        <v>183953.78613836141</v>
      </c>
    </row>
    <row r="119" spans="1:17" x14ac:dyDescent="0.2">
      <c r="A119" s="15">
        <v>1926</v>
      </c>
      <c r="B119" t="s">
        <v>14</v>
      </c>
      <c r="C119" s="5">
        <v>117397</v>
      </c>
      <c r="D119" s="28">
        <f t="shared" ca="1" si="15"/>
        <v>19.259641283855562</v>
      </c>
      <c r="E119" s="5">
        <f t="shared" ca="1" si="20"/>
        <v>165.90438381755231</v>
      </c>
      <c r="F119" s="5">
        <f t="shared" ca="1" si="16"/>
        <v>194766.76947029188</v>
      </c>
      <c r="G119" s="5">
        <f t="shared" ca="1" si="17"/>
        <v>185153.23452456226</v>
      </c>
      <c r="H119" s="5">
        <f t="shared" ca="1" si="18"/>
        <v>9613.5349457296161</v>
      </c>
      <c r="I119" s="31">
        <f t="shared" ca="1" si="21"/>
        <v>2.1497507051061144E-2</v>
      </c>
      <c r="J119" s="29">
        <f t="shared" ca="1" si="19"/>
        <v>0.97850249294893887</v>
      </c>
      <c r="K119" s="30">
        <f t="shared" si="6"/>
        <v>251.07142857142858</v>
      </c>
      <c r="L119" s="30">
        <f t="shared" si="12"/>
        <v>18.848885677914886</v>
      </c>
      <c r="M119" s="5">
        <v>139</v>
      </c>
      <c r="N119" s="5">
        <v>0</v>
      </c>
      <c r="O119" s="5">
        <f>'prisoners yearly estimates'!B82</f>
        <v>180978.23452456226</v>
      </c>
      <c r="P119" s="5">
        <f>'prisoners yearly estimates'!C82</f>
        <v>9601.5349457296161</v>
      </c>
      <c r="Q119" s="5">
        <f>'prisoners yearly estimates'!D82</f>
        <v>190579.76947029188</v>
      </c>
    </row>
    <row r="120" spans="1:17" x14ac:dyDescent="0.2">
      <c r="A120" s="15">
        <v>1927</v>
      </c>
      <c r="B120" t="s">
        <v>14</v>
      </c>
      <c r="C120" s="5">
        <v>119035</v>
      </c>
      <c r="D120" s="28">
        <f t="shared" ca="1" si="15"/>
        <v>19.648176648342201</v>
      </c>
      <c r="E120" s="5">
        <f t="shared" ca="1" si="20"/>
        <v>169.41608087076892</v>
      </c>
      <c r="F120" s="5">
        <f t="shared" ca="1" si="16"/>
        <v>201664.43186451981</v>
      </c>
      <c r="G120" s="5">
        <f t="shared" ca="1" si="17"/>
        <v>191897.7374343503</v>
      </c>
      <c r="H120" s="5">
        <f t="shared" ca="1" si="18"/>
        <v>9766.6944301695057</v>
      </c>
      <c r="I120" s="31">
        <f t="shared" ca="1" si="21"/>
        <v>2.0906016797411015E-2</v>
      </c>
      <c r="J120" s="29">
        <f t="shared" ca="1" si="19"/>
        <v>0.979093983202589</v>
      </c>
      <c r="K120" s="30">
        <f t="shared" si="6"/>
        <v>252.85714285714286</v>
      </c>
      <c r="L120" s="30">
        <f t="shared" si="12"/>
        <v>19.241375399094771</v>
      </c>
      <c r="M120" s="5">
        <v>139</v>
      </c>
      <c r="N120" s="5">
        <v>0</v>
      </c>
      <c r="O120" s="5">
        <f>'prisoners yearly estimates'!B83</f>
        <v>187693.7374343503</v>
      </c>
      <c r="P120" s="5">
        <f>'prisoners yearly estimates'!C83</f>
        <v>9754.6944301695057</v>
      </c>
      <c r="Q120" s="5">
        <f>'prisoners yearly estimates'!D83</f>
        <v>197448.43186451981</v>
      </c>
    </row>
    <row r="121" spans="1:17" x14ac:dyDescent="0.2">
      <c r="A121" s="15">
        <v>1928</v>
      </c>
      <c r="B121" t="s">
        <v>14</v>
      </c>
      <c r="C121" s="5">
        <v>120509</v>
      </c>
      <c r="D121" s="28">
        <f t="shared" ca="1" si="15"/>
        <v>20.046111860204377</v>
      </c>
      <c r="E121" s="5">
        <f t="shared" ca="1" si="20"/>
        <v>173.2689902530521</v>
      </c>
      <c r="F121" s="5">
        <f t="shared" ca="1" si="16"/>
        <v>208804.72746405055</v>
      </c>
      <c r="G121" s="5">
        <f t="shared" ca="1" si="17"/>
        <v>198883.43041635811</v>
      </c>
      <c r="H121" s="5">
        <f t="shared" ca="1" si="18"/>
        <v>9921.2970476924402</v>
      </c>
      <c r="I121" s="31">
        <f t="shared" ca="1" si="21"/>
        <v>2.0286897003945002E-2</v>
      </c>
      <c r="J121" s="29">
        <f t="shared" ca="1" si="19"/>
        <v>0.97971310299605496</v>
      </c>
      <c r="K121" s="30">
        <f t="shared" si="6"/>
        <v>235.4</v>
      </c>
      <c r="L121" s="30">
        <f t="shared" si="12"/>
        <v>19.642037920718359</v>
      </c>
      <c r="M121" s="5">
        <v>143</v>
      </c>
      <c r="N121" s="5">
        <v>1</v>
      </c>
      <c r="O121" s="5">
        <f>'prisoners yearly estimates'!B84</f>
        <v>194658.43041635811</v>
      </c>
      <c r="P121" s="5">
        <f>'prisoners yearly estimates'!C84</f>
        <v>9910.2970476924402</v>
      </c>
      <c r="Q121" s="5">
        <f>'prisoners yearly estimates'!D84</f>
        <v>204568.72746405055</v>
      </c>
    </row>
    <row r="122" spans="1:17" x14ac:dyDescent="0.2">
      <c r="A122" s="15">
        <v>1929</v>
      </c>
      <c r="B122" t="s">
        <v>14</v>
      </c>
      <c r="C122" s="5">
        <v>121767</v>
      </c>
      <c r="D122" s="28">
        <f t="shared" ca="1" si="15"/>
        <v>20.446845331375634</v>
      </c>
      <c r="E122" s="5">
        <f t="shared" ca="1" si="20"/>
        <v>177.52834664479951</v>
      </c>
      <c r="F122" s="5">
        <f t="shared" ca="1" si="16"/>
        <v>216170.94185897303</v>
      </c>
      <c r="G122" s="5">
        <f t="shared" ca="1" si="17"/>
        <v>206091.56008888464</v>
      </c>
      <c r="H122" s="5">
        <f t="shared" ca="1" si="18"/>
        <v>10079.381770088397</v>
      </c>
      <c r="I122" s="31">
        <f t="shared" ca="1" si="21"/>
        <v>1.952621367007654E-2</v>
      </c>
      <c r="J122" s="29">
        <f t="shared" ca="1" si="19"/>
        <v>0.98047378632992344</v>
      </c>
      <c r="K122" s="30">
        <f t="shared" si="6"/>
        <v>223.1875</v>
      </c>
      <c r="L122" s="30">
        <f t="shared" si="12"/>
        <v>20.051043424738172</v>
      </c>
      <c r="M122" s="5">
        <v>100</v>
      </c>
      <c r="N122" s="5">
        <v>1</v>
      </c>
      <c r="O122" s="5">
        <f>'prisoners yearly estimates'!B85</f>
        <v>201881.56008888464</v>
      </c>
      <c r="P122" s="5">
        <f>'prisoners yearly estimates'!C85</f>
        <v>10068.381770088397</v>
      </c>
      <c r="Q122" s="5">
        <f>'prisoners yearly estimates'!D85</f>
        <v>211949.94185897303</v>
      </c>
    </row>
    <row r="123" spans="1:17" x14ac:dyDescent="0.2">
      <c r="A123" s="15">
        <v>1930</v>
      </c>
      <c r="B123" t="s">
        <v>14</v>
      </c>
      <c r="C123" s="5">
        <v>123077</v>
      </c>
      <c r="D123" s="28">
        <f t="shared" ca="1" si="15"/>
        <v>20.857543691890484</v>
      </c>
      <c r="E123" s="5">
        <f t="shared" ca="1" si="20"/>
        <v>181.88995862136625</v>
      </c>
      <c r="F123" s="5">
        <f t="shared" ca="1" si="16"/>
        <v>223864.70437241893</v>
      </c>
      <c r="G123" s="5">
        <f t="shared" ca="1" si="17"/>
        <v>213622.71618161062</v>
      </c>
      <c r="H123" s="5">
        <f t="shared" ca="1" si="18"/>
        <v>10241.988190808306</v>
      </c>
      <c r="I123" s="31">
        <f t="shared" ca="1" si="21"/>
        <v>1.9042751790421232E-2</v>
      </c>
      <c r="J123" s="29">
        <f t="shared" ca="1" si="19"/>
        <v>0.98095724820957875</v>
      </c>
      <c r="K123" s="30">
        <f t="shared" si="6"/>
        <v>201.38888888888889</v>
      </c>
      <c r="L123" s="30">
        <f t="shared" si="12"/>
        <v>20.468565636799877</v>
      </c>
      <c r="M123" s="5">
        <v>153</v>
      </c>
      <c r="N123" s="5">
        <v>2</v>
      </c>
      <c r="O123" s="5">
        <f>'prisoners yearly estimates'!B86</f>
        <v>209372.71618161062</v>
      </c>
      <c r="P123" s="5">
        <f>'prisoners yearly estimates'!C86</f>
        <v>10228.988190808306</v>
      </c>
      <c r="Q123" s="5">
        <f>'prisoners yearly estimates'!D86</f>
        <v>219601.70437241893</v>
      </c>
    </row>
    <row r="124" spans="1:17" x14ac:dyDescent="0.2">
      <c r="A124" s="15">
        <v>1931</v>
      </c>
      <c r="B124" t="s">
        <v>14</v>
      </c>
      <c r="C124" s="5">
        <v>124040</v>
      </c>
      <c r="D124" s="28">
        <f t="shared" ca="1" si="15"/>
        <v>21.283882410355229</v>
      </c>
      <c r="E124" s="5">
        <f t="shared" ca="1" si="20"/>
        <v>186.91148081441938</v>
      </c>
      <c r="F124" s="5">
        <f t="shared" ca="1" si="16"/>
        <v>231845.00080220582</v>
      </c>
      <c r="G124" s="5">
        <f t="shared" ca="1" si="17"/>
        <v>221440.84426732533</v>
      </c>
      <c r="H124" s="5">
        <f t="shared" ca="1" si="18"/>
        <v>10404.156534880492</v>
      </c>
      <c r="I124" s="31">
        <f t="shared" ca="1" si="21"/>
        <v>1.8594319416349408E-2</v>
      </c>
      <c r="J124" s="29">
        <f t="shared" ca="1" si="19"/>
        <v>0.98140568058365063</v>
      </c>
      <c r="K124" s="30">
        <f t="shared" si="6"/>
        <v>173.9047619047619</v>
      </c>
      <c r="L124" s="30">
        <f t="shared" si="12"/>
        <v>20.894781900032495</v>
      </c>
      <c r="M124" s="5">
        <v>154</v>
      </c>
      <c r="N124" s="5">
        <v>1</v>
      </c>
      <c r="O124" s="5">
        <f>'prisoners yearly estimates'!B87</f>
        <v>217141.84426732533</v>
      </c>
      <c r="P124" s="5">
        <f>'prisoners yearly estimates'!C87</f>
        <v>10392.156534880492</v>
      </c>
      <c r="Q124" s="5">
        <f>'prisoners yearly estimates'!D87</f>
        <v>227534.00080220582</v>
      </c>
    </row>
    <row r="125" spans="1:17" x14ac:dyDescent="0.2">
      <c r="A125" s="15">
        <v>1932</v>
      </c>
      <c r="B125" t="s">
        <v>15</v>
      </c>
      <c r="C125" s="5">
        <v>124840</v>
      </c>
      <c r="D125" s="28">
        <f t="shared" ca="1" si="15"/>
        <v>21.716702597901406</v>
      </c>
      <c r="E125" s="5">
        <f t="shared" ca="1" si="20"/>
        <v>192.31911777881402</v>
      </c>
      <c r="F125" s="5">
        <f t="shared" ca="1" si="16"/>
        <v>240091.18663507141</v>
      </c>
      <c r="G125" s="5">
        <f t="shared" ca="1" si="17"/>
        <v>229522.25896608605</v>
      </c>
      <c r="H125" s="5">
        <f t="shared" ca="1" si="18"/>
        <v>10568.927668985343</v>
      </c>
      <c r="I125" s="31">
        <f t="shared" ca="1" si="21"/>
        <v>1.8051474778153765E-2</v>
      </c>
      <c r="J125" s="29">
        <f t="shared" ca="1" si="19"/>
        <v>0.98194852522184628</v>
      </c>
      <c r="K125" s="30">
        <f t="shared" si="6"/>
        <v>168.77272727272728</v>
      </c>
      <c r="L125" s="30">
        <f t="shared" si="12"/>
        <v>21.329873250375144</v>
      </c>
      <c r="M125" s="5">
        <v>147</v>
      </c>
      <c r="N125" s="5">
        <v>0</v>
      </c>
      <c r="O125" s="5">
        <f>'prisoners yearly estimates'!B88</f>
        <v>225199.25896608605</v>
      </c>
      <c r="P125" s="5">
        <f>'prisoners yearly estimates'!C88</f>
        <v>10557.927668985343</v>
      </c>
      <c r="Q125" s="5">
        <f>'prisoners yearly estimates'!D88</f>
        <v>235757.18663507141</v>
      </c>
    </row>
    <row r="126" spans="1:17" x14ac:dyDescent="0.2">
      <c r="A126" s="15">
        <v>1933</v>
      </c>
      <c r="B126" t="s">
        <v>15</v>
      </c>
      <c r="C126" s="5">
        <v>125579</v>
      </c>
      <c r="D126" s="28">
        <f t="shared" ca="1" si="15"/>
        <v>22.161688898649004</v>
      </c>
      <c r="E126" s="5">
        <f t="shared" ca="1" si="20"/>
        <v>198.03868541000526</v>
      </c>
      <c r="F126" s="5">
        <f t="shared" ca="1" si="16"/>
        <v>248695.00075103051</v>
      </c>
      <c r="G126" s="5">
        <f t="shared" ca="1" si="17"/>
        <v>237957.65763933989</v>
      </c>
      <c r="H126" s="5">
        <f t="shared" ca="1" si="18"/>
        <v>10737.343111690643</v>
      </c>
      <c r="I126" s="31">
        <f t="shared" ca="1" si="21"/>
        <v>1.774462689910631E-2</v>
      </c>
      <c r="J126" s="29">
        <f t="shared" ca="1" si="19"/>
        <v>0.98225537310089373</v>
      </c>
      <c r="K126" s="30">
        <f t="shared" si="6"/>
        <v>155.75</v>
      </c>
      <c r="L126" s="30">
        <f t="shared" si="12"/>
        <v>21.774024493472293</v>
      </c>
      <c r="M126" s="5">
        <v>161</v>
      </c>
      <c r="N126" s="5">
        <v>0</v>
      </c>
      <c r="O126" s="5">
        <f>'prisoners yearly estimates'!B89</f>
        <v>233555.65763933989</v>
      </c>
      <c r="P126" s="5">
        <f>'prisoners yearly estimates'!C89</f>
        <v>10726.343111690643</v>
      </c>
      <c r="Q126" s="5">
        <f>'prisoners yearly estimates'!D89</f>
        <v>244282.00075103051</v>
      </c>
    </row>
    <row r="127" spans="1:17" x14ac:dyDescent="0.2">
      <c r="A127" s="15">
        <v>1934</v>
      </c>
      <c r="B127" t="s">
        <v>15</v>
      </c>
      <c r="C127" s="5">
        <v>126374</v>
      </c>
      <c r="D127" s="28">
        <f t="shared" ca="1" si="15"/>
        <v>21.70837710646062</v>
      </c>
      <c r="E127" s="5">
        <f t="shared" ca="1" si="20"/>
        <v>201.12013578876537</v>
      </c>
      <c r="F127" s="5">
        <f t="shared" ca="1" si="16"/>
        <v>254163.56040169433</v>
      </c>
      <c r="G127" s="5">
        <f t="shared" ca="1" si="17"/>
        <v>242971.05821582107</v>
      </c>
      <c r="H127" s="5">
        <f t="shared" ca="1" si="18"/>
        <v>11192.50218587324</v>
      </c>
      <c r="I127" s="31">
        <f t="shared" ca="1" si="21"/>
        <v>1.7512345172397609E-2</v>
      </c>
      <c r="J127" s="29">
        <f t="shared" ca="1" si="19"/>
        <v>0.98248765482760236</v>
      </c>
      <c r="K127" s="30">
        <f t="shared" si="6"/>
        <v>144.34615384615384</v>
      </c>
      <c r="L127" s="30">
        <f t="shared" si="12"/>
        <v>21.334646176914173</v>
      </c>
      <c r="M127" s="5">
        <v>165</v>
      </c>
      <c r="N127" s="5">
        <v>1</v>
      </c>
      <c r="O127" s="5">
        <f>'prisoners yearly estimates'!B90</f>
        <v>238532.05821582107</v>
      </c>
      <c r="P127" s="5">
        <f>'prisoners yearly estimates'!C90</f>
        <v>11180.50218587324</v>
      </c>
      <c r="Q127" s="5">
        <f>'prisoners yearly estimates'!D90</f>
        <v>249712.56040169433</v>
      </c>
    </row>
    <row r="128" spans="1:17" x14ac:dyDescent="0.2">
      <c r="A128" s="15">
        <v>1935</v>
      </c>
      <c r="B128" t="s">
        <v>15</v>
      </c>
      <c r="C128" s="5">
        <v>127250</v>
      </c>
      <c r="D128" s="28">
        <f t="shared" ca="1" si="15"/>
        <v>21.267553851475128</v>
      </c>
      <c r="E128" s="5">
        <f t="shared" ca="1" si="20"/>
        <v>204.17711764188894</v>
      </c>
      <c r="F128" s="5">
        <f t="shared" ca="1" si="16"/>
        <v>259815.38219930368</v>
      </c>
      <c r="G128" s="5">
        <f t="shared" ca="1" si="17"/>
        <v>248147.49160241659</v>
      </c>
      <c r="H128" s="5">
        <f t="shared" ca="1" si="18"/>
        <v>11667.890596887097</v>
      </c>
      <c r="I128" s="31">
        <f t="shared" ca="1" si="21"/>
        <v>1.7500888367386995E-2</v>
      </c>
      <c r="J128" s="29">
        <f t="shared" ca="1" si="19"/>
        <v>0.98249911163261305</v>
      </c>
      <c r="K128" s="30">
        <f t="shared" si="6"/>
        <v>149.08000000000001</v>
      </c>
      <c r="L128" s="30">
        <f t="shared" si="12"/>
        <v>20.904134080981432</v>
      </c>
      <c r="M128" s="5">
        <v>193</v>
      </c>
      <c r="N128" s="5">
        <v>3</v>
      </c>
      <c r="O128" s="5">
        <f>'prisoners yearly estimates'!B91</f>
        <v>243614.49160241659</v>
      </c>
      <c r="P128" s="5">
        <f>'prisoners yearly estimates'!C91</f>
        <v>11653.890596887097</v>
      </c>
      <c r="Q128" s="5">
        <f>'prisoners yearly estimates'!D91</f>
        <v>255268.38219930368</v>
      </c>
    </row>
    <row r="129" spans="1:17" x14ac:dyDescent="0.2">
      <c r="A129" s="15">
        <v>1936</v>
      </c>
      <c r="B129" t="s">
        <v>15</v>
      </c>
      <c r="C129" s="5">
        <v>128053</v>
      </c>
      <c r="D129" s="28">
        <f t="shared" ref="D129:D160" ca="1" si="22">G129/H129</f>
        <v>20.836580885866113</v>
      </c>
      <c r="E129" s="5">
        <f t="shared" ca="1" si="20"/>
        <v>207.40126321054345</v>
      </c>
      <c r="F129" s="5">
        <f t="shared" ca="1" si="16"/>
        <v>265583.53957899718</v>
      </c>
      <c r="G129" s="5">
        <f t="shared" ca="1" si="17"/>
        <v>253421.21705391275</v>
      </c>
      <c r="H129" s="5">
        <f t="shared" ca="1" si="18"/>
        <v>12162.322525084413</v>
      </c>
      <c r="I129" s="31">
        <f t="shared" ca="1" si="21"/>
        <v>1.7437074629478383E-2</v>
      </c>
      <c r="J129" s="29">
        <f t="shared" ca="1" si="19"/>
        <v>0.98256292537052159</v>
      </c>
      <c r="K129" s="30">
        <f t="shared" si="6"/>
        <v>149.56</v>
      </c>
      <c r="L129" s="30">
        <f t="shared" si="12"/>
        <v>20.482309294095554</v>
      </c>
      <c r="M129" s="5">
        <v>195</v>
      </c>
      <c r="N129" s="5">
        <v>1</v>
      </c>
      <c r="O129" s="5">
        <f>'prisoners yearly estimates'!B92</f>
        <v>248805.21705391275</v>
      </c>
      <c r="P129" s="5">
        <f>'prisoners yearly estimates'!C92</f>
        <v>12147.322525084413</v>
      </c>
      <c r="Q129" s="5">
        <f>'prisoners yearly estimates'!D92</f>
        <v>260952.53957899718</v>
      </c>
    </row>
    <row r="130" spans="1:17" x14ac:dyDescent="0.2">
      <c r="A130" s="15">
        <v>1937</v>
      </c>
      <c r="B130" t="s">
        <v>15</v>
      </c>
      <c r="C130" s="5">
        <v>128825</v>
      </c>
      <c r="D130" s="28">
        <f t="shared" ca="1" si="22"/>
        <v>20.407931349084127</v>
      </c>
      <c r="E130" s="5">
        <f t="shared" ca="1" si="20"/>
        <v>210.67509302307477</v>
      </c>
      <c r="F130" s="5">
        <f t="shared" ca="1" si="16"/>
        <v>271402.18858697609</v>
      </c>
      <c r="G130" s="5">
        <f t="shared" ca="1" si="17"/>
        <v>258724.54196332939</v>
      </c>
      <c r="H130" s="5">
        <f t="shared" ca="1" si="18"/>
        <v>12677.646623646669</v>
      </c>
      <c r="I130" s="31">
        <f t="shared" ca="1" si="21"/>
        <v>1.7074291199073898E-2</v>
      </c>
      <c r="J130" s="29">
        <f t="shared" ca="1" si="19"/>
        <v>0.98292570880092611</v>
      </c>
      <c r="K130" s="30">
        <f t="shared" si="6"/>
        <v>147.88</v>
      </c>
      <c r="L130" s="30">
        <f t="shared" si="12"/>
        <v>20.068996514937044</v>
      </c>
      <c r="M130" s="5">
        <v>149</v>
      </c>
      <c r="N130" s="5">
        <v>1</v>
      </c>
      <c r="O130" s="5">
        <f>'prisoners yearly estimates'!B93</f>
        <v>254106.54196332939</v>
      </c>
      <c r="P130" s="5">
        <f>'prisoners yearly estimates'!C93</f>
        <v>12661.646623646669</v>
      </c>
      <c r="Q130" s="5">
        <f>'prisoners yearly estimates'!D93</f>
        <v>266768.18858697609</v>
      </c>
    </row>
    <row r="131" spans="1:17" x14ac:dyDescent="0.2">
      <c r="A131" s="15">
        <v>1938</v>
      </c>
      <c r="B131" t="s">
        <v>15</v>
      </c>
      <c r="C131" s="5">
        <v>129825</v>
      </c>
      <c r="D131" s="28">
        <f t="shared" ca="1" si="22"/>
        <v>19.990910338121861</v>
      </c>
      <c r="E131" s="5">
        <f t="shared" ca="1" si="20"/>
        <v>213.68039311826712</v>
      </c>
      <c r="F131" s="5">
        <f t="shared" ca="1" si="16"/>
        <v>277410.57036579028</v>
      </c>
      <c r="G131" s="5">
        <f t="shared" ca="1" si="17"/>
        <v>264194.82288760773</v>
      </c>
      <c r="H131" s="5">
        <f t="shared" ca="1" si="18"/>
        <v>13215.747478182564</v>
      </c>
      <c r="I131" s="31">
        <f t="shared" ca="1" si="21"/>
        <v>1.6913558822986393E-2</v>
      </c>
      <c r="J131" s="29">
        <f t="shared" ca="1" si="19"/>
        <v>0.9830864411770136</v>
      </c>
      <c r="K131" s="30">
        <f t="shared" si="6"/>
        <v>140.5</v>
      </c>
      <c r="L131" s="30">
        <f t="shared" si="12"/>
        <v>19.664023979593964</v>
      </c>
      <c r="M131" s="5">
        <v>186</v>
      </c>
      <c r="N131" s="5">
        <v>2</v>
      </c>
      <c r="O131" s="5">
        <f>'prisoners yearly estimates'!B94</f>
        <v>259520.8228876077</v>
      </c>
      <c r="P131" s="5">
        <f>'prisoners yearly estimates'!C94</f>
        <v>13197.747478182564</v>
      </c>
      <c r="Q131" s="5">
        <f>'prisoners yearly estimates'!D94</f>
        <v>272718.57036579028</v>
      </c>
    </row>
    <row r="132" spans="1:17" x14ac:dyDescent="0.2">
      <c r="A132" s="15">
        <v>1939</v>
      </c>
      <c r="B132" t="s">
        <v>16</v>
      </c>
      <c r="C132" s="5">
        <v>130880</v>
      </c>
      <c r="D132" s="28">
        <f t="shared" ca="1" si="22"/>
        <v>19.584821838980549</v>
      </c>
      <c r="E132" s="5">
        <f t="shared" ca="1" si="20"/>
        <v>216.63051170788364</v>
      </c>
      <c r="F132" s="5">
        <f t="shared" ca="1" si="16"/>
        <v>283526.01372327813</v>
      </c>
      <c r="G132" s="5">
        <f t="shared" ca="1" si="17"/>
        <v>269752.46659515204</v>
      </c>
      <c r="H132" s="5">
        <f t="shared" ca="1" si="18"/>
        <v>13773.547128126109</v>
      </c>
      <c r="I132" s="31">
        <f t="shared" ca="1" si="21"/>
        <v>1.6643975408216872E-2</v>
      </c>
      <c r="J132" s="29">
        <f t="shared" ca="1" si="19"/>
        <v>0.98335602459178317</v>
      </c>
      <c r="K132" s="30">
        <f t="shared" si="6"/>
        <v>138.26923076923077</v>
      </c>
      <c r="L132" s="30">
        <f t="shared" si="12"/>
        <v>19.267223390180522</v>
      </c>
      <c r="M132" s="5">
        <v>162</v>
      </c>
      <c r="N132" s="5">
        <v>0</v>
      </c>
      <c r="O132" s="5">
        <f>'prisoners yearly estimates'!B95</f>
        <v>265050.46659515204</v>
      </c>
      <c r="P132" s="5">
        <f>'prisoners yearly estimates'!C95</f>
        <v>13756.547128126109</v>
      </c>
      <c r="Q132" s="5">
        <f>'prisoners yearly estimates'!D95</f>
        <v>278807.01372327813</v>
      </c>
    </row>
    <row r="133" spans="1:17" x14ac:dyDescent="0.2">
      <c r="A133" s="15">
        <v>1940</v>
      </c>
      <c r="B133" t="s">
        <v>16</v>
      </c>
      <c r="C133" s="5">
        <v>132457</v>
      </c>
      <c r="D133" s="28">
        <f t="shared" ca="1" si="22"/>
        <v>19.18109525860045</v>
      </c>
      <c r="E133" s="5">
        <f t="shared" ca="1" si="20"/>
        <v>218.72754009848012</v>
      </c>
      <c r="F133" s="5">
        <f t="shared" ca="1" si="16"/>
        <v>289719.93778824381</v>
      </c>
      <c r="G133" s="5">
        <f t="shared" ca="1" si="17"/>
        <v>275363.93113569228</v>
      </c>
      <c r="H133" s="5">
        <f t="shared" ca="1" si="18"/>
        <v>14356.00665255151</v>
      </c>
      <c r="I133" s="31">
        <f t="shared" ca="1" si="21"/>
        <v>1.6163885840065322E-2</v>
      </c>
      <c r="J133" s="29">
        <f t="shared" ca="1" si="19"/>
        <v>0.98383611415993466</v>
      </c>
      <c r="K133" s="30">
        <f t="shared" ref="K133:K196" si="23">SUM(M121:M146)/SUM(N121:N146)</f>
        <v>121.24137931034483</v>
      </c>
      <c r="L133" s="30">
        <f t="shared" si="12"/>
        <v>18.878429844896107</v>
      </c>
      <c r="M133" s="5">
        <v>124</v>
      </c>
      <c r="N133" s="5">
        <v>0</v>
      </c>
      <c r="O133" s="5">
        <f>'prisoners yearly estimates'!B96</f>
        <v>270697.93113569228</v>
      </c>
      <c r="P133" s="5">
        <f>'prisoners yearly estimates'!C96</f>
        <v>14339.00665255151</v>
      </c>
      <c r="Q133" s="5">
        <f>'prisoners yearly estimates'!D96</f>
        <v>285036.93778824381</v>
      </c>
    </row>
    <row r="134" spans="1:17" x14ac:dyDescent="0.2">
      <c r="A134" s="15">
        <v>1941</v>
      </c>
      <c r="B134" t="s">
        <v>16</v>
      </c>
      <c r="C134" s="5">
        <v>133669</v>
      </c>
      <c r="D134" s="28">
        <f t="shared" ca="1" si="22"/>
        <v>19.231059862815279</v>
      </c>
      <c r="E134" s="5">
        <f t="shared" ca="1" si="20"/>
        <v>215.15547168112278</v>
      </c>
      <c r="F134" s="5">
        <f t="shared" ca="1" si="16"/>
        <v>287596.16744143999</v>
      </c>
      <c r="G134" s="5">
        <f t="shared" ca="1" si="17"/>
        <v>273380.59152047493</v>
      </c>
      <c r="H134" s="5">
        <f t="shared" ca="1" si="18"/>
        <v>14215.575920965082</v>
      </c>
      <c r="I134" s="31">
        <f t="shared" ca="1" si="21"/>
        <v>1.6262386392726619E-2</v>
      </c>
      <c r="J134" s="29">
        <f t="shared" ca="1" si="19"/>
        <v>0.98373761360727341</v>
      </c>
      <c r="K134" s="30">
        <f t="shared" si="23"/>
        <v>115.16666666666667</v>
      </c>
      <c r="L134" s="30">
        <f t="shared" si="12"/>
        <v>18.925883343250799</v>
      </c>
      <c r="M134" s="5">
        <v>122</v>
      </c>
      <c r="N134" s="5">
        <v>1</v>
      </c>
      <c r="O134" s="5">
        <f>'prisoners yearly estimates'!B97</f>
        <v>268720.59152047493</v>
      </c>
      <c r="P134" s="5">
        <f>'prisoners yearly estimates'!C97</f>
        <v>14198.575920965082</v>
      </c>
      <c r="Q134" s="5">
        <f>'prisoners yearly estimates'!D97</f>
        <v>282919.16744143999</v>
      </c>
    </row>
    <row r="135" spans="1:17" x14ac:dyDescent="0.2">
      <c r="A135" s="15">
        <v>1942</v>
      </c>
      <c r="B135" t="s">
        <v>16</v>
      </c>
      <c r="C135" s="5">
        <v>134617</v>
      </c>
      <c r="D135" s="28">
        <f t="shared" ca="1" si="22"/>
        <v>19.282138165216953</v>
      </c>
      <c r="E135" s="5">
        <f t="shared" ca="1" si="20"/>
        <v>212.09967247131945</v>
      </c>
      <c r="F135" s="5">
        <f t="shared" ca="1" si="16"/>
        <v>285522.21609071607</v>
      </c>
      <c r="G135" s="5">
        <f t="shared" ca="1" si="17"/>
        <v>271444.6955766129</v>
      </c>
      <c r="H135" s="5">
        <f t="shared" ca="1" si="18"/>
        <v>14077.520514103147</v>
      </c>
      <c r="I135" s="31">
        <f t="shared" ca="1" si="21"/>
        <v>1.6478577619701326E-2</v>
      </c>
      <c r="J135" s="29">
        <f t="shared" ca="1" si="19"/>
        <v>0.98352142238029872</v>
      </c>
      <c r="K135" s="30">
        <f t="shared" si="23"/>
        <v>114.43333333333334</v>
      </c>
      <c r="L135" s="30">
        <f t="shared" si="12"/>
        <v>18.97345612242092</v>
      </c>
      <c r="M135" s="5">
        <v>146</v>
      </c>
      <c r="N135" s="5">
        <v>1</v>
      </c>
      <c r="O135" s="5">
        <f>'prisoners yearly estimates'!B98</f>
        <v>266757.6955766129</v>
      </c>
      <c r="P135" s="5">
        <f>'prisoners yearly estimates'!C98</f>
        <v>14059.520514103147</v>
      </c>
      <c r="Q135" s="5">
        <f>'prisoners yearly estimates'!D98</f>
        <v>280817.21609071607</v>
      </c>
    </row>
    <row r="136" spans="1:17" x14ac:dyDescent="0.2">
      <c r="A136" s="15">
        <v>1943</v>
      </c>
      <c r="B136" t="s">
        <v>16</v>
      </c>
      <c r="C136" s="5">
        <v>135107</v>
      </c>
      <c r="D136" s="28">
        <f t="shared" ca="1" si="22"/>
        <v>19.331192283665242</v>
      </c>
      <c r="E136" s="5">
        <f t="shared" ca="1" si="20"/>
        <v>209.79961420315283</v>
      </c>
      <c r="F136" s="5">
        <f t="shared" ca="1" si="16"/>
        <v>283453.96476145368</v>
      </c>
      <c r="G136" s="5">
        <f t="shared" ca="1" si="17"/>
        <v>269512.13779889082</v>
      </c>
      <c r="H136" s="5">
        <f t="shared" ca="1" si="18"/>
        <v>13941.826962562842</v>
      </c>
      <c r="I136" s="31">
        <f t="shared" ca="1" si="21"/>
        <v>1.6662317649974431E-2</v>
      </c>
      <c r="J136" s="29">
        <f t="shared" ca="1" si="19"/>
        <v>0.98333768235002561</v>
      </c>
      <c r="K136" s="30">
        <f t="shared" si="23"/>
        <v>119.46428571428571</v>
      </c>
      <c r="L136" s="30">
        <f t="shared" si="12"/>
        <v>19.021148482235024</v>
      </c>
      <c r="M136" s="5">
        <v>131</v>
      </c>
      <c r="N136" s="5">
        <v>2</v>
      </c>
      <c r="O136" s="5">
        <f>'prisoners yearly estimates'!B99</f>
        <v>264809.13779889082</v>
      </c>
      <c r="P136" s="5">
        <f>'prisoners yearly estimates'!C99</f>
        <v>13921.826962562842</v>
      </c>
      <c r="Q136" s="5">
        <f>'prisoners yearly estimates'!D99</f>
        <v>278730.96476145368</v>
      </c>
    </row>
    <row r="137" spans="1:17" x14ac:dyDescent="0.2">
      <c r="A137" s="15">
        <v>1944</v>
      </c>
      <c r="B137" t="s">
        <v>16</v>
      </c>
      <c r="C137" s="5">
        <v>133915</v>
      </c>
      <c r="D137" s="28">
        <f t="shared" ca="1" si="22"/>
        <v>19.376193185556268</v>
      </c>
      <c r="E137" s="5">
        <f t="shared" ca="1" si="20"/>
        <v>210.10663135692175</v>
      </c>
      <c r="F137" s="5">
        <f t="shared" ref="F137:F168" ca="1" si="24">G137+H137</f>
        <v>281364.29538162175</v>
      </c>
      <c r="G137" s="5">
        <f t="shared" ref="G137:G168" ca="1" si="25">SUM(OFFSET(M137,-C$4+1,0,C$4,1))+O137</f>
        <v>267555.81345276628</v>
      </c>
      <c r="H137" s="5">
        <f t="shared" ref="H137:H168" ca="1" si="26">SUM(OFFSET(N137,-D$4+1,0,D$4,1))+P137</f>
        <v>13808.481928855472</v>
      </c>
      <c r="I137" s="31">
        <f t="shared" ca="1" si="21"/>
        <v>1.6718539193538547E-2</v>
      </c>
      <c r="J137" s="29">
        <f t="shared" ref="J137:J168" ca="1" si="27">SUM(O137:P137)/F137</f>
        <v>0.9832814608064615</v>
      </c>
      <c r="K137" s="30">
        <f t="shared" si="23"/>
        <v>116.39285714285714</v>
      </c>
      <c r="L137" s="30">
        <f t="shared" si="12"/>
        <v>19.068960723275289</v>
      </c>
      <c r="M137" s="5">
        <v>116</v>
      </c>
      <c r="N137" s="5">
        <v>3</v>
      </c>
      <c r="O137" s="5">
        <f>'prisoners yearly estimates'!B100</f>
        <v>262874.81345276628</v>
      </c>
      <c r="P137" s="5">
        <f>'prisoners yearly estimates'!C100</f>
        <v>13785.481928855472</v>
      </c>
      <c r="Q137" s="5">
        <f>'prisoners yearly estimates'!D100</f>
        <v>276660.29538162175</v>
      </c>
    </row>
    <row r="138" spans="1:17" x14ac:dyDescent="0.2">
      <c r="A138" s="15">
        <v>1945</v>
      </c>
      <c r="B138" t="s">
        <v>16</v>
      </c>
      <c r="C138" s="5">
        <v>133434</v>
      </c>
      <c r="D138" s="28">
        <f t="shared" ca="1" si="22"/>
        <v>19.426932279129005</v>
      </c>
      <c r="E138" s="5">
        <f t="shared" ca="1" si="20"/>
        <v>209.32227975992279</v>
      </c>
      <c r="F138" s="5">
        <f t="shared" ca="1" si="24"/>
        <v>279307.0907748554</v>
      </c>
      <c r="G138" s="5">
        <f t="shared" ca="1" si="25"/>
        <v>265633.61856874079</v>
      </c>
      <c r="H138" s="5">
        <f t="shared" ca="1" si="26"/>
        <v>13673.472206114589</v>
      </c>
      <c r="I138" s="31">
        <f t="shared" ca="1" si="21"/>
        <v>1.6834517115035225E-2</v>
      </c>
      <c r="J138" s="29">
        <f t="shared" ca="1" si="27"/>
        <v>0.98316548288496475</v>
      </c>
      <c r="K138" s="30">
        <f t="shared" si="23"/>
        <v>112.92857142857143</v>
      </c>
      <c r="L138" s="30">
        <f t="shared" ref="L138:L201" si="28">O138/P138</f>
        <v>19.11689314687948</v>
      </c>
      <c r="M138" s="5">
        <v>126</v>
      </c>
      <c r="N138" s="5">
        <v>1</v>
      </c>
      <c r="O138" s="5">
        <f>'prisoners yearly estimates'!B101</f>
        <v>260954.61856874081</v>
      </c>
      <c r="P138" s="5">
        <f>'prisoners yearly estimates'!C101</f>
        <v>13650.472206114589</v>
      </c>
      <c r="Q138" s="5">
        <f>'prisoners yearly estimates'!D101</f>
        <v>274605.0907748554</v>
      </c>
    </row>
    <row r="139" spans="1:17" x14ac:dyDescent="0.2">
      <c r="A139" s="15">
        <v>1946</v>
      </c>
      <c r="B139" t="s">
        <v>17</v>
      </c>
      <c r="C139" s="5">
        <v>140686</v>
      </c>
      <c r="D139" s="28">
        <f t="shared" ca="1" si="22"/>
        <v>19.47663882215155</v>
      </c>
      <c r="E139" s="5">
        <f t="shared" ref="E139:E170" ca="1" si="29">F139*100/C139</f>
        <v>197.09866984176679</v>
      </c>
      <c r="F139" s="5">
        <f t="shared" ca="1" si="24"/>
        <v>277290.23465358804</v>
      </c>
      <c r="G139" s="5">
        <f t="shared" ca="1" si="25"/>
        <v>263748.4499367713</v>
      </c>
      <c r="H139" s="5">
        <f t="shared" ca="1" si="26"/>
        <v>13541.784716816732</v>
      </c>
      <c r="I139" s="31">
        <f t="shared" ref="I139:I170" ca="1" si="30">(SUM(OFFSET(M139,-C$4+1,0,C$4,1))+SUM(OFFSET(N139,-D$4+1,0,D$4,1)))/F139</f>
        <v>1.7039907683380297E-2</v>
      </c>
      <c r="J139" s="29">
        <f t="shared" ca="1" si="27"/>
        <v>0.98296009231661952</v>
      </c>
      <c r="K139" s="30">
        <f t="shared" si="23"/>
        <v>108.96428571428571</v>
      </c>
      <c r="L139" s="30">
        <f t="shared" si="28"/>
        <v>19.164946055142796</v>
      </c>
      <c r="M139" s="5">
        <v>127</v>
      </c>
      <c r="N139" s="5">
        <v>2</v>
      </c>
      <c r="O139" s="5">
        <f>'prisoners yearly estimates'!B102</f>
        <v>259048.44993677127</v>
      </c>
      <c r="P139" s="5">
        <f>'prisoners yearly estimates'!C102</f>
        <v>13516.784716816732</v>
      </c>
      <c r="Q139" s="5">
        <f>'prisoners yearly estimates'!D102</f>
        <v>272565.23465358798</v>
      </c>
    </row>
    <row r="140" spans="1:17" x14ac:dyDescent="0.2">
      <c r="A140" s="15">
        <v>1947</v>
      </c>
      <c r="B140" t="s">
        <v>17</v>
      </c>
      <c r="C140" s="5">
        <v>144083</v>
      </c>
      <c r="D140" s="28">
        <f t="shared" ca="1" si="22"/>
        <v>19.524514813260165</v>
      </c>
      <c r="E140" s="5">
        <f t="shared" ca="1" si="29"/>
        <v>191.044475484434</v>
      </c>
      <c r="F140" s="5">
        <f t="shared" ca="1" si="24"/>
        <v>275262.61161223706</v>
      </c>
      <c r="G140" s="5">
        <f t="shared" ca="1" si="25"/>
        <v>261851.20510072238</v>
      </c>
      <c r="H140" s="5">
        <f t="shared" ca="1" si="26"/>
        <v>13411.40651151469</v>
      </c>
      <c r="I140" s="31">
        <f t="shared" ca="1" si="30"/>
        <v>1.7154527352417515E-2</v>
      </c>
      <c r="J140" s="29">
        <f t="shared" ca="1" si="27"/>
        <v>0.98284547264758249</v>
      </c>
      <c r="K140" s="30">
        <f t="shared" si="23"/>
        <v>108.96296296296296</v>
      </c>
      <c r="L140" s="30">
        <f t="shared" si="28"/>
        <v>19.213119750919795</v>
      </c>
      <c r="M140" s="5">
        <v>155</v>
      </c>
      <c r="N140" s="5">
        <v>2</v>
      </c>
      <c r="O140" s="5">
        <f>'prisoners yearly estimates'!B103</f>
        <v>257156.20510072238</v>
      </c>
      <c r="P140" s="5">
        <f>'prisoners yearly estimates'!C103</f>
        <v>13384.40651151469</v>
      </c>
      <c r="Q140" s="5">
        <f>'prisoners yearly estimates'!D103</f>
        <v>270540.61161223706</v>
      </c>
    </row>
    <row r="141" spans="1:17" x14ac:dyDescent="0.2">
      <c r="A141" s="15">
        <v>1948</v>
      </c>
      <c r="B141" t="s">
        <v>17</v>
      </c>
      <c r="C141" s="5">
        <v>146730</v>
      </c>
      <c r="D141" s="28">
        <f t="shared" ca="1" si="22"/>
        <v>19.576054272537519</v>
      </c>
      <c r="E141" s="5">
        <f t="shared" ca="1" si="29"/>
        <v>186.21693390611529</v>
      </c>
      <c r="F141" s="5">
        <f t="shared" ca="1" si="24"/>
        <v>273236.10712044296</v>
      </c>
      <c r="G141" s="5">
        <f t="shared" ca="1" si="25"/>
        <v>259956.78235285979</v>
      </c>
      <c r="H141" s="5">
        <f t="shared" ca="1" si="26"/>
        <v>13279.324767583168</v>
      </c>
      <c r="I141" s="31">
        <f t="shared" ca="1" si="30"/>
        <v>1.7219539721834889E-2</v>
      </c>
      <c r="J141" s="29">
        <f t="shared" ca="1" si="27"/>
        <v>0.98278046027816512</v>
      </c>
      <c r="K141" s="30">
        <f t="shared" si="23"/>
        <v>116.33333333333333</v>
      </c>
      <c r="L141" s="30">
        <f t="shared" si="28"/>
        <v>19.261414537826301</v>
      </c>
      <c r="M141" s="5">
        <v>117</v>
      </c>
      <c r="N141" s="5">
        <v>0</v>
      </c>
      <c r="O141" s="5">
        <f>'prisoners yearly estimates'!B104</f>
        <v>255277.78235285979</v>
      </c>
      <c r="P141" s="5">
        <f>'prisoners yearly estimates'!C104</f>
        <v>13253.324767583168</v>
      </c>
      <c r="Q141" s="5">
        <f>'prisoners yearly estimates'!D104</f>
        <v>268531.10712044296</v>
      </c>
    </row>
    <row r="142" spans="1:17" x14ac:dyDescent="0.2">
      <c r="A142" s="15">
        <v>1949</v>
      </c>
      <c r="B142" t="s">
        <v>17</v>
      </c>
      <c r="C142" s="5">
        <v>149304</v>
      </c>
      <c r="D142" s="28">
        <f t="shared" ca="1" si="22"/>
        <v>19.629077524248906</v>
      </c>
      <c r="E142" s="5">
        <f t="shared" ca="1" si="29"/>
        <v>181.68475561027171</v>
      </c>
      <c r="F142" s="5">
        <f t="shared" ca="1" si="24"/>
        <v>271262.60751636006</v>
      </c>
      <c r="G142" s="5">
        <f t="shared" ca="1" si="25"/>
        <v>258113.0807283833</v>
      </c>
      <c r="H142" s="5">
        <f t="shared" ca="1" si="26"/>
        <v>13149.526787976747</v>
      </c>
      <c r="I142" s="31">
        <f t="shared" ca="1" si="30"/>
        <v>1.7422231701119999E-2</v>
      </c>
      <c r="J142" s="29">
        <f t="shared" ca="1" si="27"/>
        <v>0.98257776829887999</v>
      </c>
      <c r="K142" s="30">
        <f t="shared" si="23"/>
        <v>110.125</v>
      </c>
      <c r="L142" s="30">
        <f t="shared" si="28"/>
        <v>19.309830720241322</v>
      </c>
      <c r="M142" s="5">
        <v>120</v>
      </c>
      <c r="N142" s="5">
        <v>0</v>
      </c>
      <c r="O142" s="5">
        <f>'prisoners yearly estimates'!B105</f>
        <v>253413.0807283833</v>
      </c>
      <c r="P142" s="5">
        <f>'prisoners yearly estimates'!C105</f>
        <v>13123.526787976747</v>
      </c>
      <c r="Q142" s="5">
        <f>'prisoners yearly estimates'!D105</f>
        <v>266536.60751636006</v>
      </c>
    </row>
    <row r="143" spans="1:17" x14ac:dyDescent="0.2">
      <c r="A143" s="15">
        <v>1950</v>
      </c>
      <c r="B143" t="s">
        <v>17</v>
      </c>
      <c r="C143" s="5">
        <v>151868</v>
      </c>
      <c r="D143" s="28">
        <f t="shared" ca="1" si="22"/>
        <v>19.676983334613318</v>
      </c>
      <c r="E143" s="5">
        <f t="shared" ca="1" si="29"/>
        <v>177.28224510759344</v>
      </c>
      <c r="F143" s="5">
        <f t="shared" ca="1" si="24"/>
        <v>269235</v>
      </c>
      <c r="G143" s="5">
        <f t="shared" ca="1" si="25"/>
        <v>256214</v>
      </c>
      <c r="H143" s="5">
        <f t="shared" ca="1" si="26"/>
        <v>13021</v>
      </c>
      <c r="I143" s="31">
        <f t="shared" ca="1" si="30"/>
        <v>1.7375155533270192E-2</v>
      </c>
      <c r="J143" s="29">
        <f t="shared" ca="1" si="27"/>
        <v>0.98262484446672982</v>
      </c>
      <c r="K143" s="30">
        <f t="shared" si="23"/>
        <v>109.34782608695652</v>
      </c>
      <c r="L143" s="30">
        <f t="shared" si="28"/>
        <v>19.358368603308964</v>
      </c>
      <c r="M143" s="5">
        <v>83</v>
      </c>
      <c r="N143" s="5">
        <v>0</v>
      </c>
      <c r="O143" s="5">
        <f>'prisoners yearly estimates'!B106</f>
        <v>251562</v>
      </c>
      <c r="P143" s="5">
        <f>'prisoners yearly estimates'!C106</f>
        <v>12995</v>
      </c>
      <c r="Q143" s="5">
        <f>'prisoners yearly estimates'!D106</f>
        <v>264557</v>
      </c>
    </row>
    <row r="144" spans="1:17" x14ac:dyDescent="0.2">
      <c r="A144" s="15">
        <v>1951</v>
      </c>
      <c r="B144" t="s">
        <v>17</v>
      </c>
      <c r="C144" s="5">
        <v>153982</v>
      </c>
      <c r="D144" s="28">
        <f t="shared" ca="1" si="22"/>
        <v>19.766410670303749</v>
      </c>
      <c r="E144" s="5">
        <f t="shared" ca="1" si="29"/>
        <v>179.68518467818828</v>
      </c>
      <c r="F144" s="5">
        <f t="shared" ca="1" si="24"/>
        <v>276682.8410711679</v>
      </c>
      <c r="G144" s="5">
        <f t="shared" ca="1" si="25"/>
        <v>263359.26554028294</v>
      </c>
      <c r="H144" s="5">
        <f t="shared" ca="1" si="26"/>
        <v>13323.575530884986</v>
      </c>
      <c r="I144" s="31">
        <f t="shared" ca="1" si="30"/>
        <v>1.6889374064212457E-2</v>
      </c>
      <c r="J144" s="29">
        <f t="shared" ca="1" si="27"/>
        <v>0.98311062593578757</v>
      </c>
      <c r="K144" s="30">
        <f t="shared" si="23"/>
        <v>111.61904761904762</v>
      </c>
      <c r="L144" s="30">
        <f t="shared" si="28"/>
        <v>19.457135029944336</v>
      </c>
      <c r="M144" s="5">
        <v>100</v>
      </c>
      <c r="N144" s="5">
        <v>1</v>
      </c>
      <c r="O144" s="5">
        <f>'prisoners yearly estimates'!B107</f>
        <v>258713.26554028294</v>
      </c>
      <c r="P144" s="5">
        <f>'prisoners yearly estimates'!C107</f>
        <v>13296.575530884986</v>
      </c>
      <c r="Q144" s="5">
        <f>'prisoners yearly estimates'!D107</f>
        <v>272009.8410711679</v>
      </c>
    </row>
    <row r="145" spans="1:17" x14ac:dyDescent="0.2">
      <c r="A145" s="15">
        <v>1952</v>
      </c>
      <c r="B145" t="s">
        <v>17</v>
      </c>
      <c r="C145" s="5">
        <v>156393</v>
      </c>
      <c r="D145" s="28">
        <f t="shared" ca="1" si="22"/>
        <v>19.85877711909944</v>
      </c>
      <c r="E145" s="5">
        <f t="shared" ca="1" si="29"/>
        <v>181.81758329611901</v>
      </c>
      <c r="F145" s="5">
        <f t="shared" ca="1" si="24"/>
        <v>284349.9730442994</v>
      </c>
      <c r="G145" s="5">
        <f t="shared" ca="1" si="25"/>
        <v>270717.82330605166</v>
      </c>
      <c r="H145" s="5">
        <f t="shared" ca="1" si="26"/>
        <v>13632.149738247741</v>
      </c>
      <c r="I145" s="31">
        <f t="shared" ca="1" si="30"/>
        <v>1.6448040947313055E-2</v>
      </c>
      <c r="J145" s="29">
        <f t="shared" ca="1" si="27"/>
        <v>0.983551959052687</v>
      </c>
      <c r="K145" s="30">
        <f t="shared" si="23"/>
        <v>104.23809523809524</v>
      </c>
      <c r="L145" s="30">
        <f t="shared" si="28"/>
        <v>19.556405363041566</v>
      </c>
      <c r="M145" s="5">
        <v>81</v>
      </c>
      <c r="N145" s="5">
        <v>0</v>
      </c>
      <c r="O145" s="5">
        <f>'prisoners yearly estimates'!B108</f>
        <v>266067.82330605166</v>
      </c>
      <c r="P145" s="5">
        <f>'prisoners yearly estimates'!C108</f>
        <v>13605.149738247741</v>
      </c>
      <c r="Q145" s="5">
        <f>'prisoners yearly estimates'!D108</f>
        <v>279672.9730442994</v>
      </c>
    </row>
    <row r="146" spans="1:17" x14ac:dyDescent="0.2">
      <c r="A146" s="15">
        <v>1953</v>
      </c>
      <c r="B146" t="s">
        <v>18</v>
      </c>
      <c r="C146" s="5">
        <v>158956</v>
      </c>
      <c r="D146" s="28">
        <f t="shared" ca="1" si="22"/>
        <v>19.945146961288643</v>
      </c>
      <c r="E146" s="5">
        <f t="shared" ca="1" si="29"/>
        <v>183.82655415149154</v>
      </c>
      <c r="F146" s="5">
        <f t="shared" ca="1" si="24"/>
        <v>292203.33741704491</v>
      </c>
      <c r="G146" s="5">
        <f t="shared" ca="1" si="25"/>
        <v>278252.45237636688</v>
      </c>
      <c r="H146" s="5">
        <f t="shared" ca="1" si="26"/>
        <v>13950.885040678046</v>
      </c>
      <c r="I146" s="31">
        <f t="shared" ca="1" si="30"/>
        <v>1.5916998214712028E-2</v>
      </c>
      <c r="J146" s="29">
        <f t="shared" ca="1" si="27"/>
        <v>0.98408300178528796</v>
      </c>
      <c r="K146" s="30">
        <f t="shared" si="23"/>
        <v>98.38095238095238</v>
      </c>
      <c r="L146" s="30">
        <f t="shared" si="28"/>
        <v>19.656182173532201</v>
      </c>
      <c r="M146" s="5">
        <v>60</v>
      </c>
      <c r="N146" s="5">
        <v>3</v>
      </c>
      <c r="O146" s="5">
        <f>'prisoners yearly estimates'!B109</f>
        <v>273631.45237636688</v>
      </c>
      <c r="P146" s="5">
        <f>'prisoners yearly estimates'!C109</f>
        <v>13920.885040678046</v>
      </c>
      <c r="Q146" s="5">
        <f>'prisoners yearly estimates'!D109</f>
        <v>287552.33741704491</v>
      </c>
    </row>
    <row r="147" spans="1:17" x14ac:dyDescent="0.2">
      <c r="A147" s="15">
        <v>1954</v>
      </c>
      <c r="B147" t="s">
        <v>18</v>
      </c>
      <c r="C147" s="5">
        <v>161884</v>
      </c>
      <c r="D147" s="28">
        <f t="shared" ca="1" si="22"/>
        <v>20.03706539195845</v>
      </c>
      <c r="E147" s="5">
        <f t="shared" ca="1" si="29"/>
        <v>185.51805227247732</v>
      </c>
      <c r="F147" s="5">
        <f t="shared" ca="1" si="24"/>
        <v>300324.04374077718</v>
      </c>
      <c r="G147" s="5">
        <f t="shared" ca="1" si="25"/>
        <v>286048.09611475619</v>
      </c>
      <c r="H147" s="5">
        <f t="shared" ca="1" si="26"/>
        <v>14275.947626020972</v>
      </c>
      <c r="I147" s="31">
        <f t="shared" ca="1" si="30"/>
        <v>1.5549870539272844E-2</v>
      </c>
      <c r="J147" s="29">
        <f t="shared" ca="1" si="27"/>
        <v>0.98445012946072719</v>
      </c>
      <c r="K147" s="30">
        <f t="shared" si="23"/>
        <v>97.3</v>
      </c>
      <c r="L147" s="30">
        <f t="shared" si="28"/>
        <v>19.756468045464704</v>
      </c>
      <c r="M147" s="5">
        <v>82</v>
      </c>
      <c r="N147" s="5">
        <v>2</v>
      </c>
      <c r="O147" s="5">
        <f>'prisoners yearly estimates'!B110</f>
        <v>281410.09611475619</v>
      </c>
      <c r="P147" s="5">
        <f>'prisoners yearly estimates'!C110</f>
        <v>14243.947626020972</v>
      </c>
      <c r="Q147" s="5">
        <f>'prisoners yearly estimates'!D110</f>
        <v>295654.04374077718</v>
      </c>
    </row>
    <row r="148" spans="1:17" x14ac:dyDescent="0.2">
      <c r="A148" s="15">
        <v>1955</v>
      </c>
      <c r="B148" t="s">
        <v>18</v>
      </c>
      <c r="C148" s="5">
        <v>165069</v>
      </c>
      <c r="D148" s="28">
        <f t="shared" ca="1" si="22"/>
        <v>20.128270757856182</v>
      </c>
      <c r="E148" s="5">
        <f t="shared" ca="1" si="29"/>
        <v>186.971129877961</v>
      </c>
      <c r="F148" s="5">
        <f t="shared" ca="1" si="24"/>
        <v>308631.37437825144</v>
      </c>
      <c r="G148" s="5">
        <f t="shared" ca="1" si="25"/>
        <v>294023.86683940131</v>
      </c>
      <c r="H148" s="5">
        <f t="shared" ca="1" si="26"/>
        <v>14607.507538850155</v>
      </c>
      <c r="I148" s="31">
        <f t="shared" ca="1" si="30"/>
        <v>1.5056797156029721E-2</v>
      </c>
      <c r="J148" s="29">
        <f t="shared" ca="1" si="27"/>
        <v>0.9849432028439703</v>
      </c>
      <c r="K148" s="30">
        <f t="shared" si="23"/>
        <v>94.736842105263165</v>
      </c>
      <c r="L148" s="30">
        <f t="shared" si="28"/>
        <v>19.857265576071331</v>
      </c>
      <c r="M148" s="5">
        <v>78</v>
      </c>
      <c r="N148" s="5">
        <v>1</v>
      </c>
      <c r="O148" s="5">
        <f>'prisoners yearly estimates'!B111</f>
        <v>289409.86683940131</v>
      </c>
      <c r="P148" s="5">
        <f>'prisoners yearly estimates'!C111</f>
        <v>14574.507538850155</v>
      </c>
      <c r="Q148" s="5">
        <f>'prisoners yearly estimates'!D111</f>
        <v>303984.37437825144</v>
      </c>
    </row>
    <row r="149" spans="1:17" x14ac:dyDescent="0.2">
      <c r="A149" s="15">
        <v>1956</v>
      </c>
      <c r="B149" t="s">
        <v>18</v>
      </c>
      <c r="C149" s="5">
        <v>168088</v>
      </c>
      <c r="D149" s="28">
        <f t="shared" ca="1" si="22"/>
        <v>20.218207696311381</v>
      </c>
      <c r="E149" s="5">
        <f t="shared" ca="1" si="29"/>
        <v>188.66414580223397</v>
      </c>
      <c r="F149" s="5">
        <f t="shared" ca="1" si="24"/>
        <v>317121.78939605906</v>
      </c>
      <c r="G149" s="5">
        <f t="shared" ca="1" si="25"/>
        <v>302176.05062608799</v>
      </c>
      <c r="H149" s="5">
        <f t="shared" ca="1" si="26"/>
        <v>14945.738769971045</v>
      </c>
      <c r="I149" s="31">
        <f t="shared" ca="1" si="30"/>
        <v>1.4417173946662958E-2</v>
      </c>
      <c r="J149" s="29">
        <f t="shared" ca="1" si="27"/>
        <v>0.98558282605333702</v>
      </c>
      <c r="K149" s="30">
        <f t="shared" si="23"/>
        <v>98.17647058823529</v>
      </c>
      <c r="L149" s="30">
        <f t="shared" si="28"/>
        <v>19.958577375835432</v>
      </c>
      <c r="M149" s="5">
        <v>65</v>
      </c>
      <c r="N149" s="5">
        <v>0</v>
      </c>
      <c r="O149" s="5">
        <f>'prisoners yearly estimates'!B112</f>
        <v>297637.05062608799</v>
      </c>
      <c r="P149" s="5">
        <f>'prisoners yearly estimates'!C112</f>
        <v>14912.738769971045</v>
      </c>
      <c r="Q149" s="5">
        <f>'prisoners yearly estimates'!D112</f>
        <v>312549.78939605906</v>
      </c>
    </row>
    <row r="150" spans="1:17" x14ac:dyDescent="0.2">
      <c r="A150" s="15">
        <v>1957</v>
      </c>
      <c r="B150" t="s">
        <v>18</v>
      </c>
      <c r="C150" s="5">
        <v>171187</v>
      </c>
      <c r="D150" s="28">
        <f t="shared" ca="1" si="22"/>
        <v>20.307708159011277</v>
      </c>
      <c r="E150" s="5">
        <f t="shared" ca="1" si="29"/>
        <v>190.35027869855347</v>
      </c>
      <c r="F150" s="5">
        <f t="shared" ca="1" si="24"/>
        <v>325854.93159569276</v>
      </c>
      <c r="G150" s="5">
        <f t="shared" ca="1" si="25"/>
        <v>310562.11224769149</v>
      </c>
      <c r="H150" s="5">
        <f t="shared" ca="1" si="26"/>
        <v>15292.8193480013</v>
      </c>
      <c r="I150" s="31">
        <f t="shared" ca="1" si="30"/>
        <v>1.380368858612498E-2</v>
      </c>
      <c r="J150" s="29">
        <f t="shared" ca="1" si="27"/>
        <v>0.98619631141387498</v>
      </c>
      <c r="K150" s="30">
        <f t="shared" si="23"/>
        <v>110.92857142857143</v>
      </c>
      <c r="L150" s="30">
        <f t="shared" si="28"/>
        <v>20.060406068559047</v>
      </c>
      <c r="M150" s="5">
        <v>68</v>
      </c>
      <c r="N150" s="5">
        <v>1</v>
      </c>
      <c r="O150" s="5">
        <f>'prisoners yearly estimates'!B113</f>
        <v>306098.11224769149</v>
      </c>
      <c r="P150" s="5">
        <f>'prisoners yearly estimates'!C113</f>
        <v>15258.8193480013</v>
      </c>
      <c r="Q150" s="5">
        <f>'prisoners yearly estimates'!D113</f>
        <v>321356.93159569276</v>
      </c>
    </row>
    <row r="151" spans="1:17" x14ac:dyDescent="0.2">
      <c r="A151" s="15">
        <v>1958</v>
      </c>
      <c r="B151" t="s">
        <v>18</v>
      </c>
      <c r="C151" s="5">
        <v>174149</v>
      </c>
      <c r="D151" s="28">
        <f t="shared" ca="1" si="22"/>
        <v>20.401834280013368</v>
      </c>
      <c r="E151" s="5">
        <f t="shared" ca="1" si="29"/>
        <v>192.27881393930156</v>
      </c>
      <c r="F151" s="5">
        <f t="shared" ca="1" si="24"/>
        <v>334851.63168715429</v>
      </c>
      <c r="G151" s="5">
        <f t="shared" ca="1" si="25"/>
        <v>319205.70025407785</v>
      </c>
      <c r="H151" s="5">
        <f t="shared" ca="1" si="26"/>
        <v>15645.931433076452</v>
      </c>
      <c r="I151" s="31">
        <f t="shared" ca="1" si="30"/>
        <v>1.3256617498424723E-2</v>
      </c>
      <c r="J151" s="29">
        <f t="shared" ca="1" si="27"/>
        <v>0.98674338250157523</v>
      </c>
      <c r="K151" s="30">
        <f t="shared" si="23"/>
        <v>109.76923076923077</v>
      </c>
      <c r="L151" s="30">
        <f t="shared" si="28"/>
        <v>20.162754291430851</v>
      </c>
      <c r="M151" s="5">
        <v>50</v>
      </c>
      <c r="N151" s="5">
        <v>0</v>
      </c>
      <c r="O151" s="5">
        <f>'prisoners yearly estimates'!B114</f>
        <v>314799.70025407785</v>
      </c>
      <c r="P151" s="5">
        <f>'prisoners yearly estimates'!C114</f>
        <v>15612.931433076452</v>
      </c>
      <c r="Q151" s="5">
        <f>'prisoners yearly estimates'!D114</f>
        <v>330412.63168715429</v>
      </c>
    </row>
    <row r="152" spans="1:17" x14ac:dyDescent="0.2">
      <c r="A152" s="15">
        <v>1959</v>
      </c>
      <c r="B152" t="s">
        <v>18</v>
      </c>
      <c r="C152" s="5">
        <v>177135</v>
      </c>
      <c r="D152" s="28">
        <f t="shared" ca="1" si="22"/>
        <v>20.494396220661237</v>
      </c>
      <c r="E152" s="5">
        <f t="shared" ca="1" si="29"/>
        <v>194.2517930443706</v>
      </c>
      <c r="F152" s="5">
        <f t="shared" ca="1" si="24"/>
        <v>344087.91360914591</v>
      </c>
      <c r="G152" s="5">
        <f t="shared" ca="1" si="25"/>
        <v>328079.6521964157</v>
      </c>
      <c r="H152" s="5">
        <f t="shared" ca="1" si="26"/>
        <v>16008.261412730237</v>
      </c>
      <c r="I152" s="31">
        <f t="shared" ca="1" si="30"/>
        <v>1.2682805258185053E-2</v>
      </c>
      <c r="J152" s="29">
        <f t="shared" ca="1" si="27"/>
        <v>0.9873171947418149</v>
      </c>
      <c r="K152" s="30">
        <f t="shared" si="23"/>
        <v>118.18181818181819</v>
      </c>
      <c r="L152" s="30">
        <f t="shared" si="28"/>
        <v>20.265624695094473</v>
      </c>
      <c r="M152" s="5">
        <v>50</v>
      </c>
      <c r="N152" s="5">
        <v>0</v>
      </c>
      <c r="O152" s="5">
        <f>'prisoners yearly estimates'!B115</f>
        <v>323748.6521964157</v>
      </c>
      <c r="P152" s="5">
        <f>'prisoners yearly estimates'!C115</f>
        <v>15975.261412730237</v>
      </c>
      <c r="Q152" s="5">
        <f>'prisoners yearly estimates'!D115</f>
        <v>339723.91360914591</v>
      </c>
    </row>
    <row r="153" spans="1:17" x14ac:dyDescent="0.2">
      <c r="A153" s="15">
        <v>1960</v>
      </c>
      <c r="B153" t="s">
        <v>18</v>
      </c>
      <c r="C153" s="5">
        <v>179979</v>
      </c>
      <c r="D153" s="28">
        <f t="shared" ca="1" si="22"/>
        <v>20.587032175346479</v>
      </c>
      <c r="E153" s="5">
        <f t="shared" ca="1" si="29"/>
        <v>196.45291950727585</v>
      </c>
      <c r="F153" s="5">
        <f t="shared" ca="1" si="24"/>
        <v>353574</v>
      </c>
      <c r="G153" s="5">
        <f t="shared" ca="1" si="25"/>
        <v>337195</v>
      </c>
      <c r="H153" s="5">
        <f t="shared" ca="1" si="26"/>
        <v>16379</v>
      </c>
      <c r="I153" s="31">
        <f t="shared" ca="1" si="30"/>
        <v>1.209364941992341E-2</v>
      </c>
      <c r="J153" s="29">
        <f t="shared" ca="1" si="27"/>
        <v>0.98790635058007659</v>
      </c>
      <c r="K153" s="30">
        <f t="shared" si="23"/>
        <v>127.22222222222223</v>
      </c>
      <c r="L153" s="30">
        <f t="shared" si="28"/>
        <v>20.369019943717117</v>
      </c>
      <c r="M153" s="5">
        <v>56</v>
      </c>
      <c r="N153" s="5">
        <v>0</v>
      </c>
      <c r="O153" s="5">
        <f>'prisoners yearly estimates'!B116</f>
        <v>332952</v>
      </c>
      <c r="P153" s="5">
        <f>'prisoners yearly estimates'!C116</f>
        <v>16346</v>
      </c>
      <c r="Q153" s="5">
        <f>'prisoners yearly estimates'!D116</f>
        <v>349298</v>
      </c>
    </row>
    <row r="154" spans="1:17" x14ac:dyDescent="0.2">
      <c r="A154" s="15">
        <v>1961</v>
      </c>
      <c r="B154" t="s">
        <v>18</v>
      </c>
      <c r="C154" s="5">
        <v>182992</v>
      </c>
      <c r="D154" s="28">
        <f t="shared" ca="1" si="22"/>
        <v>20.747600146536797</v>
      </c>
      <c r="E154" s="5">
        <f t="shared" ca="1" si="29"/>
        <v>191.96749849840506</v>
      </c>
      <c r="F154" s="5">
        <f t="shared" ca="1" si="24"/>
        <v>351285.16485220141</v>
      </c>
      <c r="G154" s="5">
        <f t="shared" ca="1" si="25"/>
        <v>335132.34051824186</v>
      </c>
      <c r="H154" s="5">
        <f t="shared" ca="1" si="26"/>
        <v>16152.82433395953</v>
      </c>
      <c r="I154" s="31">
        <f t="shared" ca="1" si="30"/>
        <v>1.1899164605367493E-2</v>
      </c>
      <c r="J154" s="29">
        <f t="shared" ca="1" si="27"/>
        <v>0.98810083539463256</v>
      </c>
      <c r="K154" s="30">
        <f t="shared" si="23"/>
        <v>114.22222222222223</v>
      </c>
      <c r="L154" s="30">
        <f t="shared" si="28"/>
        <v>20.532813116390926</v>
      </c>
      <c r="M154" s="5">
        <v>43</v>
      </c>
      <c r="N154" s="5">
        <v>0</v>
      </c>
      <c r="O154" s="5">
        <f>'prisoners yearly estimates'!B117</f>
        <v>330985.34051824186</v>
      </c>
      <c r="P154" s="5">
        <f>'prisoners yearly estimates'!C117</f>
        <v>16119.82433395953</v>
      </c>
      <c r="Q154" s="5">
        <f>'prisoners yearly estimates'!D117</f>
        <v>347105.16485220141</v>
      </c>
    </row>
    <row r="155" spans="1:17" x14ac:dyDescent="0.2">
      <c r="A155" s="15">
        <v>1962</v>
      </c>
      <c r="B155" t="s">
        <v>18</v>
      </c>
      <c r="C155" s="5">
        <v>185771</v>
      </c>
      <c r="D155" s="28">
        <f t="shared" ca="1" si="22"/>
        <v>20.908225151599133</v>
      </c>
      <c r="E155" s="5">
        <f t="shared" ca="1" si="29"/>
        <v>187.8738208765113</v>
      </c>
      <c r="F155" s="5">
        <f t="shared" ca="1" si="24"/>
        <v>349015.0757805038</v>
      </c>
      <c r="G155" s="5">
        <f t="shared" ca="1" si="25"/>
        <v>333084.29757435468</v>
      </c>
      <c r="H155" s="5">
        <f t="shared" ca="1" si="26"/>
        <v>15930.778206149136</v>
      </c>
      <c r="I155" s="31">
        <f t="shared" ca="1" si="30"/>
        <v>1.1712961083007631E-2</v>
      </c>
      <c r="J155" s="29">
        <f t="shared" ca="1" si="27"/>
        <v>0.98828703891699232</v>
      </c>
      <c r="K155" s="30">
        <f t="shared" si="23"/>
        <v>100.88888888888889</v>
      </c>
      <c r="L155" s="30">
        <f t="shared" si="28"/>
        <v>20.697923397275577</v>
      </c>
      <c r="M155" s="5">
        <v>46</v>
      </c>
      <c r="N155" s="5">
        <v>1</v>
      </c>
      <c r="O155" s="5">
        <f>'prisoners yearly estimates'!B118</f>
        <v>329030.29757435468</v>
      </c>
      <c r="P155" s="5">
        <f>'prisoners yearly estimates'!C118</f>
        <v>15896.778206149136</v>
      </c>
      <c r="Q155" s="5">
        <f>'prisoners yearly estimates'!D118</f>
        <v>344927.0757805038</v>
      </c>
    </row>
    <row r="156" spans="1:17" x14ac:dyDescent="0.2">
      <c r="A156" s="15">
        <v>1963</v>
      </c>
      <c r="B156" t="s">
        <v>18</v>
      </c>
      <c r="C156" s="5">
        <v>188483</v>
      </c>
      <c r="D156" s="28">
        <f t="shared" ca="1" si="22"/>
        <v>21.069481928870193</v>
      </c>
      <c r="E156" s="5">
        <f t="shared" ca="1" si="29"/>
        <v>183.95803381016893</v>
      </c>
      <c r="F156" s="5">
        <f t="shared" ca="1" si="24"/>
        <v>346729.62086642074</v>
      </c>
      <c r="G156" s="5">
        <f t="shared" ca="1" si="25"/>
        <v>331018.80255251884</v>
      </c>
      <c r="H156" s="5">
        <f t="shared" ca="1" si="26"/>
        <v>15710.818313901895</v>
      </c>
      <c r="I156" s="31">
        <f t="shared" ca="1" si="30"/>
        <v>1.1438307434160407E-2</v>
      </c>
      <c r="J156" s="29">
        <f t="shared" ca="1" si="27"/>
        <v>0.98856169256583959</v>
      </c>
      <c r="K156" s="30">
        <f t="shared" si="23"/>
        <v>91.666666666666671</v>
      </c>
      <c r="L156" s="30">
        <f t="shared" si="28"/>
        <v>20.864361377618614</v>
      </c>
      <c r="M156" s="5">
        <v>21</v>
      </c>
      <c r="N156" s="5">
        <v>0</v>
      </c>
      <c r="O156" s="5">
        <f>'prisoners yearly estimates'!B119</f>
        <v>327086.80255251884</v>
      </c>
      <c r="P156" s="5">
        <f>'prisoners yearly estimates'!C119</f>
        <v>15676.818313901895</v>
      </c>
      <c r="Q156" s="5">
        <f>'prisoners yearly estimates'!D119</f>
        <v>342763.62086642074</v>
      </c>
    </row>
    <row r="157" spans="1:17" x14ac:dyDescent="0.2">
      <c r="A157" s="15">
        <v>1964</v>
      </c>
      <c r="B157" t="s">
        <v>18</v>
      </c>
      <c r="C157" s="5">
        <v>191141</v>
      </c>
      <c r="D157" s="28">
        <f t="shared" ca="1" si="22"/>
        <v>21.235646376967182</v>
      </c>
      <c r="E157" s="5">
        <f t="shared" ca="1" si="29"/>
        <v>180.23066176065302</v>
      </c>
      <c r="F157" s="5">
        <f t="shared" ca="1" si="24"/>
        <v>344494.68919592974</v>
      </c>
      <c r="G157" s="5">
        <f t="shared" ca="1" si="25"/>
        <v>329001.7872422103</v>
      </c>
      <c r="H157" s="5">
        <f t="shared" ca="1" si="26"/>
        <v>15492.901953719453</v>
      </c>
      <c r="I157" s="31">
        <f t="shared" ca="1" si="30"/>
        <v>1.1262873192780246E-2</v>
      </c>
      <c r="J157" s="29">
        <f t="shared" ca="1" si="27"/>
        <v>0.9887371268072197</v>
      </c>
      <c r="K157" s="30">
        <f t="shared" si="23"/>
        <v>90.75</v>
      </c>
      <c r="L157" s="30">
        <f t="shared" si="28"/>
        <v>21.032137733834869</v>
      </c>
      <c r="M157" s="5">
        <v>15</v>
      </c>
      <c r="N157" s="5">
        <v>0</v>
      </c>
      <c r="O157" s="5">
        <f>'prisoners yearly estimates'!B120</f>
        <v>325154.7872422103</v>
      </c>
      <c r="P157" s="5">
        <f>'prisoners yearly estimates'!C120</f>
        <v>15459.901953719453</v>
      </c>
      <c r="Q157" s="5">
        <f>'prisoners yearly estimates'!D120</f>
        <v>340614.68919592974</v>
      </c>
    </row>
    <row r="158" spans="1:17" x14ac:dyDescent="0.2">
      <c r="A158" s="15">
        <v>1965</v>
      </c>
      <c r="B158" t="s">
        <v>18</v>
      </c>
      <c r="C158" s="5">
        <v>193526</v>
      </c>
      <c r="D158" s="28">
        <f t="shared" ca="1" si="22"/>
        <v>21.399100781929882</v>
      </c>
      <c r="E158" s="5">
        <f t="shared" ca="1" si="29"/>
        <v>176.83059167697778</v>
      </c>
      <c r="F158" s="5">
        <f t="shared" ca="1" si="24"/>
        <v>342213.17084878805</v>
      </c>
      <c r="G158" s="5">
        <f t="shared" ca="1" si="25"/>
        <v>326935.18383580656</v>
      </c>
      <c r="H158" s="5">
        <f t="shared" ca="1" si="26"/>
        <v>15277.987012981481</v>
      </c>
      <c r="I158" s="31">
        <f t="shared" ca="1" si="30"/>
        <v>1.0908405397551111E-2</v>
      </c>
      <c r="J158" s="29">
        <f t="shared" ca="1" si="27"/>
        <v>0.98909159460244889</v>
      </c>
      <c r="K158" s="30">
        <f t="shared" si="23"/>
        <v>80.625</v>
      </c>
      <c r="L158" s="30">
        <f t="shared" si="28"/>
        <v>21.201263228191312</v>
      </c>
      <c r="M158" s="5">
        <v>7</v>
      </c>
      <c r="N158" s="5">
        <v>0</v>
      </c>
      <c r="O158" s="5">
        <f>'prisoners yearly estimates'!B121</f>
        <v>323234.18383580656</v>
      </c>
      <c r="P158" s="5">
        <f>'prisoners yearly estimates'!C121</f>
        <v>15245.987012981481</v>
      </c>
      <c r="Q158" s="5">
        <f>'prisoners yearly estimates'!D121</f>
        <v>338480.17084878805</v>
      </c>
    </row>
    <row r="159" spans="1:17" x14ac:dyDescent="0.2">
      <c r="A159" s="15">
        <v>1966</v>
      </c>
      <c r="B159" t="s">
        <v>18</v>
      </c>
      <c r="C159" s="5">
        <v>195576</v>
      </c>
      <c r="D159" s="28">
        <f t="shared" ca="1" si="22"/>
        <v>21.564702003329884</v>
      </c>
      <c r="E159" s="5">
        <f t="shared" ca="1" si="29"/>
        <v>173.81373833598025</v>
      </c>
      <c r="F159" s="5">
        <f t="shared" ca="1" si="24"/>
        <v>339937.95688797673</v>
      </c>
      <c r="G159" s="5">
        <f t="shared" ca="1" si="25"/>
        <v>324872.92492620688</v>
      </c>
      <c r="H159" s="5">
        <f t="shared" ca="1" si="26"/>
        <v>15065.031961769842</v>
      </c>
      <c r="I159" s="31">
        <f t="shared" ca="1" si="30"/>
        <v>1.0525450093174194E-2</v>
      </c>
      <c r="J159" s="29">
        <f t="shared" ca="1" si="27"/>
        <v>0.98947454990682582</v>
      </c>
      <c r="K159" s="30">
        <f t="shared" si="23"/>
        <v>117.4</v>
      </c>
      <c r="L159" s="30">
        <f t="shared" si="28"/>
        <v>21.371748709497407</v>
      </c>
      <c r="M159" s="5">
        <v>1</v>
      </c>
      <c r="N159" s="5">
        <v>0</v>
      </c>
      <c r="O159" s="5">
        <f>'prisoners yearly estimates'!B122</f>
        <v>321324.92492620688</v>
      </c>
      <c r="P159" s="5">
        <f>'prisoners yearly estimates'!C122</f>
        <v>15035.031961769842</v>
      </c>
      <c r="Q159" s="5">
        <f>'prisoners yearly estimates'!D122</f>
        <v>336359.95688797673</v>
      </c>
    </row>
    <row r="160" spans="1:17" x14ac:dyDescent="0.2">
      <c r="A160" s="15">
        <v>1967</v>
      </c>
      <c r="B160" t="s">
        <v>18</v>
      </c>
      <c r="C160" s="5">
        <v>197457</v>
      </c>
      <c r="D160" s="28">
        <f t="shared" ca="1" si="22"/>
        <v>21.730616168510714</v>
      </c>
      <c r="E160" s="5">
        <f t="shared" ca="1" si="29"/>
        <v>171.0174566357598</v>
      </c>
      <c r="F160" s="5">
        <f t="shared" ca="1" si="24"/>
        <v>337685.93934927229</v>
      </c>
      <c r="G160" s="5">
        <f t="shared" ca="1" si="25"/>
        <v>322829.94350446644</v>
      </c>
      <c r="H160" s="5">
        <f t="shared" ca="1" si="26"/>
        <v>14855.995844805871</v>
      </c>
      <c r="I160" s="31">
        <f t="shared" ca="1" si="30"/>
        <v>1.0163289613460171E-2</v>
      </c>
      <c r="J160" s="29">
        <f t="shared" ca="1" si="27"/>
        <v>0.98983671038653986</v>
      </c>
      <c r="K160" s="30">
        <f t="shared" si="23"/>
        <v>168.33333333333334</v>
      </c>
      <c r="L160" s="30">
        <f t="shared" si="28"/>
        <v>21.543605113801032</v>
      </c>
      <c r="M160" s="5">
        <v>2</v>
      </c>
      <c r="N160" s="5">
        <v>0</v>
      </c>
      <c r="O160" s="5">
        <f>'prisoners yearly estimates'!B123</f>
        <v>319426.94350446644</v>
      </c>
      <c r="P160" s="5">
        <f>'prisoners yearly estimates'!C123</f>
        <v>14826.995844805871</v>
      </c>
      <c r="Q160" s="5">
        <f>'prisoners yearly estimates'!D123</f>
        <v>334253.93934927229</v>
      </c>
    </row>
    <row r="161" spans="1:17" x14ac:dyDescent="0.2">
      <c r="A161" s="15">
        <v>1968</v>
      </c>
      <c r="B161" t="s">
        <v>18</v>
      </c>
      <c r="C161" s="5">
        <v>199399</v>
      </c>
      <c r="D161" s="28">
        <f t="shared" ref="D161:D192" ca="1" si="31">G161/H161</f>
        <v>21.895141217802014</v>
      </c>
      <c r="E161" s="5">
        <f t="shared" ca="1" si="29"/>
        <v>168.22201276382711</v>
      </c>
      <c r="F161" s="5">
        <f t="shared" ca="1" si="24"/>
        <v>335433.01123094361</v>
      </c>
      <c r="G161" s="5">
        <f t="shared" ca="1" si="25"/>
        <v>320782.17295744439</v>
      </c>
      <c r="H161" s="5">
        <f t="shared" ca="1" si="26"/>
        <v>14650.838273499236</v>
      </c>
      <c r="I161" s="31">
        <f t="shared" ca="1" si="30"/>
        <v>9.7515745036434003E-3</v>
      </c>
      <c r="J161" s="29">
        <f t="shared" ca="1" si="27"/>
        <v>0.99024842549635661</v>
      </c>
      <c r="K161" s="30">
        <f t="shared" si="23"/>
        <v>214</v>
      </c>
      <c r="L161" s="30">
        <f t="shared" si="28"/>
        <v>21.716843465089976</v>
      </c>
      <c r="M161" s="5">
        <v>0</v>
      </c>
      <c r="N161" s="5">
        <v>0</v>
      </c>
      <c r="O161" s="5">
        <f>'prisoners yearly estimates'!B124</f>
        <v>317540.17295744439</v>
      </c>
      <c r="P161" s="5">
        <f>'prisoners yearly estimates'!C124</f>
        <v>14621.838273499236</v>
      </c>
      <c r="Q161" s="5">
        <f>'prisoners yearly estimates'!D124</f>
        <v>332162.01123094361</v>
      </c>
    </row>
    <row r="162" spans="1:17" x14ac:dyDescent="0.2">
      <c r="A162" s="15">
        <v>1969</v>
      </c>
      <c r="B162" t="s">
        <v>18</v>
      </c>
      <c r="C162" s="5">
        <v>201385</v>
      </c>
      <c r="D162" s="28">
        <f t="shared" ca="1" si="31"/>
        <v>22.060498923233705</v>
      </c>
      <c r="E162" s="5">
        <f t="shared" ca="1" si="29"/>
        <v>165.44929686102404</v>
      </c>
      <c r="F162" s="5">
        <f t="shared" ca="1" si="24"/>
        <v>333190.06648357323</v>
      </c>
      <c r="G162" s="5">
        <f t="shared" ca="1" si="25"/>
        <v>318741.54706546641</v>
      </c>
      <c r="H162" s="5">
        <f t="shared" ca="1" si="26"/>
        <v>14448.519418106804</v>
      </c>
      <c r="I162" s="31">
        <f t="shared" ca="1" si="30"/>
        <v>9.3220066035586049E-3</v>
      </c>
      <c r="J162" s="29">
        <f t="shared" ca="1" si="27"/>
        <v>0.99067799339644136</v>
      </c>
      <c r="K162" s="30">
        <f t="shared" si="23"/>
        <v>182.5</v>
      </c>
      <c r="L162" s="30">
        <f t="shared" si="28"/>
        <v>21.891474875999112</v>
      </c>
      <c r="M162" s="5">
        <v>0</v>
      </c>
      <c r="N162" s="5">
        <v>0</v>
      </c>
      <c r="O162" s="5">
        <f>'prisoners yearly estimates'!B125</f>
        <v>315664.54706546641</v>
      </c>
      <c r="P162" s="5">
        <f>'prisoners yearly estimates'!C125</f>
        <v>14419.519418106804</v>
      </c>
      <c r="Q162" s="5">
        <f>'prisoners yearly estimates'!D125</f>
        <v>330084.06648357323</v>
      </c>
    </row>
    <row r="163" spans="1:17" x14ac:dyDescent="0.2">
      <c r="A163" s="15">
        <v>1970</v>
      </c>
      <c r="B163" t="s">
        <v>18</v>
      </c>
      <c r="C163" s="5">
        <v>203984</v>
      </c>
      <c r="D163" s="28">
        <f t="shared" ca="1" si="31"/>
        <v>22.226558113419426</v>
      </c>
      <c r="E163" s="5">
        <f t="shared" ca="1" si="29"/>
        <v>162.23429288571651</v>
      </c>
      <c r="F163" s="5">
        <f t="shared" ca="1" si="24"/>
        <v>330932</v>
      </c>
      <c r="G163" s="5">
        <f t="shared" ca="1" si="25"/>
        <v>316684</v>
      </c>
      <c r="H163" s="5">
        <f t="shared" ca="1" si="26"/>
        <v>14248</v>
      </c>
      <c r="I163" s="31">
        <f t="shared" ca="1" si="30"/>
        <v>8.7993908114053637E-3</v>
      </c>
      <c r="J163" s="29">
        <f t="shared" ca="1" si="27"/>
        <v>0.99120060918859465</v>
      </c>
      <c r="K163" s="30">
        <f t="shared" si="23"/>
        <v>302</v>
      </c>
      <c r="L163" s="30">
        <f t="shared" si="28"/>
        <v>22.067510548523206</v>
      </c>
      <c r="M163" s="5">
        <v>0</v>
      </c>
      <c r="N163" s="5">
        <v>0</v>
      </c>
      <c r="O163" s="5">
        <f>'prisoners yearly estimates'!B126</f>
        <v>313800</v>
      </c>
      <c r="P163" s="5">
        <f>'prisoners yearly estimates'!C126</f>
        <v>14220</v>
      </c>
      <c r="Q163" s="5">
        <f>'prisoners yearly estimates'!D126</f>
        <v>328020</v>
      </c>
    </row>
    <row r="164" spans="1:17" x14ac:dyDescent="0.2">
      <c r="A164" s="15">
        <v>1971</v>
      </c>
      <c r="B164" t="s">
        <v>18</v>
      </c>
      <c r="C164" s="5">
        <v>206827</v>
      </c>
      <c r="D164" s="28">
        <f t="shared" ca="1" si="31"/>
        <v>21.53524087995519</v>
      </c>
      <c r="E164" s="5">
        <f t="shared" ca="1" si="29"/>
        <v>165.55623212240835</v>
      </c>
      <c r="F164" s="5">
        <f t="shared" ca="1" si="24"/>
        <v>342414.9882118135</v>
      </c>
      <c r="G164" s="5">
        <f t="shared" ca="1" si="25"/>
        <v>327220.3430764075</v>
      </c>
      <c r="H164" s="5">
        <f t="shared" ca="1" si="26"/>
        <v>15194.645135405999</v>
      </c>
      <c r="I164" s="31">
        <f t="shared" ca="1" si="30"/>
        <v>7.9260549141650146E-3</v>
      </c>
      <c r="J164" s="29">
        <f t="shared" ca="1" si="27"/>
        <v>0.99207394508583502</v>
      </c>
      <c r="K164" s="30">
        <f t="shared" si="23"/>
        <v>136</v>
      </c>
      <c r="L164" s="30">
        <f t="shared" si="28"/>
        <v>21.39346966785336</v>
      </c>
      <c r="M164" s="5">
        <v>0</v>
      </c>
      <c r="N164" s="5">
        <v>0</v>
      </c>
      <c r="O164" s="5">
        <f>'prisoners yearly estimates'!B127</f>
        <v>324531.3430764075</v>
      </c>
      <c r="P164" s="5">
        <f>'prisoners yearly estimates'!C127</f>
        <v>15169.645135405999</v>
      </c>
      <c r="Q164" s="5">
        <f>'prisoners yearly estimates'!D127</f>
        <v>339700.9882118135</v>
      </c>
    </row>
    <row r="165" spans="1:17" x14ac:dyDescent="0.2">
      <c r="A165" s="15">
        <v>1972</v>
      </c>
      <c r="B165" t="s">
        <v>18</v>
      </c>
      <c r="C165" s="5">
        <v>209284</v>
      </c>
      <c r="D165" s="28">
        <f t="shared" ca="1" si="31"/>
        <v>20.866029002817495</v>
      </c>
      <c r="E165" s="5">
        <f t="shared" ca="1" si="29"/>
        <v>169.32798818876844</v>
      </c>
      <c r="F165" s="5">
        <f t="shared" ca="1" si="24"/>
        <v>354376.38680098212</v>
      </c>
      <c r="G165" s="5">
        <f t="shared" ca="1" si="25"/>
        <v>338169.67698845419</v>
      </c>
      <c r="H165" s="5">
        <f t="shared" ca="1" si="26"/>
        <v>16206.709812527908</v>
      </c>
      <c r="I165" s="31">
        <f t="shared" ca="1" si="30"/>
        <v>7.2352450544057928E-3</v>
      </c>
      <c r="J165" s="29">
        <f t="shared" ca="1" si="27"/>
        <v>0.99276475494559424</v>
      </c>
      <c r="K165" s="30">
        <f t="shared" si="23"/>
        <v>120.5</v>
      </c>
      <c r="L165" s="30">
        <f t="shared" si="28"/>
        <v>20.740017022898424</v>
      </c>
      <c r="M165" s="5">
        <v>0</v>
      </c>
      <c r="N165" s="5">
        <v>0</v>
      </c>
      <c r="O165" s="5">
        <f>'prisoners yearly estimates'!B128</f>
        <v>335629.67698845419</v>
      </c>
      <c r="P165" s="5">
        <f>'prisoners yearly estimates'!C128</f>
        <v>16182.709812527908</v>
      </c>
      <c r="Q165" s="5">
        <f>'prisoners yearly estimates'!D128</f>
        <v>351812.38680098212</v>
      </c>
    </row>
    <row r="166" spans="1:17" x14ac:dyDescent="0.2">
      <c r="A166" s="15">
        <v>1973</v>
      </c>
      <c r="B166" t="s">
        <v>18</v>
      </c>
      <c r="C166" s="5">
        <v>211357</v>
      </c>
      <c r="D166" s="28">
        <f t="shared" ca="1" si="31"/>
        <v>20.215947739682882</v>
      </c>
      <c r="E166" s="5">
        <f t="shared" ca="1" si="29"/>
        <v>173.52062218859498</v>
      </c>
      <c r="F166" s="5">
        <f t="shared" ca="1" si="24"/>
        <v>366747.98143914872</v>
      </c>
      <c r="G166" s="5">
        <f t="shared" ca="1" si="25"/>
        <v>349461.55210122321</v>
      </c>
      <c r="H166" s="5">
        <f t="shared" ca="1" si="26"/>
        <v>17286.429337925518</v>
      </c>
      <c r="I166" s="31">
        <f t="shared" ca="1" si="30"/>
        <v>6.4812899328646877E-3</v>
      </c>
      <c r="J166" s="29">
        <f t="shared" ca="1" si="27"/>
        <v>0.99351871006713532</v>
      </c>
      <c r="K166" s="30">
        <f t="shared" si="23"/>
        <v>101.5</v>
      </c>
      <c r="L166" s="30">
        <f t="shared" si="28"/>
        <v>20.106523756474786</v>
      </c>
      <c r="M166" s="5">
        <v>0</v>
      </c>
      <c r="N166" s="5">
        <v>0</v>
      </c>
      <c r="O166" s="5">
        <f>'prisoners yearly estimates'!B129</f>
        <v>347107.55210122321</v>
      </c>
      <c r="P166" s="5">
        <f>'prisoners yearly estimates'!C129</f>
        <v>17263.429337925518</v>
      </c>
      <c r="Q166" s="5">
        <f>'prisoners yearly estimates'!D129</f>
        <v>364370.98143914872</v>
      </c>
    </row>
    <row r="167" spans="1:17" x14ac:dyDescent="0.2">
      <c r="A167" s="15">
        <v>1974</v>
      </c>
      <c r="B167" t="s">
        <v>18</v>
      </c>
      <c r="C167" s="5">
        <v>213342</v>
      </c>
      <c r="D167" s="28">
        <f t="shared" ca="1" si="31"/>
        <v>19.589067798592971</v>
      </c>
      <c r="E167" s="5">
        <f t="shared" ca="1" si="29"/>
        <v>177.93367918156252</v>
      </c>
      <c r="F167" s="5">
        <f t="shared" ca="1" si="24"/>
        <v>379607.26983952906</v>
      </c>
      <c r="G167" s="5">
        <f t="shared" ca="1" si="25"/>
        <v>361169.94797761017</v>
      </c>
      <c r="H167" s="5">
        <f t="shared" ca="1" si="26"/>
        <v>18437.321861918921</v>
      </c>
      <c r="I167" s="31">
        <f t="shared" ca="1" si="30"/>
        <v>5.8297092174644047E-3</v>
      </c>
      <c r="J167" s="29">
        <f t="shared" ca="1" si="27"/>
        <v>0.9941702907825356</v>
      </c>
      <c r="K167" s="30">
        <f t="shared" si="23"/>
        <v>92.5</v>
      </c>
      <c r="L167" s="30">
        <f t="shared" si="28"/>
        <v>19.492380219521522</v>
      </c>
      <c r="M167" s="5">
        <v>0</v>
      </c>
      <c r="N167" s="5">
        <v>0</v>
      </c>
      <c r="O167" s="5">
        <f>'prisoners yearly estimates'!B130</f>
        <v>358977.94797761017</v>
      </c>
      <c r="P167" s="5">
        <f>'prisoners yearly estimates'!C130</f>
        <v>18416.321861918921</v>
      </c>
      <c r="Q167" s="5">
        <f>'prisoners yearly estimates'!D130</f>
        <v>377394.26983952906</v>
      </c>
    </row>
    <row r="168" spans="1:17" x14ac:dyDescent="0.2">
      <c r="A168" s="15">
        <v>1975</v>
      </c>
      <c r="B168" t="s">
        <v>18</v>
      </c>
      <c r="C168" s="5">
        <v>215465</v>
      </c>
      <c r="D168" s="28">
        <f t="shared" ca="1" si="31"/>
        <v>18.981967443429749</v>
      </c>
      <c r="E168" s="5">
        <f t="shared" ca="1" si="29"/>
        <v>182.39133749036074</v>
      </c>
      <c r="F168" s="5">
        <f t="shared" ca="1" si="24"/>
        <v>392989.49532360578</v>
      </c>
      <c r="G168" s="5">
        <f t="shared" ca="1" si="25"/>
        <v>373322.28805604391</v>
      </c>
      <c r="H168" s="5">
        <f t="shared" ca="1" si="26"/>
        <v>19667.207267561847</v>
      </c>
      <c r="I168" s="31">
        <f t="shared" ca="1" si="30"/>
        <v>5.3156637133005818E-3</v>
      </c>
      <c r="J168" s="29">
        <f t="shared" ca="1" si="27"/>
        <v>0.99468433628669939</v>
      </c>
      <c r="K168" s="30">
        <f t="shared" si="23"/>
        <v>150</v>
      </c>
      <c r="L168" s="30">
        <f t="shared" si="28"/>
        <v>18.896995384398064</v>
      </c>
      <c r="M168" s="5">
        <v>0</v>
      </c>
      <c r="N168" s="5">
        <v>0</v>
      </c>
      <c r="O168" s="5">
        <f>'prisoners yearly estimates'!B131</f>
        <v>371254.28805604391</v>
      </c>
      <c r="P168" s="5">
        <f>'prisoners yearly estimates'!C131</f>
        <v>19646.207267561847</v>
      </c>
      <c r="Q168" s="5">
        <f>'prisoners yearly estimates'!D131</f>
        <v>390900.49532360578</v>
      </c>
    </row>
    <row r="169" spans="1:17" x14ac:dyDescent="0.2">
      <c r="A169" s="15">
        <v>1976</v>
      </c>
      <c r="B169" t="s">
        <v>18</v>
      </c>
      <c r="C169" s="5">
        <v>217563</v>
      </c>
      <c r="D169" s="28">
        <f t="shared" ca="1" si="31"/>
        <v>18.3942167613904</v>
      </c>
      <c r="E169" s="5">
        <f t="shared" ca="1" si="29"/>
        <v>187.01510925627178</v>
      </c>
      <c r="F169" s="5">
        <f t="shared" ref="F169:F200" ca="1" si="32">G169+H169</f>
        <v>406875.6821512226</v>
      </c>
      <c r="G169" s="5">
        <f t="shared" ref="G169:G203" ca="1" si="33">SUM(OFFSET(M169,-C$4+1,0,C$4,1))+O169</f>
        <v>385896.4548301574</v>
      </c>
      <c r="H169" s="5">
        <f t="shared" ref="H169:H203" ca="1" si="34">SUM(OFFSET(N169,-D$4+1,0,D$4,1))+P169</f>
        <v>20979.227321065227</v>
      </c>
      <c r="I169" s="31">
        <f t="shared" ca="1" si="30"/>
        <v>4.8344004969776725E-3</v>
      </c>
      <c r="J169" s="29">
        <f t="shared" ref="J169:J203" ca="1" si="35">SUM(O169:P169)/F169</f>
        <v>0.9951655995030223</v>
      </c>
      <c r="K169" s="30">
        <f t="shared" si="23"/>
        <v>145</v>
      </c>
      <c r="L169" s="30">
        <f t="shared" si="28"/>
        <v>18.319796276102355</v>
      </c>
      <c r="M169" s="5">
        <v>0</v>
      </c>
      <c r="N169" s="5">
        <v>0</v>
      </c>
      <c r="O169" s="5">
        <f>'prisoners yearly estimates'!B132</f>
        <v>383950.4548301574</v>
      </c>
      <c r="P169" s="5">
        <f>'prisoners yearly estimates'!C132</f>
        <v>20958.227321065227</v>
      </c>
      <c r="Q169" s="5">
        <f>'prisoners yearly estimates'!D132</f>
        <v>404908.6821512226</v>
      </c>
    </row>
    <row r="170" spans="1:17" x14ac:dyDescent="0.2">
      <c r="A170" s="15">
        <v>1977</v>
      </c>
      <c r="B170" t="s">
        <v>18</v>
      </c>
      <c r="C170" s="5">
        <v>219760</v>
      </c>
      <c r="D170" s="28">
        <f t="shared" ca="1" si="31"/>
        <v>17.824835698350633</v>
      </c>
      <c r="E170" s="5">
        <f t="shared" ca="1" si="29"/>
        <v>191.69078663791723</v>
      </c>
      <c r="F170" s="5">
        <f t="shared" ca="1" si="32"/>
        <v>421259.6727154869</v>
      </c>
      <c r="G170" s="5">
        <f t="shared" ca="1" si="33"/>
        <v>398881.80554757337</v>
      </c>
      <c r="H170" s="5">
        <f t="shared" ca="1" si="34"/>
        <v>22377.867167913515</v>
      </c>
      <c r="I170" s="31">
        <f t="shared" ca="1" si="30"/>
        <v>4.322749405993768E-3</v>
      </c>
      <c r="J170" s="29">
        <f t="shared" ca="1" si="35"/>
        <v>0.99567725059400625</v>
      </c>
      <c r="K170" s="30">
        <f t="shared" si="23"/>
        <v>153</v>
      </c>
      <c r="L170" s="30">
        <f t="shared" si="28"/>
        <v>17.760227420862247</v>
      </c>
      <c r="M170" s="5">
        <v>1</v>
      </c>
      <c r="N170" s="5">
        <v>0</v>
      </c>
      <c r="O170" s="5">
        <f>'prisoners yearly estimates'!B133</f>
        <v>397080.80554757337</v>
      </c>
      <c r="P170" s="5">
        <f>'prisoners yearly estimates'!C133</f>
        <v>22357.867167913515</v>
      </c>
      <c r="Q170" s="5">
        <f>'prisoners yearly estimates'!D133</f>
        <v>419438.6727154869</v>
      </c>
    </row>
    <row r="171" spans="1:17" x14ac:dyDescent="0.2">
      <c r="A171" s="15">
        <v>1978</v>
      </c>
      <c r="B171" t="s">
        <v>18</v>
      </c>
      <c r="C171" s="5">
        <v>222095</v>
      </c>
      <c r="D171" s="28">
        <f t="shared" ca="1" si="31"/>
        <v>17.274007704399633</v>
      </c>
      <c r="E171" s="5">
        <f t="shared" ref="E171:E202" ca="1" si="36">F171*100/C171</f>
        <v>196.40251545964534</v>
      </c>
      <c r="F171" s="5">
        <f t="shared" ca="1" si="32"/>
        <v>436200.16671009938</v>
      </c>
      <c r="G171" s="5">
        <f t="shared" ca="1" si="33"/>
        <v>412330.18844555697</v>
      </c>
      <c r="H171" s="5">
        <f t="shared" ca="1" si="34"/>
        <v>23869.978264542387</v>
      </c>
      <c r="I171" s="31">
        <f t="shared" ref="I171:I203" ca="1" si="37">(SUM(OFFSET(M171,-C$4+1,0,C$4,1))+SUM(OFFSET(N171,-D$4+1,0,D$4,1)))/F171</f>
        <v>3.8720755490277404E-3</v>
      </c>
      <c r="J171" s="29">
        <f t="shared" ca="1" si="35"/>
        <v>0.99612792445097231</v>
      </c>
      <c r="K171" s="30">
        <f t="shared" si="23"/>
        <v>160</v>
      </c>
      <c r="L171" s="30">
        <f t="shared" si="28"/>
        <v>17.217750311569286</v>
      </c>
      <c r="M171" s="5">
        <v>0</v>
      </c>
      <c r="N171" s="5">
        <v>0</v>
      </c>
      <c r="O171" s="5">
        <f>'prisoners yearly estimates'!B134</f>
        <v>410660.18844555697</v>
      </c>
      <c r="P171" s="5">
        <f>'prisoners yearly estimates'!C134</f>
        <v>23850.978264542387</v>
      </c>
      <c r="Q171" s="5">
        <f>'prisoners yearly estimates'!D134</f>
        <v>434511.16671009938</v>
      </c>
    </row>
    <row r="172" spans="1:17" x14ac:dyDescent="0.2">
      <c r="A172" s="15">
        <v>1979</v>
      </c>
      <c r="B172" t="s">
        <v>18</v>
      </c>
      <c r="C172" s="5">
        <v>224567</v>
      </c>
      <c r="D172" s="28">
        <f t="shared" ca="1" si="31"/>
        <v>16.74181141091055</v>
      </c>
      <c r="E172" s="5">
        <f t="shared" ca="1" si="36"/>
        <v>201.15188891660162</v>
      </c>
      <c r="F172" s="5">
        <f t="shared" ca="1" si="32"/>
        <v>451720.76238334476</v>
      </c>
      <c r="G172" s="5">
        <f t="shared" ca="1" si="33"/>
        <v>426259.95954189682</v>
      </c>
      <c r="H172" s="5">
        <f t="shared" ca="1" si="34"/>
        <v>25460.802841447934</v>
      </c>
      <c r="I172" s="31">
        <f t="shared" ca="1" si="37"/>
        <v>3.4822397617958098E-3</v>
      </c>
      <c r="J172" s="29">
        <f t="shared" ca="1" si="35"/>
        <v>0.99651776023820415</v>
      </c>
      <c r="K172" s="30">
        <f t="shared" si="23"/>
        <v>190</v>
      </c>
      <c r="L172" s="30">
        <f t="shared" si="28"/>
        <v>16.691842889540649</v>
      </c>
      <c r="M172" s="5">
        <v>2</v>
      </c>
      <c r="N172" s="5">
        <v>0</v>
      </c>
      <c r="O172" s="5">
        <f>'prisoners yearly estimates'!B135</f>
        <v>424703.95954189682</v>
      </c>
      <c r="P172" s="5">
        <f>'prisoners yearly estimates'!C135</f>
        <v>25443.802841447934</v>
      </c>
      <c r="Q172" s="5">
        <f>'prisoners yearly estimates'!D135</f>
        <v>450147.76238334476</v>
      </c>
    </row>
    <row r="173" spans="1:17" x14ac:dyDescent="0.2">
      <c r="A173" s="15">
        <v>1980</v>
      </c>
      <c r="B173" t="s">
        <v>18</v>
      </c>
      <c r="C173" s="5">
        <v>227225</v>
      </c>
      <c r="D173" s="28">
        <f t="shared" ca="1" si="31"/>
        <v>16.226313657620501</v>
      </c>
      <c r="E173" s="5">
        <f t="shared" ca="1" si="36"/>
        <v>205.88183518538892</v>
      </c>
      <c r="F173" s="5">
        <f t="shared" ca="1" si="32"/>
        <v>467815</v>
      </c>
      <c r="G173" s="5">
        <f t="shared" ca="1" si="33"/>
        <v>440658</v>
      </c>
      <c r="H173" s="5">
        <f t="shared" ca="1" si="34"/>
        <v>27157</v>
      </c>
      <c r="I173" s="31">
        <f t="shared" ca="1" si="37"/>
        <v>3.086690251488302E-3</v>
      </c>
      <c r="J173" s="29">
        <f t="shared" ca="1" si="35"/>
        <v>0.99691330974851167</v>
      </c>
      <c r="K173" s="30">
        <f t="shared" si="23"/>
        <v>226</v>
      </c>
      <c r="L173" s="30">
        <f t="shared" si="28"/>
        <v>16.181999042110306</v>
      </c>
      <c r="M173" s="5">
        <v>0</v>
      </c>
      <c r="N173" s="5">
        <v>0</v>
      </c>
      <c r="O173" s="5">
        <f>'prisoners yearly estimates'!B136</f>
        <v>439228</v>
      </c>
      <c r="P173" s="5">
        <f>'prisoners yearly estimates'!C136</f>
        <v>27143</v>
      </c>
      <c r="Q173" s="5">
        <f>'prisoners yearly estimates'!D136</f>
        <v>466371</v>
      </c>
    </row>
    <row r="174" spans="1:17" x14ac:dyDescent="0.2">
      <c r="A174" s="15">
        <v>1981</v>
      </c>
      <c r="B174" t="s">
        <v>18</v>
      </c>
      <c r="C174" s="5">
        <v>229466</v>
      </c>
      <c r="D174" s="28">
        <f t="shared" ca="1" si="31"/>
        <v>15.758882715373582</v>
      </c>
      <c r="E174" s="5">
        <f t="shared" ca="1" si="36"/>
        <v>222.27833700376254</v>
      </c>
      <c r="F174" s="5">
        <f t="shared" ca="1" si="32"/>
        <v>510053.20878905378</v>
      </c>
      <c r="G174" s="5">
        <f t="shared" ca="1" si="33"/>
        <v>479618.41087014705</v>
      </c>
      <c r="H174" s="5">
        <f t="shared" ca="1" si="34"/>
        <v>30434.797918906723</v>
      </c>
      <c r="I174" s="31">
        <f t="shared" ca="1" si="37"/>
        <v>2.5820835499236723E-3</v>
      </c>
      <c r="J174" s="29">
        <f t="shared" ca="1" si="35"/>
        <v>0.99741791645007638</v>
      </c>
      <c r="K174" s="30">
        <f t="shared" si="23"/>
        <v>257</v>
      </c>
      <c r="L174" s="30">
        <f t="shared" si="28"/>
        <v>15.722752880850653</v>
      </c>
      <c r="M174" s="5">
        <v>1</v>
      </c>
      <c r="N174" s="5">
        <v>0</v>
      </c>
      <c r="O174" s="5">
        <f>'prisoners yearly estimates'!B137</f>
        <v>478314.41087014705</v>
      </c>
      <c r="P174" s="5">
        <f>'prisoners yearly estimates'!C137</f>
        <v>30421.797918906723</v>
      </c>
      <c r="Q174" s="5">
        <f>'prisoners yearly estimates'!D137</f>
        <v>508736.20878905378</v>
      </c>
    </row>
    <row r="175" spans="1:17" x14ac:dyDescent="0.2">
      <c r="A175" s="15">
        <v>1982</v>
      </c>
      <c r="B175" t="s">
        <v>18</v>
      </c>
      <c r="C175" s="5">
        <v>231664</v>
      </c>
      <c r="D175" s="28">
        <f t="shared" ca="1" si="31"/>
        <v>15.305359426019905</v>
      </c>
      <c r="E175" s="5">
        <f t="shared" ca="1" si="36"/>
        <v>240.06222085828659</v>
      </c>
      <c r="F175" s="5">
        <f t="shared" ca="1" si="32"/>
        <v>556137.74332914106</v>
      </c>
      <c r="G175" s="5">
        <f t="shared" ca="1" si="33"/>
        <v>522030.07794142427</v>
      </c>
      <c r="H175" s="5">
        <f t="shared" ca="1" si="34"/>
        <v>34107.665387716806</v>
      </c>
      <c r="I175" s="31">
        <f t="shared" ca="1" si="37"/>
        <v>2.0894104274312656E-3</v>
      </c>
      <c r="J175" s="29">
        <f t="shared" ca="1" si="35"/>
        <v>0.99791058957256873</v>
      </c>
      <c r="K175" s="30">
        <f t="shared" si="23"/>
        <v>312</v>
      </c>
      <c r="L175" s="30">
        <f t="shared" si="28"/>
        <v>15.276540154834876</v>
      </c>
      <c r="M175" s="5">
        <v>2</v>
      </c>
      <c r="N175" s="5">
        <v>0</v>
      </c>
      <c r="O175" s="5">
        <f>'prisoners yearly estimates'!B138</f>
        <v>520879.07794142427</v>
      </c>
      <c r="P175" s="5">
        <f>'prisoners yearly estimates'!C138</f>
        <v>34096.665387716806</v>
      </c>
      <c r="Q175" s="5">
        <f>'prisoners yearly estimates'!D138</f>
        <v>554975.74332914106</v>
      </c>
    </row>
    <row r="176" spans="1:17" x14ac:dyDescent="0.2">
      <c r="A176" s="15">
        <v>1983</v>
      </c>
      <c r="B176" t="s">
        <v>18</v>
      </c>
      <c r="C176" s="5">
        <v>233792</v>
      </c>
      <c r="D176" s="28">
        <f t="shared" ca="1" si="31"/>
        <v>14.86667772887577</v>
      </c>
      <c r="E176" s="5">
        <f t="shared" ca="1" si="36"/>
        <v>259.41647868789642</v>
      </c>
      <c r="F176" s="5">
        <f t="shared" ca="1" si="32"/>
        <v>606494.97385400685</v>
      </c>
      <c r="G176" s="5">
        <f t="shared" ca="1" si="33"/>
        <v>568270.52736195724</v>
      </c>
      <c r="H176" s="5">
        <f t="shared" ca="1" si="34"/>
        <v>38224.446492049596</v>
      </c>
      <c r="I176" s="31">
        <f t="shared" ca="1" si="37"/>
        <v>1.7279615580990297E-3</v>
      </c>
      <c r="J176" s="29">
        <f t="shared" ca="1" si="35"/>
        <v>0.99827203844190093</v>
      </c>
      <c r="K176" s="30">
        <f t="shared" si="23"/>
        <v>357</v>
      </c>
      <c r="L176" s="30">
        <f t="shared" si="28"/>
        <v>14.842990974342404</v>
      </c>
      <c r="M176" s="5">
        <v>5</v>
      </c>
      <c r="N176" s="5">
        <v>0</v>
      </c>
      <c r="O176" s="5">
        <f>'prisoners yearly estimates'!B139</f>
        <v>567231.52736195724</v>
      </c>
      <c r="P176" s="5">
        <f>'prisoners yearly estimates'!C139</f>
        <v>38215.446492049596</v>
      </c>
      <c r="Q176" s="5">
        <f>'prisoners yearly estimates'!D139</f>
        <v>605446.97385400685</v>
      </c>
    </row>
    <row r="177" spans="1:17" x14ac:dyDescent="0.2">
      <c r="A177" s="15">
        <v>1984</v>
      </c>
      <c r="B177" t="s">
        <v>18</v>
      </c>
      <c r="C177" s="5">
        <v>235825</v>
      </c>
      <c r="D177" s="28">
        <f t="shared" ca="1" si="31"/>
        <v>14.440297529818162</v>
      </c>
      <c r="E177" s="5">
        <f t="shared" ca="1" si="36"/>
        <v>280.50019905249877</v>
      </c>
      <c r="F177" s="5">
        <f t="shared" ca="1" si="32"/>
        <v>661489.59441555524</v>
      </c>
      <c r="G177" s="5">
        <f t="shared" ca="1" si="33"/>
        <v>618647.82966729882</v>
      </c>
      <c r="H177" s="5">
        <f t="shared" ca="1" si="34"/>
        <v>42841.764748256479</v>
      </c>
      <c r="I177" s="31">
        <f t="shared" ca="1" si="37"/>
        <v>1.434640859072724E-3</v>
      </c>
      <c r="J177" s="29">
        <f t="shared" ca="1" si="35"/>
        <v>0.99856535914092726</v>
      </c>
      <c r="K177" s="30">
        <f t="shared" si="23"/>
        <v>215</v>
      </c>
      <c r="L177" s="30">
        <f t="shared" si="28"/>
        <v>14.421745947146468</v>
      </c>
      <c r="M177" s="5">
        <v>20</v>
      </c>
      <c r="N177" s="5">
        <v>1</v>
      </c>
      <c r="O177" s="5">
        <f>'prisoners yearly estimates'!B140</f>
        <v>617708.82966729882</v>
      </c>
      <c r="P177" s="5">
        <f>'prisoners yearly estimates'!C140</f>
        <v>42831.764748256479</v>
      </c>
      <c r="Q177" s="5">
        <f>'prisoners yearly estimates'!D140</f>
        <v>660540.59441555524</v>
      </c>
    </row>
    <row r="178" spans="1:17" x14ac:dyDescent="0.2">
      <c r="A178" s="15">
        <v>1985</v>
      </c>
      <c r="B178" t="s">
        <v>18</v>
      </c>
      <c r="C178" s="5">
        <v>237924</v>
      </c>
      <c r="D178" s="28">
        <f t="shared" ca="1" si="31"/>
        <v>14.027760772871041</v>
      </c>
      <c r="E178" s="5">
        <f t="shared" ca="1" si="36"/>
        <v>303.27700112942688</v>
      </c>
      <c r="F178" s="5">
        <f t="shared" ca="1" si="32"/>
        <v>721568.77216717764</v>
      </c>
      <c r="G178" s="5">
        <f t="shared" ca="1" si="33"/>
        <v>673553.05092480907</v>
      </c>
      <c r="H178" s="5">
        <f t="shared" ca="1" si="34"/>
        <v>48015.721242368607</v>
      </c>
      <c r="I178" s="31">
        <f t="shared" ca="1" si="37"/>
        <v>1.2264943192344215E-3</v>
      </c>
      <c r="J178" s="29">
        <f t="shared" ca="1" si="35"/>
        <v>0.99877350568076562</v>
      </c>
      <c r="K178" s="30">
        <f t="shared" si="23"/>
        <v>165.66666666666666</v>
      </c>
      <c r="L178" s="30">
        <f t="shared" si="28"/>
        <v>14.012455880594516</v>
      </c>
      <c r="M178" s="5">
        <v>19</v>
      </c>
      <c r="N178" s="5">
        <v>0</v>
      </c>
      <c r="O178" s="5">
        <f>'prisoners yearly estimates'!B141</f>
        <v>672678.05092480907</v>
      </c>
      <c r="P178" s="5">
        <f>'prisoners yearly estimates'!C141</f>
        <v>48005.721242368607</v>
      </c>
      <c r="Q178" s="5">
        <f>'prisoners yearly estimates'!D141</f>
        <v>720683.77216717764</v>
      </c>
    </row>
    <row r="179" spans="1:17" x14ac:dyDescent="0.2">
      <c r="A179" s="15">
        <v>1986</v>
      </c>
      <c r="B179" t="s">
        <v>18</v>
      </c>
      <c r="C179" s="5">
        <v>240133</v>
      </c>
      <c r="D179" s="28">
        <f t="shared" ca="1" si="31"/>
        <v>13.626987310713034</v>
      </c>
      <c r="E179" s="5">
        <f t="shared" ca="1" si="36"/>
        <v>327.79609595720279</v>
      </c>
      <c r="F179" s="5">
        <f t="shared" ca="1" si="32"/>
        <v>787146.59910490969</v>
      </c>
      <c r="G179" s="5">
        <f t="shared" ca="1" si="33"/>
        <v>733331.92200264742</v>
      </c>
      <c r="H179" s="5">
        <f t="shared" ca="1" si="34"/>
        <v>53814.677102262285</v>
      </c>
      <c r="I179" s="31">
        <f t="shared" ca="1" si="37"/>
        <v>1.02014034096459E-3</v>
      </c>
      <c r="J179" s="29">
        <f t="shared" ca="1" si="35"/>
        <v>0.99897985965903546</v>
      </c>
      <c r="K179" s="30">
        <f t="shared" si="23"/>
        <v>198.33333333333334</v>
      </c>
      <c r="L179" s="30">
        <f t="shared" si="28"/>
        <v>13.614781492143679</v>
      </c>
      <c r="M179" s="5">
        <v>18</v>
      </c>
      <c r="N179" s="5">
        <v>0</v>
      </c>
      <c r="O179" s="5">
        <f>'prisoners yearly estimates'!B142</f>
        <v>732538.92200264742</v>
      </c>
      <c r="P179" s="5">
        <f>'prisoners yearly estimates'!C142</f>
        <v>53804.677102262285</v>
      </c>
      <c r="Q179" s="5">
        <f>'prisoners yearly estimates'!D142</f>
        <v>786343.59910490969</v>
      </c>
    </row>
    <row r="180" spans="1:17" x14ac:dyDescent="0.2">
      <c r="A180" s="15">
        <v>1987</v>
      </c>
      <c r="B180" t="s">
        <v>18</v>
      </c>
      <c r="C180" s="5">
        <v>242289</v>
      </c>
      <c r="D180" s="28">
        <f t="shared" ca="1" si="31"/>
        <v>13.238638732291001</v>
      </c>
      <c r="E180" s="5">
        <f t="shared" ca="1" si="36"/>
        <v>354.4431962921542</v>
      </c>
      <c r="F180" s="5">
        <f t="shared" ca="1" si="32"/>
        <v>858776.87586429738</v>
      </c>
      <c r="G180" s="5">
        <f t="shared" ca="1" si="33"/>
        <v>798463.74537404021</v>
      </c>
      <c r="H180" s="5">
        <f t="shared" ca="1" si="34"/>
        <v>60313.130490257194</v>
      </c>
      <c r="I180" s="31">
        <f t="shared" ca="1" si="37"/>
        <v>8.6867732581784351E-4</v>
      </c>
      <c r="J180" s="29">
        <f t="shared" ca="1" si="35"/>
        <v>0.99913132267418214</v>
      </c>
      <c r="K180" s="30">
        <f t="shared" si="23"/>
        <v>112.83333333333333</v>
      </c>
      <c r="L180" s="30">
        <f t="shared" si="28"/>
        <v>13.228393128111215</v>
      </c>
      <c r="M180" s="5">
        <v>25</v>
      </c>
      <c r="N180" s="5">
        <v>0</v>
      </c>
      <c r="O180" s="5">
        <f>'prisoners yearly estimates'!B143</f>
        <v>797726.74537404021</v>
      </c>
      <c r="P180" s="5">
        <f>'prisoners yearly estimates'!C143</f>
        <v>60304.130490257194</v>
      </c>
      <c r="Q180" s="5">
        <f>'prisoners yearly estimates'!D143</f>
        <v>858030.87586429738</v>
      </c>
    </row>
    <row r="181" spans="1:17" x14ac:dyDescent="0.2">
      <c r="A181" s="15">
        <v>1988</v>
      </c>
      <c r="B181" t="s">
        <v>18</v>
      </c>
      <c r="C181" s="5">
        <v>244499</v>
      </c>
      <c r="D181" s="28">
        <f t="shared" ca="1" si="31"/>
        <v>12.861437099027141</v>
      </c>
      <c r="E181" s="5">
        <f t="shared" ca="1" si="36"/>
        <v>383.23316665048714</v>
      </c>
      <c r="F181" s="5">
        <f t="shared" ca="1" si="32"/>
        <v>937001.26012877445</v>
      </c>
      <c r="G181" s="5">
        <f t="shared" ca="1" si="33"/>
        <v>869403.56059482519</v>
      </c>
      <c r="H181" s="5">
        <f t="shared" ca="1" si="34"/>
        <v>67597.699533949301</v>
      </c>
      <c r="I181" s="31">
        <f t="shared" ca="1" si="37"/>
        <v>7.4386239342325911E-4</v>
      </c>
      <c r="J181" s="29">
        <f t="shared" ca="1" si="35"/>
        <v>0.99925613760657672</v>
      </c>
      <c r="K181" s="30">
        <f t="shared" si="23"/>
        <v>92.625</v>
      </c>
      <c r="L181" s="30">
        <f t="shared" si="28"/>
        <v>12.852970490406845</v>
      </c>
      <c r="M181" s="5">
        <v>11</v>
      </c>
      <c r="N181" s="5">
        <v>0</v>
      </c>
      <c r="O181" s="5">
        <f>'prisoners yearly estimates'!B144</f>
        <v>868715.56059482519</v>
      </c>
      <c r="P181" s="5">
        <f>'prisoners yearly estimates'!C144</f>
        <v>67588.699533949301</v>
      </c>
      <c r="Q181" s="5">
        <f>'prisoners yearly estimates'!D144</f>
        <v>936304.26012877445</v>
      </c>
    </row>
    <row r="182" spans="1:17" x14ac:dyDescent="0.2">
      <c r="A182" s="15">
        <v>1989</v>
      </c>
      <c r="B182" t="s">
        <v>18</v>
      </c>
      <c r="C182" s="5">
        <v>246819</v>
      </c>
      <c r="D182" s="28">
        <f t="shared" ca="1" si="31"/>
        <v>12.495423548283693</v>
      </c>
      <c r="E182" s="5">
        <f t="shared" ca="1" si="36"/>
        <v>414.23181175907797</v>
      </c>
      <c r="F182" s="5">
        <f t="shared" ca="1" si="32"/>
        <v>1022402.8154656386</v>
      </c>
      <c r="G182" s="5">
        <f t="shared" ca="1" si="33"/>
        <v>946643.5914733198</v>
      </c>
      <c r="H182" s="5">
        <f t="shared" ca="1" si="34"/>
        <v>75759.223992318846</v>
      </c>
      <c r="I182" s="31">
        <f t="shared" ca="1" si="37"/>
        <v>6.1423931008443712E-4</v>
      </c>
      <c r="J182" s="29">
        <f t="shared" ca="1" si="35"/>
        <v>0.99938576068991558</v>
      </c>
      <c r="K182" s="30">
        <f t="shared" si="23"/>
        <v>81</v>
      </c>
      <c r="L182" s="30">
        <f t="shared" si="28"/>
        <v>12.488202371020455</v>
      </c>
      <c r="M182" s="5">
        <v>16</v>
      </c>
      <c r="N182" s="5">
        <v>0</v>
      </c>
      <c r="O182" s="5">
        <f>'prisoners yearly estimates'!B145</f>
        <v>946021.5914733198</v>
      </c>
      <c r="P182" s="5">
        <f>'prisoners yearly estimates'!C145</f>
        <v>75753.223992318846</v>
      </c>
      <c r="Q182" s="5">
        <f>'prisoners yearly estimates'!D145</f>
        <v>1021774.8154656386</v>
      </c>
    </row>
    <row r="183" spans="1:17" x14ac:dyDescent="0.2">
      <c r="A183" s="15">
        <v>1990</v>
      </c>
      <c r="B183" t="s">
        <v>18</v>
      </c>
      <c r="C183" s="5">
        <v>249623</v>
      </c>
      <c r="D183" s="28">
        <f t="shared" ca="1" si="31"/>
        <v>12.139892589626418</v>
      </c>
      <c r="E183" s="5">
        <f t="shared" ca="1" si="36"/>
        <v>446.94679576801815</v>
      </c>
      <c r="F183" s="5">
        <f t="shared" ca="1" si="32"/>
        <v>1115682</v>
      </c>
      <c r="G183" s="5">
        <f t="shared" ca="1" si="33"/>
        <v>1030774</v>
      </c>
      <c r="H183" s="5">
        <f t="shared" ca="1" si="34"/>
        <v>84908</v>
      </c>
      <c r="I183" s="31">
        <f t="shared" ca="1" si="37"/>
        <v>5.1179457945902144E-4</v>
      </c>
      <c r="J183" s="29">
        <f t="shared" ca="1" si="35"/>
        <v>0.99948820542054095</v>
      </c>
      <c r="K183" s="30">
        <f t="shared" si="23"/>
        <v>87.4</v>
      </c>
      <c r="L183" s="30">
        <f t="shared" si="28"/>
        <v>12.133786394045039</v>
      </c>
      <c r="M183" s="5">
        <v>23</v>
      </c>
      <c r="N183" s="5">
        <v>0</v>
      </c>
      <c r="O183" s="5">
        <f>'prisoners yearly estimates'!B146</f>
        <v>1030207</v>
      </c>
      <c r="P183" s="5">
        <f>'prisoners yearly estimates'!C146</f>
        <v>84904</v>
      </c>
      <c r="Q183" s="5">
        <f>'prisoners yearly estimates'!D146</f>
        <v>1115111</v>
      </c>
    </row>
    <row r="184" spans="1:17" x14ac:dyDescent="0.2">
      <c r="A184" s="15">
        <v>1991</v>
      </c>
      <c r="B184" t="s">
        <v>18</v>
      </c>
      <c r="C184" s="5">
        <v>252981</v>
      </c>
      <c r="D184" s="28">
        <f t="shared" ca="1" si="31"/>
        <v>11.980722728813715</v>
      </c>
      <c r="E184" s="5">
        <f t="shared" ca="1" si="36"/>
        <v>466.9212585469287</v>
      </c>
      <c r="F184" s="5">
        <f t="shared" ca="1" si="32"/>
        <v>1181222.0690846057</v>
      </c>
      <c r="G184" s="5">
        <f t="shared" ca="1" si="33"/>
        <v>1090223.8948101788</v>
      </c>
      <c r="H184" s="5">
        <f t="shared" ca="1" si="34"/>
        <v>90998.174274426972</v>
      </c>
      <c r="I184" s="31">
        <f t="shared" ca="1" si="37"/>
        <v>4.3937546849442277E-4</v>
      </c>
      <c r="J184" s="29">
        <f t="shared" ca="1" si="35"/>
        <v>0.99956062453150563</v>
      </c>
      <c r="K184" s="30">
        <f t="shared" si="23"/>
        <v>93.3</v>
      </c>
      <c r="L184" s="30">
        <f t="shared" si="28"/>
        <v>11.975447088257594</v>
      </c>
      <c r="M184" s="5">
        <v>14</v>
      </c>
      <c r="N184" s="5">
        <v>0</v>
      </c>
      <c r="O184" s="5">
        <f>'prisoners yearly estimates'!B147</f>
        <v>1089707.8948101788</v>
      </c>
      <c r="P184" s="5">
        <f>'prisoners yearly estimates'!C147</f>
        <v>90995.174274426972</v>
      </c>
      <c r="Q184" s="5">
        <f>'prisoners yearly estimates'!D147</f>
        <v>1180703.0690846057</v>
      </c>
    </row>
    <row r="185" spans="1:17" x14ac:dyDescent="0.2">
      <c r="A185" s="15">
        <v>1992</v>
      </c>
      <c r="B185" t="s">
        <v>18</v>
      </c>
      <c r="C185" s="5">
        <v>256514</v>
      </c>
      <c r="D185" s="28">
        <f t="shared" ca="1" si="31"/>
        <v>11.823721949132798</v>
      </c>
      <c r="E185" s="5">
        <f t="shared" ca="1" si="36"/>
        <v>487.55649954488445</v>
      </c>
      <c r="F185" s="5">
        <f t="shared" ca="1" si="32"/>
        <v>1250650.6792425648</v>
      </c>
      <c r="G185" s="5">
        <f t="shared" ca="1" si="33"/>
        <v>1153124.3382782601</v>
      </c>
      <c r="H185" s="5">
        <f t="shared" ca="1" si="34"/>
        <v>97526.340964304822</v>
      </c>
      <c r="I185" s="31">
        <f t="shared" ca="1" si="37"/>
        <v>3.8539938289716122E-4</v>
      </c>
      <c r="J185" s="29">
        <f t="shared" ca="1" si="35"/>
        <v>0.99961460061710283</v>
      </c>
      <c r="K185" s="30">
        <f t="shared" si="23"/>
        <v>90</v>
      </c>
      <c r="L185" s="30">
        <f t="shared" si="28"/>
        <v>11.819174024197423</v>
      </c>
      <c r="M185" s="5">
        <v>31</v>
      </c>
      <c r="N185" s="5">
        <v>0</v>
      </c>
      <c r="O185" s="5">
        <f>'prisoners yearly estimates'!B148</f>
        <v>1152645.3382782601</v>
      </c>
      <c r="P185" s="5">
        <f>'prisoners yearly estimates'!C148</f>
        <v>97523.340964304822</v>
      </c>
      <c r="Q185" s="5">
        <f>'prisoners yearly estimates'!D148</f>
        <v>1250168.6792425648</v>
      </c>
    </row>
    <row r="186" spans="1:17" x14ac:dyDescent="0.2">
      <c r="A186" s="15">
        <v>1993</v>
      </c>
      <c r="B186" t="s">
        <v>18</v>
      </c>
      <c r="C186" s="5">
        <v>259919</v>
      </c>
      <c r="D186" s="28">
        <f t="shared" ca="1" si="31"/>
        <v>11.669184998041292</v>
      </c>
      <c r="E186" s="5">
        <f t="shared" ca="1" si="36"/>
        <v>509.46897429943442</v>
      </c>
      <c r="F186" s="5">
        <f t="shared" ca="1" si="32"/>
        <v>1324206.6633093469</v>
      </c>
      <c r="G186" s="5">
        <f t="shared" ca="1" si="33"/>
        <v>1219684.8125735596</v>
      </c>
      <c r="H186" s="5">
        <f t="shared" ca="1" si="34"/>
        <v>104521.85073578723</v>
      </c>
      <c r="I186" s="31">
        <f t="shared" ca="1" si="37"/>
        <v>3.5417432414054943E-4</v>
      </c>
      <c r="J186" s="29">
        <f t="shared" ca="1" si="35"/>
        <v>0.99964582567585947</v>
      </c>
      <c r="K186" s="30">
        <f t="shared" si="23"/>
        <v>94.818181818181813</v>
      </c>
      <c r="L186" s="30">
        <f t="shared" si="28"/>
        <v>11.66494023853503</v>
      </c>
      <c r="M186" s="5">
        <v>38</v>
      </c>
      <c r="N186" s="5">
        <v>0</v>
      </c>
      <c r="O186" s="5">
        <f>'prisoners yearly estimates'!B149</f>
        <v>1219217.8125735596</v>
      </c>
      <c r="P186" s="5">
        <f>'prisoners yearly estimates'!C149</f>
        <v>104519.85073578723</v>
      </c>
      <c r="Q186" s="5">
        <f>'prisoners yearly estimates'!D149</f>
        <v>1323737.6633093469</v>
      </c>
    </row>
    <row r="187" spans="1:17" x14ac:dyDescent="0.2">
      <c r="A187" s="15">
        <v>1994</v>
      </c>
      <c r="B187" t="s">
        <v>18</v>
      </c>
      <c r="C187" s="5">
        <v>263126</v>
      </c>
      <c r="D187" s="28">
        <f t="shared" ca="1" si="31"/>
        <v>11.516512847798921</v>
      </c>
      <c r="E187" s="5">
        <f t="shared" ca="1" si="36"/>
        <v>532.86393851725313</v>
      </c>
      <c r="F187" s="5">
        <f t="shared" ca="1" si="32"/>
        <v>1402103.5668629075</v>
      </c>
      <c r="G187" s="5">
        <f t="shared" ca="1" si="33"/>
        <v>1290083.2634515245</v>
      </c>
      <c r="H187" s="5">
        <f t="shared" ca="1" si="34"/>
        <v>112020.30341138291</v>
      </c>
      <c r="I187" s="31">
        <f t="shared" ca="1" si="37"/>
        <v>3.2094633423323951E-4</v>
      </c>
      <c r="J187" s="29">
        <f t="shared" ca="1" si="35"/>
        <v>0.99967905366576681</v>
      </c>
      <c r="K187" s="30">
        <f t="shared" si="23"/>
        <v>98.545454545454547</v>
      </c>
      <c r="L187" s="30">
        <f t="shared" si="28"/>
        <v>11.512719119797669</v>
      </c>
      <c r="M187" s="5">
        <v>31</v>
      </c>
      <c r="N187" s="5">
        <v>0</v>
      </c>
      <c r="O187" s="5">
        <f>'prisoners yearly estimates'!B150</f>
        <v>1289635.2634515245</v>
      </c>
      <c r="P187" s="5">
        <f>'prisoners yearly estimates'!C150</f>
        <v>112018.30341138291</v>
      </c>
      <c r="Q187" s="5">
        <f>'prisoners yearly estimates'!D150</f>
        <v>1401653.5668629075</v>
      </c>
    </row>
    <row r="188" spans="1:17" x14ac:dyDescent="0.2">
      <c r="A188" s="15">
        <v>1995</v>
      </c>
      <c r="B188" t="s">
        <v>18</v>
      </c>
      <c r="C188" s="5">
        <v>266278</v>
      </c>
      <c r="D188" s="28">
        <f t="shared" ca="1" si="31"/>
        <v>11.366018358969225</v>
      </c>
      <c r="E188" s="5">
        <f t="shared" ca="1" si="36"/>
        <v>557.54642579417214</v>
      </c>
      <c r="F188" s="5">
        <f t="shared" ca="1" si="32"/>
        <v>1484623.4716762058</v>
      </c>
      <c r="G188" s="5">
        <f t="shared" ca="1" si="33"/>
        <v>1364566.7623475001</v>
      </c>
      <c r="H188" s="5">
        <f t="shared" ca="1" si="34"/>
        <v>120056.70932870565</v>
      </c>
      <c r="I188" s="31">
        <f t="shared" ca="1" si="37"/>
        <v>3.0243358573137677E-4</v>
      </c>
      <c r="J188" s="29">
        <f t="shared" ca="1" si="35"/>
        <v>0.99969756641426866</v>
      </c>
      <c r="K188" s="30">
        <f t="shared" si="23"/>
        <v>101.72727272727273</v>
      </c>
      <c r="L188" s="30">
        <f t="shared" si="28"/>
        <v>11.362484403777842</v>
      </c>
      <c r="M188" s="5">
        <v>55</v>
      </c>
      <c r="N188" s="5">
        <v>0</v>
      </c>
      <c r="O188" s="5">
        <f>'prisoners yearly estimates'!B151</f>
        <v>1364119.7623475001</v>
      </c>
      <c r="P188" s="5">
        <f>'prisoners yearly estimates'!C151</f>
        <v>120054.70932870565</v>
      </c>
      <c r="Q188" s="5">
        <f>'prisoners yearly estimates'!D151</f>
        <v>1484174.4716762058</v>
      </c>
    </row>
    <row r="189" spans="1:17" x14ac:dyDescent="0.2">
      <c r="A189" s="15">
        <v>1996</v>
      </c>
      <c r="B189" t="s">
        <v>18</v>
      </c>
      <c r="C189" s="5">
        <v>269394</v>
      </c>
      <c r="D189" s="28">
        <f t="shared" ca="1" si="31"/>
        <v>11.217525414974306</v>
      </c>
      <c r="E189" s="5">
        <f t="shared" ca="1" si="36"/>
        <v>583.54115866944244</v>
      </c>
      <c r="F189" s="5">
        <f t="shared" ca="1" si="32"/>
        <v>1572024.8689859579</v>
      </c>
      <c r="G189" s="5">
        <f t="shared" ca="1" si="33"/>
        <v>1443355.20671055</v>
      </c>
      <c r="H189" s="5">
        <f t="shared" ca="1" si="34"/>
        <v>128669.66227540802</v>
      </c>
      <c r="I189" s="31">
        <f t="shared" ca="1" si="37"/>
        <v>2.8689113569235053E-4</v>
      </c>
      <c r="J189" s="29">
        <f t="shared" ca="1" si="35"/>
        <v>0.99971310886430764</v>
      </c>
      <c r="K189" s="30">
        <f t="shared" si="23"/>
        <v>106</v>
      </c>
      <c r="L189" s="30">
        <f t="shared" si="28"/>
        <v>11.214210169001646</v>
      </c>
      <c r="M189" s="5">
        <v>45</v>
      </c>
      <c r="N189" s="5">
        <v>0</v>
      </c>
      <c r="O189" s="5">
        <f>'prisoners yearly estimates'!B152</f>
        <v>1442906.20671055</v>
      </c>
      <c r="P189" s="5">
        <f>'prisoners yearly estimates'!C152</f>
        <v>128667.66227540802</v>
      </c>
      <c r="Q189" s="5">
        <f>'prisoners yearly estimates'!D152</f>
        <v>1571573.8689859579</v>
      </c>
    </row>
    <row r="190" spans="1:17" x14ac:dyDescent="0.2">
      <c r="A190" s="15">
        <v>1997</v>
      </c>
      <c r="B190" t="s">
        <v>18</v>
      </c>
      <c r="C190" s="5">
        <v>272647</v>
      </c>
      <c r="D190" s="28">
        <f t="shared" ca="1" si="31"/>
        <v>11.071081793034629</v>
      </c>
      <c r="E190" s="5">
        <f t="shared" ca="1" si="36"/>
        <v>610.5405838379769</v>
      </c>
      <c r="F190" s="5">
        <f t="shared" ca="1" si="32"/>
        <v>1664620.585616729</v>
      </c>
      <c r="G190" s="5">
        <f t="shared" ca="1" si="33"/>
        <v>1526719.0607859334</v>
      </c>
      <c r="H190" s="5">
        <f t="shared" ca="1" si="34"/>
        <v>137901.52483079553</v>
      </c>
      <c r="I190" s="31">
        <f t="shared" ca="1" si="37"/>
        <v>2.8775325989527774E-4</v>
      </c>
      <c r="J190" s="29">
        <f t="shared" ca="1" si="35"/>
        <v>0.99971224674010473</v>
      </c>
      <c r="K190" s="30">
        <f t="shared" si="23"/>
        <v>108.27272727272727</v>
      </c>
      <c r="L190" s="30">
        <f t="shared" si="28"/>
        <v>11.067870832256302</v>
      </c>
      <c r="M190" s="5">
        <v>73</v>
      </c>
      <c r="N190" s="5">
        <v>1</v>
      </c>
      <c r="O190" s="5">
        <f>'prisoners yearly estimates'!B153</f>
        <v>1526243.0607859334</v>
      </c>
      <c r="P190" s="5">
        <f>'prisoners yearly estimates'!C153</f>
        <v>137898.52483079553</v>
      </c>
      <c r="Q190" s="5">
        <f>'prisoners yearly estimates'!D153</f>
        <v>1664141.585616729</v>
      </c>
    </row>
    <row r="191" spans="1:17" x14ac:dyDescent="0.2">
      <c r="A191" s="15">
        <v>1998</v>
      </c>
      <c r="B191" t="s">
        <v>18</v>
      </c>
      <c r="C191" s="5">
        <v>275854</v>
      </c>
      <c r="D191" s="28">
        <f t="shared" ca="1" si="31"/>
        <v>10.926751343514692</v>
      </c>
      <c r="E191" s="5">
        <f t="shared" ca="1" si="36"/>
        <v>639.00098102133757</v>
      </c>
      <c r="F191" s="5">
        <f t="shared" ca="1" si="32"/>
        <v>1762709.7661866006</v>
      </c>
      <c r="G191" s="5">
        <f t="shared" ca="1" si="33"/>
        <v>1614915.1391824002</v>
      </c>
      <c r="H191" s="5">
        <f t="shared" ca="1" si="34"/>
        <v>147794.62700420048</v>
      </c>
      <c r="I191" s="31">
        <f t="shared" ca="1" si="37"/>
        <v>2.9783689298764769E-4</v>
      </c>
      <c r="J191" s="29">
        <f t="shared" ca="1" si="35"/>
        <v>0.99970216310701232</v>
      </c>
      <c r="K191" s="30">
        <f t="shared" si="23"/>
        <v>106.54545454545455</v>
      </c>
      <c r="L191" s="30">
        <f t="shared" si="28"/>
        <v>10.923441144176026</v>
      </c>
      <c r="M191" s="5">
        <v>67</v>
      </c>
      <c r="N191" s="5">
        <v>1</v>
      </c>
      <c r="O191" s="5">
        <f>'prisoners yearly estimates'!B154</f>
        <v>1614393.1391824002</v>
      </c>
      <c r="P191" s="5">
        <f>'prisoners yearly estimates'!C154</f>
        <v>147791.62700420048</v>
      </c>
      <c r="Q191" s="5">
        <f>'prisoners yearly estimates'!D154</f>
        <v>1762184.7661866006</v>
      </c>
    </row>
    <row r="192" spans="1:17" x14ac:dyDescent="0.2">
      <c r="A192" s="15">
        <v>1999</v>
      </c>
      <c r="B192" t="s">
        <v>18</v>
      </c>
      <c r="C192" s="5">
        <v>279040</v>
      </c>
      <c r="D192" s="28">
        <f t="shared" ca="1" si="31"/>
        <v>10.78451150322652</v>
      </c>
      <c r="E192" s="5">
        <f t="shared" ca="1" si="36"/>
        <v>668.94958243242843</v>
      </c>
      <c r="F192" s="5">
        <f t="shared" ca="1" si="32"/>
        <v>1866636.9148194483</v>
      </c>
      <c r="G192" s="5">
        <f t="shared" ca="1" si="33"/>
        <v>1708239.4356953984</v>
      </c>
      <c r="H192" s="5">
        <f t="shared" ca="1" si="34"/>
        <v>158397.47912404986</v>
      </c>
      <c r="I192" s="31">
        <f t="shared" ca="1" si="37"/>
        <v>3.2571947719077933E-4</v>
      </c>
      <c r="J192" s="29">
        <f t="shared" ca="1" si="35"/>
        <v>0.99967428052280927</v>
      </c>
      <c r="K192" s="30">
        <f t="shared" si="23"/>
        <v>104.90909090909091</v>
      </c>
      <c r="L192" s="30">
        <f t="shared" si="28"/>
        <v>10.78089618488552</v>
      </c>
      <c r="M192" s="5">
        <v>98</v>
      </c>
      <c r="N192" s="5">
        <v>0</v>
      </c>
      <c r="O192" s="5">
        <f>'prisoners yearly estimates'!B155</f>
        <v>1707634.4356953984</v>
      </c>
      <c r="P192" s="5">
        <f>'prisoners yearly estimates'!C155</f>
        <v>158394.47912404986</v>
      </c>
      <c r="Q192" s="5">
        <f>'prisoners yearly estimates'!D155</f>
        <v>1866028.9148194483</v>
      </c>
    </row>
    <row r="193" spans="1:17" x14ac:dyDescent="0.2">
      <c r="A193" s="15">
        <v>2000</v>
      </c>
      <c r="B193" t="s">
        <v>18</v>
      </c>
      <c r="C193" s="5">
        <v>282171.95699999999</v>
      </c>
      <c r="D193" s="28">
        <f t="shared" ref="D193:D203" ca="1" si="38">G193/H193</f>
        <v>10.643840861431164</v>
      </c>
      <c r="E193" s="5">
        <f t="shared" ca="1" si="36"/>
        <v>700.53205180839427</v>
      </c>
      <c r="F193" s="5">
        <f t="shared" ca="1" si="32"/>
        <v>1976705</v>
      </c>
      <c r="G193" s="5">
        <f t="shared" ca="1" si="33"/>
        <v>1806941</v>
      </c>
      <c r="H193" s="5">
        <f t="shared" ca="1" si="34"/>
        <v>169764</v>
      </c>
      <c r="I193" s="31">
        <f t="shared" ca="1" si="37"/>
        <v>3.4704217371838488E-4</v>
      </c>
      <c r="J193" s="29">
        <f t="shared" ca="1" si="35"/>
        <v>0.99965295782628161</v>
      </c>
      <c r="K193" s="30">
        <f t="shared" si="23"/>
        <v>102.63636363636364</v>
      </c>
      <c r="L193" s="30">
        <f t="shared" si="28"/>
        <v>10.640211359700279</v>
      </c>
      <c r="M193" s="5">
        <v>82</v>
      </c>
      <c r="N193" s="5">
        <v>3</v>
      </c>
      <c r="O193" s="5">
        <f>'prisoners yearly estimates'!B156</f>
        <v>1806261</v>
      </c>
      <c r="P193" s="5">
        <f>'prisoners yearly estimates'!C156</f>
        <v>169758</v>
      </c>
      <c r="Q193" s="5">
        <f>'prisoners yearly estimates'!D156</f>
        <v>1976019</v>
      </c>
    </row>
    <row r="194" spans="1:17" x14ac:dyDescent="0.2">
      <c r="A194" s="15">
        <v>2001</v>
      </c>
      <c r="B194" t="s">
        <v>18</v>
      </c>
      <c r="C194" s="5">
        <v>285081.55599999998</v>
      </c>
      <c r="D194" s="28">
        <f t="shared" ca="1" si="38"/>
        <v>10.584997060156109</v>
      </c>
      <c r="E194" s="5">
        <f t="shared" ca="1" si="36"/>
        <v>702.87947580318053</v>
      </c>
      <c r="F194" s="5">
        <f t="shared" ca="1" si="32"/>
        <v>2003779.7464243504</v>
      </c>
      <c r="G194" s="5">
        <f t="shared" ca="1" si="33"/>
        <v>1830816.4097899473</v>
      </c>
      <c r="H194" s="5">
        <f t="shared" ca="1" si="34"/>
        <v>172963.33663440301</v>
      </c>
      <c r="I194" s="31">
        <f t="shared" ca="1" si="37"/>
        <v>3.7479169122261254E-4</v>
      </c>
      <c r="J194" s="29">
        <f t="shared" ca="1" si="35"/>
        <v>0.99962520830877744</v>
      </c>
      <c r="K194" s="30">
        <f t="shared" si="23"/>
        <v>101.63636363636364</v>
      </c>
      <c r="L194" s="30">
        <f t="shared" si="28"/>
        <v>10.581190759429406</v>
      </c>
      <c r="M194" s="5">
        <v>64</v>
      </c>
      <c r="N194" s="5">
        <v>2</v>
      </c>
      <c r="O194" s="5">
        <f>'prisoners yearly estimates'!B157</f>
        <v>1830073.4097899473</v>
      </c>
      <c r="P194" s="5">
        <f>'prisoners yearly estimates'!C157</f>
        <v>172955.33663440301</v>
      </c>
      <c r="Q194" s="5">
        <f>'prisoners yearly estimates'!D157</f>
        <v>2003028.7464243504</v>
      </c>
    </row>
    <row r="195" spans="1:17" x14ac:dyDescent="0.2">
      <c r="A195" s="15">
        <v>2002</v>
      </c>
      <c r="B195" t="s">
        <v>18</v>
      </c>
      <c r="C195" s="5">
        <v>287803.91399999999</v>
      </c>
      <c r="D195" s="28">
        <f t="shared" ca="1" si="38"/>
        <v>10.526496881423006</v>
      </c>
      <c r="E195" s="5">
        <f t="shared" ca="1" si="36"/>
        <v>705.76963691003414</v>
      </c>
      <c r="F195" s="5">
        <f t="shared" ca="1" si="32"/>
        <v>2031232.6388506668</v>
      </c>
      <c r="G195" s="5">
        <f t="shared" ca="1" si="33"/>
        <v>1855009.7447878264</v>
      </c>
      <c r="H195" s="5">
        <f t="shared" ca="1" si="34"/>
        <v>176222.89406284044</v>
      </c>
      <c r="I195" s="31">
        <f t="shared" ca="1" si="37"/>
        <v>4.0369575809099886E-4</v>
      </c>
      <c r="J195" s="29">
        <f t="shared" ca="1" si="35"/>
        <v>0.99959630424190904</v>
      </c>
      <c r="K195" s="30">
        <f t="shared" si="23"/>
        <v>100.18181818181819</v>
      </c>
      <c r="L195" s="30">
        <f t="shared" si="28"/>
        <v>10.522497542810846</v>
      </c>
      <c r="M195" s="5">
        <v>69</v>
      </c>
      <c r="N195" s="5">
        <v>2</v>
      </c>
      <c r="O195" s="5">
        <f>'prisoners yearly estimates'!B158</f>
        <v>1854199.7447878264</v>
      </c>
      <c r="P195" s="5">
        <f>'prisoners yearly estimates'!C158</f>
        <v>176212.89406284044</v>
      </c>
      <c r="Q195" s="5">
        <f>'prisoners yearly estimates'!D158</f>
        <v>2030412.6388506668</v>
      </c>
    </row>
    <row r="196" spans="1:17" x14ac:dyDescent="0.2">
      <c r="A196" s="15">
        <v>2003</v>
      </c>
      <c r="B196" t="s">
        <v>18</v>
      </c>
      <c r="C196" s="5">
        <v>290326.41800000001</v>
      </c>
      <c r="D196" s="28">
        <f t="shared" ca="1" si="38"/>
        <v>10.468420586469868</v>
      </c>
      <c r="E196" s="5">
        <f t="shared" ca="1" si="36"/>
        <v>709.22273083528671</v>
      </c>
      <c r="F196" s="5">
        <f t="shared" ca="1" si="32"/>
        <v>2059060.9500758697</v>
      </c>
      <c r="G196" s="5">
        <f t="shared" ca="1" si="33"/>
        <v>1879519.1435515175</v>
      </c>
      <c r="H196" s="5">
        <f t="shared" ca="1" si="34"/>
        <v>179541.80652435208</v>
      </c>
      <c r="I196" s="31">
        <f t="shared" ca="1" si="37"/>
        <v>4.2980757804541463E-4</v>
      </c>
      <c r="J196" s="29">
        <f t="shared" ca="1" si="35"/>
        <v>0.99957019242195455</v>
      </c>
      <c r="K196" s="30">
        <f t="shared" si="23"/>
        <v>98.090909090909093</v>
      </c>
      <c r="L196" s="30">
        <f t="shared" si="28"/>
        <v>10.464129893867549</v>
      </c>
      <c r="M196" s="5">
        <v>65</v>
      </c>
      <c r="N196" s="5">
        <v>0</v>
      </c>
      <c r="O196" s="5">
        <f>'prisoners yearly estimates'!B159</f>
        <v>1878644.1435515175</v>
      </c>
      <c r="P196" s="5">
        <f>'prisoners yearly estimates'!C159</f>
        <v>179531.80652435208</v>
      </c>
      <c r="Q196" s="5">
        <f>'prisoners yearly estimates'!D159</f>
        <v>2058175.9500758697</v>
      </c>
    </row>
    <row r="197" spans="1:17" x14ac:dyDescent="0.2">
      <c r="A197" s="15">
        <v>2004</v>
      </c>
      <c r="B197" t="s">
        <v>18</v>
      </c>
      <c r="C197" s="5">
        <v>293045.739</v>
      </c>
      <c r="D197" s="28">
        <f t="shared" ca="1" si="38"/>
        <v>10.410623096608386</v>
      </c>
      <c r="E197" s="5">
        <f t="shared" ca="1" si="36"/>
        <v>712.26697782477879</v>
      </c>
      <c r="F197" s="5">
        <f t="shared" ca="1" si="32"/>
        <v>2087268.0288195889</v>
      </c>
      <c r="G197" s="5">
        <f t="shared" ca="1" si="33"/>
        <v>1904344.7991985884</v>
      </c>
      <c r="H197" s="5">
        <f t="shared" ca="1" si="34"/>
        <v>182923.22962100062</v>
      </c>
      <c r="I197" s="31">
        <f t="shared" ca="1" si="37"/>
        <v>4.522658264132276E-4</v>
      </c>
      <c r="J197" s="29">
        <f t="shared" ca="1" si="35"/>
        <v>0.99954773417358678</v>
      </c>
      <c r="K197" s="30">
        <f t="shared" ref="K197:K203" si="39">SUM(M185:M210)/SUM(N185:N210)</f>
        <v>96.818181818181813</v>
      </c>
      <c r="L197" s="30">
        <f t="shared" si="28"/>
        <v>10.40608600669557</v>
      </c>
      <c r="M197" s="5">
        <v>59</v>
      </c>
      <c r="N197" s="5">
        <v>0</v>
      </c>
      <c r="O197" s="5">
        <f>'prisoners yearly estimates'!B160</f>
        <v>1903410.7991985884</v>
      </c>
      <c r="P197" s="5">
        <f>'prisoners yearly estimates'!C160</f>
        <v>182913.22962100062</v>
      </c>
      <c r="Q197" s="5">
        <f>'prisoners yearly estimates'!D160</f>
        <v>2086324.0288195889</v>
      </c>
    </row>
    <row r="198" spans="1:17" x14ac:dyDescent="0.2">
      <c r="A198" s="15">
        <v>2005</v>
      </c>
      <c r="B198" t="s">
        <v>18</v>
      </c>
      <c r="C198" s="5">
        <v>295753.15100000001</v>
      </c>
      <c r="D198" s="28">
        <f t="shared" ca="1" si="38"/>
        <v>10.353081427819051</v>
      </c>
      <c r="E198" s="5">
        <f t="shared" ca="1" si="36"/>
        <v>715.41631718601889</v>
      </c>
      <c r="F198" s="5">
        <f t="shared" ca="1" si="32"/>
        <v>2115866.3008458056</v>
      </c>
      <c r="G198" s="5">
        <f t="shared" ca="1" si="33"/>
        <v>1929496.9601255683</v>
      </c>
      <c r="H198" s="5">
        <f t="shared" ca="1" si="34"/>
        <v>186369.34072023717</v>
      </c>
      <c r="I198" s="31">
        <f t="shared" ca="1" si="37"/>
        <v>4.7451013308291582E-4</v>
      </c>
      <c r="J198" s="29">
        <f t="shared" ca="1" si="35"/>
        <v>0.99952548986691714</v>
      </c>
      <c r="K198" s="30">
        <f t="shared" si="39"/>
        <v>94</v>
      </c>
      <c r="L198" s="30">
        <f t="shared" si="28"/>
        <v>10.348364085408207</v>
      </c>
      <c r="M198" s="5">
        <v>59</v>
      </c>
      <c r="N198" s="5">
        <v>1</v>
      </c>
      <c r="O198" s="5">
        <f>'prisoners yearly estimates'!B161</f>
        <v>1928503.9601255683</v>
      </c>
      <c r="P198" s="5">
        <f>'prisoners yearly estimates'!C161</f>
        <v>186358.34072023717</v>
      </c>
      <c r="Q198" s="5">
        <f>'prisoners yearly estimates'!D161</f>
        <v>2114862.3008458056</v>
      </c>
    </row>
    <row r="199" spans="1:17" x14ac:dyDescent="0.2">
      <c r="A199" s="15">
        <v>2006</v>
      </c>
      <c r="B199" t="s">
        <v>18</v>
      </c>
      <c r="C199" s="5">
        <v>298593.212</v>
      </c>
      <c r="D199" s="28">
        <f t="shared" ca="1" si="38"/>
        <v>10.295874934451435</v>
      </c>
      <c r="E199" s="5">
        <f t="shared" ca="1" si="36"/>
        <v>718.31950088053316</v>
      </c>
      <c r="F199" s="5">
        <f t="shared" ca="1" si="32"/>
        <v>2144853.2701015524</v>
      </c>
      <c r="G199" s="5">
        <f t="shared" ca="1" si="33"/>
        <v>1954973.9307367073</v>
      </c>
      <c r="H199" s="5">
        <f t="shared" ca="1" si="34"/>
        <v>189879.33936484519</v>
      </c>
      <c r="I199" s="31">
        <f t="shared" ca="1" si="37"/>
        <v>4.9280760354760973E-4</v>
      </c>
      <c r="J199" s="29">
        <f t="shared" ca="1" si="35"/>
        <v>0.99950719239645236</v>
      </c>
      <c r="K199" s="30">
        <f t="shared" si="39"/>
        <v>90.545454545454547</v>
      </c>
      <c r="L199" s="30">
        <f t="shared" si="28"/>
        <v>10.290962344080437</v>
      </c>
      <c r="M199" s="5">
        <v>53</v>
      </c>
      <c r="N199" s="5">
        <v>0</v>
      </c>
      <c r="O199" s="5">
        <f>'prisoners yearly estimates'!B162</f>
        <v>1953927.9307367073</v>
      </c>
      <c r="P199" s="5">
        <f>'prisoners yearly estimates'!C162</f>
        <v>189868.33936484519</v>
      </c>
      <c r="Q199" s="5">
        <f>'prisoners yearly estimates'!D162</f>
        <v>2143796.2701015524</v>
      </c>
    </row>
    <row r="200" spans="1:17" x14ac:dyDescent="0.2">
      <c r="A200" s="15">
        <v>2007</v>
      </c>
      <c r="B200" t="s">
        <v>18</v>
      </c>
      <c r="C200" s="5">
        <v>301579.89500000002</v>
      </c>
      <c r="D200" s="28">
        <f t="shared" ca="1" si="38"/>
        <v>10.238921135734572</v>
      </c>
      <c r="E200" s="5">
        <f t="shared" ca="1" si="36"/>
        <v>720.94677261988693</v>
      </c>
      <c r="F200" s="5">
        <f t="shared" ca="1" si="32"/>
        <v>2174230.5198729439</v>
      </c>
      <c r="G200" s="5">
        <f t="shared" ca="1" si="33"/>
        <v>1980775.072182338</v>
      </c>
      <c r="H200" s="5">
        <f t="shared" ca="1" si="34"/>
        <v>193455.44769060586</v>
      </c>
      <c r="I200" s="31">
        <f t="shared" ca="1" si="37"/>
        <v>5.0546618215267379E-4</v>
      </c>
      <c r="J200" s="29">
        <f t="shared" ca="1" si="35"/>
        <v>0.99949453381784736</v>
      </c>
      <c r="K200" s="30">
        <f t="shared" si="39"/>
        <v>87.727272727272734</v>
      </c>
      <c r="L200" s="30">
        <f t="shared" si="28"/>
        <v>10.233879006693643</v>
      </c>
      <c r="M200" s="5">
        <v>42</v>
      </c>
      <c r="N200" s="5">
        <v>0</v>
      </c>
      <c r="O200" s="5">
        <f>'prisoners yearly estimates'!B163</f>
        <v>1979687.072182338</v>
      </c>
      <c r="P200" s="5">
        <f>'prisoners yearly estimates'!C163</f>
        <v>193444.44769060586</v>
      </c>
      <c r="Q200" s="5">
        <f>'prisoners yearly estimates'!D163</f>
        <v>2173131.5198729439</v>
      </c>
    </row>
    <row r="201" spans="1:17" x14ac:dyDescent="0.2">
      <c r="A201" s="15">
        <v>2008</v>
      </c>
      <c r="B201" t="s">
        <v>18</v>
      </c>
      <c r="C201" s="5">
        <v>304374.84600000002</v>
      </c>
      <c r="D201" s="28">
        <f t="shared" ca="1" si="38"/>
        <v>10.182252121198594</v>
      </c>
      <c r="E201" s="5">
        <f t="shared" ca="1" si="36"/>
        <v>724.11033399218695</v>
      </c>
      <c r="F201" s="5">
        <f t="shared" ref="F201:F203" ca="1" si="40">G201+H201</f>
        <v>2204009.713958805</v>
      </c>
      <c r="G201" s="5">
        <f t="shared" ca="1" si="33"/>
        <v>2006910.8031069753</v>
      </c>
      <c r="H201" s="5">
        <f t="shared" ca="1" si="34"/>
        <v>197098.91085182966</v>
      </c>
      <c r="I201" s="31">
        <f t="shared" ca="1" si="37"/>
        <v>5.1542422558543814E-4</v>
      </c>
      <c r="J201" s="29">
        <f t="shared" ca="1" si="35"/>
        <v>0.99948457577441452</v>
      </c>
      <c r="K201" s="30">
        <f t="shared" si="39"/>
        <v>82.727272727272734</v>
      </c>
      <c r="L201" s="30">
        <f t="shared" si="28"/>
        <v>10.177112307080678</v>
      </c>
      <c r="M201" s="5">
        <v>37</v>
      </c>
      <c r="N201" s="5">
        <v>0</v>
      </c>
      <c r="O201" s="5">
        <f>'prisoners yearly estimates'!B164</f>
        <v>2005785.8031069753</v>
      </c>
      <c r="P201" s="5">
        <f>'prisoners yearly estimates'!C164</f>
        <v>197087.91085182966</v>
      </c>
      <c r="Q201" s="5">
        <f>'prisoners yearly estimates'!D164</f>
        <v>2202873.713958805</v>
      </c>
    </row>
    <row r="202" spans="1:17" x14ac:dyDescent="0.2">
      <c r="A202" s="15">
        <v>2009</v>
      </c>
      <c r="B202" t="s">
        <v>18</v>
      </c>
      <c r="C202" s="5">
        <v>307006.55</v>
      </c>
      <c r="D202" s="28">
        <f t="shared" ca="1" si="38"/>
        <v>10.125967333357476</v>
      </c>
      <c r="E202" s="5">
        <f t="shared" ca="1" si="36"/>
        <v>727.74232271662652</v>
      </c>
      <c r="F202" s="5">
        <f t="shared" ca="1" si="40"/>
        <v>2234216.5978621813</v>
      </c>
      <c r="G202" s="5">
        <f t="shared" ca="1" si="33"/>
        <v>2033405.6004072782</v>
      </c>
      <c r="H202" s="5">
        <f t="shared" ca="1" si="34"/>
        <v>200810.99745490291</v>
      </c>
      <c r="I202" s="31">
        <f t="shared" ca="1" si="37"/>
        <v>5.3173000376809587E-4</v>
      </c>
      <c r="J202" s="29">
        <f t="shared" ca="1" si="35"/>
        <v>0.99946826999623195</v>
      </c>
      <c r="K202" s="30">
        <f t="shared" si="39"/>
        <v>78.63636363636364</v>
      </c>
      <c r="L202" s="30">
        <f>O202/P202</f>
        <v>10.120660488871223</v>
      </c>
      <c r="M202" s="5">
        <v>52</v>
      </c>
      <c r="N202" s="5">
        <v>0</v>
      </c>
      <c r="O202" s="5">
        <f>'prisoners yearly estimates'!B165</f>
        <v>2032228.6004072782</v>
      </c>
      <c r="P202" s="5">
        <f>'prisoners yearly estimates'!C165</f>
        <v>200799.99745490291</v>
      </c>
      <c r="Q202" s="5">
        <f>'prisoners yearly estimates'!D165</f>
        <v>2233028.5978621813</v>
      </c>
    </row>
    <row r="203" spans="1:17" x14ac:dyDescent="0.2">
      <c r="A203" s="15">
        <v>2010</v>
      </c>
      <c r="B203" t="s">
        <v>18</v>
      </c>
      <c r="C203" s="5">
        <v>309349.68900000001</v>
      </c>
      <c r="D203" s="28">
        <f t="shared" ca="1" si="38"/>
        <v>10.069904298268767</v>
      </c>
      <c r="E203" s="5">
        <f t="shared" ref="E203" ca="1" si="41">F203*100/C203</f>
        <v>732.12809986047853</v>
      </c>
      <c r="F203" s="5">
        <f t="shared" ca="1" si="40"/>
        <v>2264836</v>
      </c>
      <c r="G203" s="5">
        <f t="shared" ca="1" si="33"/>
        <v>2060242</v>
      </c>
      <c r="H203" s="5">
        <f t="shared" ca="1" si="34"/>
        <v>204594</v>
      </c>
      <c r="I203" s="31">
        <f t="shared" ca="1" si="37"/>
        <v>5.448518126698798E-4</v>
      </c>
      <c r="J203" s="29">
        <f t="shared" ca="1" si="35"/>
        <v>0.99945514818733017</v>
      </c>
      <c r="K203" s="30">
        <f t="shared" si="39"/>
        <v>79.2</v>
      </c>
      <c r="L203" s="30">
        <f>O203/P203</f>
        <v>10.064521805437428</v>
      </c>
      <c r="M203" s="5">
        <v>45</v>
      </c>
      <c r="N203" s="5">
        <v>1</v>
      </c>
      <c r="O203" s="5">
        <f>'prisoners yearly estimates'!B166</f>
        <v>2059020</v>
      </c>
      <c r="P203" s="5">
        <f>'prisoners yearly estimates'!C166</f>
        <v>204582</v>
      </c>
      <c r="Q203" s="5">
        <f>'prisoners yearly estimates'!D166</f>
        <v>2263602</v>
      </c>
    </row>
    <row r="205" spans="1:17" x14ac:dyDescent="0.2">
      <c r="O205" s="5"/>
      <c r="P205" s="5"/>
      <c r="Q205" s="5"/>
    </row>
    <row r="206" spans="1:17" x14ac:dyDescent="0.2">
      <c r="O206" s="5"/>
      <c r="P206" s="5"/>
      <c r="Q206" s="5"/>
    </row>
    <row r="207" spans="1:17" x14ac:dyDescent="0.2">
      <c r="O207" s="5"/>
      <c r="P207" s="5"/>
      <c r="Q207" s="5"/>
    </row>
    <row r="208" spans="1:17" x14ac:dyDescent="0.2">
      <c r="O208" s="5"/>
      <c r="P208" s="5"/>
      <c r="Q208" s="5"/>
    </row>
    <row r="209" spans="16:17" x14ac:dyDescent="0.2">
      <c r="P209" s="5"/>
      <c r="Q209" s="5"/>
    </row>
    <row r="210" spans="16:17" x14ac:dyDescent="0.2">
      <c r="P210" s="5"/>
      <c r="Q210" s="5"/>
    </row>
  </sheetData>
  <mergeCells count="6">
    <mergeCell ref="O6:Q6"/>
    <mergeCell ref="I6:J6"/>
    <mergeCell ref="A1:D1"/>
    <mergeCell ref="A4:B4"/>
    <mergeCell ref="D6:H6"/>
    <mergeCell ref="M6:N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" workbookViewId="0">
      <selection activeCell="L1" sqref="L1:L3"/>
    </sheetView>
  </sheetViews>
  <sheetFormatPr defaultRowHeight="12.75" x14ac:dyDescent="0.2"/>
  <cols>
    <col min="1" max="1" width="26.42578125" customWidth="1"/>
    <col min="11" max="11" width="3.85546875" customWidth="1"/>
    <col min="12" max="12" width="47.42578125" customWidth="1"/>
  </cols>
  <sheetData>
    <row r="1" spans="1:12" x14ac:dyDescent="0.2">
      <c r="A1" s="34" t="s">
        <v>75</v>
      </c>
      <c r="B1" s="34"/>
      <c r="C1" s="34"/>
      <c r="D1" s="34"/>
      <c r="E1" s="34"/>
      <c r="L1" t="s">
        <v>585</v>
      </c>
    </row>
    <row r="2" spans="1:12" x14ac:dyDescent="0.2">
      <c r="L2" t="s">
        <v>586</v>
      </c>
    </row>
    <row r="3" spans="1:12" x14ac:dyDescent="0.2">
      <c r="B3" s="41" t="s">
        <v>66</v>
      </c>
      <c r="C3" s="41"/>
      <c r="D3" s="41"/>
      <c r="E3" s="41" t="s">
        <v>73</v>
      </c>
      <c r="F3" s="41"/>
      <c r="G3" s="41"/>
      <c r="H3" s="41" t="s">
        <v>72</v>
      </c>
      <c r="I3" s="41"/>
      <c r="J3" s="41"/>
      <c r="L3" t="s">
        <v>587</v>
      </c>
    </row>
    <row r="4" spans="1:12" x14ac:dyDescent="0.2">
      <c r="A4" t="s">
        <v>38</v>
      </c>
      <c r="B4" s="15" t="s">
        <v>67</v>
      </c>
      <c r="C4" s="15" t="s">
        <v>68</v>
      </c>
      <c r="D4" s="15" t="s">
        <v>69</v>
      </c>
      <c r="E4" s="15" t="s">
        <v>70</v>
      </c>
      <c r="F4" s="15" t="s">
        <v>71</v>
      </c>
      <c r="G4" s="15" t="s">
        <v>39</v>
      </c>
      <c r="H4" s="15" t="s">
        <v>70</v>
      </c>
      <c r="I4" s="15" t="s">
        <v>71</v>
      </c>
      <c r="J4" s="15" t="s">
        <v>39</v>
      </c>
      <c r="L4" t="s">
        <v>76</v>
      </c>
    </row>
    <row r="5" spans="1:12" x14ac:dyDescent="0.2">
      <c r="A5" t="s">
        <v>78</v>
      </c>
      <c r="B5" s="15">
        <v>1608</v>
      </c>
      <c r="C5" s="15">
        <v>1748</v>
      </c>
      <c r="D5" s="15">
        <f t="shared" ref="D5:D15" si="0">C5-B5+1</f>
        <v>141</v>
      </c>
      <c r="E5" s="15">
        <v>466</v>
      </c>
      <c r="F5" s="15">
        <v>73</v>
      </c>
      <c r="G5" s="16">
        <f t="shared" ref="G5:G15" si="1">E5/F5</f>
        <v>6.3835616438356162</v>
      </c>
      <c r="H5" s="15"/>
      <c r="I5" s="15"/>
      <c r="J5" s="15"/>
      <c r="L5" t="s">
        <v>89</v>
      </c>
    </row>
    <row r="6" spans="1:12" x14ac:dyDescent="0.2">
      <c r="A6" t="s">
        <v>79</v>
      </c>
      <c r="B6" s="15">
        <v>1749</v>
      </c>
      <c r="C6" s="15">
        <v>1755</v>
      </c>
      <c r="D6" s="15">
        <f t="shared" si="0"/>
        <v>7</v>
      </c>
      <c r="E6" s="15">
        <v>73</v>
      </c>
      <c r="F6" s="15">
        <v>9</v>
      </c>
      <c r="G6" s="16">
        <f t="shared" si="1"/>
        <v>8.1111111111111107</v>
      </c>
      <c r="H6" s="15"/>
      <c r="I6" s="15"/>
      <c r="J6" s="15"/>
    </row>
    <row r="7" spans="1:12" x14ac:dyDescent="0.2">
      <c r="A7" t="s">
        <v>80</v>
      </c>
      <c r="B7" s="15">
        <v>1756</v>
      </c>
      <c r="C7" s="15">
        <v>1762</v>
      </c>
      <c r="D7" s="15">
        <f t="shared" si="0"/>
        <v>7</v>
      </c>
      <c r="E7" s="15">
        <v>52</v>
      </c>
      <c r="F7" s="15">
        <v>2</v>
      </c>
      <c r="G7" s="16">
        <f t="shared" si="1"/>
        <v>26</v>
      </c>
      <c r="H7" s="15"/>
      <c r="I7" s="15"/>
      <c r="J7" s="15"/>
    </row>
    <row r="8" spans="1:12" x14ac:dyDescent="0.2">
      <c r="A8" t="s">
        <v>81</v>
      </c>
      <c r="B8" s="15">
        <v>1763</v>
      </c>
      <c r="C8" s="15">
        <v>1763</v>
      </c>
      <c r="D8" s="15">
        <f t="shared" si="0"/>
        <v>1</v>
      </c>
      <c r="E8" s="15">
        <v>5</v>
      </c>
      <c r="F8" s="15">
        <v>2</v>
      </c>
      <c r="G8" s="16">
        <f t="shared" si="1"/>
        <v>2.5</v>
      </c>
      <c r="H8" s="15"/>
      <c r="I8" s="15"/>
      <c r="J8" s="15"/>
    </row>
    <row r="9" spans="1:12" x14ac:dyDescent="0.2">
      <c r="A9" t="s">
        <v>82</v>
      </c>
      <c r="B9" s="15">
        <v>1764</v>
      </c>
      <c r="C9" s="15">
        <v>1770</v>
      </c>
      <c r="D9" s="15">
        <f t="shared" si="0"/>
        <v>7</v>
      </c>
      <c r="E9" s="15">
        <v>138</v>
      </c>
      <c r="F9" s="15">
        <v>15</v>
      </c>
      <c r="G9" s="16">
        <f t="shared" si="1"/>
        <v>9.1999999999999993</v>
      </c>
      <c r="H9" s="15"/>
      <c r="I9" s="15"/>
      <c r="J9" s="15"/>
    </row>
    <row r="10" spans="1:12" x14ac:dyDescent="0.2">
      <c r="A10" t="s">
        <v>83</v>
      </c>
      <c r="B10" s="15">
        <v>1771</v>
      </c>
      <c r="C10" s="15">
        <v>1776</v>
      </c>
      <c r="D10" s="15">
        <f t="shared" si="0"/>
        <v>6</v>
      </c>
      <c r="E10" s="15">
        <v>120</v>
      </c>
      <c r="F10" s="15">
        <v>5</v>
      </c>
      <c r="G10" s="16">
        <f t="shared" si="1"/>
        <v>24</v>
      </c>
      <c r="H10" s="15"/>
      <c r="I10" s="15"/>
      <c r="J10" s="15"/>
    </row>
    <row r="11" spans="1:12" x14ac:dyDescent="0.2">
      <c r="A11" t="s">
        <v>84</v>
      </c>
      <c r="B11" s="15">
        <v>1777</v>
      </c>
      <c r="C11" s="15">
        <v>1783</v>
      </c>
      <c r="D11" s="15">
        <f t="shared" si="0"/>
        <v>7</v>
      </c>
      <c r="E11" s="15">
        <v>171</v>
      </c>
      <c r="F11" s="15">
        <v>12</v>
      </c>
      <c r="G11" s="16">
        <f t="shared" si="1"/>
        <v>14.25</v>
      </c>
      <c r="H11" s="15"/>
      <c r="I11" s="15"/>
      <c r="J11" s="15"/>
    </row>
    <row r="12" spans="1:12" x14ac:dyDescent="0.2">
      <c r="A12" t="s">
        <v>85</v>
      </c>
      <c r="B12" s="15">
        <v>1784</v>
      </c>
      <c r="C12" s="15">
        <v>1790</v>
      </c>
      <c r="D12" s="15">
        <f t="shared" si="0"/>
        <v>7</v>
      </c>
      <c r="E12" s="15">
        <v>194</v>
      </c>
      <c r="F12" s="15">
        <v>11</v>
      </c>
      <c r="G12" s="16">
        <f t="shared" si="1"/>
        <v>17.636363636363637</v>
      </c>
      <c r="H12" s="15"/>
      <c r="I12" s="15"/>
      <c r="J12" s="15"/>
    </row>
    <row r="13" spans="1:12" x14ac:dyDescent="0.2">
      <c r="A13" t="s">
        <v>86</v>
      </c>
      <c r="B13" s="15">
        <v>1791</v>
      </c>
      <c r="C13" s="15">
        <v>1806</v>
      </c>
      <c r="D13" s="15">
        <f t="shared" si="0"/>
        <v>16</v>
      </c>
      <c r="E13" s="15">
        <v>331</v>
      </c>
      <c r="F13" s="15">
        <v>24</v>
      </c>
      <c r="G13" s="16">
        <f t="shared" si="1"/>
        <v>13.791666666666666</v>
      </c>
      <c r="H13" s="15"/>
      <c r="I13" s="15"/>
      <c r="J13" s="15"/>
    </row>
    <row r="14" spans="1:12" x14ac:dyDescent="0.2">
      <c r="A14" t="s">
        <v>87</v>
      </c>
      <c r="B14" s="15">
        <v>1807</v>
      </c>
      <c r="C14" s="15">
        <v>1811</v>
      </c>
      <c r="D14" s="15">
        <f t="shared" si="0"/>
        <v>5</v>
      </c>
      <c r="E14" s="15">
        <v>85</v>
      </c>
      <c r="F14" s="15">
        <v>7</v>
      </c>
      <c r="G14" s="16">
        <f t="shared" si="1"/>
        <v>12.142857142857142</v>
      </c>
      <c r="H14" s="15"/>
      <c r="I14" s="15"/>
      <c r="J14" s="15"/>
    </row>
    <row r="15" spans="1:12" x14ac:dyDescent="0.2">
      <c r="A15" t="s">
        <v>88</v>
      </c>
      <c r="B15" s="15">
        <v>1812</v>
      </c>
      <c r="C15" s="15">
        <v>1814</v>
      </c>
      <c r="D15" s="15">
        <f t="shared" si="0"/>
        <v>3</v>
      </c>
      <c r="E15" s="15">
        <v>42</v>
      </c>
      <c r="F15" s="15">
        <v>4</v>
      </c>
      <c r="G15" s="16">
        <f t="shared" si="1"/>
        <v>10.5</v>
      </c>
      <c r="H15" s="15"/>
      <c r="I15" s="15"/>
      <c r="J15" s="15"/>
    </row>
    <row r="16" spans="1:12" x14ac:dyDescent="0.2">
      <c r="A16" t="s">
        <v>46</v>
      </c>
      <c r="B16" s="15">
        <v>1815</v>
      </c>
      <c r="C16" s="15">
        <v>1819</v>
      </c>
      <c r="D16" s="15">
        <f>C16-B16+1</f>
        <v>5</v>
      </c>
      <c r="E16" s="5">
        <v>108</v>
      </c>
      <c r="F16" s="15">
        <v>7</v>
      </c>
      <c r="G16" s="16">
        <f t="shared" ref="G16:G27" si="2">E16/F16</f>
        <v>15.428571428571429</v>
      </c>
      <c r="H16" s="15"/>
      <c r="I16" s="15"/>
      <c r="J16" s="16"/>
      <c r="L16" t="s">
        <v>77</v>
      </c>
    </row>
    <row r="17" spans="1:10" x14ac:dyDescent="0.2">
      <c r="A17" t="s">
        <v>28</v>
      </c>
      <c r="B17" s="15">
        <v>1820</v>
      </c>
      <c r="C17" s="15">
        <v>1840</v>
      </c>
      <c r="D17" s="15">
        <f t="shared" ref="D17:D35" si="3">C17-B17+1</f>
        <v>21</v>
      </c>
      <c r="E17" s="5">
        <v>756</v>
      </c>
      <c r="F17" s="15">
        <v>48</v>
      </c>
      <c r="G17" s="16">
        <f t="shared" si="2"/>
        <v>15.75</v>
      </c>
      <c r="H17" s="15"/>
      <c r="I17" s="15"/>
      <c r="J17" s="16"/>
    </row>
    <row r="18" spans="1:10" x14ac:dyDescent="0.2">
      <c r="A18" t="s">
        <v>29</v>
      </c>
      <c r="B18" s="15">
        <v>1841</v>
      </c>
      <c r="C18" s="15">
        <v>1845</v>
      </c>
      <c r="D18" s="15">
        <f t="shared" si="3"/>
        <v>5</v>
      </c>
      <c r="E18" s="5">
        <v>159</v>
      </c>
      <c r="F18" s="15">
        <v>7</v>
      </c>
      <c r="G18" s="16">
        <f t="shared" si="2"/>
        <v>22.714285714285715</v>
      </c>
      <c r="H18" s="15"/>
      <c r="I18" s="15"/>
      <c r="J18" s="16"/>
    </row>
    <row r="19" spans="1:10" x14ac:dyDescent="0.2">
      <c r="A19" t="s">
        <v>30</v>
      </c>
      <c r="B19" s="15">
        <v>1846</v>
      </c>
      <c r="C19" s="15">
        <v>1847</v>
      </c>
      <c r="D19" s="15">
        <f t="shared" si="3"/>
        <v>2</v>
      </c>
      <c r="E19" s="5">
        <v>61</v>
      </c>
      <c r="F19" s="15">
        <v>4</v>
      </c>
      <c r="G19" s="16">
        <f t="shared" si="2"/>
        <v>15.25</v>
      </c>
      <c r="H19" s="15"/>
      <c r="I19" s="15"/>
      <c r="J19" s="16"/>
    </row>
    <row r="20" spans="1:10" x14ac:dyDescent="0.2">
      <c r="A20" t="s">
        <v>31</v>
      </c>
      <c r="B20" s="15">
        <v>1848</v>
      </c>
      <c r="C20" s="15">
        <v>1852</v>
      </c>
      <c r="D20" s="15">
        <f t="shared" si="3"/>
        <v>5</v>
      </c>
      <c r="E20" s="5">
        <v>210</v>
      </c>
      <c r="F20" s="15">
        <v>13</v>
      </c>
      <c r="G20" s="16">
        <f t="shared" si="2"/>
        <v>16.153846153846153</v>
      </c>
      <c r="H20" s="15"/>
      <c r="I20" s="15"/>
      <c r="J20" s="16"/>
    </row>
    <row r="21" spans="1:10" x14ac:dyDescent="0.2">
      <c r="A21" t="s">
        <v>32</v>
      </c>
      <c r="B21" s="15">
        <v>1853</v>
      </c>
      <c r="C21" s="15">
        <v>1855</v>
      </c>
      <c r="D21" s="15">
        <f t="shared" si="3"/>
        <v>3</v>
      </c>
      <c r="E21" s="5">
        <v>154</v>
      </c>
      <c r="F21" s="15">
        <v>5</v>
      </c>
      <c r="G21" s="16">
        <f t="shared" si="2"/>
        <v>30.8</v>
      </c>
      <c r="H21" s="15"/>
      <c r="I21" s="15"/>
      <c r="J21" s="16"/>
    </row>
    <row r="22" spans="1:10" x14ac:dyDescent="0.2">
      <c r="A22" t="s">
        <v>33</v>
      </c>
      <c r="B22" s="15">
        <v>1856</v>
      </c>
      <c r="C22" s="15">
        <v>1860</v>
      </c>
      <c r="D22" s="15">
        <f t="shared" si="3"/>
        <v>5</v>
      </c>
      <c r="E22" s="5">
        <v>312</v>
      </c>
      <c r="F22" s="15">
        <v>21</v>
      </c>
      <c r="G22" s="16">
        <f t="shared" si="2"/>
        <v>14.857142857142858</v>
      </c>
      <c r="H22" s="15"/>
      <c r="I22" s="15"/>
      <c r="J22" s="16"/>
    </row>
    <row r="23" spans="1:10" x14ac:dyDescent="0.2">
      <c r="A23" t="s">
        <v>34</v>
      </c>
      <c r="B23" s="15">
        <v>1861</v>
      </c>
      <c r="C23" s="15">
        <v>1864</v>
      </c>
      <c r="D23" s="15">
        <f t="shared" si="3"/>
        <v>4</v>
      </c>
      <c r="E23" s="5">
        <v>255</v>
      </c>
      <c r="F23" s="15">
        <v>11</v>
      </c>
      <c r="G23" s="16">
        <f t="shared" si="2"/>
        <v>23.181818181818183</v>
      </c>
      <c r="H23" s="15"/>
      <c r="I23" s="15"/>
      <c r="J23" s="16"/>
    </row>
    <row r="24" spans="1:10" x14ac:dyDescent="0.2">
      <c r="A24" t="s">
        <v>35</v>
      </c>
      <c r="B24" s="15">
        <v>1865</v>
      </c>
      <c r="C24" s="15">
        <v>1865</v>
      </c>
      <c r="D24" s="15">
        <f t="shared" si="3"/>
        <v>1</v>
      </c>
      <c r="E24" s="5">
        <v>32</v>
      </c>
      <c r="F24" s="15">
        <v>2</v>
      </c>
      <c r="G24" s="16">
        <f t="shared" si="2"/>
        <v>16</v>
      </c>
      <c r="H24" s="15"/>
      <c r="I24" s="15"/>
      <c r="J24" s="16"/>
    </row>
    <row r="25" spans="1:10" x14ac:dyDescent="0.2">
      <c r="A25" t="s">
        <v>36</v>
      </c>
      <c r="B25" s="15">
        <v>1866</v>
      </c>
      <c r="C25" s="15">
        <v>1870</v>
      </c>
      <c r="D25" s="15">
        <f t="shared" si="3"/>
        <v>5</v>
      </c>
      <c r="E25" s="5">
        <v>220</v>
      </c>
      <c r="F25" s="15">
        <v>6</v>
      </c>
      <c r="G25" s="16">
        <f t="shared" si="2"/>
        <v>36.666666666666664</v>
      </c>
      <c r="H25" s="15"/>
      <c r="I25" s="15"/>
      <c r="J25" s="16"/>
    </row>
    <row r="26" spans="1:10" x14ac:dyDescent="0.2">
      <c r="A26" t="s">
        <v>37</v>
      </c>
      <c r="B26" s="15">
        <v>1871</v>
      </c>
      <c r="C26" s="15">
        <v>1908</v>
      </c>
      <c r="D26" s="15">
        <f t="shared" si="3"/>
        <v>38</v>
      </c>
      <c r="E26" s="5">
        <v>3818</v>
      </c>
      <c r="F26" s="15">
        <v>30</v>
      </c>
      <c r="G26" s="16">
        <f t="shared" si="2"/>
        <v>127.26666666666667</v>
      </c>
      <c r="H26" s="5">
        <v>81819.551724137898</v>
      </c>
      <c r="I26" s="5">
        <v>6432.5862068965498</v>
      </c>
      <c r="J26" s="16">
        <f t="shared" ref="J26:J35" si="4">H26/I26</f>
        <v>12.71954220161355</v>
      </c>
    </row>
    <row r="27" spans="1:10" x14ac:dyDescent="0.2">
      <c r="A27" t="s">
        <v>10</v>
      </c>
      <c r="B27" s="15">
        <v>1909</v>
      </c>
      <c r="C27" s="15">
        <v>1913</v>
      </c>
      <c r="D27" s="15">
        <f t="shared" si="3"/>
        <v>5</v>
      </c>
      <c r="E27" s="5">
        <v>665</v>
      </c>
      <c r="F27" s="15">
        <v>2</v>
      </c>
      <c r="G27" s="16">
        <f t="shared" si="2"/>
        <v>332.5</v>
      </c>
      <c r="H27" s="5">
        <v>131664.6</v>
      </c>
      <c r="I27" s="5">
        <v>8696</v>
      </c>
      <c r="J27" s="16">
        <f t="shared" si="4"/>
        <v>15.140823367065318</v>
      </c>
    </row>
    <row r="28" spans="1:10" x14ac:dyDescent="0.2">
      <c r="A28" t="s">
        <v>11</v>
      </c>
      <c r="B28" s="15">
        <v>1914</v>
      </c>
      <c r="C28" s="15">
        <v>1914</v>
      </c>
      <c r="D28" s="15">
        <f t="shared" si="3"/>
        <v>1</v>
      </c>
      <c r="E28" s="5">
        <v>99</v>
      </c>
      <c r="F28" s="15">
        <v>0</v>
      </c>
      <c r="G28" s="16" t="s">
        <v>74</v>
      </c>
      <c r="H28" s="5">
        <v>138521</v>
      </c>
      <c r="I28" s="5">
        <v>8825</v>
      </c>
      <c r="J28" s="16">
        <f t="shared" si="4"/>
        <v>15.69643059490085</v>
      </c>
    </row>
    <row r="29" spans="1:10" x14ac:dyDescent="0.2">
      <c r="A29" t="s">
        <v>12</v>
      </c>
      <c r="B29" s="15">
        <v>1915</v>
      </c>
      <c r="C29" s="15">
        <v>1918</v>
      </c>
      <c r="D29" s="15">
        <f t="shared" si="3"/>
        <v>4</v>
      </c>
      <c r="E29" s="5">
        <v>403</v>
      </c>
      <c r="F29" s="15">
        <v>0</v>
      </c>
      <c r="G29" s="16" t="s">
        <v>74</v>
      </c>
      <c r="H29" s="5">
        <v>143907.5</v>
      </c>
      <c r="I29" s="5">
        <v>8883</v>
      </c>
      <c r="J29" s="16">
        <f t="shared" si="4"/>
        <v>16.200326466283911</v>
      </c>
    </row>
    <row r="30" spans="1:10" x14ac:dyDescent="0.2">
      <c r="A30" t="s">
        <v>13</v>
      </c>
      <c r="B30" s="15">
        <v>1919</v>
      </c>
      <c r="C30" s="15">
        <v>1923</v>
      </c>
      <c r="D30" s="15">
        <f t="shared" si="3"/>
        <v>5</v>
      </c>
      <c r="E30" s="5">
        <v>558</v>
      </c>
      <c r="F30" s="15">
        <v>1</v>
      </c>
      <c r="G30" s="16">
        <f t="shared" ref="G30:G35" si="5">E30/F30</f>
        <v>558</v>
      </c>
      <c r="H30" s="5">
        <v>154791.6</v>
      </c>
      <c r="I30" s="5">
        <v>9013</v>
      </c>
      <c r="J30" s="16">
        <f t="shared" si="4"/>
        <v>17.174259403084434</v>
      </c>
    </row>
    <row r="31" spans="1:10" x14ac:dyDescent="0.2">
      <c r="A31" t="s">
        <v>14</v>
      </c>
      <c r="B31" s="15">
        <v>1924</v>
      </c>
      <c r="C31" s="15">
        <v>1931</v>
      </c>
      <c r="D31" s="15">
        <f t="shared" si="3"/>
        <v>8</v>
      </c>
      <c r="E31" s="5">
        <v>1097</v>
      </c>
      <c r="F31" s="15">
        <v>5</v>
      </c>
      <c r="G31" s="16">
        <f t="shared" si="5"/>
        <v>219.4</v>
      </c>
      <c r="H31" s="5">
        <v>191811.125</v>
      </c>
      <c r="I31" s="5">
        <v>9838.625</v>
      </c>
      <c r="J31" s="16">
        <f t="shared" si="4"/>
        <v>19.495724758286855</v>
      </c>
    </row>
    <row r="32" spans="1:10" x14ac:dyDescent="0.2">
      <c r="A32" t="s">
        <v>15</v>
      </c>
      <c r="B32" s="15">
        <v>1932</v>
      </c>
      <c r="C32" s="15">
        <v>1938</v>
      </c>
      <c r="D32" s="15">
        <f t="shared" si="3"/>
        <v>7</v>
      </c>
      <c r="E32" s="5">
        <v>1196</v>
      </c>
      <c r="F32" s="15">
        <v>8</v>
      </c>
      <c r="G32" s="16">
        <f t="shared" si="5"/>
        <v>149.5</v>
      </c>
      <c r="H32" s="5">
        <v>243333.42857142899</v>
      </c>
      <c r="I32" s="5">
        <v>11732.285714285699</v>
      </c>
      <c r="J32" s="16">
        <f t="shared" si="4"/>
        <v>20.740496310547272</v>
      </c>
    </row>
    <row r="33" spans="1:10" x14ac:dyDescent="0.2">
      <c r="A33" t="s">
        <v>16</v>
      </c>
      <c r="B33" s="15">
        <v>1939</v>
      </c>
      <c r="C33" s="15">
        <v>1945</v>
      </c>
      <c r="D33" s="15">
        <f t="shared" si="3"/>
        <v>7</v>
      </c>
      <c r="E33" s="5">
        <v>927</v>
      </c>
      <c r="F33" s="15">
        <v>8</v>
      </c>
      <c r="G33" s="16">
        <f t="shared" si="5"/>
        <v>115.875</v>
      </c>
      <c r="H33" s="5">
        <v>265695.14285714302</v>
      </c>
      <c r="I33" s="5">
        <v>13958.857142857099</v>
      </c>
      <c r="J33" s="16">
        <f t="shared" si="4"/>
        <v>19.034161617815691</v>
      </c>
    </row>
    <row r="34" spans="1:10" x14ac:dyDescent="0.2">
      <c r="A34" t="s">
        <v>17</v>
      </c>
      <c r="B34" s="15">
        <v>1946</v>
      </c>
      <c r="C34" s="15">
        <v>1952</v>
      </c>
      <c r="D34" s="15">
        <f t="shared" si="3"/>
        <v>7</v>
      </c>
      <c r="E34" s="5">
        <v>783</v>
      </c>
      <c r="F34" s="15">
        <v>5</v>
      </c>
      <c r="G34" s="16">
        <f t="shared" si="5"/>
        <v>156.6</v>
      </c>
      <c r="H34" s="5">
        <v>257319.714285714</v>
      </c>
      <c r="I34" s="5">
        <v>13310.714285714301</v>
      </c>
      <c r="J34" s="16">
        <f t="shared" si="4"/>
        <v>19.331773544405646</v>
      </c>
    </row>
    <row r="35" spans="1:10" x14ac:dyDescent="0.2">
      <c r="A35" t="s">
        <v>18</v>
      </c>
      <c r="B35" s="15">
        <v>1953</v>
      </c>
      <c r="C35" s="15">
        <v>2010</v>
      </c>
      <c r="D35" s="15">
        <f t="shared" si="3"/>
        <v>58</v>
      </c>
      <c r="E35" s="5">
        <v>1866</v>
      </c>
      <c r="F35" s="15">
        <v>20</v>
      </c>
      <c r="G35" s="16">
        <f t="shared" si="5"/>
        <v>93.3</v>
      </c>
      <c r="H35" s="5">
        <v>867350.46551724104</v>
      </c>
      <c r="I35" s="5">
        <v>71829.379310344797</v>
      </c>
      <c r="J35" s="16">
        <f t="shared" si="4"/>
        <v>12.075149108135562</v>
      </c>
    </row>
  </sheetData>
  <mergeCells count="4">
    <mergeCell ref="B3:D3"/>
    <mergeCell ref="H3:J3"/>
    <mergeCell ref="E3:G3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topLeftCell="A71" workbookViewId="0">
      <selection activeCell="L91" sqref="L91"/>
    </sheetView>
  </sheetViews>
  <sheetFormatPr defaultRowHeight="12.75" x14ac:dyDescent="0.2"/>
  <cols>
    <col min="2" max="5" width="11.28515625" customWidth="1"/>
    <col min="6" max="7" width="11.28515625" style="4" customWidth="1"/>
    <col min="8" max="8" width="3.42578125" customWidth="1"/>
    <col min="9" max="9" width="88.85546875" customWidth="1"/>
  </cols>
  <sheetData>
    <row r="1" spans="1:9" x14ac:dyDescent="0.2">
      <c r="A1" s="34" t="s">
        <v>582</v>
      </c>
      <c r="B1" s="34"/>
      <c r="C1" s="34"/>
      <c r="D1" s="34"/>
      <c r="E1" s="34"/>
      <c r="F1" s="34"/>
      <c r="G1" s="34"/>
      <c r="I1" t="s">
        <v>585</v>
      </c>
    </row>
    <row r="2" spans="1:9" x14ac:dyDescent="0.2">
      <c r="I2" t="s">
        <v>586</v>
      </c>
    </row>
    <row r="3" spans="1:9" x14ac:dyDescent="0.2">
      <c r="I3" t="s">
        <v>587</v>
      </c>
    </row>
    <row r="4" spans="1:9" s="2" customFormat="1" ht="30" customHeight="1" x14ac:dyDescent="0.2">
      <c r="A4" s="3"/>
      <c r="B4" s="42" t="s">
        <v>588</v>
      </c>
      <c r="C4" s="42"/>
      <c r="D4" s="43" t="s">
        <v>569</v>
      </c>
      <c r="E4" s="43"/>
      <c r="F4" s="44" t="s">
        <v>583</v>
      </c>
      <c r="G4" s="44"/>
    </row>
    <row r="5" spans="1:9" s="2" customFormat="1" ht="25.5" x14ac:dyDescent="0.2">
      <c r="A5" s="17" t="s">
        <v>3</v>
      </c>
      <c r="B5" s="19" t="s">
        <v>53</v>
      </c>
      <c r="C5" s="19" t="s">
        <v>54</v>
      </c>
      <c r="D5" s="20" t="s">
        <v>53</v>
      </c>
      <c r="E5" s="20" t="s">
        <v>54</v>
      </c>
      <c r="F5" s="20" t="s">
        <v>53</v>
      </c>
      <c r="G5" s="20" t="s">
        <v>54</v>
      </c>
      <c r="I5" s="2" t="s">
        <v>21</v>
      </c>
    </row>
    <row r="6" spans="1:9" x14ac:dyDescent="0.2">
      <c r="A6" s="15">
        <v>1850</v>
      </c>
      <c r="B6" s="5">
        <f ca="1">'punishment yearly'!E43</f>
        <v>60.490104614435374</v>
      </c>
      <c r="C6" s="15">
        <v>329</v>
      </c>
      <c r="D6" s="18">
        <f>100*'punishment yearly'!Q43/'punishment yearly'!C43</f>
        <v>55.147716616155286</v>
      </c>
      <c r="E6" s="18">
        <v>122.58144376301131</v>
      </c>
      <c r="F6" s="16"/>
      <c r="G6" s="16"/>
      <c r="I6" s="14" t="s">
        <v>570</v>
      </c>
    </row>
    <row r="7" spans="1:9" x14ac:dyDescent="0.2">
      <c r="A7" s="15">
        <v>1851</v>
      </c>
      <c r="B7" s="5">
        <f ca="1">'punishment yearly'!E44</f>
        <v>62.201118302446261</v>
      </c>
      <c r="C7" s="15">
        <v>333</v>
      </c>
      <c r="D7" s="18">
        <f>100*'punishment yearly'!Q44/'punishment yearly'!C44</f>
        <v>56.889234237341036</v>
      </c>
      <c r="E7" s="18">
        <v>138.27781793916478</v>
      </c>
      <c r="F7" s="16"/>
      <c r="G7" s="16"/>
      <c r="I7" s="14" t="s">
        <v>568</v>
      </c>
    </row>
    <row r="8" spans="1:9" x14ac:dyDescent="0.2">
      <c r="A8" s="15">
        <v>1852</v>
      </c>
      <c r="B8" s="5">
        <f ca="1">'punishment yearly'!E45</f>
        <v>64.061527553362666</v>
      </c>
      <c r="C8" s="15">
        <v>312</v>
      </c>
      <c r="D8" s="18">
        <f>100*'punishment yearly'!Q45/'punishment yearly'!C45</f>
        <v>58.685747492271865</v>
      </c>
      <c r="E8" s="18">
        <v>131.83642060133019</v>
      </c>
      <c r="F8" s="16"/>
      <c r="G8" s="16"/>
    </row>
    <row r="9" spans="1:9" x14ac:dyDescent="0.2">
      <c r="A9" s="15">
        <v>1853</v>
      </c>
      <c r="B9" s="5">
        <f ca="1">'punishment yearly'!E46</f>
        <v>65.808705789489125</v>
      </c>
      <c r="C9" s="15">
        <v>291</v>
      </c>
      <c r="D9" s="18">
        <f>100*'punishment yearly'!Q46/'punishment yearly'!C46</f>
        <v>60.538993095922287</v>
      </c>
      <c r="E9" s="18">
        <v>126.9289284938057</v>
      </c>
      <c r="F9" s="16"/>
      <c r="G9" s="16"/>
      <c r="I9" t="s">
        <v>55</v>
      </c>
    </row>
    <row r="10" spans="1:9" x14ac:dyDescent="0.2">
      <c r="A10" s="15">
        <v>1854</v>
      </c>
      <c r="B10" s="5">
        <f ca="1">'punishment yearly'!E47</f>
        <v>67.669381985913759</v>
      </c>
      <c r="C10" s="15">
        <v>288</v>
      </c>
      <c r="D10" s="18">
        <f>100*'punishment yearly'!Q47/'punishment yearly'!C47</f>
        <v>62.450762607237003</v>
      </c>
      <c r="E10" s="18">
        <v>135.79447786850022</v>
      </c>
      <c r="F10" s="16"/>
      <c r="G10" s="16"/>
      <c r="I10" t="s">
        <v>56</v>
      </c>
    </row>
    <row r="11" spans="1:9" x14ac:dyDescent="0.2">
      <c r="A11" s="15">
        <v>1855</v>
      </c>
      <c r="B11" s="5">
        <f ca="1">'punishment yearly'!E48</f>
        <v>69.514694976154715</v>
      </c>
      <c r="C11" s="15">
        <v>276</v>
      </c>
      <c r="D11" s="18">
        <f>100*'punishment yearly'!Q48/'punishment yearly'!C48</f>
        <v>64.422904161056664</v>
      </c>
      <c r="E11" s="18">
        <v>135.38424770301131</v>
      </c>
      <c r="F11" s="16"/>
      <c r="G11" s="16"/>
    </row>
    <row r="12" spans="1:9" x14ac:dyDescent="0.2">
      <c r="A12" s="15">
        <v>1856</v>
      </c>
      <c r="B12" s="5">
        <f ca="1">'punishment yearly'!E49</f>
        <v>71.54014790612375</v>
      </c>
      <c r="C12" s="15">
        <v>258</v>
      </c>
      <c r="D12" s="18">
        <f>100*'punishment yearly'!Q49/'punishment yearly'!C49</f>
        <v>66.457324254736022</v>
      </c>
      <c r="E12" s="18">
        <v>130.71806182823931</v>
      </c>
      <c r="F12" s="16"/>
      <c r="G12" s="16"/>
    </row>
    <row r="13" spans="1:9" x14ac:dyDescent="0.2">
      <c r="A13" s="15">
        <v>1857</v>
      </c>
      <c r="B13" s="5">
        <f ca="1">'punishment yearly'!E50</f>
        <v>73.46900879851465</v>
      </c>
      <c r="C13" s="15">
        <v>246</v>
      </c>
      <c r="D13" s="18">
        <f>100*'punishment yearly'!Q50/'punishment yearly'!C50</f>
        <v>68.555989591182112</v>
      </c>
      <c r="E13" s="18">
        <v>137.34939759036143</v>
      </c>
      <c r="F13" s="16"/>
      <c r="G13" s="16"/>
      <c r="I13" t="s">
        <v>57</v>
      </c>
    </row>
    <row r="14" spans="1:9" x14ac:dyDescent="0.2">
      <c r="A14" s="15">
        <v>1858</v>
      </c>
      <c r="B14" s="5">
        <f ca="1">'punishment yearly'!E51</f>
        <v>75.659033891211266</v>
      </c>
      <c r="C14" s="15">
        <v>232</v>
      </c>
      <c r="D14" s="18">
        <f>100*'punishment yearly'!Q51/'punishment yearly'!C51</f>
        <v>70.720928980094087</v>
      </c>
      <c r="E14" s="18">
        <v>136.76236454213958</v>
      </c>
      <c r="F14" s="16"/>
      <c r="G14" s="16"/>
      <c r="I14" t="s">
        <v>58</v>
      </c>
    </row>
    <row r="15" spans="1:9" x14ac:dyDescent="0.2">
      <c r="A15" s="15">
        <v>1859</v>
      </c>
      <c r="B15" s="5">
        <f ca="1">'punishment yearly'!E52</f>
        <v>77.826261923842523</v>
      </c>
      <c r="C15" s="15">
        <v>205</v>
      </c>
      <c r="D15" s="18">
        <f>100*'punishment yearly'!Q52/'punishment yearly'!C52</f>
        <v>72.954235299242384</v>
      </c>
      <c r="E15" s="18">
        <v>124.2342662670798</v>
      </c>
      <c r="F15" s="16"/>
      <c r="G15" s="16"/>
      <c r="I15" s="14" t="s">
        <v>571</v>
      </c>
    </row>
    <row r="16" spans="1:9" x14ac:dyDescent="0.2">
      <c r="A16" s="15">
        <v>1860</v>
      </c>
      <c r="B16" s="5">
        <f ca="1">'punishment yearly'!E53</f>
        <v>80.082621514381273</v>
      </c>
      <c r="C16" s="15">
        <v>187</v>
      </c>
      <c r="D16" s="18">
        <f>100*'punishment yearly'!Q53/'punishment yearly'!C53</f>
        <v>75.258067517683529</v>
      </c>
      <c r="E16" s="18">
        <v>117.16912873078083</v>
      </c>
      <c r="F16" s="16"/>
      <c r="G16" s="16"/>
    </row>
    <row r="17" spans="1:7" x14ac:dyDescent="0.2">
      <c r="A17" s="15">
        <v>1861</v>
      </c>
      <c r="B17" s="5">
        <f ca="1">'punishment yearly'!E54</f>
        <v>82.265619974827445</v>
      </c>
      <c r="C17" s="15">
        <v>183</v>
      </c>
      <c r="D17" s="18">
        <f>100*'punishment yearly'!Q54/'punishment yearly'!C54</f>
        <v>77.519493011077287</v>
      </c>
      <c r="E17" s="18">
        <v>119.20075550474675</v>
      </c>
      <c r="F17" s="16"/>
      <c r="G17" s="16"/>
    </row>
    <row r="18" spans="1:7" x14ac:dyDescent="0.2">
      <c r="A18" s="15">
        <v>1862</v>
      </c>
      <c r="B18" s="5">
        <f ca="1">'punishment yearly'!E55</f>
        <v>84.596478789463745</v>
      </c>
      <c r="C18" s="15">
        <v>187</v>
      </c>
      <c r="D18" s="18">
        <f>100*'punishment yearly'!Q55/'punishment yearly'!C55</f>
        <v>79.848871953594227</v>
      </c>
      <c r="E18" s="18">
        <v>126.199008394286</v>
      </c>
      <c r="F18" s="16"/>
      <c r="G18" s="16"/>
    </row>
    <row r="19" spans="1:7" x14ac:dyDescent="0.2">
      <c r="A19" s="15">
        <v>1863</v>
      </c>
      <c r="B19" s="5">
        <f ca="1">'punishment yearly'!E56</f>
        <v>86.988753297000329</v>
      </c>
      <c r="C19" s="15">
        <v>190</v>
      </c>
      <c r="D19" s="18">
        <f>100*'punishment yearly'!Q56/'punishment yearly'!C56</f>
        <v>82.248246274655045</v>
      </c>
      <c r="E19" s="18">
        <v>130.22883738970231</v>
      </c>
      <c r="F19" s="16"/>
      <c r="G19" s="16"/>
    </row>
    <row r="20" spans="1:7" x14ac:dyDescent="0.2">
      <c r="A20" s="15">
        <v>1864</v>
      </c>
      <c r="B20" s="5">
        <f ca="1">'punishment yearly'!E57</f>
        <v>89.442191059025589</v>
      </c>
      <c r="C20" s="15">
        <v>181</v>
      </c>
      <c r="D20" s="18">
        <f>100*'punishment yearly'!Q57/'punishment yearly'!C57</f>
        <v>84.719719261504295</v>
      </c>
      <c r="E20" s="18">
        <v>124.15724956904808</v>
      </c>
      <c r="F20" s="16"/>
      <c r="G20" s="16"/>
    </row>
    <row r="21" spans="1:7" x14ac:dyDescent="0.2">
      <c r="A21" s="15">
        <v>1865</v>
      </c>
      <c r="B21" s="5">
        <f ca="1">'punishment yearly'!E58</f>
        <v>91.86641283197828</v>
      </c>
      <c r="C21" s="15">
        <v>170</v>
      </c>
      <c r="D21" s="18">
        <f>100*'punishment yearly'!Q58/'punishment yearly'!C58</f>
        <v>87.265457402948201</v>
      </c>
      <c r="E21" s="18">
        <v>119.86285173799952</v>
      </c>
      <c r="F21" s="16"/>
      <c r="G21" s="16"/>
    </row>
    <row r="22" spans="1:7" x14ac:dyDescent="0.2">
      <c r="A22" s="15">
        <v>1866</v>
      </c>
      <c r="B22" s="5">
        <f ca="1">'punishment yearly'!E59</f>
        <v>94.455796792745502</v>
      </c>
      <c r="C22" s="15">
        <v>160</v>
      </c>
      <c r="D22" s="18">
        <f>100*'punishment yearly'!Q59/'punishment yearly'!C59</f>
        <v>89.887692288494833</v>
      </c>
      <c r="E22" s="18">
        <v>115.61886968706212</v>
      </c>
      <c r="F22" s="16"/>
      <c r="G22" s="16"/>
    </row>
    <row r="23" spans="1:7" x14ac:dyDescent="0.2">
      <c r="A23" s="15">
        <v>1867</v>
      </c>
      <c r="B23" s="5">
        <f ca="1">'punishment yearly'!E60</f>
        <v>97.147265473991368</v>
      </c>
      <c r="C23" s="15">
        <v>155</v>
      </c>
      <c r="D23" s="18">
        <f>100*'punishment yearly'!Q60/'punishment yearly'!C60</f>
        <v>92.588722564561522</v>
      </c>
      <c r="E23" s="18">
        <v>116.48290815149697</v>
      </c>
      <c r="F23" s="16"/>
      <c r="G23" s="16"/>
    </row>
    <row r="24" spans="1:7" x14ac:dyDescent="0.2">
      <c r="A24" s="15">
        <v>1868</v>
      </c>
      <c r="B24" s="5">
        <f ca="1">'punishment yearly'!E61</f>
        <v>99.815174215374753</v>
      </c>
      <c r="C24" s="15">
        <v>154</v>
      </c>
      <c r="D24" s="18">
        <f>100*'punishment yearly'!Q61/'punishment yearly'!C61</f>
        <v>95.370915949464248</v>
      </c>
      <c r="E24" s="18">
        <v>120.62964144152353</v>
      </c>
      <c r="F24" s="16"/>
      <c r="G24" s="16"/>
    </row>
    <row r="25" spans="1:7" x14ac:dyDescent="0.2">
      <c r="A25" s="15">
        <v>1869</v>
      </c>
      <c r="B25" s="5">
        <f ca="1">'punishment yearly'!E62</f>
        <v>102.61067896391681</v>
      </c>
      <c r="C25" s="15">
        <v>160</v>
      </c>
      <c r="D25" s="18">
        <f>100*'punishment yearly'!Q62/'punishment yearly'!C62</f>
        <v>98.236711308955179</v>
      </c>
      <c r="E25" s="18">
        <v>128.95648652297169</v>
      </c>
      <c r="F25" s="16"/>
      <c r="G25" s="16"/>
    </row>
    <row r="26" spans="1:7" x14ac:dyDescent="0.2">
      <c r="A26" s="15">
        <v>1870</v>
      </c>
      <c r="B26" s="5">
        <f ca="1">'punishment yearly'!E63</f>
        <v>105.455487140429</v>
      </c>
      <c r="C26" s="15">
        <v>157</v>
      </c>
      <c r="D26" s="18">
        <f>100*'punishment yearly'!Q63/'punishment yearly'!C63</f>
        <v>101.18862079412808</v>
      </c>
      <c r="E26" s="18">
        <v>129.10537309452914</v>
      </c>
      <c r="F26" s="16"/>
      <c r="G26" s="16"/>
    </row>
    <row r="27" spans="1:7" x14ac:dyDescent="0.2">
      <c r="A27" s="15">
        <v>1871</v>
      </c>
      <c r="B27" s="5">
        <f ca="1">'punishment yearly'!E64</f>
        <v>106.79522969765962</v>
      </c>
      <c r="C27" s="15">
        <v>149</v>
      </c>
      <c r="D27" s="18">
        <f>100*'punishment yearly'!Q64/'punishment yearly'!C64</f>
        <v>102.6137244148681</v>
      </c>
      <c r="E27" s="18">
        <v>122.91456404405635</v>
      </c>
      <c r="F27" s="16"/>
      <c r="G27" s="16"/>
    </row>
    <row r="28" spans="1:7" x14ac:dyDescent="0.2">
      <c r="A28" s="15">
        <v>1872</v>
      </c>
      <c r="B28" s="5">
        <f ca="1">'punishment yearly'!E65</f>
        <v>108.09677065295865</v>
      </c>
      <c r="C28" s="15">
        <v>141</v>
      </c>
      <c r="D28" s="18">
        <f>100*'punishment yearly'!Q65/'punishment yearly'!C65</f>
        <v>104.05889867511192</v>
      </c>
      <c r="E28" s="18">
        <v>117.96414963630066</v>
      </c>
      <c r="F28" s="16"/>
      <c r="G28" s="16"/>
    </row>
    <row r="29" spans="1:7" x14ac:dyDescent="0.2">
      <c r="A29" s="15">
        <v>1873</v>
      </c>
      <c r="B29" s="5">
        <f ca="1">'punishment yearly'!E66</f>
        <v>109.54956648524357</v>
      </c>
      <c r="C29" s="15">
        <v>137</v>
      </c>
      <c r="D29" s="18">
        <f>100*'punishment yearly'!Q66/'punishment yearly'!C66</f>
        <v>105.52442624242437</v>
      </c>
      <c r="E29" s="18">
        <v>116.5498974709501</v>
      </c>
      <c r="F29" s="16"/>
      <c r="G29" s="16"/>
    </row>
    <row r="30" spans="1:7" x14ac:dyDescent="0.2">
      <c r="A30" s="15">
        <v>1874</v>
      </c>
      <c r="B30" s="5">
        <f ca="1">'punishment yearly'!E67</f>
        <v>110.96194874422736</v>
      </c>
      <c r="C30" s="15">
        <v>135</v>
      </c>
      <c r="D30" s="18">
        <f>100*'punishment yearly'!Q67/'punishment yearly'!C67</f>
        <v>107.01059376535713</v>
      </c>
      <c r="E30" s="18">
        <v>116.06390153431124</v>
      </c>
      <c r="F30" s="16"/>
      <c r="G30" s="16"/>
    </row>
    <row r="31" spans="1:7" x14ac:dyDescent="0.2">
      <c r="A31" s="15">
        <v>1875</v>
      </c>
      <c r="B31" s="5">
        <f ca="1">'punishment yearly'!E68</f>
        <v>112.38087235882296</v>
      </c>
      <c r="C31" s="15">
        <v>136</v>
      </c>
      <c r="D31" s="18">
        <f>100*'punishment yearly'!Q68/'punishment yearly'!C68</f>
        <v>108.51769192951554</v>
      </c>
      <c r="E31" s="18">
        <v>117.87897691827823</v>
      </c>
      <c r="F31" s="16"/>
      <c r="G31" s="16"/>
    </row>
    <row r="32" spans="1:7" x14ac:dyDescent="0.2">
      <c r="A32" s="15">
        <v>1876</v>
      </c>
      <c r="B32" s="5">
        <f ca="1">'punishment yearly'!E69</f>
        <v>113.85577396155054</v>
      </c>
      <c r="C32" s="15">
        <v>135</v>
      </c>
      <c r="D32" s="18">
        <f>100*'punishment yearly'!Q69/'punishment yearly'!C69</f>
        <v>110.04601551441488</v>
      </c>
      <c r="E32" s="18">
        <v>118.67870332375873</v>
      </c>
      <c r="F32" s="16"/>
      <c r="G32" s="16"/>
    </row>
    <row r="33" spans="1:7" x14ac:dyDescent="0.2">
      <c r="A33" s="15">
        <v>1877</v>
      </c>
      <c r="B33" s="5">
        <f ca="1">'punishment yearly'!E70</f>
        <v>115.43591575519604</v>
      </c>
      <c r="C33" s="15">
        <v>137</v>
      </c>
      <c r="D33" s="18">
        <f>100*'punishment yearly'!Q70/'punishment yearly'!C70</f>
        <v>111.59586345113769</v>
      </c>
      <c r="E33" s="18">
        <v>123.48178137651821</v>
      </c>
      <c r="F33" s="16"/>
      <c r="G33" s="16"/>
    </row>
    <row r="34" spans="1:7" x14ac:dyDescent="0.2">
      <c r="A34" s="15">
        <v>1878</v>
      </c>
      <c r="B34" s="5">
        <f ca="1">'punishment yearly'!E71</f>
        <v>117.07206775427446</v>
      </c>
      <c r="C34" s="15">
        <v>131</v>
      </c>
      <c r="D34" s="18">
        <f>100*'punishment yearly'!Q71/'punishment yearly'!C71</f>
        <v>113.16753888080272</v>
      </c>
      <c r="E34" s="18">
        <v>119.9456717133384</v>
      </c>
      <c r="F34" s="16"/>
      <c r="G34" s="16"/>
    </row>
    <row r="35" spans="1:7" x14ac:dyDescent="0.2">
      <c r="A35" s="15">
        <v>1879</v>
      </c>
      <c r="B35" s="5">
        <f ca="1">'punishment yearly'!E72</f>
        <v>118.74170655762039</v>
      </c>
      <c r="C35" s="15">
        <v>127</v>
      </c>
      <c r="D35" s="18">
        <f>100*'punishment yearly'!Q72/'punishment yearly'!C72</f>
        <v>114.76134921385778</v>
      </c>
      <c r="E35" s="18">
        <v>118.7734027038745</v>
      </c>
      <c r="F35" s="16"/>
      <c r="G35" s="16"/>
    </row>
    <row r="36" spans="1:7" x14ac:dyDescent="0.2">
      <c r="A36" s="15">
        <v>1880</v>
      </c>
      <c r="B36" s="5">
        <f ca="1">'punishment yearly'!E73</f>
        <v>120.37049637502754</v>
      </c>
      <c r="C36" s="15">
        <v>116</v>
      </c>
      <c r="D36" s="18">
        <f>100*'punishment yearly'!Q73/'punishment yearly'!C73</f>
        <v>116.37760619020713</v>
      </c>
      <c r="E36" s="18">
        <v>110.15011277903088</v>
      </c>
      <c r="F36" s="16">
        <f>'punishment yearly'!L73</f>
        <v>10.589087301587302</v>
      </c>
      <c r="G36" s="16">
        <v>5.0999999999999996</v>
      </c>
    </row>
    <row r="37" spans="1:7" x14ac:dyDescent="0.2">
      <c r="A37" s="15">
        <v>1881</v>
      </c>
      <c r="B37" s="5">
        <f ca="1">'punishment yearly'!E74</f>
        <v>103.16749994490101</v>
      </c>
      <c r="C37" s="15">
        <v>111</v>
      </c>
      <c r="D37" s="18">
        <f>100*'punishment yearly'!Q74/'punishment yearly'!C74</f>
        <v>99.752613073585934</v>
      </c>
      <c r="E37" s="18">
        <v>107.6672041772249</v>
      </c>
      <c r="F37" s="16">
        <f>'punishment yearly'!L74</f>
        <v>10.697845240148276</v>
      </c>
      <c r="G37" s="16">
        <v>5.2</v>
      </c>
    </row>
    <row r="38" spans="1:7" x14ac:dyDescent="0.2">
      <c r="A38" s="15">
        <v>1882</v>
      </c>
      <c r="B38" s="5">
        <f ca="1">'punishment yearly'!E75</f>
        <v>105.01845821965354</v>
      </c>
      <c r="C38" s="15">
        <v>108</v>
      </c>
      <c r="D38" s="18">
        <f>100*'punishment yearly'!Q75/'punishment yearly'!C75</f>
        <v>101.53538863372646</v>
      </c>
      <c r="E38" s="18">
        <v>106.58464342674868</v>
      </c>
      <c r="F38" s="16">
        <f>'punishment yearly'!L75</f>
        <v>10.807720205027298</v>
      </c>
      <c r="G38" s="16">
        <v>5.2</v>
      </c>
    </row>
    <row r="39" spans="1:7" x14ac:dyDescent="0.2">
      <c r="A39" s="15">
        <v>1883</v>
      </c>
      <c r="B39" s="5">
        <f ca="1">'punishment yearly'!E76</f>
        <v>106.92514602632187</v>
      </c>
      <c r="C39" s="15">
        <v>104</v>
      </c>
      <c r="D39" s="18">
        <f>100*'punishment yearly'!Q76/'punishment yearly'!C76</f>
        <v>103.3508624289834</v>
      </c>
      <c r="E39" s="18">
        <v>101.92661584106358</v>
      </c>
      <c r="F39" s="16">
        <f>'punishment yearly'!L76</f>
        <v>10.918723668929834</v>
      </c>
      <c r="G39" s="16">
        <v>5.2</v>
      </c>
    </row>
    <row r="40" spans="1:7" x14ac:dyDescent="0.2">
      <c r="A40" s="15">
        <v>1884</v>
      </c>
      <c r="B40" s="5">
        <f ca="1">'punishment yearly'!E77</f>
        <v>108.88553972841476</v>
      </c>
      <c r="C40" s="15">
        <v>98</v>
      </c>
      <c r="D40" s="18">
        <f>100*'punishment yearly'!Q77/'punishment yearly'!C77</f>
        <v>105.19964155928754</v>
      </c>
      <c r="E40" s="18">
        <v>96.077557388009808</v>
      </c>
      <c r="F40" s="16">
        <f>'punishment yearly'!L77</f>
        <v>11.030867222394701</v>
      </c>
      <c r="G40" s="16">
        <v>5.4</v>
      </c>
    </row>
    <row r="41" spans="1:7" x14ac:dyDescent="0.2">
      <c r="A41" s="15">
        <v>1885</v>
      </c>
      <c r="B41" s="5">
        <f ca="1">'punishment yearly'!E78</f>
        <v>110.81660331311525</v>
      </c>
      <c r="C41" s="15">
        <v>89</v>
      </c>
      <c r="D41" s="18">
        <f>100*'punishment yearly'!Q78/'punishment yearly'!C78</f>
        <v>107.08234445980159</v>
      </c>
      <c r="E41" s="18">
        <v>87.119764878765608</v>
      </c>
      <c r="F41" s="16">
        <f>'punishment yearly'!L78</f>
        <v>11.144162575004326</v>
      </c>
      <c r="G41" s="16">
        <v>5.6</v>
      </c>
    </row>
    <row r="42" spans="1:7" x14ac:dyDescent="0.2">
      <c r="A42" s="15">
        <v>1886</v>
      </c>
      <c r="B42" s="5">
        <f ca="1">'punishment yearly'!E79</f>
        <v>112.74776536118186</v>
      </c>
      <c r="C42" s="15">
        <v>84</v>
      </c>
      <c r="D42" s="18">
        <f>100*'punishment yearly'!Q79/'punishment yearly'!C79</f>
        <v>108.9996011130994</v>
      </c>
      <c r="E42" s="18">
        <v>81.894484412470021</v>
      </c>
      <c r="F42" s="16">
        <f>'punishment yearly'!L79</f>
        <v>11.258621556607411</v>
      </c>
      <c r="G42" s="16">
        <v>5.9</v>
      </c>
    </row>
    <row r="43" spans="1:7" x14ac:dyDescent="0.2">
      <c r="A43" s="15">
        <v>1887</v>
      </c>
      <c r="B43" s="5">
        <f ca="1">'punishment yearly'!E80</f>
        <v>114.66898782032874</v>
      </c>
      <c r="C43" s="15">
        <v>80</v>
      </c>
      <c r="D43" s="18">
        <f>100*'punishment yearly'!Q80/'punishment yearly'!C80</f>
        <v>110.95205326532104</v>
      </c>
      <c r="E43" s="18">
        <v>78.337585797966</v>
      </c>
      <c r="F43" s="16">
        <f>'punishment yearly'!L80</f>
        <v>11.37425611855414</v>
      </c>
      <c r="G43" s="16">
        <v>6</v>
      </c>
    </row>
    <row r="44" spans="1:7" x14ac:dyDescent="0.2">
      <c r="A44" s="15">
        <v>1888</v>
      </c>
      <c r="B44" s="5">
        <f ca="1">'punishment yearly'!E81</f>
        <v>116.64560445364137</v>
      </c>
      <c r="C44" s="15">
        <v>77</v>
      </c>
      <c r="D44" s="18">
        <f>100*'punishment yearly'!Q81/'punishment yearly'!C81</f>
        <v>112.94035464637919</v>
      </c>
      <c r="E44" s="18">
        <v>75.526016491327837</v>
      </c>
      <c r="F44" s="16">
        <f>'punishment yearly'!L81</f>
        <v>11.491078334944127</v>
      </c>
      <c r="G44" s="16">
        <v>6.1</v>
      </c>
    </row>
    <row r="45" spans="1:7" x14ac:dyDescent="0.2">
      <c r="A45" s="15">
        <v>1889</v>
      </c>
      <c r="B45" s="5">
        <f ca="1">'punishment yearly'!E82</f>
        <v>118.66860993985038</v>
      </c>
      <c r="C45" s="15">
        <v>71</v>
      </c>
      <c r="D45" s="18">
        <f>100*'punishment yearly'!Q82/'punishment yearly'!C82</f>
        <v>114.96517119429178</v>
      </c>
      <c r="E45" s="18">
        <v>69.417885264341962</v>
      </c>
      <c r="F45" s="16">
        <f>'punishment yearly'!L82</f>
        <v>11.609100403887105</v>
      </c>
      <c r="G45" s="16">
        <v>6</v>
      </c>
    </row>
    <row r="46" spans="1:7" x14ac:dyDescent="0.2">
      <c r="A46" s="15">
        <v>1890</v>
      </c>
      <c r="B46" s="5">
        <f ca="1">'punishment yearly'!E83</f>
        <v>132.09480644942377</v>
      </c>
      <c r="C46" s="15">
        <v>66</v>
      </c>
      <c r="D46" s="18">
        <f>100*'punishment yearly'!Q83/'punishment yearly'!C83</f>
        <v>128.03159668773617</v>
      </c>
      <c r="E46" s="18">
        <v>63.847170073703239</v>
      </c>
      <c r="F46" s="16">
        <f>'punishment yearly'!L83</f>
        <v>11.728334648776638</v>
      </c>
      <c r="G46" s="16">
        <v>5.9</v>
      </c>
    </row>
    <row r="47" spans="1:7" x14ac:dyDescent="0.2">
      <c r="A47" s="15">
        <v>1891</v>
      </c>
      <c r="B47" s="5">
        <f ca="1">'punishment yearly'!E84</f>
        <v>91.842455322310883</v>
      </c>
      <c r="C47" s="15">
        <v>62</v>
      </c>
      <c r="D47" s="18">
        <f>100*'punishment yearly'!Q84/'punishment yearly'!C84</f>
        <v>89.04874362674083</v>
      </c>
      <c r="E47" s="18">
        <v>59.908547067317613</v>
      </c>
      <c r="F47" s="16">
        <f>'punishment yearly'!L84</f>
        <v>11.900502088165872</v>
      </c>
      <c r="G47" s="16">
        <v>5.9</v>
      </c>
    </row>
    <row r="48" spans="1:7" x14ac:dyDescent="0.2">
      <c r="A48" s="15">
        <v>1892</v>
      </c>
      <c r="B48" s="5">
        <f ca="1">'punishment yearly'!E85</f>
        <v>93.062042046778885</v>
      </c>
      <c r="C48" s="15">
        <v>62</v>
      </c>
      <c r="D48" s="18">
        <f>100*'punishment yearly'!Q85/'punishment yearly'!C85</f>
        <v>90.225403841288752</v>
      </c>
      <c r="E48" s="18">
        <v>60.001359573094049</v>
      </c>
      <c r="F48" s="16">
        <f>'punishment yearly'!L85</f>
        <v>12.075196879312497</v>
      </c>
      <c r="G48" s="16">
        <v>5.9</v>
      </c>
    </row>
    <row r="49" spans="1:7" x14ac:dyDescent="0.2">
      <c r="A49" s="15">
        <v>1893</v>
      </c>
      <c r="B49" s="5">
        <f ca="1">'punishment yearly'!E86</f>
        <v>94.2881742248329</v>
      </c>
      <c r="C49" s="15">
        <v>63</v>
      </c>
      <c r="D49" s="18">
        <f>100*'punishment yearly'!Q86/'punishment yearly'!C86</f>
        <v>91.418983334986095</v>
      </c>
      <c r="E49" s="18">
        <v>61.264742448170423</v>
      </c>
      <c r="F49" s="16">
        <f>'punishment yearly'!L86</f>
        <v>12.25245612276774</v>
      </c>
      <c r="G49" s="16">
        <v>5.9</v>
      </c>
    </row>
    <row r="50" spans="1:7" x14ac:dyDescent="0.2">
      <c r="A50" s="15">
        <v>1894</v>
      </c>
      <c r="B50" s="5">
        <f ca="1">'punishment yearly'!E87</f>
        <v>95.529781729270496</v>
      </c>
      <c r="C50" s="15">
        <v>61</v>
      </c>
      <c r="D50" s="18">
        <f>100*'punishment yearly'!Q87/'punishment yearly'!C87</f>
        <v>92.629724909290346</v>
      </c>
      <c r="E50" s="18">
        <v>58.968907786340687</v>
      </c>
      <c r="F50" s="16">
        <f>'punishment yearly'!L87</f>
        <v>12.432317463704656</v>
      </c>
      <c r="G50" s="16">
        <v>5.8</v>
      </c>
    </row>
    <row r="51" spans="1:7" x14ac:dyDescent="0.2">
      <c r="A51" s="15">
        <v>1895</v>
      </c>
      <c r="B51" s="5">
        <f ca="1">'punishment yearly'!E88</f>
        <v>96.792394882809546</v>
      </c>
      <c r="C51" s="15">
        <v>60</v>
      </c>
      <c r="D51" s="18">
        <f>100*'punishment yearly'!Q88/'punishment yearly'!C88</f>
        <v>93.857874850156406</v>
      </c>
      <c r="E51" s="18">
        <v>57.843748973761123</v>
      </c>
      <c r="F51" s="16">
        <f>'punishment yearly'!L88</f>
        <v>12.614819099912946</v>
      </c>
      <c r="G51" s="16">
        <v>5.7</v>
      </c>
    </row>
    <row r="52" spans="1:7" x14ac:dyDescent="0.2">
      <c r="A52" s="15">
        <v>1896</v>
      </c>
      <c r="B52" s="5">
        <f ca="1">'punishment yearly'!E89</f>
        <v>98.078264411050284</v>
      </c>
      <c r="C52" s="15">
        <v>57</v>
      </c>
      <c r="D52" s="18">
        <f>100*'punishment yearly'!Q89/'punishment yearly'!C89</f>
        <v>95.103682978043111</v>
      </c>
      <c r="E52" s="18">
        <v>55.43615881569977</v>
      </c>
      <c r="F52" s="16">
        <f>'punishment yearly'!L89</f>
        <v>12.799999789911157</v>
      </c>
      <c r="G52" s="16">
        <v>5.5</v>
      </c>
    </row>
    <row r="53" spans="1:7" x14ac:dyDescent="0.2">
      <c r="A53" s="15">
        <v>1897</v>
      </c>
      <c r="B53" s="5">
        <f ca="1">'punishment yearly'!E90</f>
        <v>99.353347646850139</v>
      </c>
      <c r="C53" s="15">
        <v>56</v>
      </c>
      <c r="D53" s="18">
        <f>100*'punishment yearly'!Q90/'punishment yearly'!C90</f>
        <v>96.367402698637747</v>
      </c>
      <c r="E53" s="18">
        <v>54.724308363823098</v>
      </c>
      <c r="F53" s="16">
        <f>'punishment yearly'!L90</f>
        <v>12.987898861177989</v>
      </c>
      <c r="G53" s="16">
        <v>5.4</v>
      </c>
    </row>
    <row r="54" spans="1:7" x14ac:dyDescent="0.2">
      <c r="A54" s="15">
        <v>1898</v>
      </c>
      <c r="B54" s="5">
        <f ca="1">'punishment yearly'!E91</f>
        <v>100.64010727962749</v>
      </c>
      <c r="C54" s="15">
        <v>58</v>
      </c>
      <c r="D54" s="18">
        <f>100*'punishment yearly'!Q91/'punishment yearly'!C91</f>
        <v>97.649291054308421</v>
      </c>
      <c r="E54" s="18">
        <v>56.117139412399261</v>
      </c>
      <c r="F54" s="16">
        <f>'punishment yearly'!L91</f>
        <v>13.178556218504383</v>
      </c>
      <c r="G54" s="16">
        <v>5.2</v>
      </c>
    </row>
    <row r="55" spans="1:7" x14ac:dyDescent="0.2">
      <c r="A55" s="15">
        <v>1899</v>
      </c>
      <c r="B55" s="5">
        <f ca="1">'punishment yearly'!E92</f>
        <v>101.97261185355143</v>
      </c>
      <c r="C55" s="15">
        <v>56</v>
      </c>
      <c r="D55" s="18">
        <f>100*'punishment yearly'!Q92/'punishment yearly'!C92</f>
        <v>98.949608776294738</v>
      </c>
      <c r="E55" s="18">
        <v>53.981995545936449</v>
      </c>
      <c r="F55" s="16">
        <f>'punishment yearly'!L92</f>
        <v>13.372012352468268</v>
      </c>
      <c r="G55" s="16">
        <v>5.0999999999999996</v>
      </c>
    </row>
    <row r="56" spans="1:7" x14ac:dyDescent="0.2">
      <c r="A56" s="15">
        <v>1900</v>
      </c>
      <c r="B56" s="5">
        <f ca="1">'punishment yearly'!E93</f>
        <v>134.08665195119218</v>
      </c>
      <c r="C56" s="15">
        <v>56</v>
      </c>
      <c r="D56" s="18">
        <f>100*'punishment yearly'!Q93/'punishment yearly'!C93</f>
        <v>130.10604901272134</v>
      </c>
      <c r="E56" s="18">
        <v>54.063691897423176</v>
      </c>
      <c r="F56" s="16">
        <f>'punishment yearly'!L93</f>
        <v>13.568308348033655</v>
      </c>
      <c r="G56" s="16">
        <v>5</v>
      </c>
    </row>
    <row r="57" spans="1:7" x14ac:dyDescent="0.2">
      <c r="A57" s="15">
        <v>1901</v>
      </c>
      <c r="B57" s="5">
        <f ca="1">'punishment yearly'!E94</f>
        <v>134.21266248046635</v>
      </c>
      <c r="C57" s="15">
        <v>60</v>
      </c>
      <c r="D57" s="18">
        <f>100*'punishment yearly'!Q94/'punishment yearly'!C94</f>
        <v>130.2633945901797</v>
      </c>
      <c r="E57" s="18">
        <v>58.199435790506563</v>
      </c>
      <c r="F57" s="16">
        <f>'punishment yearly'!L94</f>
        <v>13.767485893276037</v>
      </c>
      <c r="G57" s="16">
        <v>5</v>
      </c>
    </row>
    <row r="58" spans="1:7" x14ac:dyDescent="0.2">
      <c r="A58" s="15">
        <v>1902</v>
      </c>
      <c r="B58" s="5">
        <f ca="1">'punishment yearly'!E95</f>
        <v>134.32219728345748</v>
      </c>
      <c r="C58" s="15">
        <v>61</v>
      </c>
      <c r="D58" s="18">
        <f>100*'punishment yearly'!Q95/'punishment yearly'!C95</f>
        <v>130.32411737238792</v>
      </c>
      <c r="E58" s="18">
        <v>58.987587630117446</v>
      </c>
      <c r="F58" s="16">
        <f>'punishment yearly'!L95</f>
        <v>13.969587288235804</v>
      </c>
      <c r="G58" s="16">
        <v>5.0999999999999996</v>
      </c>
    </row>
    <row r="59" spans="1:7" x14ac:dyDescent="0.2">
      <c r="A59" s="15">
        <v>1903</v>
      </c>
      <c r="B59" s="5">
        <f ca="1">'punishment yearly'!E96</f>
        <v>134.6656976446645</v>
      </c>
      <c r="C59" s="15">
        <v>64</v>
      </c>
      <c r="D59" s="18">
        <f>100*'punishment yearly'!Q96/'punishment yearly'!C96</f>
        <v>130.61643680529554</v>
      </c>
      <c r="E59" s="18">
        <v>62.46057729853122</v>
      </c>
      <c r="F59" s="16">
        <f>'punishment yearly'!L96</f>
        <v>14.174655453901662</v>
      </c>
      <c r="G59" s="16">
        <v>5.3</v>
      </c>
    </row>
    <row r="60" spans="1:7" x14ac:dyDescent="0.2">
      <c r="A60" s="15">
        <v>1904</v>
      </c>
      <c r="B60" s="5">
        <f ca="1">'punishment yearly'!E97</f>
        <v>134.93784209818025</v>
      </c>
      <c r="C60" s="15">
        <v>65</v>
      </c>
      <c r="D60" s="18">
        <f>100*'punishment yearly'!Q97/'punishment yearly'!C97</f>
        <v>130.85099352334396</v>
      </c>
      <c r="E60" s="18">
        <v>63.699872172181102</v>
      </c>
      <c r="F60" s="16">
        <f>'punishment yearly'!L97</f>
        <v>14.382733941325917</v>
      </c>
      <c r="G60" s="16">
        <v>5.5</v>
      </c>
    </row>
    <row r="61" spans="1:7" x14ac:dyDescent="0.2">
      <c r="A61" s="15">
        <v>1905</v>
      </c>
      <c r="B61" s="5">
        <f ca="1">'punishment yearly'!E98</f>
        <v>138.04679850424213</v>
      </c>
      <c r="C61" s="15">
        <v>65</v>
      </c>
      <c r="D61" s="18">
        <f>100*'punishment yearly'!Q98/'punishment yearly'!C98</f>
        <v>133.88798578204509</v>
      </c>
      <c r="E61" s="18">
        <v>63.329312424607963</v>
      </c>
      <c r="F61" s="16">
        <f>'punishment yearly'!L98</f>
        <v>14.472144691602379</v>
      </c>
      <c r="G61" s="16">
        <v>5.8</v>
      </c>
    </row>
    <row r="62" spans="1:7" x14ac:dyDescent="0.2">
      <c r="A62" s="15">
        <v>1906</v>
      </c>
      <c r="B62" s="5">
        <f ca="1">'punishment yearly'!E99</f>
        <v>141.28493714289945</v>
      </c>
      <c r="C62" s="15">
        <v>63</v>
      </c>
      <c r="D62" s="18">
        <f>100*'punishment yearly'!Q99/'punishment yearly'!C99</f>
        <v>137.09418231551501</v>
      </c>
      <c r="E62" s="18">
        <v>61.365092306796342</v>
      </c>
      <c r="F62" s="16">
        <f>'punishment yearly'!L99</f>
        <v>14.562111266821271</v>
      </c>
      <c r="G62" s="16">
        <v>6.1</v>
      </c>
    </row>
    <row r="63" spans="1:7" x14ac:dyDescent="0.2">
      <c r="A63" s="15">
        <v>1907</v>
      </c>
      <c r="B63" s="5">
        <f ca="1">'punishment yearly'!E100</f>
        <v>144.75713664032313</v>
      </c>
      <c r="C63" s="15">
        <v>62</v>
      </c>
      <c r="D63" s="18">
        <f>100*'punishment yearly'!Q100/'punishment yearly'!C100</f>
        <v>140.54143233727052</v>
      </c>
      <c r="E63" s="18">
        <v>60.30721346436497</v>
      </c>
      <c r="F63" s="16">
        <f>'punishment yearly'!L100</f>
        <v>14.652637122287089</v>
      </c>
      <c r="G63" s="16">
        <v>6.3</v>
      </c>
    </row>
    <row r="64" spans="1:7" x14ac:dyDescent="0.2">
      <c r="A64" s="15">
        <v>1908</v>
      </c>
      <c r="B64" s="5">
        <f ca="1">'punishment yearly'!E101</f>
        <v>148.07576058186626</v>
      </c>
      <c r="C64" s="15">
        <v>65</v>
      </c>
      <c r="D64" s="18">
        <f>100*'punishment yearly'!Q101/'punishment yearly'!C101</f>
        <v>143.88795762842247</v>
      </c>
      <c r="E64" s="18">
        <v>63.167802846629968</v>
      </c>
      <c r="F64" s="16">
        <f>'punishment yearly'!L101</f>
        <v>14.743725734784332</v>
      </c>
      <c r="G64" s="16">
        <v>6.7</v>
      </c>
    </row>
    <row r="65" spans="1:7" x14ac:dyDescent="0.2">
      <c r="A65" s="15">
        <v>1909</v>
      </c>
      <c r="B65" s="5">
        <f ca="1">'punishment yearly'!E102</f>
        <v>151.44881996917874</v>
      </c>
      <c r="C65" s="15">
        <v>64</v>
      </c>
      <c r="D65" s="18">
        <f>100*'punishment yearly'!Q102/'punishment yearly'!C102</f>
        <v>147.24172526258133</v>
      </c>
      <c r="E65" s="18">
        <v>62.155600722673896</v>
      </c>
      <c r="F65" s="16">
        <f>'punishment yearly'!L102</f>
        <v>14.835380602711057</v>
      </c>
      <c r="G65" s="16">
        <v>7</v>
      </c>
    </row>
    <row r="66" spans="1:7" x14ac:dyDescent="0.2">
      <c r="A66" s="15">
        <v>1910</v>
      </c>
      <c r="B66" s="5">
        <f ca="1">'punishment yearly'!E103</f>
        <v>154.69035914953992</v>
      </c>
      <c r="C66" s="15">
        <v>60</v>
      </c>
      <c r="D66" s="18">
        <f>100*'punishment yearly'!Q103/'punishment yearly'!C103</f>
        <v>150.50885774813094</v>
      </c>
      <c r="E66" s="18">
        <v>58.404112650871703</v>
      </c>
      <c r="F66" s="16">
        <f>'punishment yearly'!L103</f>
        <v>14.92760524621322</v>
      </c>
      <c r="G66" s="16">
        <v>7.1</v>
      </c>
    </row>
    <row r="67" spans="1:7" x14ac:dyDescent="0.2">
      <c r="A67" s="15">
        <v>1911</v>
      </c>
      <c r="B67" s="5">
        <f ca="1">'punishment yearly'!E104</f>
        <v>154.4990733277973</v>
      </c>
      <c r="C67" s="15">
        <v>56</v>
      </c>
      <c r="D67" s="18">
        <f>100*'punishment yearly'!Q104/'punishment yearly'!C104</f>
        <v>150.3259699750385</v>
      </c>
      <c r="E67" s="18">
        <v>54.784702235997344</v>
      </c>
      <c r="F67" s="16">
        <f>'punishment yearly'!L104</f>
        <v>15.11638551482906</v>
      </c>
      <c r="G67" s="16">
        <v>6.8</v>
      </c>
    </row>
    <row r="68" spans="1:7" x14ac:dyDescent="0.2">
      <c r="A68" s="15">
        <v>1912</v>
      </c>
      <c r="B68" s="5">
        <f ca="1">'punishment yearly'!E105</f>
        <v>154.34820048384077</v>
      </c>
      <c r="C68" s="15">
        <v>55</v>
      </c>
      <c r="D68" s="18">
        <f>100*'punishment yearly'!Q105/'punishment yearly'!C105</f>
        <v>150.1556164381073</v>
      </c>
      <c r="E68" s="18">
        <v>53.519420816472596</v>
      </c>
      <c r="F68" s="16">
        <f>'punishment yearly'!L105</f>
        <v>15.307553171725258</v>
      </c>
      <c r="G68" s="16">
        <v>6.6</v>
      </c>
    </row>
    <row r="69" spans="1:7" x14ac:dyDescent="0.2">
      <c r="A69" s="15">
        <v>1913</v>
      </c>
      <c r="B69" s="5">
        <f ca="1">'punishment yearly'!E106</f>
        <v>153.51644542211227</v>
      </c>
      <c r="C69" s="15">
        <v>51</v>
      </c>
      <c r="D69" s="18">
        <f>100*'punishment yearly'!Q106/'punishment yearly'!C106</f>
        <v>149.37759224648869</v>
      </c>
      <c r="E69" s="18">
        <v>49.860556679608464</v>
      </c>
      <c r="F69" s="16">
        <f>'punishment yearly'!L106</f>
        <v>15.501138408737244</v>
      </c>
      <c r="G69" s="16">
        <v>6.2</v>
      </c>
    </row>
    <row r="70" spans="1:7" x14ac:dyDescent="0.2">
      <c r="A70" s="15">
        <v>1914</v>
      </c>
      <c r="B70" s="5">
        <f ca="1">'punishment yearly'!E107</f>
        <v>152.71812659307631</v>
      </c>
      <c r="C70" s="15">
        <v>44</v>
      </c>
      <c r="D70" s="18">
        <f>100*'punishment yearly'!Q107/'punishment yearly'!C107</f>
        <v>148.66711308297147</v>
      </c>
      <c r="E70" s="18">
        <v>42.762463819081887</v>
      </c>
      <c r="F70" s="16">
        <f>'punishment yearly'!L107</f>
        <v>15.69717179951806</v>
      </c>
      <c r="G70" s="16">
        <v>5.6</v>
      </c>
    </row>
    <row r="71" spans="1:7" x14ac:dyDescent="0.2">
      <c r="A71" s="15">
        <v>1915</v>
      </c>
      <c r="B71" s="5">
        <f ca="1">'punishment yearly'!E108</f>
        <v>152.70685580274736</v>
      </c>
      <c r="C71" s="15">
        <v>34</v>
      </c>
      <c r="D71" s="18">
        <f>100*'punishment yearly'!Q108/'punishment yearly'!C108</f>
        <v>148.67884872141144</v>
      </c>
      <c r="E71" s="18">
        <v>32.057023013263802</v>
      </c>
      <c r="F71" s="16">
        <f>'punishment yearly'!L108</f>
        <v>15.895684304367002</v>
      </c>
      <c r="G71" s="16">
        <v>4.9000000000000004</v>
      </c>
    </row>
    <row r="72" spans="1:7" x14ac:dyDescent="0.2">
      <c r="A72" s="15">
        <v>1916</v>
      </c>
      <c r="B72" s="5">
        <f ca="1">'punishment yearly'!E109</f>
        <v>152.73915807999566</v>
      </c>
      <c r="C72" s="15">
        <v>31</v>
      </c>
      <c r="D72" s="18">
        <f>100*'punishment yearly'!Q109/'punishment yearly'!C109</f>
        <v>148.75135882341718</v>
      </c>
      <c r="E72" s="18">
        <v>29.034120431845736</v>
      </c>
      <c r="F72" s="16">
        <f>'punishment yearly'!L109</f>
        <v>16.096707275119268</v>
      </c>
      <c r="G72" s="16">
        <v>4.5</v>
      </c>
    </row>
    <row r="73" spans="1:7" x14ac:dyDescent="0.2">
      <c r="A73" s="15">
        <v>1917</v>
      </c>
      <c r="B73" s="5">
        <f ca="1">'punishment yearly'!E110</f>
        <v>152.9178193713594</v>
      </c>
      <c r="C73" s="15">
        <v>30</v>
      </c>
      <c r="D73" s="18">
        <f>100*'punishment yearly'!Q110/'punishment yearly'!C110</f>
        <v>149.00954187978408</v>
      </c>
      <c r="E73" s="18">
        <v>28.248091937889289</v>
      </c>
      <c r="F73" s="16">
        <f>'punishment yearly'!L110</f>
        <v>16.300272460097506</v>
      </c>
      <c r="G73" s="16">
        <v>4.5</v>
      </c>
    </row>
    <row r="74" spans="1:7" x14ac:dyDescent="0.2">
      <c r="A74" s="15">
        <v>1918</v>
      </c>
      <c r="B74" s="5">
        <f ca="1">'punishment yearly'!E111</f>
        <v>155.15710326266773</v>
      </c>
      <c r="C74" s="15">
        <v>29</v>
      </c>
      <c r="D74" s="18">
        <f>100*'punishment yearly'!Q111/'punishment yearly'!C111</f>
        <v>151.27077662132209</v>
      </c>
      <c r="E74" s="18">
        <v>27.036797554667295</v>
      </c>
      <c r="F74" s="16">
        <f>'punishment yearly'!L111</f>
        <v>16.506412009125917</v>
      </c>
      <c r="G74" s="16">
        <v>5</v>
      </c>
    </row>
    <row r="75" spans="1:7" x14ac:dyDescent="0.2">
      <c r="A75" s="15">
        <v>1919</v>
      </c>
      <c r="B75" s="5">
        <f ca="1">'punishment yearly'!E112</f>
        <v>155.33133807844243</v>
      </c>
      <c r="C75" s="15">
        <v>29</v>
      </c>
      <c r="D75" s="18">
        <f>100*'punishment yearly'!Q112/'punishment yearly'!C112</f>
        <v>151.56055138957777</v>
      </c>
      <c r="E75" s="18">
        <v>27.332260705111921</v>
      </c>
      <c r="F75" s="16">
        <f>'punishment yearly'!L112</f>
        <v>16.715158478607822</v>
      </c>
      <c r="G75" s="16">
        <v>5.7</v>
      </c>
    </row>
    <row r="76" spans="1:7" x14ac:dyDescent="0.2">
      <c r="A76" s="15">
        <v>1920</v>
      </c>
      <c r="B76" s="5">
        <f ca="1">'punishment yearly'!E113</f>
        <v>154.65762075469729</v>
      </c>
      <c r="C76" s="15">
        <v>31</v>
      </c>
      <c r="D76" s="18">
        <f>100*'punishment yearly'!Q113/'punishment yearly'!C113</f>
        <v>150.96143153986745</v>
      </c>
      <c r="E76" s="18">
        <v>29.532579805084975</v>
      </c>
      <c r="F76" s="16">
        <f>'punishment yearly'!L113</f>
        <v>16.926544836667386</v>
      </c>
      <c r="G76" s="16">
        <v>6.8</v>
      </c>
    </row>
    <row r="77" spans="1:7" x14ac:dyDescent="0.2">
      <c r="A77" s="15">
        <v>1921</v>
      </c>
      <c r="B77" s="5">
        <f ca="1">'punishment yearly'!E114</f>
        <v>153.9011565229726</v>
      </c>
      <c r="C77" s="15">
        <v>33</v>
      </c>
      <c r="D77" s="18">
        <f>100*'punishment yearly'!Q114/'punishment yearly'!C114</f>
        <v>150.23608069699461</v>
      </c>
      <c r="E77" s="18">
        <v>32.107455446588631</v>
      </c>
      <c r="F77" s="16">
        <f>'punishment yearly'!L114</f>
        <v>17.140604468356443</v>
      </c>
      <c r="G77" s="16">
        <v>7.7</v>
      </c>
    </row>
    <row r="78" spans="1:7" x14ac:dyDescent="0.2">
      <c r="A78" s="15">
        <v>1922</v>
      </c>
      <c r="B78" s="5">
        <f ca="1">'punishment yearly'!E115</f>
        <v>154.01057253132481</v>
      </c>
      <c r="C78" s="15">
        <v>32</v>
      </c>
      <c r="D78" s="18">
        <f>100*'punishment yearly'!Q115/'punishment yearly'!C115</f>
        <v>150.33948056320156</v>
      </c>
      <c r="E78" s="18">
        <v>30.797016097369454</v>
      </c>
      <c r="F78" s="16">
        <f>'punishment yearly'!L115</f>
        <v>17.357371180927103</v>
      </c>
      <c r="G78" s="16">
        <v>8.6999999999999993</v>
      </c>
    </row>
    <row r="79" spans="1:7" x14ac:dyDescent="0.2">
      <c r="A79" s="15">
        <v>1923</v>
      </c>
      <c r="B79" s="5">
        <f ca="1">'punishment yearly'!E116</f>
        <v>156.73633654230022</v>
      </c>
      <c r="C79" s="15">
        <v>30</v>
      </c>
      <c r="D79" s="18">
        <f>100*'punishment yearly'!Q116/'punishment yearly'!C116</f>
        <v>153.10426064924371</v>
      </c>
      <c r="E79" s="18">
        <v>28.994252126193139</v>
      </c>
      <c r="F79" s="16">
        <f>'punishment yearly'!L116</f>
        <v>17.718803145215585</v>
      </c>
      <c r="G79" s="16">
        <v>9.6</v>
      </c>
    </row>
    <row r="80" spans="1:7" x14ac:dyDescent="0.2">
      <c r="A80" s="15">
        <v>1924</v>
      </c>
      <c r="B80" s="5">
        <f ca="1">'punishment yearly'!E117</f>
        <v>159.19852713303274</v>
      </c>
      <c r="C80" s="15">
        <v>29</v>
      </c>
      <c r="D80" s="18">
        <f>100*'punishment yearly'!Q117/'punishment yearly'!C117</f>
        <v>155.60722408068807</v>
      </c>
      <c r="E80" s="18">
        <v>27.709756411908749</v>
      </c>
      <c r="F80" s="16">
        <f>'punishment yearly'!L117</f>
        <v>18.087761195306332</v>
      </c>
      <c r="G80" s="16">
        <v>10.4</v>
      </c>
    </row>
    <row r="81" spans="1:7" x14ac:dyDescent="0.2">
      <c r="A81" s="15">
        <v>1925</v>
      </c>
      <c r="B81" s="5">
        <f ca="1">'punishment yearly'!E118</f>
        <v>162.39869647356136</v>
      </c>
      <c r="C81" s="15">
        <v>28</v>
      </c>
      <c r="D81" s="18">
        <f>100*'punishment yearly'!Q118/'punishment yearly'!C118</f>
        <v>158.81496528361757</v>
      </c>
      <c r="E81" s="18">
        <v>26.991139077950429</v>
      </c>
      <c r="F81" s="16">
        <f>'punishment yearly'!L118</f>
        <v>18.464402046634333</v>
      </c>
      <c r="G81" s="16">
        <v>10.9</v>
      </c>
    </row>
    <row r="82" spans="1:7" x14ac:dyDescent="0.2">
      <c r="A82" s="15">
        <v>1926</v>
      </c>
      <c r="B82" s="5">
        <f ca="1">'punishment yearly'!E119</f>
        <v>165.90438381755231</v>
      </c>
      <c r="C82" s="15">
        <v>29</v>
      </c>
      <c r="D82" s="18">
        <f>100*'punishment yearly'!Q119/'punishment yearly'!C119</f>
        <v>162.33785315663252</v>
      </c>
      <c r="E82" s="18">
        <v>27.764994631078387</v>
      </c>
      <c r="F82" s="16">
        <f>'punishment yearly'!L119</f>
        <v>18.848885677914886</v>
      </c>
      <c r="G82" s="16">
        <v>11.3</v>
      </c>
    </row>
    <row r="83" spans="1:7" x14ac:dyDescent="0.2">
      <c r="A83" s="15">
        <v>1927</v>
      </c>
      <c r="B83" s="5">
        <f ca="1">'punishment yearly'!E120</f>
        <v>169.41608087076892</v>
      </c>
      <c r="C83" s="15">
        <v>30</v>
      </c>
      <c r="D83" s="18">
        <f>100*'punishment yearly'!Q120/'punishment yearly'!C120</f>
        <v>165.87426543833308</v>
      </c>
      <c r="E83" s="18">
        <v>28.455429415058799</v>
      </c>
      <c r="F83" s="16">
        <f>'punishment yearly'!L120</f>
        <v>19.241375399094771</v>
      </c>
      <c r="G83" s="16">
        <v>11.9</v>
      </c>
    </row>
    <row r="84" spans="1:7" x14ac:dyDescent="0.2">
      <c r="A84" s="15">
        <v>1928</v>
      </c>
      <c r="B84" s="5">
        <f ca="1">'punishment yearly'!E121</f>
        <v>173.2689902530521</v>
      </c>
      <c r="C84" s="15">
        <v>29</v>
      </c>
      <c r="D84" s="18">
        <f>100*'punishment yearly'!Q121/'punishment yearly'!C121</f>
        <v>169.75390009381087</v>
      </c>
      <c r="E84" s="18">
        <v>28.136159866271559</v>
      </c>
      <c r="F84" s="16">
        <f>'punishment yearly'!L121</f>
        <v>19.642037920718359</v>
      </c>
      <c r="G84" s="16">
        <v>12.5</v>
      </c>
    </row>
    <row r="85" spans="1:7" x14ac:dyDescent="0.2">
      <c r="A85" s="15">
        <v>1929</v>
      </c>
      <c r="B85" s="5">
        <f ca="1">'punishment yearly'!E122</f>
        <v>177.52834664479951</v>
      </c>
      <c r="C85" s="15">
        <v>29</v>
      </c>
      <c r="D85" s="18">
        <f>100*'punishment yearly'!Q122/'punishment yearly'!C122</f>
        <v>174.06189021571774</v>
      </c>
      <c r="E85" s="18">
        <v>27.426767676767678</v>
      </c>
      <c r="F85" s="16">
        <f>'punishment yearly'!L122</f>
        <v>20.051043424738172</v>
      </c>
      <c r="G85" s="16">
        <v>13.1</v>
      </c>
    </row>
    <row r="86" spans="1:7" x14ac:dyDescent="0.2">
      <c r="A86" s="15">
        <v>1930</v>
      </c>
      <c r="B86" s="5">
        <f ca="1">'punishment yearly'!E123</f>
        <v>181.88995862136625</v>
      </c>
      <c r="C86" s="15">
        <v>30</v>
      </c>
      <c r="D86" s="18">
        <f>100*'punishment yearly'!Q123/'punishment yearly'!C123</f>
        <v>178.42627328616959</v>
      </c>
      <c r="E86" s="18">
        <v>28.506821436647321</v>
      </c>
      <c r="F86" s="16">
        <f>'punishment yearly'!L123</f>
        <v>20.468565636799877</v>
      </c>
      <c r="G86" s="16">
        <v>13.5</v>
      </c>
    </row>
    <row r="87" spans="1:7" x14ac:dyDescent="0.2">
      <c r="A87" s="15">
        <v>1931</v>
      </c>
      <c r="B87" s="5">
        <f ca="1">'punishment yearly'!E124</f>
        <v>186.91148081441938</v>
      </c>
      <c r="C87" s="15">
        <v>30</v>
      </c>
      <c r="D87" s="18">
        <f>100*'punishment yearly'!Q124/'punishment yearly'!C124</f>
        <v>183.43598903757319</v>
      </c>
      <c r="E87" s="18">
        <v>29.198759627888368</v>
      </c>
      <c r="F87" s="16">
        <f>'punishment yearly'!L124</f>
        <v>20.894781900032495</v>
      </c>
      <c r="G87" s="16">
        <v>14</v>
      </c>
    </row>
    <row r="88" spans="1:7" x14ac:dyDescent="0.2">
      <c r="A88" s="15">
        <v>1932</v>
      </c>
      <c r="B88" s="5">
        <f ca="1">'punishment yearly'!E125</f>
        <v>192.31911777881402</v>
      </c>
      <c r="C88" s="15">
        <v>33</v>
      </c>
      <c r="D88" s="18">
        <f>100*'punishment yearly'!Q125/'punishment yearly'!C125</f>
        <v>188.84747407487296</v>
      </c>
      <c r="E88" s="18">
        <v>31.84746648093331</v>
      </c>
      <c r="F88" s="16">
        <f>'punishment yearly'!L125</f>
        <v>21.329873250375144</v>
      </c>
      <c r="G88" s="16">
        <v>14.6</v>
      </c>
    </row>
    <row r="89" spans="1:7" x14ac:dyDescent="0.2">
      <c r="A89" s="15">
        <v>1933</v>
      </c>
      <c r="B89" s="5">
        <f ca="1">'punishment yearly'!E126</f>
        <v>198.03868541000526</v>
      </c>
      <c r="C89" s="15">
        <v>33</v>
      </c>
      <c r="D89" s="18">
        <f>100*'punishment yearly'!Q126/'punishment yearly'!C126</f>
        <v>194.52456282581525</v>
      </c>
      <c r="E89" s="18">
        <v>32.183395291201983</v>
      </c>
      <c r="F89" s="16">
        <f>'punishment yearly'!L126</f>
        <v>21.774024493472293</v>
      </c>
      <c r="G89" s="16">
        <v>15.1</v>
      </c>
    </row>
    <row r="90" spans="1:7" x14ac:dyDescent="0.2">
      <c r="A90" s="15">
        <v>1934</v>
      </c>
      <c r="B90" s="5">
        <f ca="1">'punishment yearly'!E127</f>
        <v>201.12013578876537</v>
      </c>
      <c r="C90" s="15">
        <v>31</v>
      </c>
      <c r="D90" s="18">
        <f>100*'punishment yearly'!Q127/'punishment yearly'!C127</f>
        <v>197.59805054971301</v>
      </c>
      <c r="E90" s="18">
        <v>30.241925519559146</v>
      </c>
      <c r="F90" s="16">
        <f>'punishment yearly'!L127</f>
        <v>21.334646176914173</v>
      </c>
      <c r="G90" s="16">
        <v>15.1</v>
      </c>
    </row>
    <row r="91" spans="1:7" x14ac:dyDescent="0.2">
      <c r="A91" s="15">
        <v>1935</v>
      </c>
      <c r="B91" s="5">
        <f ca="1">'punishment yearly'!E128</f>
        <v>204.17711764188894</v>
      </c>
      <c r="C91" s="15">
        <v>29</v>
      </c>
      <c r="D91" s="18">
        <f>100*'punishment yearly'!Q128/'punishment yearly'!C128</f>
        <v>200.6038366988634</v>
      </c>
      <c r="E91" s="18">
        <v>27.816459589125355</v>
      </c>
      <c r="F91" s="16">
        <f>'punishment yearly'!L128</f>
        <v>20.904134080981432</v>
      </c>
      <c r="G91" s="16">
        <v>15</v>
      </c>
    </row>
    <row r="92" spans="1:7" x14ac:dyDescent="0.2">
      <c r="A92" s="15">
        <v>1936</v>
      </c>
      <c r="B92" s="5">
        <f ca="1">'punishment yearly'!E129</f>
        <v>207.40126321054345</v>
      </c>
      <c r="C92" s="15">
        <v>27</v>
      </c>
      <c r="D92" s="18">
        <f>100*'punishment yearly'!Q129/'punishment yearly'!C129</f>
        <v>203.78479190569311</v>
      </c>
      <c r="E92" s="18">
        <v>25.987413991527706</v>
      </c>
      <c r="F92" s="16">
        <f>'punishment yearly'!L129</f>
        <v>20.482309294095554</v>
      </c>
      <c r="G92" s="16">
        <v>14.8</v>
      </c>
    </row>
    <row r="93" spans="1:7" x14ac:dyDescent="0.2">
      <c r="A93" s="15">
        <v>1937</v>
      </c>
      <c r="B93" s="5">
        <f ca="1">'punishment yearly'!E130</f>
        <v>210.67509302307477</v>
      </c>
      <c r="C93" s="15">
        <v>27</v>
      </c>
      <c r="D93" s="18">
        <f>100*'punishment yearly'!Q130/'punishment yearly'!C130</f>
        <v>207.07796513640682</v>
      </c>
      <c r="E93" s="18">
        <v>25.741512514927738</v>
      </c>
      <c r="F93" s="16">
        <f>'punishment yearly'!L130</f>
        <v>20.068996514937044</v>
      </c>
      <c r="G93" s="16">
        <v>14.8</v>
      </c>
    </row>
    <row r="94" spans="1:7" x14ac:dyDescent="0.2">
      <c r="A94" s="15">
        <v>1938</v>
      </c>
      <c r="B94" s="5">
        <f ca="1">'punishment yearly'!E131</f>
        <v>213.68039311826712</v>
      </c>
      <c r="C94" s="15">
        <v>28</v>
      </c>
      <c r="D94" s="18">
        <f>100*'punishment yearly'!Q131/'punishment yearly'!C131</f>
        <v>210.06629721994244</v>
      </c>
      <c r="E94" s="18">
        <v>26.897974038578187</v>
      </c>
      <c r="F94" s="16">
        <f>'punishment yearly'!L131</f>
        <v>19.664023979593964</v>
      </c>
      <c r="G94" s="16">
        <v>14.8</v>
      </c>
    </row>
    <row r="95" spans="1:7" x14ac:dyDescent="0.2">
      <c r="A95" s="15">
        <v>1939</v>
      </c>
      <c r="B95" s="5">
        <f ca="1">'punishment yearly'!E132</f>
        <v>216.63051170788364</v>
      </c>
      <c r="C95" s="15">
        <v>26</v>
      </c>
      <c r="D95" s="18">
        <f>100*'punishment yearly'!Q132/'punishment yearly'!C132</f>
        <v>213.02491879834821</v>
      </c>
      <c r="E95" s="18">
        <v>24.905933429811867</v>
      </c>
      <c r="F95" s="16">
        <f>'punishment yearly'!L132</f>
        <v>19.267223390180522</v>
      </c>
      <c r="G95" s="16">
        <v>12.4</v>
      </c>
    </row>
    <row r="96" spans="1:7" x14ac:dyDescent="0.2">
      <c r="A96" s="15">
        <v>1940</v>
      </c>
      <c r="B96" s="5">
        <f ca="1">'punishment yearly'!E133</f>
        <v>218.72754009848012</v>
      </c>
      <c r="C96" s="15">
        <v>23</v>
      </c>
      <c r="D96" s="18">
        <f>100*'punishment yearly'!Q133/'punishment yearly'!C133</f>
        <v>215.19205311024999</v>
      </c>
      <c r="E96" s="18">
        <v>22.399789785485645</v>
      </c>
      <c r="F96" s="16">
        <f>'punishment yearly'!L133</f>
        <v>18.878429844896107</v>
      </c>
      <c r="G96" s="16">
        <v>10.8</v>
      </c>
    </row>
    <row r="97" spans="1:7" x14ac:dyDescent="0.2">
      <c r="A97" s="15">
        <v>1941</v>
      </c>
      <c r="B97" s="5">
        <f ca="1">'punishment yearly'!E134</f>
        <v>215.15547168112278</v>
      </c>
      <c r="C97" s="15">
        <v>26</v>
      </c>
      <c r="D97" s="18">
        <f>100*'punishment yearly'!Q134/'punishment yearly'!C134</f>
        <v>211.65653026613501</v>
      </c>
      <c r="E97" s="18">
        <v>25.474274216728944</v>
      </c>
      <c r="F97" s="16">
        <f>'punishment yearly'!L134</f>
        <v>18.925883343250799</v>
      </c>
      <c r="G97" s="16">
        <v>9.5</v>
      </c>
    </row>
    <row r="98" spans="1:7" x14ac:dyDescent="0.2">
      <c r="A98" s="15">
        <v>1942</v>
      </c>
      <c r="B98" s="5">
        <f ca="1">'punishment yearly'!E135</f>
        <v>212.09967247131945</v>
      </c>
      <c r="C98" s="15">
        <v>31</v>
      </c>
      <c r="D98" s="18">
        <f>100*'punishment yearly'!Q135/'punishment yearly'!C135</f>
        <v>208.60457155538757</v>
      </c>
      <c r="E98" s="18">
        <v>29.596391149724322</v>
      </c>
      <c r="F98" s="16">
        <f>'punishment yearly'!L135</f>
        <v>18.97345612242092</v>
      </c>
      <c r="G98" s="16">
        <v>9.1999999999999993</v>
      </c>
    </row>
    <row r="99" spans="1:7" x14ac:dyDescent="0.2">
      <c r="A99" s="15">
        <v>1943</v>
      </c>
      <c r="B99" s="5">
        <f ca="1">'punishment yearly'!E136</f>
        <v>209.79961420315283</v>
      </c>
      <c r="C99" s="15">
        <v>31</v>
      </c>
      <c r="D99" s="18">
        <f>100*'punishment yearly'!Q136/'punishment yearly'!C136</f>
        <v>206.30386638845781</v>
      </c>
      <c r="E99" s="18">
        <v>30.265742208760265</v>
      </c>
      <c r="F99" s="16">
        <f>'punishment yearly'!L136</f>
        <v>19.021148482235024</v>
      </c>
      <c r="G99" s="16">
        <v>8.5</v>
      </c>
    </row>
    <row r="100" spans="1:7" x14ac:dyDescent="0.2">
      <c r="A100" s="15">
        <v>1944</v>
      </c>
      <c r="B100" s="5">
        <f ca="1">'punishment yearly'!E137</f>
        <v>210.10663135692175</v>
      </c>
      <c r="C100" s="15">
        <v>31</v>
      </c>
      <c r="D100" s="18">
        <f>100*'punishment yearly'!Q137/'punishment yearly'!C137</f>
        <v>206.59395540575869</v>
      </c>
      <c r="E100" s="18">
        <v>30.42474498810337</v>
      </c>
      <c r="F100" s="16">
        <f>'punishment yearly'!L137</f>
        <v>19.068960723275289</v>
      </c>
      <c r="G100" s="16">
        <v>8.3000000000000007</v>
      </c>
    </row>
    <row r="101" spans="1:7" x14ac:dyDescent="0.2">
      <c r="A101" s="15">
        <v>1945</v>
      </c>
      <c r="B101" s="5">
        <f ca="1">'punishment yearly'!E138</f>
        <v>209.32227975992279</v>
      </c>
      <c r="C101" s="15">
        <v>35</v>
      </c>
      <c r="D101" s="18">
        <f>100*'punishment yearly'!Q138/'punishment yearly'!C138</f>
        <v>205.79844025874618</v>
      </c>
      <c r="E101" s="18">
        <v>34.496669481189606</v>
      </c>
      <c r="F101" s="16">
        <f>'punishment yearly'!L138</f>
        <v>19.11689314687948</v>
      </c>
      <c r="G101" s="16">
        <v>9.1999999999999993</v>
      </c>
    </row>
    <row r="102" spans="1:7" x14ac:dyDescent="0.2">
      <c r="A102" s="15">
        <v>1946</v>
      </c>
      <c r="B102" s="5">
        <f ca="1">'punishment yearly'!E139</f>
        <v>197.09866984176679</v>
      </c>
      <c r="C102" s="15">
        <v>38</v>
      </c>
      <c r="D102" s="18">
        <f>100*'punishment yearly'!Q139/'punishment yearly'!C139</f>
        <v>193.74012670314599</v>
      </c>
      <c r="E102" s="18">
        <v>36.976580796252925</v>
      </c>
      <c r="F102" s="16">
        <f>'punishment yearly'!L139</f>
        <v>19.164946055142796</v>
      </c>
      <c r="G102" s="16">
        <v>11.4</v>
      </c>
    </row>
    <row r="103" spans="1:7" x14ac:dyDescent="0.2">
      <c r="A103" s="15">
        <v>1947</v>
      </c>
      <c r="B103" s="5">
        <f ca="1">'punishment yearly'!E140</f>
        <v>191.044475484434</v>
      </c>
      <c r="C103" s="15">
        <v>41</v>
      </c>
      <c r="D103" s="18">
        <f>100*'punishment yearly'!Q140/'punishment yearly'!C140</f>
        <v>187.76719780420802</v>
      </c>
      <c r="E103" s="18">
        <v>39.644599303135891</v>
      </c>
      <c r="F103" s="16">
        <f>'punishment yearly'!L140</f>
        <v>19.213119750919795</v>
      </c>
      <c r="G103" s="16">
        <v>14.2</v>
      </c>
    </row>
    <row r="104" spans="1:7" x14ac:dyDescent="0.2">
      <c r="A104" s="15">
        <v>1948</v>
      </c>
      <c r="B104" s="5">
        <f ca="1">'punishment yearly'!E141</f>
        <v>186.21693390611529</v>
      </c>
      <c r="C104" s="15">
        <v>46</v>
      </c>
      <c r="D104" s="18">
        <f>100*'punishment yearly'!Q141/'punishment yearly'!C141</f>
        <v>183.01036401584062</v>
      </c>
      <c r="E104" s="18">
        <v>45.434692657808839</v>
      </c>
      <c r="F104" s="16">
        <f>'punishment yearly'!L141</f>
        <v>19.261414537826301</v>
      </c>
      <c r="G104" s="16">
        <v>16.100000000000001</v>
      </c>
    </row>
    <row r="105" spans="1:7" x14ac:dyDescent="0.2">
      <c r="A105" s="15">
        <v>1949</v>
      </c>
      <c r="B105" s="5">
        <f ca="1">'punishment yearly'!E142</f>
        <v>181.68475561027171</v>
      </c>
      <c r="C105" s="15">
        <v>46</v>
      </c>
      <c r="D105" s="18">
        <f>100*'punishment yearly'!Q142/'punishment yearly'!C142</f>
        <v>178.51940170146818</v>
      </c>
      <c r="E105" s="18">
        <v>45.401393171177347</v>
      </c>
      <c r="F105" s="16">
        <f>'punishment yearly'!L142</f>
        <v>19.309830720241322</v>
      </c>
      <c r="G105" s="16">
        <v>17</v>
      </c>
    </row>
    <row r="106" spans="1:7" x14ac:dyDescent="0.2">
      <c r="A106" s="15">
        <v>1950</v>
      </c>
      <c r="B106" s="5">
        <f ca="1">'punishment yearly'!E143</f>
        <v>177.28224510759344</v>
      </c>
      <c r="C106" s="15">
        <v>47</v>
      </c>
      <c r="D106" s="18">
        <f>100*'punishment yearly'!Q143/'punishment yearly'!C143</f>
        <v>174.20193852556167</v>
      </c>
      <c r="E106" s="18">
        <v>46.510676965015904</v>
      </c>
      <c r="F106" s="16">
        <f>'punishment yearly'!L143</f>
        <v>19.358368603308964</v>
      </c>
      <c r="G106" s="16">
        <v>17.899999999999999</v>
      </c>
    </row>
    <row r="107" spans="1:7" x14ac:dyDescent="0.2">
      <c r="A107" s="15">
        <v>1951</v>
      </c>
      <c r="B107" s="5">
        <f ca="1">'punishment yearly'!E144</f>
        <v>179.68518467818828</v>
      </c>
      <c r="C107" s="15">
        <v>51</v>
      </c>
      <c r="D107" s="18">
        <f>100*'punishment yearly'!Q144/'punishment yearly'!C144</f>
        <v>176.65041438036127</v>
      </c>
      <c r="E107" s="18">
        <v>49.709003765833621</v>
      </c>
      <c r="F107" s="16">
        <f>'punishment yearly'!L144</f>
        <v>19.457135029944336</v>
      </c>
      <c r="G107" s="16">
        <v>18.899999999999999</v>
      </c>
    </row>
    <row r="108" spans="1:7" x14ac:dyDescent="0.2">
      <c r="A108" s="15">
        <v>1952</v>
      </c>
      <c r="B108" s="5">
        <f ca="1">'punishment yearly'!E145</f>
        <v>181.81758329611901</v>
      </c>
      <c r="C108" s="15">
        <v>55</v>
      </c>
      <c r="D108" s="18">
        <f>100*'punishment yearly'!Q145/'punishment yearly'!C145</f>
        <v>178.82704024112294</v>
      </c>
      <c r="E108" s="18">
        <v>53.873279490387894</v>
      </c>
      <c r="F108" s="16">
        <f>'punishment yearly'!L145</f>
        <v>19.556405363041566</v>
      </c>
      <c r="G108" s="16">
        <v>19.7</v>
      </c>
    </row>
    <row r="109" spans="1:7" x14ac:dyDescent="0.2">
      <c r="A109" s="15">
        <v>1953</v>
      </c>
      <c r="B109" s="5">
        <f ca="1">'punishment yearly'!E146</f>
        <v>183.82655415149154</v>
      </c>
      <c r="C109" s="15">
        <v>55</v>
      </c>
      <c r="D109" s="18">
        <f>100*'punishment yearly'!Q146/'punishment yearly'!C146</f>
        <v>180.9005872172456</v>
      </c>
      <c r="E109" s="18">
        <v>53.526491192273689</v>
      </c>
      <c r="F109" s="16">
        <f>'punishment yearly'!L146</f>
        <v>19.656182173532201</v>
      </c>
      <c r="G109" s="16">
        <v>19.899999999999999</v>
      </c>
    </row>
    <row r="110" spans="1:7" x14ac:dyDescent="0.2">
      <c r="A110" s="15">
        <v>1954</v>
      </c>
      <c r="B110" s="5">
        <f ca="1">'punishment yearly'!E147</f>
        <v>185.51805227247732</v>
      </c>
      <c r="C110" s="15">
        <v>52</v>
      </c>
      <c r="D110" s="18">
        <f>100*'punishment yearly'!Q147/'punishment yearly'!C147</f>
        <v>182.63327057694224</v>
      </c>
      <c r="E110" s="18">
        <v>50.641459999096533</v>
      </c>
      <c r="F110" s="16">
        <f>'punishment yearly'!L147</f>
        <v>19.756468045464704</v>
      </c>
      <c r="G110" s="16">
        <v>20</v>
      </c>
    </row>
    <row r="111" spans="1:7" x14ac:dyDescent="0.2">
      <c r="A111" s="15">
        <v>1955</v>
      </c>
      <c r="B111" s="5">
        <f ca="1">'punishment yearly'!E148</f>
        <v>186.971129877961</v>
      </c>
      <c r="C111" s="15">
        <v>49</v>
      </c>
      <c r="D111" s="18">
        <f>100*'punishment yearly'!Q148/'punishment yearly'!C148</f>
        <v>184.15594350135484</v>
      </c>
      <c r="E111" s="18">
        <v>47.555185526878333</v>
      </c>
      <c r="F111" s="16">
        <f>'punishment yearly'!L148</f>
        <v>19.857265576071331</v>
      </c>
      <c r="G111" s="16">
        <v>21</v>
      </c>
    </row>
    <row r="112" spans="1:7" x14ac:dyDescent="0.2">
      <c r="A112" s="15">
        <v>1956</v>
      </c>
      <c r="B112" s="5">
        <f ca="1">'punishment yearly'!E149</f>
        <v>188.66414580223397</v>
      </c>
      <c r="C112" s="15">
        <v>48</v>
      </c>
      <c r="D112" s="18">
        <f>100*'punishment yearly'!Q149/'punishment yearly'!C149</f>
        <v>185.94414199470461</v>
      </c>
      <c r="E112" s="18">
        <v>46.582488190386641</v>
      </c>
      <c r="F112" s="16">
        <f>'punishment yearly'!L149</f>
        <v>19.958577375835432</v>
      </c>
      <c r="G112" s="16">
        <v>22.9</v>
      </c>
    </row>
    <row r="113" spans="1:7" x14ac:dyDescent="0.2">
      <c r="A113" s="15">
        <v>1957</v>
      </c>
      <c r="B113" s="5">
        <f ca="1">'punishment yearly'!E150</f>
        <v>190.35027869855347</v>
      </c>
      <c r="C113" s="15">
        <v>51</v>
      </c>
      <c r="D113" s="18">
        <f>100*'punishment yearly'!Q150/'punishment yearly'!C150</f>
        <v>187.72274272911656</v>
      </c>
      <c r="E113" s="18">
        <v>50.330683412385596</v>
      </c>
      <c r="F113" s="16">
        <f>'punishment yearly'!L150</f>
        <v>20.060406068559047</v>
      </c>
      <c r="G113" s="16">
        <v>25</v>
      </c>
    </row>
    <row r="114" spans="1:7" x14ac:dyDescent="0.2">
      <c r="A114" s="15">
        <v>1958</v>
      </c>
      <c r="B114" s="5">
        <f ca="1">'punishment yearly'!E151</f>
        <v>192.27881393930156</v>
      </c>
      <c r="C114" s="15">
        <v>57</v>
      </c>
      <c r="D114" s="18">
        <f>100*'punishment yearly'!Q151/'punishment yearly'!C151</f>
        <v>189.72984724985747</v>
      </c>
      <c r="E114" s="18">
        <v>56.26149992241016</v>
      </c>
      <c r="F114" s="16">
        <f>'punishment yearly'!L151</f>
        <v>20.162754291430851</v>
      </c>
      <c r="G114" s="16">
        <v>26.9</v>
      </c>
    </row>
    <row r="115" spans="1:7" x14ac:dyDescent="0.2">
      <c r="A115" s="15">
        <v>1959</v>
      </c>
      <c r="B115" s="5">
        <f ca="1">'punishment yearly'!E152</f>
        <v>194.2517930443706</v>
      </c>
      <c r="C115" s="15">
        <v>60</v>
      </c>
      <c r="D115" s="18">
        <f>100*'punishment yearly'!Q152/'punishment yearly'!C152</f>
        <v>191.78813538213558</v>
      </c>
      <c r="E115" s="18">
        <v>58.659057859251753</v>
      </c>
      <c r="F115" s="16">
        <f>'punishment yearly'!L152</f>
        <v>20.265624695094473</v>
      </c>
      <c r="G115" s="16">
        <v>28.1</v>
      </c>
    </row>
    <row r="116" spans="1:7" x14ac:dyDescent="0.2">
      <c r="A116" s="15">
        <v>1960</v>
      </c>
      <c r="B116" s="5">
        <f ca="1">'punishment yearly'!E153</f>
        <v>196.45291950727585</v>
      </c>
      <c r="C116" s="15">
        <v>60</v>
      </c>
      <c r="D116" s="18">
        <f>100*'punishment yearly'!Q153/'punishment yearly'!C153</f>
        <v>194.07708677123443</v>
      </c>
      <c r="E116" s="18">
        <v>59.200436919716005</v>
      </c>
      <c r="F116" s="16">
        <f>'punishment yearly'!L153</f>
        <v>20.369019943717117</v>
      </c>
      <c r="G116" s="16">
        <v>29.3</v>
      </c>
    </row>
    <row r="117" spans="1:7" x14ac:dyDescent="0.2">
      <c r="A117" s="15">
        <v>1961</v>
      </c>
      <c r="B117" s="5">
        <f ca="1">'punishment yearly'!E154</f>
        <v>191.96749849840506</v>
      </c>
      <c r="C117" s="15">
        <v>64</v>
      </c>
      <c r="D117" s="18">
        <f>100*'punishment yearly'!Q154/'punishment yearly'!C154</f>
        <v>189.6832456348919</v>
      </c>
      <c r="E117" s="18">
        <v>62.830115161485843</v>
      </c>
      <c r="F117" s="16">
        <f>'punishment yearly'!L154</f>
        <v>20.532813116390926</v>
      </c>
      <c r="G117" s="16">
        <v>29.8</v>
      </c>
    </row>
    <row r="118" spans="1:7" x14ac:dyDescent="0.2">
      <c r="A118" s="15">
        <v>1962</v>
      </c>
      <c r="B118" s="5">
        <f ca="1">'punishment yearly'!E155</f>
        <v>187.8738208765113</v>
      </c>
      <c r="C118" s="15">
        <v>67</v>
      </c>
      <c r="D118" s="18">
        <f>100*'punishment yearly'!Q155/'punishment yearly'!C155</f>
        <v>185.6732621240688</v>
      </c>
      <c r="E118" s="18">
        <v>66.577362453651119</v>
      </c>
      <c r="F118" s="16">
        <f>'punishment yearly'!L155</f>
        <v>20.697923397275577</v>
      </c>
      <c r="G118" s="16">
        <v>30.4</v>
      </c>
    </row>
    <row r="119" spans="1:7" x14ac:dyDescent="0.2">
      <c r="A119" s="15">
        <v>1963</v>
      </c>
      <c r="B119" s="5">
        <f ca="1">'punishment yearly'!E156</f>
        <v>183.95803381016893</v>
      </c>
      <c r="C119" s="15">
        <v>67</v>
      </c>
      <c r="D119" s="18">
        <f>100*'punishment yearly'!Q156/'punishment yearly'!C156</f>
        <v>181.85386526446456</v>
      </c>
      <c r="E119" s="18">
        <v>65.773955250888804</v>
      </c>
      <c r="F119" s="16">
        <f>'punishment yearly'!L156</f>
        <v>20.864361377618614</v>
      </c>
      <c r="G119" s="16">
        <v>31.1</v>
      </c>
    </row>
    <row r="120" spans="1:7" x14ac:dyDescent="0.2">
      <c r="A120" s="15">
        <v>1964</v>
      </c>
      <c r="B120" s="5">
        <f ca="1">'punishment yearly'!E157</f>
        <v>180.23066176065302</v>
      </c>
      <c r="C120" s="15">
        <v>63</v>
      </c>
      <c r="D120" s="18">
        <f>100*'punishment yearly'!Q157/'punishment yearly'!C157</f>
        <v>178.2007466717919</v>
      </c>
      <c r="E120" s="18">
        <v>62.547544586256443</v>
      </c>
      <c r="F120" s="16">
        <f>'punishment yearly'!L157</f>
        <v>21.032137733834869</v>
      </c>
      <c r="G120" s="16">
        <v>32.700000000000003</v>
      </c>
    </row>
    <row r="121" spans="1:7" x14ac:dyDescent="0.2">
      <c r="A121" s="15">
        <v>1965</v>
      </c>
      <c r="B121" s="5">
        <f ca="1">'punishment yearly'!E158</f>
        <v>176.83059167697778</v>
      </c>
      <c r="C121" s="15">
        <v>65</v>
      </c>
      <c r="D121" s="18">
        <f>100*'punishment yearly'!Q158/'punishment yearly'!C158</f>
        <v>174.90165189627649</v>
      </c>
      <c r="E121" s="18">
        <v>63.81447840406117</v>
      </c>
      <c r="F121" s="16">
        <f>'punishment yearly'!L158</f>
        <v>21.201263228191312</v>
      </c>
      <c r="G121" s="16">
        <v>33.700000000000003</v>
      </c>
    </row>
    <row r="122" spans="1:7" x14ac:dyDescent="0.2">
      <c r="A122" s="15">
        <v>1966</v>
      </c>
      <c r="B122" s="5">
        <f ca="1">'punishment yearly'!E159</f>
        <v>173.81373833598025</v>
      </c>
      <c r="C122" s="15">
        <v>70</v>
      </c>
      <c r="D122" s="18">
        <f>100*'punishment yearly'!Q159/'punishment yearly'!C159</f>
        <v>171.98427050761686</v>
      </c>
      <c r="E122" s="18">
        <v>68.978026101822124</v>
      </c>
      <c r="F122" s="16">
        <f>'punishment yearly'!L159</f>
        <v>21.371748709497407</v>
      </c>
      <c r="G122" s="16">
        <v>34.799999999999997</v>
      </c>
    </row>
    <row r="123" spans="1:7" x14ac:dyDescent="0.2">
      <c r="A123" s="15">
        <v>1967</v>
      </c>
      <c r="B123" s="5">
        <f ca="1">'punishment yearly'!E160</f>
        <v>171.0174566357598</v>
      </c>
      <c r="C123" s="15">
        <v>73</v>
      </c>
      <c r="D123" s="18">
        <f>100*'punishment yearly'!Q160/'punishment yearly'!C160</f>
        <v>169.27935669501323</v>
      </c>
      <c r="E123" s="18">
        <v>72.524444812727879</v>
      </c>
      <c r="F123" s="16">
        <f>'punishment yearly'!L160</f>
        <v>21.543605113801032</v>
      </c>
      <c r="G123" s="16">
        <v>36</v>
      </c>
    </row>
    <row r="124" spans="1:7" x14ac:dyDescent="0.2">
      <c r="A124" s="15">
        <v>1968</v>
      </c>
      <c r="B124" s="5">
        <f ca="1">'punishment yearly'!E161</f>
        <v>168.22201276382711</v>
      </c>
      <c r="C124" s="15">
        <v>68</v>
      </c>
      <c r="D124" s="18">
        <f>100*'punishment yearly'!Q161/'punishment yearly'!C161</f>
        <v>166.5815832732078</v>
      </c>
      <c r="E124" s="18">
        <v>66.91472037269898</v>
      </c>
      <c r="F124" s="16">
        <f>'punishment yearly'!L161</f>
        <v>21.716843465089976</v>
      </c>
      <c r="G124" s="16">
        <v>38.1</v>
      </c>
    </row>
    <row r="125" spans="1:7" x14ac:dyDescent="0.2">
      <c r="A125" s="15">
        <v>1969</v>
      </c>
      <c r="B125" s="5">
        <f ca="1">'punishment yearly'!E162</f>
        <v>165.44929686102404</v>
      </c>
      <c r="C125" s="15">
        <v>72</v>
      </c>
      <c r="D125" s="18">
        <f>100*'punishment yearly'!Q162/'punishment yearly'!C162</f>
        <v>163.90697742313142</v>
      </c>
      <c r="E125" s="18">
        <v>71.129303623456025</v>
      </c>
      <c r="F125" s="16">
        <f>'punishment yearly'!L162</f>
        <v>21.891474875999112</v>
      </c>
      <c r="G125" s="16">
        <v>39.1</v>
      </c>
    </row>
    <row r="126" spans="1:7" x14ac:dyDescent="0.2">
      <c r="A126" s="15">
        <v>1970</v>
      </c>
      <c r="B126" s="5">
        <f ca="1">'punishment yearly'!E163</f>
        <v>162.23429288571651</v>
      </c>
      <c r="C126" s="15">
        <v>80</v>
      </c>
      <c r="D126" s="18">
        <f>100*'punishment yearly'!Q163/'punishment yearly'!C163</f>
        <v>160.80672993960312</v>
      </c>
      <c r="E126" s="18">
        <v>79.82655294430468</v>
      </c>
      <c r="F126" s="16">
        <f>'punishment yearly'!L163</f>
        <v>22.067510548523206</v>
      </c>
      <c r="G126" s="16">
        <v>38.4</v>
      </c>
    </row>
    <row r="127" spans="1:7" x14ac:dyDescent="0.2">
      <c r="A127" s="15">
        <v>1971</v>
      </c>
      <c r="B127" s="5">
        <f ca="1">'punishment yearly'!E164</f>
        <v>165.55623212240835</v>
      </c>
      <c r="C127" s="15">
        <v>81</v>
      </c>
      <c r="D127" s="18">
        <f>100*'punishment yearly'!Q164/'punishment yearly'!C164</f>
        <v>164.24402433522388</v>
      </c>
      <c r="E127" s="18">
        <v>80.7861328125</v>
      </c>
      <c r="F127" s="16">
        <f>'punishment yearly'!L164</f>
        <v>21.39346966785336</v>
      </c>
      <c r="G127" s="16">
        <v>38</v>
      </c>
    </row>
    <row r="128" spans="1:7" x14ac:dyDescent="0.2">
      <c r="A128" s="15">
        <v>1972</v>
      </c>
      <c r="B128" s="5">
        <f ca="1">'punishment yearly'!E165</f>
        <v>169.32798818876844</v>
      </c>
      <c r="C128" s="15">
        <v>78</v>
      </c>
      <c r="D128" s="18">
        <f>100*'punishment yearly'!Q165/'punishment yearly'!C165</f>
        <v>168.10285869965315</v>
      </c>
      <c r="E128" s="18">
        <v>77.701867131591214</v>
      </c>
      <c r="F128" s="16">
        <f>'punishment yearly'!L165</f>
        <v>20.740017022898424</v>
      </c>
      <c r="G128" s="16">
        <v>36.700000000000003</v>
      </c>
    </row>
    <row r="129" spans="1:7" x14ac:dyDescent="0.2">
      <c r="A129" s="15">
        <v>1973</v>
      </c>
      <c r="B129" s="5">
        <f ca="1">'punishment yearly'!E166</f>
        <v>173.52062218859498</v>
      </c>
      <c r="C129" s="15">
        <v>75</v>
      </c>
      <c r="D129" s="18">
        <f>100*'punishment yearly'!Q166/'punishment yearly'!C166</f>
        <v>172.39598472685964</v>
      </c>
      <c r="E129" s="18">
        <v>74.352493984916805</v>
      </c>
      <c r="F129" s="16">
        <f>'punishment yearly'!L166</f>
        <v>20.106523756474786</v>
      </c>
      <c r="G129" s="16">
        <v>35.700000000000003</v>
      </c>
    </row>
    <row r="130" spans="1:7" x14ac:dyDescent="0.2">
      <c r="A130" s="15">
        <v>1974</v>
      </c>
      <c r="B130" s="5">
        <f ca="1">'punishment yearly'!E167</f>
        <v>177.93367918156252</v>
      </c>
      <c r="C130" s="15">
        <v>75</v>
      </c>
      <c r="D130" s="18">
        <f>100*'punishment yearly'!Q167/'punishment yearly'!C167</f>
        <v>176.89637757194041</v>
      </c>
      <c r="E130" s="18">
        <v>74.526966928115144</v>
      </c>
      <c r="F130" s="16">
        <f>'punishment yearly'!L167</f>
        <v>19.492380219521522</v>
      </c>
      <c r="G130" s="16">
        <v>33.5</v>
      </c>
    </row>
    <row r="131" spans="1:7" x14ac:dyDescent="0.2">
      <c r="A131" s="15">
        <v>1975</v>
      </c>
      <c r="B131" s="5">
        <f ca="1">'punishment yearly'!E168</f>
        <v>182.39133749036074</v>
      </c>
      <c r="C131" s="15">
        <v>81</v>
      </c>
      <c r="D131" s="18">
        <f>100*'punishment yearly'!Q168/'punishment yearly'!C168</f>
        <v>181.42180647604286</v>
      </c>
      <c r="E131" s="18">
        <v>80.493228219122699</v>
      </c>
      <c r="F131" s="16">
        <f>'punishment yearly'!L168</f>
        <v>18.896995384398064</v>
      </c>
      <c r="G131" s="16">
        <v>32.299999999999997</v>
      </c>
    </row>
    <row r="132" spans="1:7" x14ac:dyDescent="0.2">
      <c r="A132" s="15">
        <v>1976</v>
      </c>
      <c r="B132" s="5">
        <f ca="1">'punishment yearly'!E169</f>
        <v>187.01510925627178</v>
      </c>
      <c r="C132" s="15">
        <v>84</v>
      </c>
      <c r="D132" s="18">
        <f>100*'punishment yearly'!Q169/'punishment yearly'!C169</f>
        <v>186.11100331914093</v>
      </c>
      <c r="E132" s="18">
        <v>83.792636325036895</v>
      </c>
      <c r="F132" s="16">
        <f>'punishment yearly'!L169</f>
        <v>18.319796276102355</v>
      </c>
      <c r="G132" s="16">
        <v>30.8</v>
      </c>
    </row>
    <row r="133" spans="1:7" x14ac:dyDescent="0.2">
      <c r="A133" s="15">
        <v>1977</v>
      </c>
      <c r="B133" s="5">
        <f ca="1">'punishment yearly'!E170</f>
        <v>191.69078663791723</v>
      </c>
      <c r="C133" s="15">
        <v>85</v>
      </c>
      <c r="D133" s="18">
        <f>100*'punishment yearly'!Q170/'punishment yearly'!C170</f>
        <v>190.86215540384367</v>
      </c>
      <c r="E133" s="18">
        <v>84.081715210355981</v>
      </c>
      <c r="F133" s="16">
        <f>'punishment yearly'!L170</f>
        <v>17.760227420862247</v>
      </c>
      <c r="G133" s="16">
        <v>30</v>
      </c>
    </row>
    <row r="134" spans="1:7" x14ac:dyDescent="0.2">
      <c r="A134" s="15">
        <v>1978</v>
      </c>
      <c r="B134" s="5">
        <f ca="1">'punishment yearly'!E171</f>
        <v>196.40251545964534</v>
      </c>
      <c r="C134" s="15">
        <v>85</v>
      </c>
      <c r="D134" s="18">
        <f>100*'punishment yearly'!Q171/'punishment yearly'!C171</f>
        <v>195.64203008176653</v>
      </c>
      <c r="E134" s="18">
        <v>84.535415234011566</v>
      </c>
      <c r="F134" s="16">
        <f>'punishment yearly'!L171</f>
        <v>17.217750311569286</v>
      </c>
      <c r="G134" s="16">
        <v>28.9</v>
      </c>
    </row>
    <row r="135" spans="1:7" x14ac:dyDescent="0.2">
      <c r="A135" s="15">
        <v>1979</v>
      </c>
      <c r="B135" s="5">
        <f ca="1">'punishment yearly'!E172</f>
        <v>201.15188891660162</v>
      </c>
      <c r="C135" s="15">
        <v>86</v>
      </c>
      <c r="D135" s="18">
        <f>100*'punishment yearly'!Q172/'punishment yearly'!C172</f>
        <v>200.4514298108559</v>
      </c>
      <c r="E135" s="18">
        <v>85.279146804556845</v>
      </c>
      <c r="F135" s="16">
        <f>'punishment yearly'!L172</f>
        <v>16.691842889540649</v>
      </c>
      <c r="G135" s="16">
        <v>28</v>
      </c>
    </row>
    <row r="136" spans="1:7" x14ac:dyDescent="0.2">
      <c r="A136" s="15">
        <v>1980</v>
      </c>
      <c r="B136" s="5">
        <f ca="1">'punishment yearly'!E173</f>
        <v>205.88183518538892</v>
      </c>
      <c r="C136" s="15">
        <v>86</v>
      </c>
      <c r="D136" s="18">
        <f>100*'punishment yearly'!Q173/'punishment yearly'!C173</f>
        <v>205.24634173176366</v>
      </c>
      <c r="E136" s="18">
        <v>85.204523919924199</v>
      </c>
      <c r="F136" s="16">
        <f>'punishment yearly'!L173</f>
        <v>16.181999042110306</v>
      </c>
      <c r="G136" s="16">
        <v>28.2</v>
      </c>
    </row>
    <row r="137" spans="1:7" x14ac:dyDescent="0.2">
      <c r="A137" s="15">
        <v>1981</v>
      </c>
      <c r="B137" s="5">
        <f ca="1">'punishment yearly'!E174</f>
        <v>222.27833700376254</v>
      </c>
      <c r="C137" s="15">
        <v>88</v>
      </c>
      <c r="D137" s="18">
        <f>100*'punishment yearly'!Q174/'punishment yearly'!C174</f>
        <v>221.70439576628075</v>
      </c>
      <c r="E137" s="18">
        <v>87.260221258283082</v>
      </c>
      <c r="F137" s="16">
        <f>'punishment yearly'!L174</f>
        <v>15.722752880850653</v>
      </c>
      <c r="G137" s="16">
        <v>29.4</v>
      </c>
    </row>
    <row r="138" spans="1:7" x14ac:dyDescent="0.2">
      <c r="A138" s="15">
        <v>1982</v>
      </c>
      <c r="B138" s="5">
        <f ca="1">'punishment yearly'!E175</f>
        <v>240.06222085828659</v>
      </c>
      <c r="C138" s="15">
        <v>88</v>
      </c>
      <c r="D138" s="18">
        <f>100*'punishment yearly'!Q175/'punishment yearly'!C175</f>
        <v>239.56063235079299</v>
      </c>
      <c r="E138" s="18">
        <v>88.151653032576604</v>
      </c>
      <c r="F138" s="16">
        <f>'punishment yearly'!L175</f>
        <v>15.276540154834876</v>
      </c>
      <c r="G138" s="16">
        <v>30.6</v>
      </c>
    </row>
    <row r="139" spans="1:7" x14ac:dyDescent="0.2">
      <c r="A139" s="15">
        <v>1983</v>
      </c>
      <c r="B139" s="5">
        <f ca="1">'punishment yearly'!E176</f>
        <v>259.41647868789642</v>
      </c>
      <c r="C139" s="15">
        <v>88</v>
      </c>
      <c r="D139" s="18">
        <f>100*'punishment yearly'!Q176/'punishment yearly'!C176</f>
        <v>258.96821698518636</v>
      </c>
      <c r="E139" s="18">
        <v>87.594977527863435</v>
      </c>
      <c r="F139" s="16">
        <f>'punishment yearly'!L176</f>
        <v>14.842990974342404</v>
      </c>
      <c r="G139" s="16">
        <v>30.1</v>
      </c>
    </row>
    <row r="140" spans="1:7" x14ac:dyDescent="0.2">
      <c r="A140" s="15">
        <v>1984</v>
      </c>
      <c r="B140" s="5">
        <f ca="1">'punishment yearly'!E177</f>
        <v>280.50019905249877</v>
      </c>
      <c r="C140" s="15">
        <v>87</v>
      </c>
      <c r="D140" s="18">
        <f>100*'punishment yearly'!Q177/'punishment yearly'!C177</f>
        <v>280.09778200596003</v>
      </c>
      <c r="E140" s="18">
        <v>87.089720818053991</v>
      </c>
      <c r="F140" s="16">
        <f>'punishment yearly'!L177</f>
        <v>14.421745947146468</v>
      </c>
      <c r="G140" s="16">
        <v>29.3</v>
      </c>
    </row>
    <row r="141" spans="1:7" x14ac:dyDescent="0.2">
      <c r="A141" s="15">
        <v>1985</v>
      </c>
      <c r="B141" s="5">
        <f ca="1">'punishment yearly'!E178</f>
        <v>303.27700112942688</v>
      </c>
      <c r="C141" s="15">
        <v>93</v>
      </c>
      <c r="D141" s="18">
        <f>100*'punishment yearly'!Q178/'punishment yearly'!C178</f>
        <v>302.90503361038719</v>
      </c>
      <c r="E141" s="18">
        <v>92.724329983333575</v>
      </c>
      <c r="F141" s="16">
        <f>'punishment yearly'!L178</f>
        <v>14.012455880594516</v>
      </c>
      <c r="G141" s="16">
        <v>28.6</v>
      </c>
    </row>
    <row r="142" spans="1:7" x14ac:dyDescent="0.2">
      <c r="A142" s="15">
        <v>1986</v>
      </c>
      <c r="B142" s="5">
        <f ca="1">'punishment yearly'!E179</f>
        <v>327.79609595720279</v>
      </c>
      <c r="C142" s="15">
        <v>94</v>
      </c>
      <c r="D142" s="18">
        <f>100*'punishment yearly'!Q179/'punishment yearly'!C179</f>
        <v>327.46169793610613</v>
      </c>
      <c r="E142" s="18">
        <v>93.542619193337416</v>
      </c>
      <c r="F142" s="16">
        <f>'punishment yearly'!L179</f>
        <v>13.614781492143679</v>
      </c>
      <c r="G142" s="16">
        <v>28.2</v>
      </c>
    </row>
    <row r="143" spans="1:7" x14ac:dyDescent="0.2">
      <c r="A143" s="15">
        <v>1987</v>
      </c>
      <c r="B143" s="5">
        <f ca="1">'punishment yearly'!E180</f>
        <v>354.4431962921542</v>
      </c>
      <c r="C143" s="15">
        <v>97</v>
      </c>
      <c r="D143" s="18">
        <f>100*'punishment yearly'!Q180/'punishment yearly'!C180</f>
        <v>354.13529952424477</v>
      </c>
      <c r="E143" s="18">
        <v>96.61432875127187</v>
      </c>
      <c r="F143" s="16">
        <f>'punishment yearly'!L180</f>
        <v>13.228393128111215</v>
      </c>
      <c r="G143" s="16">
        <v>27.4</v>
      </c>
    </row>
    <row r="144" spans="1:7" x14ac:dyDescent="0.2">
      <c r="A144" s="15">
        <v>1988</v>
      </c>
      <c r="B144" s="5">
        <f ca="1">'punishment yearly'!E181</f>
        <v>383.23316665048714</v>
      </c>
      <c r="C144" s="15">
        <v>97</v>
      </c>
      <c r="D144" s="18">
        <f>100*'punishment yearly'!Q181/'punishment yearly'!C181</f>
        <v>382.94809390990332</v>
      </c>
      <c r="E144" s="18">
        <v>97.250744225289338</v>
      </c>
      <c r="F144" s="16">
        <f>'punishment yearly'!L181</f>
        <v>12.852970490406845</v>
      </c>
      <c r="G144" s="16">
        <v>26.9</v>
      </c>
    </row>
    <row r="145" spans="1:7" x14ac:dyDescent="0.2">
      <c r="A145" s="15">
        <v>1989</v>
      </c>
      <c r="B145" s="5">
        <f ca="1">'punishment yearly'!E182</f>
        <v>414.23181175907797</v>
      </c>
      <c r="C145" s="15">
        <v>96</v>
      </c>
      <c r="D145" s="18">
        <f>100*'punishment yearly'!Q182/'punishment yearly'!C182</f>
        <v>413.97737429680802</v>
      </c>
      <c r="E145" s="18">
        <v>96.21526827197377</v>
      </c>
      <c r="F145" s="16">
        <f>'punishment yearly'!L182</f>
        <v>12.488202371020455</v>
      </c>
      <c r="G145" s="16">
        <v>26.8</v>
      </c>
    </row>
    <row r="146" spans="1:7" x14ac:dyDescent="0.2">
      <c r="A146" s="15">
        <v>1990</v>
      </c>
      <c r="B146" s="5">
        <f ca="1">'punishment yearly'!E183</f>
        <v>446.94679576801815</v>
      </c>
      <c r="C146" s="15">
        <v>89</v>
      </c>
      <c r="D146" s="18">
        <f>100*'punishment yearly'!Q183/'punishment yearly'!C183</f>
        <v>446.71805082063753</v>
      </c>
      <c r="E146" s="18">
        <v>88.952662745299705</v>
      </c>
      <c r="F146" s="16">
        <f>'punishment yearly'!L183</f>
        <v>12.133786394045039</v>
      </c>
      <c r="G146" s="16">
        <v>27.1</v>
      </c>
    </row>
    <row r="147" spans="1:7" x14ac:dyDescent="0.2">
      <c r="A147" s="15">
        <v>1991</v>
      </c>
      <c r="B147" s="5">
        <f ca="1">'punishment yearly'!E184</f>
        <v>466.9212585469287</v>
      </c>
      <c r="C147" s="15">
        <v>88</v>
      </c>
      <c r="D147" s="18">
        <f>100*'punishment yearly'!Q184/'punishment yearly'!C184</f>
        <v>466.71610480020468</v>
      </c>
      <c r="E147" s="18">
        <v>88.29707574682746</v>
      </c>
      <c r="F147" s="16">
        <f>'punishment yearly'!L184</f>
        <v>11.975447088257594</v>
      </c>
      <c r="G147" s="16">
        <v>27.5</v>
      </c>
    </row>
    <row r="148" spans="1:7" x14ac:dyDescent="0.2">
      <c r="A148" s="15">
        <v>1992</v>
      </c>
      <c r="B148" s="5">
        <f ca="1">'punishment yearly'!E185</f>
        <v>487.55649954488445</v>
      </c>
      <c r="C148" s="15">
        <v>88</v>
      </c>
      <c r="D148" s="18">
        <f>100*'punishment yearly'!Q185/'punishment yearly'!C185</f>
        <v>487.36859557083233</v>
      </c>
      <c r="E148" s="18">
        <v>87.898717656401104</v>
      </c>
      <c r="F148" s="16">
        <f>'punishment yearly'!L185</f>
        <v>11.819174024197423</v>
      </c>
      <c r="G148" s="16">
        <v>27.6</v>
      </c>
    </row>
    <row r="149" spans="1:7" x14ac:dyDescent="0.2">
      <c r="A149" s="15">
        <v>1993</v>
      </c>
      <c r="B149" s="5">
        <f ca="1">'punishment yearly'!E186</f>
        <v>509.46897429943442</v>
      </c>
      <c r="C149" s="15">
        <v>87</v>
      </c>
      <c r="D149" s="18">
        <f>100*'punishment yearly'!Q186/'punishment yearly'!C186</f>
        <v>509.28853346979133</v>
      </c>
      <c r="E149" s="18">
        <v>87.381021027382076</v>
      </c>
      <c r="F149" s="16">
        <f>'punishment yearly'!L186</f>
        <v>11.66494023853503</v>
      </c>
      <c r="G149" s="16">
        <v>26.9</v>
      </c>
    </row>
    <row r="150" spans="1:7" x14ac:dyDescent="0.2">
      <c r="A150" s="15">
        <v>1994</v>
      </c>
      <c r="B150" s="5">
        <f ca="1">'punishment yearly'!E187</f>
        <v>532.86393851725313</v>
      </c>
      <c r="C150" s="15">
        <v>95</v>
      </c>
      <c r="D150" s="18">
        <f>100*'punishment yearly'!Q187/'punishment yearly'!C187</f>
        <v>532.69291778954096</v>
      </c>
      <c r="E150" s="18">
        <v>95.118572976864485</v>
      </c>
      <c r="F150" s="16">
        <f>'punishment yearly'!L187</f>
        <v>11.512719119797669</v>
      </c>
      <c r="G150" s="16">
        <v>25.9</v>
      </c>
    </row>
    <row r="151" spans="1:7" x14ac:dyDescent="0.2">
      <c r="A151" s="15">
        <v>1995</v>
      </c>
      <c r="B151" s="5">
        <f ca="1">'punishment yearly'!E188</f>
        <v>557.54642579417214</v>
      </c>
      <c r="C151" s="15">
        <v>99</v>
      </c>
      <c r="D151" s="18">
        <f>100*'punishment yearly'!Q188/'punishment yearly'!C188</f>
        <v>557.37780502940745</v>
      </c>
      <c r="E151" s="18">
        <v>99.395381494772977</v>
      </c>
      <c r="F151" s="16">
        <f>'punishment yearly'!L188</f>
        <v>11.362484403777842</v>
      </c>
      <c r="G151" s="16">
        <v>24.6</v>
      </c>
    </row>
    <row r="152" spans="1:7" x14ac:dyDescent="0.2">
      <c r="A152" s="15">
        <v>1996</v>
      </c>
      <c r="B152" s="5">
        <f ca="1">'punishment yearly'!E189</f>
        <v>583.54115866944244</v>
      </c>
      <c r="C152" s="15">
        <v>108</v>
      </c>
      <c r="D152" s="18">
        <f>100*'punishment yearly'!Q189/'punishment yearly'!C189</f>
        <v>583.37374588370858</v>
      </c>
      <c r="E152" s="18">
        <v>107.52882685215442</v>
      </c>
      <c r="F152" s="16">
        <f>'punishment yearly'!L189</f>
        <v>11.214210169001646</v>
      </c>
      <c r="G152" s="16">
        <v>23.2</v>
      </c>
    </row>
    <row r="153" spans="1:7" x14ac:dyDescent="0.2">
      <c r="A153" s="15">
        <v>1997</v>
      </c>
      <c r="B153" s="5">
        <f ca="1">'punishment yearly'!E190</f>
        <v>610.5405838379769</v>
      </c>
      <c r="C153" s="15">
        <v>119</v>
      </c>
      <c r="D153" s="18">
        <f>100*'punishment yearly'!Q190/'punishment yearly'!C190</f>
        <v>610.36489879467922</v>
      </c>
      <c r="E153" s="18">
        <v>118.5307876709672</v>
      </c>
      <c r="F153" s="16">
        <f>'punishment yearly'!L190</f>
        <v>11.067870832256302</v>
      </c>
      <c r="G153" s="16">
        <v>21.6</v>
      </c>
    </row>
    <row r="154" spans="1:7" x14ac:dyDescent="0.2">
      <c r="A154" s="15">
        <v>1998</v>
      </c>
      <c r="B154" s="5">
        <f ca="1">'punishment yearly'!E191</f>
        <v>639.00098102133757</v>
      </c>
      <c r="C154" s="15">
        <v>126</v>
      </c>
      <c r="D154" s="18">
        <f>100*'punishment yearly'!Q191/'punishment yearly'!C191</f>
        <v>638.81066295453411</v>
      </c>
      <c r="E154" s="18">
        <v>126.25458960829542</v>
      </c>
      <c r="F154" s="16">
        <f>'punishment yearly'!L191</f>
        <v>10.923441144176026</v>
      </c>
      <c r="G154" s="16">
        <v>20.2</v>
      </c>
    </row>
    <row r="155" spans="1:7" x14ac:dyDescent="0.2">
      <c r="A155" s="15">
        <v>1999</v>
      </c>
      <c r="B155" s="5">
        <f ca="1">'punishment yearly'!E192</f>
        <v>668.94958243242843</v>
      </c>
      <c r="C155" s="15">
        <v>125</v>
      </c>
      <c r="D155" s="18">
        <f>100*'punishment yearly'!Q192/'punishment yearly'!C192</f>
        <v>668.73169252417154</v>
      </c>
      <c r="E155" s="18">
        <v>124.71718640184082</v>
      </c>
      <c r="F155" s="16">
        <f>'punishment yearly'!L192</f>
        <v>10.78089618488552</v>
      </c>
      <c r="G155" s="16">
        <v>19.100000000000001</v>
      </c>
    </row>
    <row r="156" spans="1:7" x14ac:dyDescent="0.2">
      <c r="A156" s="15">
        <v>2000</v>
      </c>
      <c r="B156" s="5">
        <f ca="1">'punishment yearly'!E193</f>
        <v>700.53205180839427</v>
      </c>
      <c r="C156" s="15">
        <v>124</v>
      </c>
      <c r="D156" s="18">
        <f>100*'punishment yearly'!Q193/'punishment yearly'!C193</f>
        <v>700.28893764237534</v>
      </c>
      <c r="E156" s="18">
        <v>123.90056041211963</v>
      </c>
      <c r="F156" s="16">
        <f>'punishment yearly'!L193</f>
        <v>10.640211359700279</v>
      </c>
      <c r="G156" s="16">
        <v>17.899999999999999</v>
      </c>
    </row>
    <row r="157" spans="1:7" x14ac:dyDescent="0.2">
      <c r="A157" s="15">
        <v>2001</v>
      </c>
      <c r="B157" s="5">
        <f ca="1">'punishment yearly'!E194</f>
        <v>702.87947580318053</v>
      </c>
      <c r="C157" s="15">
        <v>127</v>
      </c>
      <c r="D157" s="18">
        <f>100*'punishment yearly'!Q194/'punishment yearly'!C194</f>
        <v>702.61604241571865</v>
      </c>
      <c r="E157" s="18">
        <v>126.62337662337663</v>
      </c>
      <c r="F157" s="16">
        <f>'punishment yearly'!L194</f>
        <v>10.581190759429406</v>
      </c>
      <c r="G157" s="16">
        <v>16.7</v>
      </c>
    </row>
    <row r="158" spans="1:7" x14ac:dyDescent="0.2">
      <c r="A158" s="15">
        <v>2002</v>
      </c>
      <c r="B158" s="5">
        <f ca="1">'punishment yearly'!E195</f>
        <v>705.76963691003414</v>
      </c>
      <c r="C158" s="15">
        <v>135</v>
      </c>
      <c r="D158" s="18">
        <f>100*'punishment yearly'!Q195/'punishment yearly'!C195</f>
        <v>705.48472070142418</v>
      </c>
      <c r="E158" s="18">
        <v>134.64263905507795</v>
      </c>
      <c r="F158" s="16">
        <f>'punishment yearly'!L195</f>
        <v>10.522497542810846</v>
      </c>
      <c r="G158" s="16">
        <v>15.9</v>
      </c>
    </row>
    <row r="159" spans="1:7" x14ac:dyDescent="0.2">
      <c r="A159" s="15">
        <v>2003</v>
      </c>
      <c r="B159" s="5">
        <f ca="1">'punishment yearly'!E196</f>
        <v>709.22273083528671</v>
      </c>
      <c r="C159" s="15">
        <v>138</v>
      </c>
      <c r="D159" s="18">
        <f>100*'punishment yearly'!Q196/'punishment yearly'!C196</f>
        <v>708.91790153105171</v>
      </c>
      <c r="E159" s="18">
        <v>138.34808930107101</v>
      </c>
      <c r="F159" s="16">
        <f>'punishment yearly'!L196</f>
        <v>10.464129893867549</v>
      </c>
      <c r="G159" s="16">
        <v>15.6</v>
      </c>
    </row>
    <row r="160" spans="1:7" x14ac:dyDescent="0.2">
      <c r="A160" s="15">
        <v>2004</v>
      </c>
      <c r="B160" s="5">
        <f ca="1">'punishment yearly'!E197</f>
        <v>712.26697782477879</v>
      </c>
      <c r="C160" s="15">
        <v>141</v>
      </c>
      <c r="D160" s="18">
        <f>100*'punishment yearly'!Q197/'punishment yearly'!C197</f>
        <v>711.94484381142593</v>
      </c>
      <c r="E160" s="18">
        <v>140.71912721570047</v>
      </c>
      <c r="F160" s="16">
        <f>'punishment yearly'!L197</f>
        <v>10.40608600669557</v>
      </c>
      <c r="G160" s="16">
        <v>15.8</v>
      </c>
    </row>
    <row r="161" spans="1:7" x14ac:dyDescent="0.2">
      <c r="A161" s="15">
        <v>2005</v>
      </c>
      <c r="B161" s="5">
        <f ca="1">'punishment yearly'!E198</f>
        <v>715.41631718601889</v>
      </c>
      <c r="C161" s="15">
        <v>142</v>
      </c>
      <c r="D161" s="18">
        <f>100*'punishment yearly'!Q198/'punishment yearly'!C198</f>
        <v>715.07684489414123</v>
      </c>
      <c r="E161" s="18">
        <v>142.2393539050814</v>
      </c>
      <c r="F161" s="16">
        <f>'punishment yearly'!L198</f>
        <v>10.348364085408207</v>
      </c>
      <c r="G161" s="16">
        <v>16.100000000000001</v>
      </c>
    </row>
    <row r="162" spans="1:7" x14ac:dyDescent="0.2">
      <c r="A162" s="15">
        <v>2006</v>
      </c>
      <c r="B162" s="5">
        <f ca="1">'punishment yearly'!E199</f>
        <v>718.31950088053316</v>
      </c>
      <c r="C162" s="15">
        <v>145</v>
      </c>
      <c r="D162" s="18">
        <f>100*'punishment yearly'!Q199/'punishment yearly'!C199</f>
        <v>717.96550756872273</v>
      </c>
      <c r="E162" s="18">
        <v>145.41803007121345</v>
      </c>
      <c r="F162" s="16">
        <f>'punishment yearly'!L199</f>
        <v>10.290962344080437</v>
      </c>
      <c r="G162" s="16">
        <v>16.600000000000001</v>
      </c>
    </row>
    <row r="163" spans="1:7" x14ac:dyDescent="0.2">
      <c r="A163" s="15">
        <v>2007</v>
      </c>
      <c r="B163" s="5">
        <f ca="1">'punishment yearly'!E200</f>
        <v>720.94677261988693</v>
      </c>
      <c r="C163" s="15">
        <v>149</v>
      </c>
      <c r="D163" s="18">
        <f>100*'punishment yearly'!Q200/'punishment yearly'!C200</f>
        <v>720.58235840719544</v>
      </c>
      <c r="E163" s="18">
        <v>148.50329960079361</v>
      </c>
      <c r="F163" s="16">
        <f>'punishment yearly'!L200</f>
        <v>10.233879006693643</v>
      </c>
      <c r="G163" s="16">
        <v>17.2</v>
      </c>
    </row>
    <row r="164" spans="1:7" x14ac:dyDescent="0.2">
      <c r="A164" s="15">
        <v>2008</v>
      </c>
      <c r="B164" s="5">
        <f ca="1">'punishment yearly'!E201</f>
        <v>724.11033399218695</v>
      </c>
      <c r="C164" s="15">
        <v>152</v>
      </c>
      <c r="D164" s="18">
        <f>100*'punishment yearly'!Q201/'punishment yearly'!C201</f>
        <v>723.73710998405068</v>
      </c>
      <c r="E164" s="18">
        <v>151.63429419315506</v>
      </c>
      <c r="F164" s="16">
        <f>'punishment yearly'!L201</f>
        <v>10.177112307080678</v>
      </c>
      <c r="G164" s="16">
        <v>17.899999999999999</v>
      </c>
    </row>
    <row r="165" spans="1:7" x14ac:dyDescent="0.2">
      <c r="A165" s="15">
        <v>2009</v>
      </c>
      <c r="B165" s="5">
        <f ca="1">'punishment yearly'!E202</f>
        <v>727.74232271662652</v>
      </c>
      <c r="C165" s="15">
        <v>152</v>
      </c>
      <c r="D165" s="18">
        <f>100*'punishment yearly'!Q202/'punishment yearly'!C202</f>
        <v>727.35536028862623</v>
      </c>
      <c r="E165" s="18">
        <v>152.46190869764328</v>
      </c>
      <c r="F165" s="16">
        <f>'punishment yearly'!L202</f>
        <v>10.120660488871223</v>
      </c>
      <c r="G165" s="16">
        <v>18.399999999999999</v>
      </c>
    </row>
    <row r="166" spans="1:7" x14ac:dyDescent="0.2">
      <c r="A166" s="15">
        <v>2010</v>
      </c>
      <c r="B166" s="5">
        <f ca="1">'punishment yearly'!E203</f>
        <v>732.12809986047853</v>
      </c>
      <c r="C166" s="15">
        <v>153</v>
      </c>
      <c r="D166" s="18">
        <f>100*'punishment yearly'!Q203/'punishment yearly'!C203</f>
        <v>731.72919853816302</v>
      </c>
      <c r="E166" s="18">
        <v>153.37478842515907</v>
      </c>
      <c r="F166" s="16">
        <f>'punishment yearly'!L203</f>
        <v>10.064521805437428</v>
      </c>
      <c r="G166" s="16">
        <v>18.8</v>
      </c>
    </row>
    <row r="168" spans="1:7" x14ac:dyDescent="0.2">
      <c r="A168" t="s">
        <v>61</v>
      </c>
    </row>
    <row r="169" spans="1:7" x14ac:dyDescent="0.2">
      <c r="B169" t="s">
        <v>39</v>
      </c>
      <c r="C169" t="s">
        <v>60</v>
      </c>
    </row>
    <row r="170" spans="1:7" x14ac:dyDescent="0.2">
      <c r="A170" t="s">
        <v>59</v>
      </c>
      <c r="B170" s="4">
        <f>SUM('punishment yearly'!M18:M38)/SUM('punishment yearly'!N18:N38)</f>
        <v>14.73469387755102</v>
      </c>
      <c r="C170" s="6">
        <f>(SUM('punishment yearly'!M18:N38)/21)*100/AVERAGE('punishment yearly'!C18:C38)</f>
        <v>0.24370874005141385</v>
      </c>
      <c r="D170" s="6"/>
      <c r="E170" s="6"/>
    </row>
    <row r="171" spans="1:7" x14ac:dyDescent="0.2">
      <c r="A171" t="s">
        <v>54</v>
      </c>
      <c r="B171" s="4">
        <v>17.270270270000001</v>
      </c>
      <c r="C171" s="6">
        <v>0.21802724050404301</v>
      </c>
      <c r="D171" s="6"/>
      <c r="E171" s="6"/>
    </row>
    <row r="173" spans="1:7" x14ac:dyDescent="0.2">
      <c r="A173" t="s">
        <v>62</v>
      </c>
      <c r="B173" s="7">
        <f>B170/B171-1</f>
        <v>-0.14681741239762203</v>
      </c>
      <c r="C173" s="7">
        <f>C170/C171-1</f>
        <v>0.11779032513551724</v>
      </c>
      <c r="D173" s="7"/>
      <c r="E173" s="7"/>
    </row>
    <row r="177" spans="1:2" x14ac:dyDescent="0.2">
      <c r="A177" t="s">
        <v>566</v>
      </c>
      <c r="B177">
        <f ca="1">B166/C166</f>
        <v>4.7851509794802523</v>
      </c>
    </row>
  </sheetData>
  <mergeCells count="4">
    <mergeCell ref="B4:C4"/>
    <mergeCell ref="D4:E4"/>
    <mergeCell ref="F4:G4"/>
    <mergeCell ref="A1:G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>
      <selection sqref="A1:F1"/>
    </sheetView>
  </sheetViews>
  <sheetFormatPr defaultRowHeight="12.75" x14ac:dyDescent="0.2"/>
  <cols>
    <col min="1" max="1" width="5.42578125" customWidth="1"/>
    <col min="2" max="2" width="15.85546875" customWidth="1"/>
    <col min="7" max="7" width="14.42578125" customWidth="1"/>
    <col min="8" max="8" width="3.28515625" customWidth="1"/>
    <col min="9" max="9" width="70.85546875" customWidth="1"/>
  </cols>
  <sheetData>
    <row r="1" spans="1:9" x14ac:dyDescent="0.2">
      <c r="A1" s="45" t="s">
        <v>584</v>
      </c>
      <c r="B1" s="45"/>
      <c r="C1" s="45"/>
      <c r="D1" s="45"/>
      <c r="E1" s="45"/>
      <c r="F1" s="45"/>
      <c r="I1" t="s">
        <v>585</v>
      </c>
    </row>
    <row r="2" spans="1:9" x14ac:dyDescent="0.2">
      <c r="A2" s="46" t="s">
        <v>552</v>
      </c>
      <c r="B2" s="46"/>
      <c r="C2" s="46"/>
      <c r="D2" s="46"/>
      <c r="E2" s="46"/>
      <c r="F2" s="46"/>
      <c r="I2" t="s">
        <v>586</v>
      </c>
    </row>
    <row r="3" spans="1:9" x14ac:dyDescent="0.2">
      <c r="A3" s="9"/>
      <c r="I3" t="s">
        <v>587</v>
      </c>
    </row>
    <row r="4" spans="1:9" x14ac:dyDescent="0.2">
      <c r="A4" s="9"/>
      <c r="C4" s="9" t="s">
        <v>547</v>
      </c>
    </row>
    <row r="5" spans="1:9" x14ac:dyDescent="0.2">
      <c r="A5" s="9"/>
      <c r="C5" s="9" t="s">
        <v>60</v>
      </c>
      <c r="D5" s="10"/>
    </row>
    <row r="6" spans="1:9" x14ac:dyDescent="0.2">
      <c r="A6" s="9"/>
      <c r="B6" s="9" t="s">
        <v>559</v>
      </c>
      <c r="C6" s="1">
        <f>C30</f>
        <v>183.94607676206303</v>
      </c>
      <c r="D6" s="10"/>
    </row>
    <row r="7" spans="1:9" x14ac:dyDescent="0.2">
      <c r="A7" s="9"/>
      <c r="D7" s="10"/>
    </row>
    <row r="8" spans="1:9" x14ac:dyDescent="0.2">
      <c r="A8" s="9"/>
      <c r="C8" s="1"/>
      <c r="D8" s="10"/>
    </row>
    <row r="9" spans="1:9" x14ac:dyDescent="0.2">
      <c r="A9" s="9"/>
      <c r="C9" s="9" t="s">
        <v>547</v>
      </c>
      <c r="D9" s="10"/>
    </row>
    <row r="10" spans="1:9" x14ac:dyDescent="0.2">
      <c r="A10" s="9"/>
      <c r="B10" s="9" t="s">
        <v>555</v>
      </c>
      <c r="C10" s="9" t="s">
        <v>60</v>
      </c>
      <c r="D10" s="12" t="s">
        <v>558</v>
      </c>
    </row>
    <row r="11" spans="1:9" x14ac:dyDescent="0.2">
      <c r="A11" s="9"/>
      <c r="B11" s="9" t="s">
        <v>548</v>
      </c>
      <c r="C11" s="1">
        <f>QUARTILE(C22:C67,3)</f>
        <v>112.33082515528639</v>
      </c>
      <c r="D11" s="13">
        <f>C$6/C11</f>
        <v>1.6375387299770614</v>
      </c>
    </row>
    <row r="12" spans="1:9" x14ac:dyDescent="0.2">
      <c r="A12" s="9"/>
      <c r="B12" s="9" t="s">
        <v>553</v>
      </c>
      <c r="C12" s="1">
        <f>QUARTILE(C22:C67,2)</f>
        <v>73.047457762119052</v>
      </c>
      <c r="D12" s="13">
        <f>C$6/C12</f>
        <v>2.5181721910307711</v>
      </c>
    </row>
    <row r="13" spans="1:9" x14ac:dyDescent="0.2">
      <c r="A13" s="9"/>
      <c r="B13" s="9" t="s">
        <v>554</v>
      </c>
      <c r="C13" s="1">
        <f>QUARTILE(C22:C67,1)</f>
        <v>40.064756358148209</v>
      </c>
      <c r="D13" s="13">
        <f>C$6/C13</f>
        <v>4.5912191532559472</v>
      </c>
    </row>
    <row r="14" spans="1:9" x14ac:dyDescent="0.2">
      <c r="A14" s="9"/>
      <c r="C14" s="1"/>
      <c r="D14" s="10"/>
    </row>
    <row r="15" spans="1:9" x14ac:dyDescent="0.2">
      <c r="A15" s="9"/>
      <c r="B15" s="9" t="s">
        <v>557</v>
      </c>
      <c r="C15" s="1">
        <f>(SUM(F22:F67)-F30)*100000/(SUM(G22:G67)-G30)</f>
        <v>72.524275718476147</v>
      </c>
      <c r="D15" s="13">
        <f>C$6/C15</f>
        <v>2.5363380046165878</v>
      </c>
    </row>
    <row r="16" spans="1:9" x14ac:dyDescent="0.2">
      <c r="A16" s="9"/>
    </row>
    <row r="17" spans="1:9" x14ac:dyDescent="0.2">
      <c r="B17" t="s">
        <v>567</v>
      </c>
      <c r="D17" s="4">
        <f>C30/C34</f>
        <v>1.6607019071440161</v>
      </c>
    </row>
    <row r="18" spans="1:9" x14ac:dyDescent="0.2">
      <c r="C18" s="4"/>
    </row>
    <row r="19" spans="1:9" x14ac:dyDescent="0.2">
      <c r="C19" s="4"/>
    </row>
    <row r="20" spans="1:9" x14ac:dyDescent="0.2">
      <c r="C20" s="9" t="s">
        <v>547</v>
      </c>
      <c r="D20" s="9" t="s">
        <v>546</v>
      </c>
      <c r="G20" s="9" t="s">
        <v>544</v>
      </c>
    </row>
    <row r="21" spans="1:9" x14ac:dyDescent="0.2">
      <c r="A21" s="9" t="s">
        <v>551</v>
      </c>
      <c r="B21" s="9" t="s">
        <v>330</v>
      </c>
      <c r="C21" s="9" t="s">
        <v>60</v>
      </c>
      <c r="D21" s="9" t="s">
        <v>0</v>
      </c>
      <c r="E21" s="9" t="s">
        <v>1</v>
      </c>
      <c r="F21" t="s">
        <v>45</v>
      </c>
      <c r="G21" s="9" t="s">
        <v>545</v>
      </c>
      <c r="I21" s="14" t="s">
        <v>6</v>
      </c>
    </row>
    <row r="22" spans="1:9" x14ac:dyDescent="0.2">
      <c r="A22">
        <v>1</v>
      </c>
      <c r="B22" t="s">
        <v>542</v>
      </c>
      <c r="C22" s="1">
        <f t="shared" ref="C22:C67" si="0">F22*100000/G22</f>
        <v>1011.6801437556154</v>
      </c>
      <c r="D22" s="1">
        <v>1104</v>
      </c>
      <c r="E22" s="1">
        <v>22</v>
      </c>
      <c r="F22" s="1">
        <f t="shared" ref="F22:F67" si="1">D22+E22</f>
        <v>1126</v>
      </c>
      <c r="G22" s="1">
        <v>111300</v>
      </c>
    </row>
    <row r="23" spans="1:9" x14ac:dyDescent="0.2">
      <c r="A23">
        <v>2</v>
      </c>
      <c r="B23" t="s">
        <v>116</v>
      </c>
      <c r="C23" s="1">
        <f t="shared" si="0"/>
        <v>915.8252574965752</v>
      </c>
      <c r="D23" s="1">
        <v>1459</v>
      </c>
      <c r="E23" s="1">
        <v>346</v>
      </c>
      <c r="F23" s="1">
        <f t="shared" si="1"/>
        <v>1805</v>
      </c>
      <c r="G23" s="1">
        <v>197090</v>
      </c>
      <c r="I23" s="14" t="s">
        <v>560</v>
      </c>
    </row>
    <row r="24" spans="1:9" x14ac:dyDescent="0.2">
      <c r="A24">
        <v>3</v>
      </c>
      <c r="B24" t="s">
        <v>312</v>
      </c>
      <c r="C24" s="1">
        <f t="shared" si="0"/>
        <v>845.25285625719596</v>
      </c>
      <c r="D24" s="1">
        <v>1500</v>
      </c>
      <c r="E24" s="1">
        <v>27</v>
      </c>
      <c r="F24" s="1">
        <f t="shared" si="1"/>
        <v>1527</v>
      </c>
      <c r="G24" s="1">
        <v>180656</v>
      </c>
      <c r="I24" s="14" t="s">
        <v>561</v>
      </c>
    </row>
    <row r="25" spans="1:9" x14ac:dyDescent="0.2">
      <c r="A25">
        <v>4</v>
      </c>
      <c r="B25" t="s">
        <v>113</v>
      </c>
      <c r="C25" s="1">
        <f t="shared" si="0"/>
        <v>560.60168685537633</v>
      </c>
      <c r="D25" s="1">
        <v>751</v>
      </c>
      <c r="E25" s="1">
        <v>4</v>
      </c>
      <c r="F25" s="1">
        <f t="shared" si="1"/>
        <v>755</v>
      </c>
      <c r="G25" s="1">
        <v>134676.72640000001</v>
      </c>
      <c r="I25" s="14" t="s">
        <v>562</v>
      </c>
    </row>
    <row r="26" spans="1:9" x14ac:dyDescent="0.2">
      <c r="A26">
        <v>5</v>
      </c>
      <c r="B26" t="s">
        <v>134</v>
      </c>
      <c r="C26" s="1">
        <f t="shared" si="0"/>
        <v>384.44405562786255</v>
      </c>
      <c r="D26" s="1">
        <v>92709</v>
      </c>
      <c r="E26" s="1">
        <v>6499</v>
      </c>
      <c r="F26" s="1">
        <f t="shared" si="1"/>
        <v>99208</v>
      </c>
      <c r="G26" s="1">
        <v>25805575.232000001</v>
      </c>
    </row>
    <row r="27" spans="1:9" x14ac:dyDescent="0.2">
      <c r="A27">
        <v>6</v>
      </c>
      <c r="B27" t="s">
        <v>198</v>
      </c>
      <c r="C27" s="1">
        <f t="shared" si="0"/>
        <v>250.30457414996124</v>
      </c>
      <c r="D27" s="1">
        <v>226</v>
      </c>
      <c r="E27" s="1">
        <v>0</v>
      </c>
      <c r="F27" s="1">
        <f t="shared" si="1"/>
        <v>226</v>
      </c>
      <c r="G27" s="1">
        <v>90290</v>
      </c>
    </row>
    <row r="28" spans="1:9" x14ac:dyDescent="0.2">
      <c r="A28">
        <v>7</v>
      </c>
      <c r="B28" t="s">
        <v>144</v>
      </c>
      <c r="C28" s="1">
        <f t="shared" si="0"/>
        <v>240.090569490566</v>
      </c>
      <c r="D28" s="1">
        <v>2367</v>
      </c>
      <c r="E28" s="1">
        <v>110</v>
      </c>
      <c r="F28" s="1">
        <f t="shared" si="1"/>
        <v>2477</v>
      </c>
      <c r="G28" s="1">
        <v>1031694</v>
      </c>
    </row>
    <row r="29" spans="1:9" x14ac:dyDescent="0.2">
      <c r="A29">
        <v>8</v>
      </c>
      <c r="B29" t="s">
        <v>158</v>
      </c>
      <c r="C29" s="1">
        <f t="shared" si="0"/>
        <v>234.54087096648655</v>
      </c>
      <c r="D29" s="1">
        <v>78136</v>
      </c>
      <c r="E29" s="1">
        <v>3224</v>
      </c>
      <c r="F29" s="1">
        <f t="shared" si="1"/>
        <v>81360</v>
      </c>
      <c r="G29" s="1">
        <v>34689050</v>
      </c>
    </row>
    <row r="30" spans="1:9" x14ac:dyDescent="0.2">
      <c r="A30">
        <v>9</v>
      </c>
      <c r="B30" t="s">
        <v>59</v>
      </c>
      <c r="C30" s="1">
        <f t="shared" si="0"/>
        <v>183.94607676206303</v>
      </c>
      <c r="D30" s="1">
        <v>382646</v>
      </c>
      <c r="E30" s="1">
        <v>22475</v>
      </c>
      <c r="F30" s="1">
        <f t="shared" si="1"/>
        <v>405121</v>
      </c>
      <c r="G30" s="1">
        <v>220239000</v>
      </c>
    </row>
    <row r="31" spans="1:9" x14ac:dyDescent="0.2">
      <c r="A31">
        <v>10</v>
      </c>
      <c r="B31" t="s">
        <v>172</v>
      </c>
      <c r="C31" s="1">
        <f t="shared" si="0"/>
        <v>158.13250396796457</v>
      </c>
      <c r="D31" s="1">
        <v>1419</v>
      </c>
      <c r="E31" s="1">
        <v>38</v>
      </c>
      <c r="F31" s="1">
        <f t="shared" si="1"/>
        <v>1457</v>
      </c>
      <c r="G31" s="1">
        <v>921379.2</v>
      </c>
    </row>
    <row r="32" spans="1:9" x14ac:dyDescent="0.2">
      <c r="A32">
        <v>11</v>
      </c>
      <c r="B32" t="s">
        <v>178</v>
      </c>
      <c r="C32" s="1">
        <f t="shared" si="0"/>
        <v>136.2840431605064</v>
      </c>
      <c r="D32" s="1">
        <v>32460</v>
      </c>
      <c r="E32" s="1">
        <v>1733</v>
      </c>
      <c r="F32" s="1">
        <f t="shared" si="1"/>
        <v>34193</v>
      </c>
      <c r="G32" s="1">
        <v>25089511</v>
      </c>
    </row>
    <row r="33" spans="1:7" x14ac:dyDescent="0.2">
      <c r="A33">
        <v>12</v>
      </c>
      <c r="B33" t="s">
        <v>200</v>
      </c>
      <c r="C33" s="1">
        <f t="shared" si="0"/>
        <v>112.85308199804849</v>
      </c>
      <c r="D33" s="1">
        <v>14877</v>
      </c>
      <c r="E33" s="1">
        <v>480</v>
      </c>
      <c r="F33" s="1">
        <f t="shared" si="1"/>
        <v>15357</v>
      </c>
      <c r="G33" s="1">
        <v>13607958</v>
      </c>
    </row>
    <row r="34" spans="1:7" x14ac:dyDescent="0.2">
      <c r="A34">
        <v>13</v>
      </c>
      <c r="B34" t="s">
        <v>286</v>
      </c>
      <c r="C34" s="1">
        <f t="shared" si="0"/>
        <v>110.76405462700009</v>
      </c>
      <c r="D34" s="1">
        <v>5111</v>
      </c>
      <c r="E34" s="1">
        <v>138</v>
      </c>
      <c r="F34" s="1">
        <f t="shared" si="1"/>
        <v>5249</v>
      </c>
      <c r="G34" s="1">
        <v>4738902</v>
      </c>
    </row>
    <row r="35" spans="1:7" x14ac:dyDescent="0.2">
      <c r="A35">
        <v>14</v>
      </c>
      <c r="B35" t="s">
        <v>165</v>
      </c>
      <c r="C35" s="1">
        <f t="shared" si="0"/>
        <v>106.82795165085201</v>
      </c>
      <c r="D35" s="1">
        <v>18406</v>
      </c>
      <c r="E35" s="1">
        <v>992</v>
      </c>
      <c r="F35" s="1">
        <f t="shared" si="1"/>
        <v>19398</v>
      </c>
      <c r="G35" s="1">
        <v>18158169</v>
      </c>
    </row>
    <row r="36" spans="1:7" x14ac:dyDescent="0.2">
      <c r="A36">
        <v>15</v>
      </c>
      <c r="B36" t="s">
        <v>140</v>
      </c>
      <c r="C36" s="1">
        <f t="shared" si="0"/>
        <v>93.648361292690282</v>
      </c>
      <c r="D36" s="1">
        <v>1880</v>
      </c>
      <c r="E36" s="1">
        <v>141</v>
      </c>
      <c r="F36" s="1">
        <f t="shared" si="1"/>
        <v>2021</v>
      </c>
      <c r="G36" s="1">
        <v>2158073</v>
      </c>
    </row>
    <row r="37" spans="1:7" x14ac:dyDescent="0.2">
      <c r="A37">
        <v>16</v>
      </c>
      <c r="B37" t="s">
        <v>129</v>
      </c>
      <c r="C37" s="1">
        <f t="shared" si="0"/>
        <v>93.069178725195044</v>
      </c>
      <c r="D37" s="1">
        <v>225</v>
      </c>
      <c r="E37" s="1">
        <v>5</v>
      </c>
      <c r="F37" s="1">
        <f t="shared" si="1"/>
        <v>230</v>
      </c>
      <c r="G37" s="1">
        <v>247128</v>
      </c>
    </row>
    <row r="38" spans="1:7" x14ac:dyDescent="0.2">
      <c r="A38">
        <v>17</v>
      </c>
      <c r="B38" t="s">
        <v>166</v>
      </c>
      <c r="C38" s="1">
        <f t="shared" si="0"/>
        <v>91.025641025641022</v>
      </c>
      <c r="D38" s="1">
        <v>2719</v>
      </c>
      <c r="E38" s="1">
        <v>121</v>
      </c>
      <c r="F38" s="1">
        <f t="shared" si="1"/>
        <v>2840</v>
      </c>
      <c r="G38" s="1">
        <v>3120000</v>
      </c>
    </row>
    <row r="39" spans="1:7" x14ac:dyDescent="0.2">
      <c r="A39">
        <v>18</v>
      </c>
      <c r="B39" t="s">
        <v>540</v>
      </c>
      <c r="C39" s="1">
        <f t="shared" si="0"/>
        <v>90.902280130293164</v>
      </c>
      <c r="D39" s="1">
        <v>53737</v>
      </c>
      <c r="E39" s="1">
        <v>2077</v>
      </c>
      <c r="F39" s="1">
        <f t="shared" si="1"/>
        <v>55814</v>
      </c>
      <c r="G39" s="1">
        <v>61400000</v>
      </c>
    </row>
    <row r="40" spans="1:7" x14ac:dyDescent="0.2">
      <c r="A40">
        <v>19</v>
      </c>
      <c r="B40" t="s">
        <v>205</v>
      </c>
      <c r="C40" s="1">
        <f t="shared" si="0"/>
        <v>88.448802727310209</v>
      </c>
      <c r="D40" s="1">
        <v>22412</v>
      </c>
      <c r="E40" s="1">
        <v>1380</v>
      </c>
      <c r="F40" s="1">
        <f t="shared" si="1"/>
        <v>23792</v>
      </c>
      <c r="G40" s="1">
        <v>26899177</v>
      </c>
    </row>
    <row r="41" spans="1:7" x14ac:dyDescent="0.2">
      <c r="A41">
        <v>20</v>
      </c>
      <c r="B41" t="s">
        <v>194</v>
      </c>
      <c r="C41" s="1">
        <f t="shared" si="0"/>
        <v>87.470983294649145</v>
      </c>
      <c r="D41" s="1">
        <v>47554</v>
      </c>
      <c r="E41" s="1">
        <v>1599</v>
      </c>
      <c r="F41" s="1">
        <f t="shared" si="1"/>
        <v>49153</v>
      </c>
      <c r="G41" s="1">
        <v>56193492</v>
      </c>
    </row>
    <row r="42" spans="1:7" x14ac:dyDescent="0.2">
      <c r="A42">
        <v>21</v>
      </c>
      <c r="B42" t="s">
        <v>174</v>
      </c>
      <c r="C42" s="1">
        <f t="shared" si="0"/>
        <v>82.689368505295846</v>
      </c>
      <c r="D42" s="1">
        <v>12785</v>
      </c>
      <c r="E42" s="1">
        <v>435</v>
      </c>
      <c r="F42" s="1">
        <f t="shared" si="1"/>
        <v>13220</v>
      </c>
      <c r="G42" s="1">
        <v>15987545</v>
      </c>
    </row>
    <row r="43" spans="1:7" x14ac:dyDescent="0.2">
      <c r="A43">
        <v>22</v>
      </c>
      <c r="B43" t="s">
        <v>145</v>
      </c>
      <c r="C43" s="1">
        <f t="shared" si="0"/>
        <v>80.281324246220336</v>
      </c>
      <c r="D43" s="1">
        <v>2157</v>
      </c>
      <c r="E43" s="1">
        <v>136</v>
      </c>
      <c r="F43" s="1">
        <f t="shared" si="1"/>
        <v>2293</v>
      </c>
      <c r="G43" s="1">
        <v>2856206</v>
      </c>
    </row>
    <row r="44" spans="1:7" x14ac:dyDescent="0.2">
      <c r="A44">
        <v>23</v>
      </c>
      <c r="B44" t="s">
        <v>187</v>
      </c>
      <c r="C44" s="1">
        <f t="shared" si="0"/>
        <v>77.558483186320629</v>
      </c>
      <c r="D44" s="1">
        <v>2493</v>
      </c>
      <c r="E44" s="1">
        <v>67</v>
      </c>
      <c r="F44" s="1">
        <f t="shared" si="1"/>
        <v>2560</v>
      </c>
      <c r="G44" s="1">
        <v>3300735</v>
      </c>
    </row>
    <row r="45" spans="1:7" x14ac:dyDescent="0.2">
      <c r="A45">
        <v>24</v>
      </c>
      <c r="B45" t="s">
        <v>249</v>
      </c>
      <c r="C45" s="1">
        <f t="shared" si="0"/>
        <v>68.536432337917475</v>
      </c>
      <c r="D45" s="1">
        <v>7844</v>
      </c>
      <c r="E45" s="1">
        <v>80</v>
      </c>
      <c r="F45" s="1">
        <f t="shared" si="1"/>
        <v>7924</v>
      </c>
      <c r="G45" s="1">
        <v>11561734</v>
      </c>
    </row>
    <row r="46" spans="1:7" x14ac:dyDescent="0.2">
      <c r="A46">
        <v>25</v>
      </c>
      <c r="B46" t="s">
        <v>246</v>
      </c>
      <c r="C46" s="1">
        <f t="shared" si="0"/>
        <v>64.351674679599668</v>
      </c>
      <c r="D46" s="1">
        <v>6053</v>
      </c>
      <c r="E46" s="1">
        <v>273</v>
      </c>
      <c r="F46" s="1">
        <f t="shared" si="1"/>
        <v>6326</v>
      </c>
      <c r="G46" s="1">
        <v>9830358</v>
      </c>
    </row>
    <row r="47" spans="1:7" x14ac:dyDescent="0.2">
      <c r="A47">
        <v>26</v>
      </c>
      <c r="B47" t="s">
        <v>215</v>
      </c>
      <c r="C47" s="1">
        <f t="shared" si="0"/>
        <v>63.59216459977452</v>
      </c>
      <c r="D47" s="1">
        <v>8760</v>
      </c>
      <c r="E47" s="1">
        <v>265</v>
      </c>
      <c r="F47" s="1">
        <f t="shared" si="1"/>
        <v>9025</v>
      </c>
      <c r="G47" s="1">
        <v>14192000</v>
      </c>
    </row>
    <row r="48" spans="1:7" x14ac:dyDescent="0.2">
      <c r="A48">
        <v>27</v>
      </c>
      <c r="B48" t="s">
        <v>151</v>
      </c>
      <c r="C48" s="1">
        <f t="shared" si="0"/>
        <v>60.645161290322584</v>
      </c>
      <c r="D48" s="1">
        <v>1393</v>
      </c>
      <c r="E48" s="1">
        <v>17</v>
      </c>
      <c r="F48" s="1">
        <f t="shared" si="1"/>
        <v>1410</v>
      </c>
      <c r="G48" s="1">
        <v>2325000</v>
      </c>
    </row>
    <row r="49" spans="1:7" x14ac:dyDescent="0.2">
      <c r="A49">
        <v>28</v>
      </c>
      <c r="B49" t="s">
        <v>229</v>
      </c>
      <c r="C49" s="1">
        <f t="shared" si="0"/>
        <v>56.063775737547076</v>
      </c>
      <c r="D49" s="1">
        <v>29660</v>
      </c>
      <c r="E49" s="1">
        <v>851</v>
      </c>
      <c r="F49" s="1">
        <f t="shared" si="1"/>
        <v>30511</v>
      </c>
      <c r="G49" s="1">
        <v>54421950</v>
      </c>
    </row>
    <row r="50" spans="1:7" x14ac:dyDescent="0.2">
      <c r="A50">
        <v>29</v>
      </c>
      <c r="B50" t="s">
        <v>273</v>
      </c>
      <c r="C50" s="1">
        <f t="shared" si="0"/>
        <v>56.009538522672763</v>
      </c>
      <c r="D50" s="1">
        <v>2768</v>
      </c>
      <c r="E50" s="1">
        <v>82</v>
      </c>
      <c r="F50" s="1">
        <f t="shared" si="1"/>
        <v>2850</v>
      </c>
      <c r="G50" s="1">
        <v>5088419</v>
      </c>
    </row>
    <row r="51" spans="1:7" x14ac:dyDescent="0.2">
      <c r="A51">
        <v>30</v>
      </c>
      <c r="B51" t="s">
        <v>237</v>
      </c>
      <c r="C51" s="1">
        <f t="shared" si="0"/>
        <v>55.542438960907639</v>
      </c>
      <c r="D51" s="1">
        <v>30010</v>
      </c>
      <c r="E51" s="1">
        <v>1069</v>
      </c>
      <c r="F51" s="1">
        <f t="shared" si="1"/>
        <v>31079</v>
      </c>
      <c r="G51" s="1">
        <v>55955411</v>
      </c>
    </row>
    <row r="52" spans="1:7" x14ac:dyDescent="0.2">
      <c r="A52">
        <v>31</v>
      </c>
      <c r="B52" t="s">
        <v>221</v>
      </c>
      <c r="C52" s="1">
        <f t="shared" si="0"/>
        <v>49.420057267196682</v>
      </c>
      <c r="D52" s="1">
        <v>4482</v>
      </c>
      <c r="E52" s="1">
        <v>191</v>
      </c>
      <c r="F52" s="1">
        <f t="shared" si="1"/>
        <v>4673</v>
      </c>
      <c r="G52" s="1">
        <v>9455675</v>
      </c>
    </row>
    <row r="53" spans="1:7" x14ac:dyDescent="0.2">
      <c r="A53">
        <v>32</v>
      </c>
      <c r="B53" t="s">
        <v>297</v>
      </c>
      <c r="C53" s="1">
        <f t="shared" si="0"/>
        <v>46.16744396858568</v>
      </c>
      <c r="D53" s="1">
        <v>32420</v>
      </c>
      <c r="E53" s="1">
        <v>1705</v>
      </c>
      <c r="F53" s="1">
        <f t="shared" si="1"/>
        <v>34125</v>
      </c>
      <c r="G53" s="1">
        <v>73915723</v>
      </c>
    </row>
    <row r="54" spans="1:7" x14ac:dyDescent="0.2">
      <c r="A54">
        <v>33</v>
      </c>
      <c r="B54" t="s">
        <v>271</v>
      </c>
      <c r="C54" s="1">
        <f t="shared" si="0"/>
        <v>43.999747724886568</v>
      </c>
      <c r="D54" s="1">
        <v>1735</v>
      </c>
      <c r="E54" s="1">
        <v>44</v>
      </c>
      <c r="F54" s="1">
        <f t="shared" si="1"/>
        <v>1779</v>
      </c>
      <c r="G54" s="1">
        <v>4043205</v>
      </c>
    </row>
    <row r="55" spans="1:7" x14ac:dyDescent="0.2">
      <c r="A55">
        <v>34</v>
      </c>
      <c r="B55" t="s">
        <v>288</v>
      </c>
      <c r="C55" s="1">
        <f t="shared" si="0"/>
        <v>42.869061942861158</v>
      </c>
      <c r="D55" s="1">
        <v>47563</v>
      </c>
      <c r="E55" s="1">
        <v>1249</v>
      </c>
      <c r="F55" s="1">
        <f t="shared" si="1"/>
        <v>48812</v>
      </c>
      <c r="G55" s="1">
        <v>113863000</v>
      </c>
    </row>
    <row r="56" spans="1:7" x14ac:dyDescent="0.2">
      <c r="A56">
        <v>35</v>
      </c>
      <c r="B56" t="s">
        <v>256</v>
      </c>
      <c r="C56" s="1">
        <f t="shared" si="0"/>
        <v>39.129987829910561</v>
      </c>
      <c r="D56" s="1">
        <v>99</v>
      </c>
      <c r="E56" s="1">
        <v>19</v>
      </c>
      <c r="F56" s="1">
        <f t="shared" si="1"/>
        <v>118</v>
      </c>
      <c r="G56" s="1">
        <v>301559</v>
      </c>
    </row>
    <row r="57" spans="1:7" x14ac:dyDescent="0.2">
      <c r="A57">
        <v>36</v>
      </c>
      <c r="B57" t="s">
        <v>103</v>
      </c>
      <c r="C57" s="1">
        <f t="shared" si="0"/>
        <v>35.631915830936279</v>
      </c>
      <c r="D57" s="1">
        <v>18</v>
      </c>
      <c r="E57" s="1">
        <v>4</v>
      </c>
      <c r="F57" s="1">
        <f t="shared" si="1"/>
        <v>22</v>
      </c>
      <c r="G57" s="1">
        <v>61742.400000000001</v>
      </c>
    </row>
    <row r="58" spans="1:7" x14ac:dyDescent="0.2">
      <c r="A58">
        <v>37</v>
      </c>
      <c r="B58" t="s">
        <v>541</v>
      </c>
      <c r="C58" s="1">
        <f t="shared" si="0"/>
        <v>32.173542136371942</v>
      </c>
      <c r="D58" s="1">
        <v>1039</v>
      </c>
      <c r="E58" s="1">
        <v>17</v>
      </c>
      <c r="F58" s="1">
        <f t="shared" si="1"/>
        <v>1056</v>
      </c>
      <c r="G58" s="1">
        <v>3282200</v>
      </c>
    </row>
    <row r="59" spans="1:7" x14ac:dyDescent="0.2">
      <c r="A59">
        <v>38</v>
      </c>
      <c r="B59" t="s">
        <v>239</v>
      </c>
      <c r="C59" s="1">
        <f t="shared" si="0"/>
        <v>30.28421721744229</v>
      </c>
      <c r="D59" s="1">
        <v>2731</v>
      </c>
      <c r="E59" s="1">
        <v>88</v>
      </c>
      <c r="F59" s="1">
        <f t="shared" si="1"/>
        <v>2819</v>
      </c>
      <c r="G59" s="1">
        <v>9308479</v>
      </c>
    </row>
    <row r="60" spans="1:7" x14ac:dyDescent="0.2">
      <c r="A60">
        <v>39</v>
      </c>
      <c r="B60" t="s">
        <v>199</v>
      </c>
      <c r="C60" s="1">
        <f t="shared" si="0"/>
        <v>25.823445389819369</v>
      </c>
      <c r="D60" s="1">
        <v>9037</v>
      </c>
      <c r="E60" s="1">
        <v>355</v>
      </c>
      <c r="F60" s="1">
        <f t="shared" si="1"/>
        <v>9392</v>
      </c>
      <c r="G60" s="1">
        <v>36370050</v>
      </c>
    </row>
    <row r="61" spans="1:7" x14ac:dyDescent="0.2">
      <c r="A61">
        <v>40</v>
      </c>
      <c r="B61" t="s">
        <v>255</v>
      </c>
      <c r="C61" s="1">
        <f t="shared" si="0"/>
        <v>25.584242704611697</v>
      </c>
      <c r="D61" s="1">
        <v>3465</v>
      </c>
      <c r="E61" s="1">
        <v>80</v>
      </c>
      <c r="F61" s="1">
        <f t="shared" si="1"/>
        <v>3545</v>
      </c>
      <c r="G61" s="1">
        <v>13856185</v>
      </c>
    </row>
    <row r="62" spans="1:7" x14ac:dyDescent="0.2">
      <c r="A62">
        <v>41</v>
      </c>
      <c r="B62" t="s">
        <v>197</v>
      </c>
      <c r="C62" s="1">
        <f t="shared" si="0"/>
        <v>24.937867388224916</v>
      </c>
      <c r="D62" s="1">
        <v>275</v>
      </c>
      <c r="E62" s="1">
        <v>19</v>
      </c>
      <c r="F62" s="1">
        <f t="shared" si="1"/>
        <v>294</v>
      </c>
      <c r="G62" s="1">
        <v>1178930</v>
      </c>
    </row>
    <row r="63" spans="1:7" x14ac:dyDescent="0.2">
      <c r="A63">
        <v>42</v>
      </c>
      <c r="B63" t="s">
        <v>285</v>
      </c>
      <c r="C63" s="1">
        <f t="shared" si="0"/>
        <v>20.409693354770454</v>
      </c>
      <c r="D63" s="1">
        <v>27990</v>
      </c>
      <c r="E63" s="1">
        <v>724</v>
      </c>
      <c r="F63" s="1">
        <f t="shared" si="1"/>
        <v>28714</v>
      </c>
      <c r="G63" s="1">
        <v>140688052</v>
      </c>
    </row>
    <row r="64" spans="1:7" x14ac:dyDescent="0.2">
      <c r="A64">
        <v>43</v>
      </c>
      <c r="B64" t="s">
        <v>137</v>
      </c>
      <c r="C64" s="1">
        <f t="shared" si="0"/>
        <v>14.393995082720227</v>
      </c>
      <c r="D64" s="1">
        <v>1284</v>
      </c>
      <c r="E64" s="1">
        <v>259</v>
      </c>
      <c r="F64" s="1">
        <f t="shared" si="1"/>
        <v>1543</v>
      </c>
      <c r="G64" s="1">
        <v>10719748</v>
      </c>
    </row>
    <row r="65" spans="1:7" x14ac:dyDescent="0.2">
      <c r="A65">
        <v>44</v>
      </c>
      <c r="B65" t="s">
        <v>277</v>
      </c>
      <c r="C65" s="1">
        <f t="shared" si="0"/>
        <v>1.7451287880807704</v>
      </c>
      <c r="D65" s="1">
        <v>128</v>
      </c>
      <c r="E65" s="1">
        <v>16</v>
      </c>
      <c r="F65" s="1">
        <f t="shared" si="1"/>
        <v>144</v>
      </c>
      <c r="G65" s="1">
        <v>8251540</v>
      </c>
    </row>
    <row r="66" spans="1:7" x14ac:dyDescent="0.2">
      <c r="A66">
        <v>45</v>
      </c>
      <c r="B66" t="s">
        <v>184</v>
      </c>
      <c r="C66" s="1">
        <f t="shared" si="0"/>
        <v>0.53413640515244676</v>
      </c>
      <c r="D66" s="1">
        <v>9</v>
      </c>
      <c r="E66" s="1">
        <v>2</v>
      </c>
      <c r="F66" s="1">
        <f t="shared" si="1"/>
        <v>11</v>
      </c>
      <c r="G66" s="1">
        <v>2059399.04</v>
      </c>
    </row>
    <row r="67" spans="1:7" x14ac:dyDescent="0.2">
      <c r="A67">
        <v>46</v>
      </c>
      <c r="B67" t="s">
        <v>252</v>
      </c>
      <c r="C67" s="1">
        <f t="shared" si="0"/>
        <v>0.3655556799285225</v>
      </c>
      <c r="D67" s="1">
        <v>28</v>
      </c>
      <c r="E67" s="1">
        <v>1</v>
      </c>
      <c r="F67" s="1">
        <f t="shared" si="1"/>
        <v>29</v>
      </c>
      <c r="G67" s="1">
        <v>7933128</v>
      </c>
    </row>
    <row r="68" spans="1:7" x14ac:dyDescent="0.2">
      <c r="C68" s="1"/>
      <c r="D68" s="1"/>
      <c r="E68" s="1"/>
      <c r="F68" s="1"/>
      <c r="G68" s="1"/>
    </row>
    <row r="69" spans="1:7" x14ac:dyDescent="0.2">
      <c r="C69" s="1"/>
      <c r="D69" s="1"/>
      <c r="E69" s="1"/>
      <c r="F69" s="1"/>
      <c r="G69" s="1"/>
    </row>
    <row r="70" spans="1:7" x14ac:dyDescent="0.2">
      <c r="C70" s="1"/>
      <c r="D70" s="11" t="s">
        <v>543</v>
      </c>
      <c r="E70" s="1"/>
      <c r="F70" s="1"/>
      <c r="G70" s="1"/>
    </row>
    <row r="71" spans="1:7" x14ac:dyDescent="0.2">
      <c r="B71" t="s">
        <v>190</v>
      </c>
      <c r="C71" s="1">
        <f>F71*100000/G71</f>
        <v>84.081715210355981</v>
      </c>
      <c r="D71" s="1">
        <v>40212</v>
      </c>
      <c r="E71" s="1">
        <v>1358</v>
      </c>
      <c r="F71" s="1">
        <f>D71+E71</f>
        <v>41570</v>
      </c>
      <c r="G71" s="1">
        <v>49440000</v>
      </c>
    </row>
    <row r="72" spans="1:7" x14ac:dyDescent="0.2">
      <c r="B72" t="s">
        <v>243</v>
      </c>
      <c r="C72" s="1">
        <f>F72*100000/G72</f>
        <v>176.44762524398178</v>
      </c>
      <c r="D72" s="1">
        <v>2638</v>
      </c>
      <c r="E72" s="1">
        <v>74</v>
      </c>
      <c r="F72" s="1">
        <f>D72+E72</f>
        <v>2712</v>
      </c>
      <c r="G72" s="1">
        <v>1537000</v>
      </c>
    </row>
    <row r="73" spans="1:7" x14ac:dyDescent="0.2">
      <c r="B73" t="s">
        <v>193</v>
      </c>
      <c r="C73" s="1">
        <f>F73*100000/G73</f>
        <v>93.745188606620474</v>
      </c>
      <c r="D73" s="1">
        <v>4704</v>
      </c>
      <c r="E73" s="1">
        <v>167</v>
      </c>
      <c r="F73" s="1">
        <f>D73+E73</f>
        <v>4871</v>
      </c>
      <c r="G73" s="1">
        <v>5196000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opLeftCell="A216" workbookViewId="0">
      <selection sqref="A1:E1"/>
    </sheetView>
  </sheetViews>
  <sheetFormatPr defaultRowHeight="12.75" x14ac:dyDescent="0.2"/>
  <cols>
    <col min="1" max="1" width="5" customWidth="1"/>
    <col min="2" max="2" width="4" customWidth="1"/>
    <col min="3" max="3" width="27" customWidth="1"/>
    <col min="4" max="4" width="8" customWidth="1"/>
    <col min="5" max="5" width="24.7109375" customWidth="1"/>
    <col min="6" max="6" width="24.140625" customWidth="1"/>
    <col min="7" max="7" width="9.140625" style="1"/>
    <col min="8" max="8" width="12.42578125" style="10" customWidth="1"/>
    <col min="9" max="9" width="11.28515625" style="10" bestFit="1" customWidth="1"/>
    <col min="10" max="10" width="12.85546875" style="10" bestFit="1" customWidth="1"/>
    <col min="11" max="11" width="14.140625" style="10" customWidth="1"/>
    <col min="12" max="12" width="2.85546875" customWidth="1"/>
    <col min="13" max="13" width="49" customWidth="1"/>
  </cols>
  <sheetData>
    <row r="1" spans="1:13" x14ac:dyDescent="0.2">
      <c r="A1" s="45" t="s">
        <v>549</v>
      </c>
      <c r="B1" s="46"/>
      <c r="C1" s="46"/>
      <c r="D1" s="46"/>
      <c r="E1" s="46"/>
      <c r="M1" t="s">
        <v>585</v>
      </c>
    </row>
    <row r="2" spans="1:13" x14ac:dyDescent="0.2">
      <c r="A2" s="46" t="s">
        <v>552</v>
      </c>
      <c r="B2" s="46"/>
      <c r="C2" s="46"/>
      <c r="D2" s="46"/>
      <c r="E2" s="46"/>
      <c r="M2" t="s">
        <v>586</v>
      </c>
    </row>
    <row r="3" spans="1:13" x14ac:dyDescent="0.2">
      <c r="A3" s="9"/>
      <c r="M3" t="s">
        <v>587</v>
      </c>
    </row>
    <row r="4" spans="1:13" x14ac:dyDescent="0.2">
      <c r="A4" s="9"/>
      <c r="G4" s="9" t="s">
        <v>547</v>
      </c>
    </row>
    <row r="5" spans="1:13" x14ac:dyDescent="0.2">
      <c r="A5" s="9"/>
      <c r="G5" s="9" t="s">
        <v>60</v>
      </c>
    </row>
    <row r="6" spans="1:13" x14ac:dyDescent="0.2">
      <c r="A6" s="9"/>
      <c r="F6" s="9" t="s">
        <v>556</v>
      </c>
      <c r="G6" s="1">
        <f>G20</f>
        <v>732.77499999999998</v>
      </c>
    </row>
    <row r="7" spans="1:13" x14ac:dyDescent="0.2">
      <c r="A7" s="9"/>
    </row>
    <row r="8" spans="1:13" x14ac:dyDescent="0.2">
      <c r="C8" s="9"/>
      <c r="G8" s="9" t="s">
        <v>547</v>
      </c>
    </row>
    <row r="9" spans="1:13" x14ac:dyDescent="0.2">
      <c r="C9" s="9"/>
      <c r="F9" s="9" t="s">
        <v>555</v>
      </c>
      <c r="G9" s="9" t="s">
        <v>60</v>
      </c>
      <c r="H9" s="12" t="s">
        <v>558</v>
      </c>
    </row>
    <row r="10" spans="1:13" x14ac:dyDescent="0.2">
      <c r="F10" s="9" t="s">
        <v>548</v>
      </c>
      <c r="G10" s="1">
        <f>QUARTILE(G20:G229,3)</f>
        <v>231.00409999999999</v>
      </c>
      <c r="H10" s="13">
        <f>G$6/G10</f>
        <v>3.172129845314434</v>
      </c>
    </row>
    <row r="11" spans="1:13" x14ac:dyDescent="0.2">
      <c r="F11" s="9" t="s">
        <v>553</v>
      </c>
      <c r="G11" s="1">
        <f>QUARTILE(G20:G229,2)</f>
        <v>133.33420000000001</v>
      </c>
      <c r="H11" s="13">
        <f>G$6/G11</f>
        <v>5.4957767774509456</v>
      </c>
    </row>
    <row r="12" spans="1:13" x14ac:dyDescent="0.2">
      <c r="F12" s="9" t="s">
        <v>554</v>
      </c>
      <c r="G12" s="1">
        <f>QUARTILE(G20:G229,1)</f>
        <v>78.587847499999995</v>
      </c>
      <c r="H12" s="13">
        <f>G$6/G12</f>
        <v>9.3242787951406871</v>
      </c>
    </row>
    <row r="14" spans="1:13" x14ac:dyDescent="0.2">
      <c r="F14" s="9" t="s">
        <v>557</v>
      </c>
      <c r="G14" s="1">
        <f>SUM(J21:J229)*100000/SUM(K21:K229)</f>
        <v>119.10681487181263</v>
      </c>
      <c r="H14" s="13">
        <f>G$6/G14</f>
        <v>6.1522508245110981</v>
      </c>
    </row>
    <row r="15" spans="1:13" x14ac:dyDescent="0.2">
      <c r="F15" s="9"/>
      <c r="H15" s="13"/>
    </row>
    <row r="16" spans="1:13" x14ac:dyDescent="0.2">
      <c r="F16" s="14" t="s">
        <v>567</v>
      </c>
      <c r="H16" s="13">
        <f>G20/G194</f>
        <v>12.325510202365273</v>
      </c>
    </row>
    <row r="18" spans="1:13" x14ac:dyDescent="0.2">
      <c r="G18" s="9" t="s">
        <v>547</v>
      </c>
      <c r="H18" s="9" t="s">
        <v>546</v>
      </c>
      <c r="I18"/>
      <c r="J18"/>
      <c r="K18" s="9" t="s">
        <v>544</v>
      </c>
    </row>
    <row r="19" spans="1:13" x14ac:dyDescent="0.2">
      <c r="A19" s="9" t="s">
        <v>551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s="9" t="s">
        <v>60</v>
      </c>
      <c r="H19" s="9" t="s">
        <v>0</v>
      </c>
      <c r="I19" s="9" t="s">
        <v>1</v>
      </c>
      <c r="J19" t="s">
        <v>45</v>
      </c>
      <c r="K19" s="9" t="s">
        <v>545</v>
      </c>
      <c r="M19" s="14" t="s">
        <v>563</v>
      </c>
    </row>
    <row r="20" spans="1:13" x14ac:dyDescent="0.2">
      <c r="A20">
        <v>1</v>
      </c>
      <c r="B20" t="s">
        <v>90</v>
      </c>
      <c r="C20" t="s">
        <v>91</v>
      </c>
      <c r="D20" t="s">
        <v>334</v>
      </c>
      <c r="E20" t="s">
        <v>92</v>
      </c>
      <c r="F20" t="s">
        <v>93</v>
      </c>
      <c r="G20" s="1">
        <v>732.77499999999998</v>
      </c>
      <c r="H20" s="10">
        <v>2069618</v>
      </c>
      <c r="I20" s="10">
        <v>197214.4</v>
      </c>
      <c r="J20" s="10">
        <v>2266832</v>
      </c>
      <c r="K20" s="10">
        <v>309348992</v>
      </c>
      <c r="M20" s="14" t="s">
        <v>564</v>
      </c>
    </row>
    <row r="21" spans="1:13" x14ac:dyDescent="0.2">
      <c r="A21">
        <v>2</v>
      </c>
      <c r="B21" t="s">
        <v>90</v>
      </c>
      <c r="C21" t="s">
        <v>94</v>
      </c>
      <c r="D21" t="s">
        <v>335</v>
      </c>
      <c r="E21" t="s">
        <v>95</v>
      </c>
      <c r="F21" t="s">
        <v>96</v>
      </c>
      <c r="G21" s="1">
        <v>661.5385</v>
      </c>
      <c r="H21" s="10">
        <v>340.904</v>
      </c>
      <c r="I21" s="10">
        <v>3.0960079999999999</v>
      </c>
      <c r="J21" s="10">
        <v>344</v>
      </c>
      <c r="K21" s="10">
        <v>52000</v>
      </c>
      <c r="M21" s="14" t="s">
        <v>565</v>
      </c>
    </row>
    <row r="22" spans="1:13" x14ac:dyDescent="0.2">
      <c r="A22">
        <v>3</v>
      </c>
      <c r="B22" t="s">
        <v>90</v>
      </c>
      <c r="C22" t="s">
        <v>97</v>
      </c>
      <c r="D22" t="s">
        <v>336</v>
      </c>
      <c r="E22" t="s">
        <v>98</v>
      </c>
      <c r="F22" t="s">
        <v>99</v>
      </c>
      <c r="G22" s="1">
        <v>538.38729999999998</v>
      </c>
      <c r="H22" s="10">
        <v>22722.61</v>
      </c>
      <c r="I22" s="10">
        <v>1246.3889999999999</v>
      </c>
      <c r="J22" s="10">
        <v>23969</v>
      </c>
      <c r="K22" s="10">
        <v>4452000</v>
      </c>
    </row>
    <row r="23" spans="1:13" x14ac:dyDescent="0.2">
      <c r="A23">
        <v>4</v>
      </c>
      <c r="B23" t="s">
        <v>90</v>
      </c>
      <c r="C23" t="s">
        <v>100</v>
      </c>
      <c r="D23" t="s">
        <v>337</v>
      </c>
      <c r="E23" t="s">
        <v>95</v>
      </c>
      <c r="F23" t="s">
        <v>101</v>
      </c>
      <c r="G23" s="1">
        <v>533.63639999999998</v>
      </c>
      <c r="H23" s="10">
        <v>571.15099999999995</v>
      </c>
      <c r="I23" s="10">
        <v>15.849</v>
      </c>
      <c r="J23" s="10">
        <v>587</v>
      </c>
      <c r="K23" s="10">
        <v>110000</v>
      </c>
    </row>
    <row r="24" spans="1:13" x14ac:dyDescent="0.2">
      <c r="A24">
        <v>5</v>
      </c>
      <c r="B24" t="s">
        <v>90</v>
      </c>
      <c r="C24" t="s">
        <v>102</v>
      </c>
      <c r="D24" t="s">
        <v>338</v>
      </c>
      <c r="E24" t="s">
        <v>98</v>
      </c>
      <c r="F24" t="s">
        <v>96</v>
      </c>
      <c r="G24" s="1">
        <v>523.17460000000005</v>
      </c>
      <c r="H24" s="10">
        <v>681530.4</v>
      </c>
      <c r="I24" s="10">
        <v>60069.63</v>
      </c>
      <c r="J24" s="10">
        <v>741600</v>
      </c>
      <c r="K24" s="10">
        <v>141750000</v>
      </c>
    </row>
    <row r="25" spans="1:13" x14ac:dyDescent="0.2">
      <c r="A25">
        <v>6</v>
      </c>
      <c r="B25" t="s">
        <v>90</v>
      </c>
      <c r="C25" t="s">
        <v>103</v>
      </c>
      <c r="D25" t="s">
        <v>339</v>
      </c>
      <c r="E25" t="s">
        <v>104</v>
      </c>
      <c r="F25" t="s">
        <v>96</v>
      </c>
      <c r="G25" s="1">
        <v>496.55169999999998</v>
      </c>
      <c r="H25" s="10">
        <v>403.92</v>
      </c>
      <c r="I25" s="10">
        <v>28.079989999999999</v>
      </c>
      <c r="J25" s="10">
        <v>432</v>
      </c>
      <c r="K25" s="10">
        <v>87000</v>
      </c>
    </row>
    <row r="26" spans="1:13" x14ac:dyDescent="0.2">
      <c r="A26">
        <v>7</v>
      </c>
      <c r="B26" t="s">
        <v>90</v>
      </c>
      <c r="C26" t="s">
        <v>105</v>
      </c>
      <c r="D26" t="s">
        <v>340</v>
      </c>
      <c r="E26" t="s">
        <v>104</v>
      </c>
      <c r="F26" t="s">
        <v>106</v>
      </c>
      <c r="G26" s="1">
        <v>470.63249999999999</v>
      </c>
      <c r="H26" s="10">
        <v>46900</v>
      </c>
      <c r="I26" s="10">
        <v>3100</v>
      </c>
      <c r="J26" s="10">
        <v>50000</v>
      </c>
      <c r="K26" s="10">
        <v>10624000</v>
      </c>
    </row>
    <row r="27" spans="1:13" x14ac:dyDescent="0.2">
      <c r="A27">
        <v>8</v>
      </c>
      <c r="B27" t="s">
        <v>90</v>
      </c>
      <c r="C27" t="s">
        <v>107</v>
      </c>
      <c r="D27" t="s">
        <v>341</v>
      </c>
      <c r="E27" t="s">
        <v>98</v>
      </c>
      <c r="F27" t="s">
        <v>96</v>
      </c>
      <c r="G27" s="1">
        <v>437.5659</v>
      </c>
      <c r="H27" s="10">
        <v>38701.300000000003</v>
      </c>
      <c r="I27" s="10">
        <v>2823.6990000000001</v>
      </c>
      <c r="J27" s="10">
        <v>41525</v>
      </c>
      <c r="K27" s="10">
        <v>9490000</v>
      </c>
    </row>
    <row r="28" spans="1:13" x14ac:dyDescent="0.2">
      <c r="A28">
        <v>9</v>
      </c>
      <c r="B28" t="s">
        <v>90</v>
      </c>
      <c r="C28" t="s">
        <v>108</v>
      </c>
      <c r="D28" t="s">
        <v>342</v>
      </c>
      <c r="E28" t="s">
        <v>92</v>
      </c>
      <c r="F28" t="s">
        <v>101</v>
      </c>
      <c r="G28" s="1">
        <v>430.34050000000002</v>
      </c>
      <c r="H28" s="10">
        <v>262.988</v>
      </c>
      <c r="I28" s="10">
        <v>15.011990000000001</v>
      </c>
      <c r="J28" s="10">
        <v>278</v>
      </c>
      <c r="K28" s="10">
        <v>64600</v>
      </c>
    </row>
    <row r="29" spans="1:13" x14ac:dyDescent="0.2">
      <c r="A29">
        <v>10</v>
      </c>
      <c r="B29" t="s">
        <v>90</v>
      </c>
      <c r="C29" t="s">
        <v>109</v>
      </c>
      <c r="D29" t="s">
        <v>343</v>
      </c>
      <c r="E29" t="s">
        <v>95</v>
      </c>
      <c r="F29" t="s">
        <v>101</v>
      </c>
      <c r="G29" s="1">
        <v>413.54640000000001</v>
      </c>
      <c r="H29" s="10">
        <v>549.29</v>
      </c>
      <c r="I29" s="10">
        <v>40.71002</v>
      </c>
      <c r="J29" s="10">
        <v>590</v>
      </c>
      <c r="K29" s="10">
        <v>142668.40625</v>
      </c>
    </row>
    <row r="30" spans="1:13" x14ac:dyDescent="0.2">
      <c r="A30">
        <v>11</v>
      </c>
      <c r="B30" t="s">
        <v>90</v>
      </c>
      <c r="C30" t="s">
        <v>110</v>
      </c>
      <c r="D30" t="s">
        <v>344</v>
      </c>
      <c r="E30" t="s">
        <v>98</v>
      </c>
      <c r="F30" t="s">
        <v>96</v>
      </c>
      <c r="G30" s="1">
        <v>407.45530000000002</v>
      </c>
      <c r="H30" s="10">
        <v>36190.07</v>
      </c>
      <c r="I30" s="10">
        <v>700.92970000000003</v>
      </c>
      <c r="J30" s="10">
        <v>36891</v>
      </c>
      <c r="K30" s="10">
        <v>9054000</v>
      </c>
    </row>
    <row r="31" spans="1:13" x14ac:dyDescent="0.2">
      <c r="A31">
        <v>12</v>
      </c>
      <c r="B31" t="s">
        <v>90</v>
      </c>
      <c r="C31" t="s">
        <v>111</v>
      </c>
      <c r="D31" t="s">
        <v>345</v>
      </c>
      <c r="E31" t="s">
        <v>95</v>
      </c>
      <c r="F31" t="s">
        <v>96</v>
      </c>
      <c r="G31" s="1">
        <v>402.88459999999998</v>
      </c>
      <c r="H31" s="10">
        <v>411.87700000000001</v>
      </c>
      <c r="I31" s="10">
        <v>7.122986</v>
      </c>
      <c r="J31" s="10">
        <v>419</v>
      </c>
      <c r="K31" s="10">
        <v>104000</v>
      </c>
    </row>
    <row r="32" spans="1:13" x14ac:dyDescent="0.2">
      <c r="A32">
        <v>13</v>
      </c>
      <c r="B32" t="s">
        <v>90</v>
      </c>
      <c r="C32" t="s">
        <v>112</v>
      </c>
      <c r="D32" t="s">
        <v>346</v>
      </c>
      <c r="E32" t="s">
        <v>95</v>
      </c>
      <c r="F32" t="s">
        <v>99</v>
      </c>
      <c r="G32" s="1">
        <v>392.10399999999998</v>
      </c>
      <c r="H32" s="10">
        <v>22218.95</v>
      </c>
      <c r="I32" s="10">
        <v>2064.0549999999998</v>
      </c>
      <c r="J32" s="10">
        <v>24283</v>
      </c>
      <c r="K32" s="10">
        <v>6193000</v>
      </c>
    </row>
    <row r="33" spans="1:11" x14ac:dyDescent="0.2">
      <c r="A33">
        <v>14</v>
      </c>
      <c r="B33" t="s">
        <v>90</v>
      </c>
      <c r="C33" t="s">
        <v>113</v>
      </c>
      <c r="D33" t="s">
        <v>347</v>
      </c>
      <c r="E33" t="s">
        <v>95</v>
      </c>
      <c r="F33" t="s">
        <v>99</v>
      </c>
      <c r="G33" s="1">
        <v>388.9855</v>
      </c>
      <c r="H33" s="10">
        <v>1307.1079999999999</v>
      </c>
      <c r="I33" s="10">
        <v>34.891970000000001</v>
      </c>
      <c r="J33" s="10">
        <v>1342</v>
      </c>
      <c r="K33" s="10">
        <v>345000</v>
      </c>
    </row>
    <row r="34" spans="1:11" x14ac:dyDescent="0.2">
      <c r="A34">
        <v>15</v>
      </c>
      <c r="B34" t="s">
        <v>90</v>
      </c>
      <c r="C34" t="s">
        <v>114</v>
      </c>
      <c r="D34" t="s">
        <v>348</v>
      </c>
      <c r="E34" t="s">
        <v>115</v>
      </c>
      <c r="F34" t="s">
        <v>96</v>
      </c>
      <c r="G34" s="1">
        <v>385.8929</v>
      </c>
      <c r="H34" s="10">
        <v>74.971000000000004</v>
      </c>
      <c r="I34" s="10">
        <v>4.0289989999999998</v>
      </c>
      <c r="J34" s="10">
        <v>79</v>
      </c>
      <c r="K34" s="10">
        <v>20472</v>
      </c>
    </row>
    <row r="35" spans="1:11" x14ac:dyDescent="0.2">
      <c r="A35">
        <v>16</v>
      </c>
      <c r="B35" t="s">
        <v>90</v>
      </c>
      <c r="C35" t="s">
        <v>116</v>
      </c>
      <c r="D35" t="s">
        <v>349</v>
      </c>
      <c r="E35" t="s">
        <v>95</v>
      </c>
      <c r="F35" t="s">
        <v>101</v>
      </c>
      <c r="G35" s="1">
        <v>385.42270000000002</v>
      </c>
      <c r="H35" s="10">
        <v>1298.204</v>
      </c>
      <c r="I35" s="10">
        <v>23.796019999999999</v>
      </c>
      <c r="J35" s="10">
        <v>1322</v>
      </c>
      <c r="K35" s="10">
        <v>343000</v>
      </c>
    </row>
    <row r="36" spans="1:11" x14ac:dyDescent="0.2">
      <c r="A36">
        <v>17</v>
      </c>
      <c r="B36" t="s">
        <v>90</v>
      </c>
      <c r="C36" t="s">
        <v>117</v>
      </c>
      <c r="D36" t="s">
        <v>350</v>
      </c>
      <c r="E36" t="s">
        <v>95</v>
      </c>
      <c r="F36" t="s">
        <v>96</v>
      </c>
      <c r="G36" s="1">
        <v>378.89909999999998</v>
      </c>
      <c r="H36" s="10">
        <v>403.91399999999999</v>
      </c>
      <c r="I36" s="10">
        <v>9.0859989999999993</v>
      </c>
      <c r="J36" s="10">
        <v>413</v>
      </c>
      <c r="K36" s="10">
        <v>109000</v>
      </c>
    </row>
    <row r="37" spans="1:11" x14ac:dyDescent="0.2">
      <c r="A37">
        <v>18</v>
      </c>
      <c r="B37" t="s">
        <v>90</v>
      </c>
      <c r="C37" t="s">
        <v>118</v>
      </c>
      <c r="D37" t="s">
        <v>351</v>
      </c>
      <c r="E37" t="s">
        <v>95</v>
      </c>
      <c r="F37" t="s">
        <v>101</v>
      </c>
      <c r="G37" s="1">
        <v>377.02289999999999</v>
      </c>
      <c r="H37" s="10">
        <v>200.976</v>
      </c>
      <c r="I37" s="10">
        <v>11.023999999999999</v>
      </c>
      <c r="J37" s="10">
        <v>212</v>
      </c>
      <c r="K37" s="10">
        <v>56230</v>
      </c>
    </row>
    <row r="38" spans="1:11" x14ac:dyDescent="0.2">
      <c r="A38">
        <v>19</v>
      </c>
      <c r="B38" t="s">
        <v>90</v>
      </c>
      <c r="C38" t="s">
        <v>119</v>
      </c>
      <c r="D38" t="s">
        <v>352</v>
      </c>
      <c r="E38" t="s">
        <v>95</v>
      </c>
      <c r="F38" t="s">
        <v>101</v>
      </c>
      <c r="G38" s="1">
        <v>369.8766</v>
      </c>
      <c r="H38" s="10">
        <v>129.63999999999999</v>
      </c>
      <c r="I38" s="10">
        <v>10.36</v>
      </c>
      <c r="J38" s="10">
        <v>140</v>
      </c>
      <c r="K38" s="10">
        <v>37850.45703125</v>
      </c>
    </row>
    <row r="39" spans="1:11" x14ac:dyDescent="0.2">
      <c r="A39">
        <v>20</v>
      </c>
      <c r="B39" t="s">
        <v>90</v>
      </c>
      <c r="C39" t="s">
        <v>120</v>
      </c>
      <c r="D39" t="s">
        <v>353</v>
      </c>
      <c r="E39" t="s">
        <v>95</v>
      </c>
      <c r="F39" t="s">
        <v>96</v>
      </c>
      <c r="G39" s="1">
        <v>355.88240000000002</v>
      </c>
      <c r="H39" s="10">
        <v>236.91800000000001</v>
      </c>
      <c r="I39" s="10">
        <v>5.082001</v>
      </c>
      <c r="J39" s="10">
        <v>242</v>
      </c>
      <c r="K39" s="10">
        <v>68000</v>
      </c>
    </row>
    <row r="40" spans="1:11" x14ac:dyDescent="0.2">
      <c r="A40">
        <v>21</v>
      </c>
      <c r="B40" t="s">
        <v>90</v>
      </c>
      <c r="C40" t="s">
        <v>121</v>
      </c>
      <c r="D40" t="s">
        <v>354</v>
      </c>
      <c r="E40" t="s">
        <v>95</v>
      </c>
      <c r="F40" t="s">
        <v>96</v>
      </c>
      <c r="G40" s="1">
        <v>349.53089999999997</v>
      </c>
      <c r="H40" s="10">
        <v>11481.66</v>
      </c>
      <c r="I40" s="10">
        <v>811.33789999999999</v>
      </c>
      <c r="J40" s="10">
        <v>12293</v>
      </c>
      <c r="K40" s="10">
        <v>3517000</v>
      </c>
    </row>
    <row r="41" spans="1:11" x14ac:dyDescent="0.2">
      <c r="A41">
        <v>22</v>
      </c>
      <c r="B41" t="s">
        <v>90</v>
      </c>
      <c r="C41" t="s">
        <v>122</v>
      </c>
      <c r="D41" t="s">
        <v>355</v>
      </c>
      <c r="E41" t="s">
        <v>98</v>
      </c>
      <c r="F41" t="s">
        <v>101</v>
      </c>
      <c r="G41" s="1">
        <v>343.15629999999999</v>
      </c>
      <c r="J41" s="10">
        <v>194</v>
      </c>
      <c r="K41" s="10">
        <v>56534</v>
      </c>
    </row>
    <row r="42" spans="1:11" x14ac:dyDescent="0.2">
      <c r="A42">
        <v>23</v>
      </c>
      <c r="B42" t="s">
        <v>90</v>
      </c>
      <c r="C42" t="s">
        <v>123</v>
      </c>
      <c r="D42" t="s">
        <v>356</v>
      </c>
      <c r="E42" t="s">
        <v>124</v>
      </c>
      <c r="F42" t="s">
        <v>96</v>
      </c>
      <c r="G42" s="1">
        <v>337.96120000000002</v>
      </c>
      <c r="H42" s="10">
        <v>241250</v>
      </c>
      <c r="I42" s="10">
        <v>8750</v>
      </c>
      <c r="J42" s="10">
        <v>250000</v>
      </c>
      <c r="K42" s="10">
        <v>73973000</v>
      </c>
    </row>
    <row r="43" spans="1:11" x14ac:dyDescent="0.2">
      <c r="A43">
        <v>24</v>
      </c>
      <c r="B43" t="s">
        <v>90</v>
      </c>
      <c r="C43" t="s">
        <v>127</v>
      </c>
      <c r="D43" t="s">
        <v>359</v>
      </c>
      <c r="E43" t="s">
        <v>98</v>
      </c>
      <c r="F43" t="s">
        <v>99</v>
      </c>
      <c r="G43" s="1">
        <v>335.23140000000001</v>
      </c>
      <c r="H43" s="10">
        <v>145777.79999999999</v>
      </c>
      <c r="I43" s="10">
        <v>7996.25</v>
      </c>
      <c r="J43" s="10">
        <v>153774</v>
      </c>
      <c r="K43" s="10">
        <v>45871000</v>
      </c>
    </row>
    <row r="44" spans="1:11" x14ac:dyDescent="0.2">
      <c r="A44">
        <v>25</v>
      </c>
      <c r="B44" t="s">
        <v>90</v>
      </c>
      <c r="C44" t="s">
        <v>126</v>
      </c>
      <c r="D44" t="s">
        <v>358</v>
      </c>
      <c r="E44" t="s">
        <v>95</v>
      </c>
      <c r="F44" t="s">
        <v>96</v>
      </c>
      <c r="G44" s="1">
        <v>335.22730000000001</v>
      </c>
      <c r="H44" s="10">
        <v>289.10000000000002</v>
      </c>
      <c r="I44" s="10">
        <v>5.8999940000000004</v>
      </c>
      <c r="J44" s="10">
        <v>295</v>
      </c>
      <c r="K44" s="10">
        <v>88000</v>
      </c>
    </row>
    <row r="45" spans="1:11" x14ac:dyDescent="0.2">
      <c r="A45">
        <v>26</v>
      </c>
      <c r="B45" t="s">
        <v>90</v>
      </c>
      <c r="C45" t="s">
        <v>125</v>
      </c>
      <c r="D45" t="s">
        <v>357</v>
      </c>
      <c r="E45" t="s">
        <v>115</v>
      </c>
      <c r="F45" t="s">
        <v>101</v>
      </c>
      <c r="G45" s="1">
        <v>335.19549999999998</v>
      </c>
      <c r="H45" s="10">
        <v>575.4</v>
      </c>
      <c r="I45" s="10">
        <v>24.599979999999999</v>
      </c>
      <c r="J45" s="10">
        <v>600</v>
      </c>
      <c r="K45" s="10">
        <v>179000</v>
      </c>
    </row>
    <row r="46" spans="1:11" x14ac:dyDescent="0.2">
      <c r="A46">
        <v>27</v>
      </c>
      <c r="B46" t="s">
        <v>90</v>
      </c>
      <c r="C46" t="s">
        <v>128</v>
      </c>
      <c r="D46" t="s">
        <v>360</v>
      </c>
      <c r="E46" t="s">
        <v>115</v>
      </c>
      <c r="F46" t="s">
        <v>96</v>
      </c>
      <c r="G46" s="1">
        <v>334.28719999999998</v>
      </c>
      <c r="H46" s="10">
        <v>196637.2</v>
      </c>
      <c r="I46" s="10">
        <v>34428.83</v>
      </c>
      <c r="J46" s="10">
        <v>231066</v>
      </c>
      <c r="K46" s="10">
        <v>69122000</v>
      </c>
    </row>
    <row r="47" spans="1:11" x14ac:dyDescent="0.2">
      <c r="A47">
        <v>28</v>
      </c>
      <c r="B47" t="s">
        <v>90</v>
      </c>
      <c r="C47" t="s">
        <v>129</v>
      </c>
      <c r="D47" t="s">
        <v>361</v>
      </c>
      <c r="E47" t="s">
        <v>95</v>
      </c>
      <c r="F47" t="s">
        <v>101</v>
      </c>
      <c r="G47" s="1">
        <v>332.11680000000001</v>
      </c>
      <c r="H47" s="10">
        <v>872.69</v>
      </c>
      <c r="I47" s="10">
        <v>37.31</v>
      </c>
      <c r="J47" s="10">
        <v>910</v>
      </c>
      <c r="K47" s="10">
        <v>274000</v>
      </c>
    </row>
    <row r="48" spans="1:11" x14ac:dyDescent="0.2">
      <c r="A48">
        <v>29</v>
      </c>
      <c r="B48" t="s">
        <v>90</v>
      </c>
      <c r="C48" t="s">
        <v>130</v>
      </c>
      <c r="D48" t="s">
        <v>362</v>
      </c>
      <c r="E48" t="s">
        <v>95</v>
      </c>
      <c r="F48" t="s">
        <v>96</v>
      </c>
      <c r="G48" s="1">
        <v>326.43680000000001</v>
      </c>
      <c r="H48" s="10">
        <v>560.048</v>
      </c>
      <c r="I48" s="10">
        <v>7.952026</v>
      </c>
      <c r="J48" s="10">
        <v>568</v>
      </c>
      <c r="K48" s="10">
        <v>174000</v>
      </c>
    </row>
    <row r="49" spans="1:11" x14ac:dyDescent="0.2">
      <c r="A49">
        <v>30</v>
      </c>
      <c r="B49" t="s">
        <v>90</v>
      </c>
      <c r="C49" t="s">
        <v>131</v>
      </c>
      <c r="D49" t="s">
        <v>363</v>
      </c>
      <c r="E49" t="s">
        <v>98</v>
      </c>
      <c r="F49" t="s">
        <v>96</v>
      </c>
      <c r="G49" s="1">
        <v>321.41149999999999</v>
      </c>
      <c r="H49" s="10">
        <v>48476.73</v>
      </c>
      <c r="I49" s="10">
        <v>3987.2660000000001</v>
      </c>
      <c r="J49" s="10">
        <v>52464</v>
      </c>
      <c r="K49" s="10">
        <v>16323000</v>
      </c>
    </row>
    <row r="50" spans="1:11" x14ac:dyDescent="0.2">
      <c r="A50">
        <v>31</v>
      </c>
      <c r="B50" t="s">
        <v>90</v>
      </c>
      <c r="C50" t="s">
        <v>132</v>
      </c>
      <c r="D50" t="s">
        <v>364</v>
      </c>
      <c r="E50" t="s">
        <v>133</v>
      </c>
      <c r="F50" t="s">
        <v>96</v>
      </c>
      <c r="G50" s="1">
        <v>316.45569999999998</v>
      </c>
      <c r="H50" s="10">
        <v>784</v>
      </c>
      <c r="I50" s="10">
        <v>216</v>
      </c>
      <c r="J50" s="10">
        <v>1000</v>
      </c>
      <c r="K50" s="10">
        <v>316000</v>
      </c>
    </row>
    <row r="51" spans="1:11" x14ac:dyDescent="0.2">
      <c r="A51">
        <v>32</v>
      </c>
      <c r="B51" t="s">
        <v>90</v>
      </c>
      <c r="C51" t="s">
        <v>134</v>
      </c>
      <c r="D51" t="s">
        <v>365</v>
      </c>
      <c r="E51" t="s">
        <v>104</v>
      </c>
      <c r="F51" t="s">
        <v>96</v>
      </c>
      <c r="G51" s="1">
        <v>314.80669999999998</v>
      </c>
      <c r="H51" s="10">
        <v>153598</v>
      </c>
      <c r="I51" s="10">
        <v>3777</v>
      </c>
      <c r="J51" s="10">
        <v>157375</v>
      </c>
      <c r="K51" s="10">
        <v>49991000</v>
      </c>
    </row>
    <row r="52" spans="1:11" x14ac:dyDescent="0.2">
      <c r="A52">
        <v>33</v>
      </c>
      <c r="B52" t="s">
        <v>90</v>
      </c>
      <c r="C52" t="s">
        <v>135</v>
      </c>
      <c r="D52" t="s">
        <v>366</v>
      </c>
      <c r="E52" t="s">
        <v>95</v>
      </c>
      <c r="F52" t="s">
        <v>101</v>
      </c>
      <c r="G52" s="1">
        <v>304.9271</v>
      </c>
      <c r="H52" s="10">
        <v>11753.97</v>
      </c>
      <c r="I52" s="10">
        <v>376.03030000000001</v>
      </c>
      <c r="J52" s="10">
        <v>12130</v>
      </c>
      <c r="K52" s="10">
        <v>3978000</v>
      </c>
    </row>
    <row r="53" spans="1:11" x14ac:dyDescent="0.2">
      <c r="A53">
        <v>34</v>
      </c>
      <c r="B53" t="s">
        <v>90</v>
      </c>
      <c r="C53" t="s">
        <v>136</v>
      </c>
      <c r="D53" t="s">
        <v>367</v>
      </c>
      <c r="E53" t="s">
        <v>98</v>
      </c>
      <c r="F53" t="s">
        <v>96</v>
      </c>
      <c r="G53" s="1">
        <v>302.81380000000001</v>
      </c>
      <c r="H53" s="10">
        <v>6359.64</v>
      </c>
      <c r="I53" s="10">
        <v>420.35989999999998</v>
      </c>
      <c r="J53" s="10">
        <v>6780</v>
      </c>
      <c r="K53" s="10">
        <v>2239000</v>
      </c>
    </row>
    <row r="54" spans="1:11" x14ac:dyDescent="0.2">
      <c r="A54">
        <v>35</v>
      </c>
      <c r="B54" t="s">
        <v>90</v>
      </c>
      <c r="C54" t="s">
        <v>137</v>
      </c>
      <c r="D54" t="s">
        <v>368</v>
      </c>
      <c r="E54" t="s">
        <v>95</v>
      </c>
      <c r="F54" t="s">
        <v>96</v>
      </c>
      <c r="G54" s="1">
        <v>301.22669999999999</v>
      </c>
      <c r="H54" s="10">
        <v>47066.06</v>
      </c>
      <c r="I54" s="10">
        <v>4484.9380000000001</v>
      </c>
      <c r="J54" s="10">
        <v>51551</v>
      </c>
      <c r="K54" s="10">
        <v>17113688</v>
      </c>
    </row>
    <row r="55" spans="1:11" x14ac:dyDescent="0.2">
      <c r="A55">
        <v>36</v>
      </c>
      <c r="B55" t="s">
        <v>90</v>
      </c>
      <c r="C55" t="s">
        <v>138</v>
      </c>
      <c r="E55" t="s">
        <v>95</v>
      </c>
      <c r="G55" s="1">
        <v>296.94319999999999</v>
      </c>
      <c r="H55" s="10">
        <v>622.20000000000005</v>
      </c>
      <c r="I55" s="10">
        <v>57.799990000000001</v>
      </c>
      <c r="J55" s="10">
        <v>680</v>
      </c>
      <c r="K55" s="10">
        <v>229000</v>
      </c>
    </row>
    <row r="56" spans="1:11" x14ac:dyDescent="0.2">
      <c r="A56">
        <v>37</v>
      </c>
      <c r="B56" t="s">
        <v>90</v>
      </c>
      <c r="C56" t="s">
        <v>139</v>
      </c>
      <c r="D56" t="s">
        <v>369</v>
      </c>
      <c r="E56" t="s">
        <v>124</v>
      </c>
      <c r="F56" t="s">
        <v>96</v>
      </c>
      <c r="G56" s="1">
        <v>293.86669999999998</v>
      </c>
      <c r="J56" s="10">
        <v>31000</v>
      </c>
      <c r="K56" s="10">
        <v>10549000</v>
      </c>
    </row>
    <row r="57" spans="1:11" x14ac:dyDescent="0.2">
      <c r="A57">
        <v>38</v>
      </c>
      <c r="B57" t="s">
        <v>90</v>
      </c>
      <c r="C57" t="s">
        <v>140</v>
      </c>
      <c r="D57" t="s">
        <v>370</v>
      </c>
      <c r="E57" t="s">
        <v>95</v>
      </c>
      <c r="F57" t="s">
        <v>96</v>
      </c>
      <c r="G57" s="1">
        <v>292.44470000000001</v>
      </c>
      <c r="H57" s="10">
        <v>12684.88</v>
      </c>
      <c r="I57" s="10">
        <v>940.125</v>
      </c>
      <c r="J57" s="10">
        <v>13625</v>
      </c>
      <c r="K57" s="10">
        <v>4659000</v>
      </c>
    </row>
    <row r="58" spans="1:11" x14ac:dyDescent="0.2">
      <c r="A58">
        <v>39</v>
      </c>
      <c r="B58" t="s">
        <v>90</v>
      </c>
      <c r="C58" t="s">
        <v>141</v>
      </c>
      <c r="D58" t="s">
        <v>371</v>
      </c>
      <c r="E58" t="s">
        <v>95</v>
      </c>
      <c r="F58" t="s">
        <v>99</v>
      </c>
      <c r="G58" s="1">
        <v>281.05959999999999</v>
      </c>
      <c r="H58" s="10">
        <v>2039.242</v>
      </c>
      <c r="I58" s="10">
        <v>82.75806</v>
      </c>
      <c r="J58" s="10">
        <v>2122</v>
      </c>
      <c r="K58" s="10">
        <v>755000</v>
      </c>
    </row>
    <row r="59" spans="1:11" x14ac:dyDescent="0.2">
      <c r="A59">
        <v>40</v>
      </c>
      <c r="B59" t="s">
        <v>90</v>
      </c>
      <c r="C59" t="s">
        <v>142</v>
      </c>
      <c r="E59" t="s">
        <v>115</v>
      </c>
      <c r="F59" t="s">
        <v>101</v>
      </c>
      <c r="G59" s="1">
        <v>279.7833</v>
      </c>
      <c r="H59" s="10">
        <v>57913.58</v>
      </c>
      <c r="I59" s="10">
        <v>6506.4179999999997</v>
      </c>
      <c r="J59" s="10">
        <v>64420</v>
      </c>
      <c r="K59" s="10">
        <v>23024960</v>
      </c>
    </row>
    <row r="60" spans="1:11" x14ac:dyDescent="0.2">
      <c r="A60">
        <v>41</v>
      </c>
      <c r="B60" t="s">
        <v>90</v>
      </c>
      <c r="C60" t="s">
        <v>143</v>
      </c>
      <c r="D60" t="s">
        <v>372</v>
      </c>
      <c r="E60" t="s">
        <v>98</v>
      </c>
      <c r="F60" t="s">
        <v>96</v>
      </c>
      <c r="G60" s="1">
        <v>278.03469999999999</v>
      </c>
      <c r="H60" s="10">
        <v>8718.6059999999998</v>
      </c>
      <c r="I60" s="10">
        <v>420.39359999999999</v>
      </c>
      <c r="J60" s="10">
        <v>9139</v>
      </c>
      <c r="K60" s="10">
        <v>3287000</v>
      </c>
    </row>
    <row r="61" spans="1:11" x14ac:dyDescent="0.2">
      <c r="A61">
        <v>42</v>
      </c>
      <c r="B61" t="s">
        <v>90</v>
      </c>
      <c r="C61" t="s">
        <v>144</v>
      </c>
      <c r="D61" t="s">
        <v>373</v>
      </c>
      <c r="E61" t="s">
        <v>95</v>
      </c>
      <c r="F61" t="s">
        <v>101</v>
      </c>
      <c r="G61" s="1">
        <v>272.63240000000002</v>
      </c>
      <c r="H61" s="10">
        <v>3564.6</v>
      </c>
      <c r="I61" s="10">
        <v>91.399900000000002</v>
      </c>
      <c r="J61" s="10">
        <v>3656</v>
      </c>
      <c r="K61" s="10">
        <v>1341000</v>
      </c>
    </row>
    <row r="62" spans="1:11" x14ac:dyDescent="0.2">
      <c r="A62">
        <v>43</v>
      </c>
      <c r="B62" t="s">
        <v>90</v>
      </c>
      <c r="C62" t="s">
        <v>145</v>
      </c>
      <c r="D62" t="s">
        <v>374</v>
      </c>
      <c r="E62" t="s">
        <v>95</v>
      </c>
      <c r="F62" t="s">
        <v>96</v>
      </c>
      <c r="G62" s="1">
        <v>270.09230000000002</v>
      </c>
      <c r="H62" s="10">
        <v>8350.7070000000003</v>
      </c>
      <c r="I62" s="10">
        <v>716.29300000000001</v>
      </c>
      <c r="J62" s="10">
        <v>9067</v>
      </c>
      <c r="K62" s="10">
        <v>3357000</v>
      </c>
    </row>
    <row r="63" spans="1:11" x14ac:dyDescent="0.2">
      <c r="A63">
        <v>44</v>
      </c>
      <c r="B63" t="s">
        <v>90</v>
      </c>
      <c r="C63" t="s">
        <v>147</v>
      </c>
      <c r="D63" t="s">
        <v>376</v>
      </c>
      <c r="E63" t="s">
        <v>115</v>
      </c>
      <c r="F63" t="s">
        <v>99</v>
      </c>
      <c r="G63" s="1">
        <v>263.60669999999999</v>
      </c>
      <c r="H63" s="10">
        <v>6814.57</v>
      </c>
      <c r="I63" s="10">
        <v>450.43020000000001</v>
      </c>
      <c r="J63" s="10">
        <v>7265</v>
      </c>
      <c r="K63" s="10">
        <v>2756000</v>
      </c>
    </row>
    <row r="64" spans="1:11" x14ac:dyDescent="0.2">
      <c r="A64">
        <v>45</v>
      </c>
      <c r="B64" t="s">
        <v>90</v>
      </c>
      <c r="C64" t="s">
        <v>146</v>
      </c>
      <c r="D64" t="s">
        <v>375</v>
      </c>
      <c r="E64" t="s">
        <v>95</v>
      </c>
      <c r="F64" t="s">
        <v>96</v>
      </c>
      <c r="G64" s="1">
        <v>263.56119999999999</v>
      </c>
      <c r="H64" s="10">
        <v>478349.7</v>
      </c>
      <c r="I64" s="10">
        <v>35452.339999999997</v>
      </c>
      <c r="J64" s="10">
        <v>513802</v>
      </c>
      <c r="K64" s="10">
        <v>194946000</v>
      </c>
    </row>
    <row r="65" spans="1:11" x14ac:dyDescent="0.2">
      <c r="A65">
        <v>46</v>
      </c>
      <c r="B65" t="s">
        <v>90</v>
      </c>
      <c r="C65" t="s">
        <v>148</v>
      </c>
      <c r="D65" t="s">
        <v>377</v>
      </c>
      <c r="E65" t="s">
        <v>104</v>
      </c>
      <c r="F65" t="s">
        <v>99</v>
      </c>
      <c r="G65" s="1">
        <v>262.09679999999997</v>
      </c>
      <c r="H65" s="10">
        <v>1235</v>
      </c>
      <c r="I65" s="10">
        <v>65</v>
      </c>
      <c r="J65" s="10">
        <v>1300</v>
      </c>
      <c r="K65" s="10">
        <v>496000</v>
      </c>
    </row>
    <row r="66" spans="1:11" x14ac:dyDescent="0.2">
      <c r="A66">
        <v>47</v>
      </c>
      <c r="B66" t="s">
        <v>90</v>
      </c>
      <c r="C66" t="s">
        <v>149</v>
      </c>
      <c r="D66" t="s">
        <v>378</v>
      </c>
      <c r="E66" t="s">
        <v>104</v>
      </c>
      <c r="F66" t="s">
        <v>96</v>
      </c>
      <c r="G66" s="1">
        <v>259.8904</v>
      </c>
      <c r="H66" s="10">
        <v>5002.1440000000002</v>
      </c>
      <c r="I66" s="10">
        <v>213.85599999999999</v>
      </c>
      <c r="J66" s="10">
        <v>5216</v>
      </c>
      <c r="K66" s="10">
        <v>2007000</v>
      </c>
    </row>
    <row r="67" spans="1:11" x14ac:dyDescent="0.2">
      <c r="A67">
        <v>48</v>
      </c>
      <c r="B67" t="s">
        <v>90</v>
      </c>
      <c r="C67" t="s">
        <v>150</v>
      </c>
      <c r="D67" t="s">
        <v>379</v>
      </c>
      <c r="E67" t="s">
        <v>95</v>
      </c>
      <c r="F67" t="s">
        <v>101</v>
      </c>
      <c r="G67" s="1">
        <v>256.48149999999998</v>
      </c>
      <c r="H67" s="10">
        <v>252.07</v>
      </c>
      <c r="I67" s="10">
        <v>24.930009999999999</v>
      </c>
      <c r="J67" s="10">
        <v>277</v>
      </c>
      <c r="K67" s="10">
        <v>108000</v>
      </c>
    </row>
    <row r="68" spans="1:11" x14ac:dyDescent="0.2">
      <c r="A68">
        <v>49</v>
      </c>
      <c r="B68" t="s">
        <v>90</v>
      </c>
      <c r="C68" t="s">
        <v>151</v>
      </c>
      <c r="D68" t="s">
        <v>380</v>
      </c>
      <c r="E68" t="s">
        <v>115</v>
      </c>
      <c r="F68" t="s">
        <v>101</v>
      </c>
      <c r="G68" s="1">
        <v>253.14160000000001</v>
      </c>
      <c r="H68" s="10">
        <v>11605.36</v>
      </c>
      <c r="I68" s="10">
        <v>1246.644</v>
      </c>
      <c r="J68" s="10">
        <v>12852</v>
      </c>
      <c r="K68" s="10">
        <v>5077000</v>
      </c>
    </row>
    <row r="69" spans="1:11" x14ac:dyDescent="0.2">
      <c r="A69">
        <v>50</v>
      </c>
      <c r="B69" t="s">
        <v>90</v>
      </c>
      <c r="C69" t="s">
        <v>152</v>
      </c>
      <c r="D69" t="s">
        <v>381</v>
      </c>
      <c r="E69" t="s">
        <v>98</v>
      </c>
      <c r="F69" t="s">
        <v>93</v>
      </c>
      <c r="G69" s="1">
        <v>252.3134</v>
      </c>
      <c r="H69" s="10">
        <v>3184.902</v>
      </c>
      <c r="I69" s="10">
        <v>196.09790000000001</v>
      </c>
      <c r="J69" s="10">
        <v>3381</v>
      </c>
      <c r="K69" s="10">
        <v>1340000</v>
      </c>
    </row>
    <row r="70" spans="1:11" x14ac:dyDescent="0.2">
      <c r="A70">
        <v>51</v>
      </c>
      <c r="B70" t="s">
        <v>90</v>
      </c>
      <c r="C70" t="s">
        <v>153</v>
      </c>
      <c r="D70" t="s">
        <v>382</v>
      </c>
      <c r="E70" t="s">
        <v>104</v>
      </c>
      <c r="F70" t="s">
        <v>99</v>
      </c>
      <c r="G70" s="1">
        <v>248.86359999999999</v>
      </c>
      <c r="H70" s="10">
        <v>2559.672</v>
      </c>
      <c r="I70" s="10">
        <v>68.327879999999993</v>
      </c>
      <c r="J70" s="10">
        <v>2628</v>
      </c>
      <c r="K70" s="10">
        <v>1056000</v>
      </c>
    </row>
    <row r="71" spans="1:11" x14ac:dyDescent="0.2">
      <c r="A71">
        <v>52</v>
      </c>
      <c r="B71" t="s">
        <v>90</v>
      </c>
      <c r="C71" t="s">
        <v>154</v>
      </c>
      <c r="D71" t="s">
        <v>383</v>
      </c>
      <c r="E71" t="s">
        <v>98</v>
      </c>
      <c r="F71" t="s">
        <v>101</v>
      </c>
      <c r="G71" s="1">
        <v>239.36529999999999</v>
      </c>
      <c r="H71" s="10">
        <v>67.27</v>
      </c>
      <c r="I71" s="10">
        <v>2.730003</v>
      </c>
      <c r="J71" s="10">
        <v>70</v>
      </c>
      <c r="K71" s="10">
        <v>29244</v>
      </c>
    </row>
    <row r="72" spans="1:11" x14ac:dyDescent="0.2">
      <c r="A72">
        <v>53</v>
      </c>
      <c r="B72" t="s">
        <v>90</v>
      </c>
      <c r="C72" t="s">
        <v>155</v>
      </c>
      <c r="D72" t="s">
        <v>384</v>
      </c>
      <c r="E72" t="s">
        <v>124</v>
      </c>
      <c r="F72" t="s">
        <v>93</v>
      </c>
      <c r="G72" s="1">
        <v>232.16159999999999</v>
      </c>
      <c r="H72" s="10">
        <v>17292.900000000001</v>
      </c>
      <c r="I72" s="10">
        <v>407.09960000000001</v>
      </c>
      <c r="J72" s="10">
        <v>17700</v>
      </c>
      <c r="K72" s="10">
        <v>7624000</v>
      </c>
    </row>
    <row r="73" spans="1:11" x14ac:dyDescent="0.2">
      <c r="A73">
        <v>54</v>
      </c>
      <c r="B73" t="s">
        <v>90</v>
      </c>
      <c r="C73" t="s">
        <v>156</v>
      </c>
      <c r="D73" t="s">
        <v>385</v>
      </c>
      <c r="E73" t="s">
        <v>98</v>
      </c>
      <c r="F73" t="s">
        <v>96</v>
      </c>
      <c r="G73" s="1">
        <v>227.5316</v>
      </c>
      <c r="H73" s="10">
        <v>1414.992</v>
      </c>
      <c r="I73" s="10">
        <v>23.00806</v>
      </c>
      <c r="J73" s="10">
        <v>1438</v>
      </c>
      <c r="K73" s="10">
        <v>632000</v>
      </c>
    </row>
    <row r="74" spans="1:11" x14ac:dyDescent="0.2">
      <c r="A74">
        <v>55</v>
      </c>
      <c r="B74" t="s">
        <v>90</v>
      </c>
      <c r="C74" t="s">
        <v>157</v>
      </c>
      <c r="D74" t="s">
        <v>386</v>
      </c>
      <c r="E74" t="s">
        <v>98</v>
      </c>
      <c r="F74" t="s">
        <v>93</v>
      </c>
      <c r="G74" s="1">
        <v>225.60839999999999</v>
      </c>
      <c r="H74" s="10">
        <v>22167.56</v>
      </c>
      <c r="I74" s="10">
        <v>1566.443</v>
      </c>
      <c r="J74" s="10">
        <v>23734</v>
      </c>
      <c r="K74" s="10">
        <v>10520000</v>
      </c>
    </row>
    <row r="75" spans="1:11" x14ac:dyDescent="0.2">
      <c r="A75">
        <v>56</v>
      </c>
      <c r="B75" t="s">
        <v>90</v>
      </c>
      <c r="C75" t="s">
        <v>158</v>
      </c>
      <c r="D75" t="s">
        <v>387</v>
      </c>
      <c r="E75" t="s">
        <v>98</v>
      </c>
      <c r="F75" t="s">
        <v>93</v>
      </c>
      <c r="G75" s="1">
        <v>223.24799999999999</v>
      </c>
      <c r="H75" s="10">
        <v>82517.16</v>
      </c>
      <c r="I75" s="10">
        <v>2727.8440000000001</v>
      </c>
      <c r="J75" s="10">
        <v>85245</v>
      </c>
      <c r="K75" s="10">
        <v>38184000</v>
      </c>
    </row>
    <row r="76" spans="1:11" x14ac:dyDescent="0.2">
      <c r="A76">
        <v>57</v>
      </c>
      <c r="B76" t="s">
        <v>90</v>
      </c>
      <c r="C76" t="s">
        <v>159</v>
      </c>
      <c r="E76" t="s">
        <v>92</v>
      </c>
      <c r="G76" s="1">
        <v>221.25</v>
      </c>
      <c r="H76" s="10">
        <v>867.3</v>
      </c>
      <c r="I76" s="10">
        <v>17.700009999999999</v>
      </c>
      <c r="J76" s="10">
        <v>885</v>
      </c>
      <c r="K76" s="10">
        <v>400000</v>
      </c>
    </row>
    <row r="77" spans="1:11" x14ac:dyDescent="0.2">
      <c r="A77">
        <v>58</v>
      </c>
      <c r="B77" t="s">
        <v>90</v>
      </c>
      <c r="C77" t="s">
        <v>160</v>
      </c>
      <c r="D77" t="s">
        <v>388</v>
      </c>
      <c r="E77" t="s">
        <v>98</v>
      </c>
      <c r="F77" t="s">
        <v>99</v>
      </c>
      <c r="G77" s="1">
        <v>217.23519999999999</v>
      </c>
      <c r="H77" s="10">
        <v>9605.7810000000009</v>
      </c>
      <c r="I77" s="10">
        <v>1347.2190000000001</v>
      </c>
      <c r="J77" s="10">
        <v>10953</v>
      </c>
      <c r="K77" s="10">
        <v>5042000</v>
      </c>
    </row>
    <row r="78" spans="1:11" x14ac:dyDescent="0.2">
      <c r="A78">
        <v>59</v>
      </c>
      <c r="B78" t="s">
        <v>90</v>
      </c>
      <c r="C78" t="s">
        <v>161</v>
      </c>
      <c r="D78" t="s">
        <v>389</v>
      </c>
      <c r="E78" t="s">
        <v>95</v>
      </c>
      <c r="F78" t="s">
        <v>96</v>
      </c>
      <c r="G78" s="1">
        <v>211.232</v>
      </c>
      <c r="H78" s="10">
        <v>20381.87</v>
      </c>
      <c r="I78" s="10">
        <v>587.13279999999997</v>
      </c>
      <c r="J78" s="10">
        <v>20969</v>
      </c>
      <c r="K78" s="10">
        <v>9927000</v>
      </c>
    </row>
    <row r="79" spans="1:11" x14ac:dyDescent="0.2">
      <c r="A79">
        <v>60</v>
      </c>
      <c r="B79" t="s">
        <v>90</v>
      </c>
      <c r="C79" t="s">
        <v>162</v>
      </c>
      <c r="D79" t="s">
        <v>390</v>
      </c>
      <c r="E79" t="s">
        <v>124</v>
      </c>
      <c r="F79" t="s">
        <v>96</v>
      </c>
      <c r="G79" s="1">
        <v>208.37139999999999</v>
      </c>
      <c r="H79" s="10">
        <v>12897.71</v>
      </c>
      <c r="I79" s="10">
        <v>344.29199999999997</v>
      </c>
      <c r="J79" s="10">
        <v>13242</v>
      </c>
      <c r="K79" s="10">
        <v>6355000</v>
      </c>
    </row>
    <row r="80" spans="1:11" x14ac:dyDescent="0.2">
      <c r="A80">
        <v>61</v>
      </c>
      <c r="B80" t="s">
        <v>90</v>
      </c>
      <c r="C80" t="s">
        <v>164</v>
      </c>
      <c r="D80" t="s">
        <v>392</v>
      </c>
      <c r="E80" t="s">
        <v>95</v>
      </c>
      <c r="F80" t="s">
        <v>96</v>
      </c>
      <c r="G80" s="1">
        <v>203.6121</v>
      </c>
      <c r="H80" s="10">
        <v>220319.6</v>
      </c>
      <c r="I80" s="10">
        <v>10623.38</v>
      </c>
      <c r="J80" s="10">
        <v>230943</v>
      </c>
      <c r="K80" s="10">
        <v>113423000</v>
      </c>
    </row>
    <row r="81" spans="1:11" x14ac:dyDescent="0.2">
      <c r="A81">
        <v>62</v>
      </c>
      <c r="B81" t="s">
        <v>90</v>
      </c>
      <c r="C81" t="s">
        <v>163</v>
      </c>
      <c r="D81" t="s">
        <v>391</v>
      </c>
      <c r="E81" t="s">
        <v>115</v>
      </c>
      <c r="F81" t="s">
        <v>101</v>
      </c>
      <c r="G81" s="1">
        <v>203.5557</v>
      </c>
      <c r="H81" s="10">
        <v>116.80800000000001</v>
      </c>
      <c r="I81" s="10">
        <v>7.1920010000000003</v>
      </c>
      <c r="J81" s="10">
        <v>124</v>
      </c>
      <c r="K81" s="10">
        <v>60917</v>
      </c>
    </row>
    <row r="82" spans="1:11" x14ac:dyDescent="0.2">
      <c r="A82">
        <v>63</v>
      </c>
      <c r="B82" t="s">
        <v>90</v>
      </c>
      <c r="C82" t="s">
        <v>165</v>
      </c>
      <c r="D82" t="s">
        <v>393</v>
      </c>
      <c r="E82" t="s">
        <v>124</v>
      </c>
      <c r="F82" t="s">
        <v>99</v>
      </c>
      <c r="G82" s="1">
        <v>197.565</v>
      </c>
      <c r="H82" s="10">
        <v>61104.03</v>
      </c>
      <c r="I82" s="10">
        <v>2019.9690000000001</v>
      </c>
      <c r="J82" s="10">
        <v>63124</v>
      </c>
      <c r="K82" s="10">
        <v>31951000</v>
      </c>
    </row>
    <row r="83" spans="1:11" x14ac:dyDescent="0.2">
      <c r="A83">
        <v>64</v>
      </c>
      <c r="B83" t="s">
        <v>90</v>
      </c>
      <c r="C83" t="s">
        <v>166</v>
      </c>
      <c r="D83" t="s">
        <v>394</v>
      </c>
      <c r="E83" t="s">
        <v>115</v>
      </c>
      <c r="F83" t="s">
        <v>93</v>
      </c>
      <c r="G83" s="1">
        <v>193.06319999999999</v>
      </c>
      <c r="H83" s="10">
        <v>7935.4530000000004</v>
      </c>
      <c r="I83" s="10">
        <v>497.54689999999999</v>
      </c>
      <c r="J83" s="10">
        <v>8433</v>
      </c>
      <c r="K83" s="10">
        <v>4368000</v>
      </c>
    </row>
    <row r="84" spans="1:11" x14ac:dyDescent="0.2">
      <c r="A84">
        <v>65</v>
      </c>
      <c r="B84" t="s">
        <v>90</v>
      </c>
      <c r="C84" t="s">
        <v>167</v>
      </c>
      <c r="D84" t="s">
        <v>395</v>
      </c>
      <c r="E84" t="s">
        <v>115</v>
      </c>
      <c r="F84" t="s">
        <v>96</v>
      </c>
      <c r="G84" s="1">
        <v>192.92599999999999</v>
      </c>
      <c r="H84" s="10">
        <v>122.496</v>
      </c>
      <c r="I84" s="10">
        <v>9.5039979999999993</v>
      </c>
      <c r="J84" s="10">
        <v>132</v>
      </c>
      <c r="K84" s="10">
        <v>68420</v>
      </c>
    </row>
    <row r="85" spans="1:11" x14ac:dyDescent="0.2">
      <c r="A85">
        <v>66</v>
      </c>
      <c r="B85" t="s">
        <v>90</v>
      </c>
      <c r="C85" t="s">
        <v>168</v>
      </c>
      <c r="D85" t="s">
        <v>396</v>
      </c>
      <c r="E85" t="s">
        <v>115</v>
      </c>
      <c r="F85" t="s">
        <v>101</v>
      </c>
      <c r="G85" s="1">
        <v>191.1765</v>
      </c>
      <c r="H85" s="10">
        <v>879.84</v>
      </c>
      <c r="I85" s="10">
        <v>160.16</v>
      </c>
      <c r="J85" s="10">
        <v>1040</v>
      </c>
      <c r="K85" s="10">
        <v>544000</v>
      </c>
    </row>
    <row r="86" spans="1:11" x14ac:dyDescent="0.2">
      <c r="A86">
        <v>67</v>
      </c>
      <c r="B86" t="s">
        <v>90</v>
      </c>
      <c r="C86" t="s">
        <v>169</v>
      </c>
      <c r="D86" t="s">
        <v>397</v>
      </c>
      <c r="E86" t="s">
        <v>104</v>
      </c>
      <c r="F86" t="s">
        <v>96</v>
      </c>
      <c r="G86" s="1">
        <v>186.20240000000001</v>
      </c>
      <c r="H86" s="10">
        <v>4136.223</v>
      </c>
      <c r="I86" s="10">
        <v>114.7769</v>
      </c>
      <c r="J86" s="10">
        <v>4251</v>
      </c>
      <c r="K86" s="10">
        <v>2283000</v>
      </c>
    </row>
    <row r="87" spans="1:11" x14ac:dyDescent="0.2">
      <c r="A87">
        <v>68</v>
      </c>
      <c r="B87" t="s">
        <v>90</v>
      </c>
      <c r="C87" t="s">
        <v>170</v>
      </c>
      <c r="D87" t="s">
        <v>398</v>
      </c>
      <c r="E87" t="s">
        <v>104</v>
      </c>
      <c r="F87" t="s">
        <v>99</v>
      </c>
      <c r="G87" s="1">
        <v>184.8485</v>
      </c>
      <c r="H87" s="10">
        <v>293.71499999999997</v>
      </c>
      <c r="I87" s="10">
        <v>11.285</v>
      </c>
      <c r="J87" s="10">
        <v>305</v>
      </c>
      <c r="K87" s="10">
        <v>165000</v>
      </c>
    </row>
    <row r="88" spans="1:11" x14ac:dyDescent="0.2">
      <c r="A88">
        <v>69</v>
      </c>
      <c r="B88" t="s">
        <v>90</v>
      </c>
      <c r="C88" t="s">
        <v>171</v>
      </c>
      <c r="D88" t="s">
        <v>399</v>
      </c>
      <c r="E88" t="s">
        <v>98</v>
      </c>
      <c r="F88" t="s">
        <v>93</v>
      </c>
      <c r="G88" s="1">
        <v>184.733</v>
      </c>
      <c r="H88" s="10">
        <v>9469.2639999999992</v>
      </c>
      <c r="I88" s="10">
        <v>561.73630000000003</v>
      </c>
      <c r="J88" s="10">
        <v>10031</v>
      </c>
      <c r="K88" s="10">
        <v>5430000</v>
      </c>
    </row>
    <row r="89" spans="1:11" x14ac:dyDescent="0.2">
      <c r="A89">
        <v>70</v>
      </c>
      <c r="B89" t="s">
        <v>90</v>
      </c>
      <c r="C89" t="s">
        <v>172</v>
      </c>
      <c r="D89" t="s">
        <v>400</v>
      </c>
      <c r="E89" t="s">
        <v>104</v>
      </c>
      <c r="F89" t="s">
        <v>96</v>
      </c>
      <c r="G89" s="1">
        <v>183.7627</v>
      </c>
      <c r="H89" s="10">
        <v>2215.114</v>
      </c>
      <c r="I89" s="10">
        <v>138.886</v>
      </c>
      <c r="J89" s="10">
        <v>2354</v>
      </c>
      <c r="K89" s="10">
        <v>1281000</v>
      </c>
    </row>
    <row r="90" spans="1:11" x14ac:dyDescent="0.2">
      <c r="A90">
        <v>71</v>
      </c>
      <c r="B90" t="s">
        <v>90</v>
      </c>
      <c r="C90" t="s">
        <v>174</v>
      </c>
      <c r="D90" t="s">
        <v>402</v>
      </c>
      <c r="E90" t="s">
        <v>95</v>
      </c>
      <c r="F90" t="s">
        <v>96</v>
      </c>
      <c r="G90" s="1">
        <v>182.97909999999999</v>
      </c>
      <c r="H90" s="10">
        <v>49957.62</v>
      </c>
      <c r="I90" s="10">
        <v>3245.3829999999998</v>
      </c>
      <c r="J90" s="10">
        <v>53203</v>
      </c>
      <c r="K90" s="10">
        <v>29076000</v>
      </c>
    </row>
    <row r="91" spans="1:11" x14ac:dyDescent="0.2">
      <c r="A91">
        <v>72</v>
      </c>
      <c r="B91" t="s">
        <v>90</v>
      </c>
      <c r="C91" t="s">
        <v>173</v>
      </c>
      <c r="D91" t="s">
        <v>401</v>
      </c>
      <c r="E91" t="s">
        <v>104</v>
      </c>
      <c r="F91" t="s">
        <v>96</v>
      </c>
      <c r="G91" s="1">
        <v>182.7243</v>
      </c>
      <c r="J91" s="10">
        <v>2750</v>
      </c>
      <c r="K91" s="10">
        <v>1505000</v>
      </c>
    </row>
    <row r="92" spans="1:11" x14ac:dyDescent="0.2">
      <c r="A92">
        <v>73</v>
      </c>
      <c r="B92" t="s">
        <v>175</v>
      </c>
      <c r="C92" t="s">
        <v>176</v>
      </c>
      <c r="D92" t="s">
        <v>403</v>
      </c>
      <c r="E92" t="s">
        <v>98</v>
      </c>
      <c r="F92" t="s">
        <v>101</v>
      </c>
      <c r="G92" s="1">
        <v>182.5865</v>
      </c>
      <c r="H92" s="10">
        <v>243.06</v>
      </c>
      <c r="I92" s="10">
        <v>36.94</v>
      </c>
      <c r="J92" s="10">
        <v>280</v>
      </c>
      <c r="K92" s="10">
        <v>153352</v>
      </c>
    </row>
    <row r="93" spans="1:11" x14ac:dyDescent="0.2">
      <c r="A93">
        <v>74</v>
      </c>
      <c r="B93" t="s">
        <v>90</v>
      </c>
      <c r="C93" t="s">
        <v>178</v>
      </c>
      <c r="D93" t="s">
        <v>405</v>
      </c>
      <c r="E93" t="s">
        <v>95</v>
      </c>
      <c r="F93" t="s">
        <v>96</v>
      </c>
      <c r="G93" s="1">
        <v>182.4041</v>
      </c>
      <c r="H93" s="10">
        <v>78786.25</v>
      </c>
      <c r="I93" s="10">
        <v>5657.75</v>
      </c>
      <c r="J93" s="10">
        <v>84444</v>
      </c>
      <c r="K93" s="10">
        <v>46295000</v>
      </c>
    </row>
    <row r="94" spans="1:11" x14ac:dyDescent="0.2">
      <c r="A94">
        <v>75</v>
      </c>
      <c r="B94" t="s">
        <v>90</v>
      </c>
      <c r="C94" t="s">
        <v>179</v>
      </c>
      <c r="D94" t="s">
        <v>406</v>
      </c>
      <c r="E94" t="s">
        <v>98</v>
      </c>
      <c r="F94" t="s">
        <v>96</v>
      </c>
      <c r="G94" s="1">
        <v>181.94550000000001</v>
      </c>
      <c r="H94" s="10">
        <v>127471.3</v>
      </c>
      <c r="I94" s="10">
        <v>4897.6559999999999</v>
      </c>
      <c r="J94" s="10">
        <v>132369</v>
      </c>
      <c r="K94" s="10">
        <v>72752000</v>
      </c>
    </row>
    <row r="95" spans="1:11" x14ac:dyDescent="0.2">
      <c r="A95">
        <v>76</v>
      </c>
      <c r="B95" t="s">
        <v>90</v>
      </c>
      <c r="C95" t="s">
        <v>177</v>
      </c>
      <c r="D95" t="s">
        <v>404</v>
      </c>
      <c r="E95" t="s">
        <v>98</v>
      </c>
      <c r="F95" t="s">
        <v>99</v>
      </c>
      <c r="G95" s="1">
        <v>181.80799999999999</v>
      </c>
      <c r="H95" s="10">
        <v>6068.0119999999997</v>
      </c>
      <c r="I95" s="10">
        <v>407.98779999999999</v>
      </c>
      <c r="J95" s="10">
        <v>6476</v>
      </c>
      <c r="K95" s="10">
        <v>3562000</v>
      </c>
    </row>
    <row r="96" spans="1:11" x14ac:dyDescent="0.2">
      <c r="A96">
        <v>77</v>
      </c>
      <c r="B96" t="s">
        <v>90</v>
      </c>
      <c r="C96" t="s">
        <v>180</v>
      </c>
      <c r="D96" t="s">
        <v>407</v>
      </c>
      <c r="E96" t="s">
        <v>98</v>
      </c>
      <c r="F96" t="s">
        <v>106</v>
      </c>
      <c r="G96" s="1">
        <v>180.3965</v>
      </c>
      <c r="H96" s="10">
        <v>9533.16</v>
      </c>
      <c r="I96" s="10">
        <v>294.83980000000003</v>
      </c>
      <c r="J96" s="10">
        <v>9828</v>
      </c>
      <c r="K96" s="10">
        <v>5448000</v>
      </c>
    </row>
    <row r="97" spans="1:11" x14ac:dyDescent="0.2">
      <c r="A97">
        <v>78</v>
      </c>
      <c r="B97" t="s">
        <v>90</v>
      </c>
      <c r="C97" t="s">
        <v>181</v>
      </c>
      <c r="D97" t="s">
        <v>408</v>
      </c>
      <c r="E97" t="s">
        <v>115</v>
      </c>
      <c r="F97" t="s">
        <v>101</v>
      </c>
      <c r="G97" s="1">
        <v>177.3279</v>
      </c>
      <c r="H97" s="10">
        <v>425.73599999999999</v>
      </c>
      <c r="I97" s="10">
        <v>12.264010000000001</v>
      </c>
      <c r="J97" s="10">
        <v>438</v>
      </c>
      <c r="K97" s="10">
        <v>247000</v>
      </c>
    </row>
    <row r="98" spans="1:11" x14ac:dyDescent="0.2">
      <c r="A98">
        <v>79</v>
      </c>
      <c r="B98" t="s">
        <v>90</v>
      </c>
      <c r="C98" t="s">
        <v>182</v>
      </c>
      <c r="D98" t="s">
        <v>409</v>
      </c>
      <c r="E98" t="s">
        <v>95</v>
      </c>
      <c r="F98" t="s">
        <v>96</v>
      </c>
      <c r="G98" s="1">
        <v>174.28569999999999</v>
      </c>
      <c r="H98" s="10">
        <v>870.16499999999996</v>
      </c>
      <c r="I98" s="10">
        <v>44.83502</v>
      </c>
      <c r="J98" s="10">
        <v>915</v>
      </c>
      <c r="K98" s="10">
        <v>525000</v>
      </c>
    </row>
    <row r="99" spans="1:11" x14ac:dyDescent="0.2">
      <c r="A99">
        <v>80</v>
      </c>
      <c r="B99" t="s">
        <v>90</v>
      </c>
      <c r="C99" t="s">
        <v>183</v>
      </c>
      <c r="D99" t="s">
        <v>410</v>
      </c>
      <c r="E99" t="s">
        <v>98</v>
      </c>
      <c r="F99" t="s">
        <v>93</v>
      </c>
      <c r="G99" s="1">
        <v>172.1</v>
      </c>
      <c r="H99" s="10">
        <v>15970.88</v>
      </c>
      <c r="I99" s="10">
        <v>1239.1199999999999</v>
      </c>
      <c r="J99" s="10">
        <v>17210</v>
      </c>
      <c r="K99" s="10">
        <v>10000000</v>
      </c>
    </row>
    <row r="100" spans="1:11" x14ac:dyDescent="0.2">
      <c r="A100">
        <v>81</v>
      </c>
      <c r="B100" t="s">
        <v>90</v>
      </c>
      <c r="C100" t="s">
        <v>184</v>
      </c>
      <c r="D100" t="s">
        <v>411</v>
      </c>
      <c r="E100" t="s">
        <v>95</v>
      </c>
      <c r="F100" t="s">
        <v>96</v>
      </c>
      <c r="G100" s="1">
        <v>166.54329999999999</v>
      </c>
      <c r="H100" s="10">
        <v>4311</v>
      </c>
      <c r="I100" s="10">
        <v>189</v>
      </c>
      <c r="J100" s="10">
        <v>4500</v>
      </c>
      <c r="K100" s="10">
        <v>2702000</v>
      </c>
    </row>
    <row r="101" spans="1:11" x14ac:dyDescent="0.2">
      <c r="A101">
        <v>82</v>
      </c>
      <c r="B101" t="s">
        <v>90</v>
      </c>
      <c r="C101" t="s">
        <v>185</v>
      </c>
      <c r="D101" t="s">
        <v>412</v>
      </c>
      <c r="E101" t="s">
        <v>124</v>
      </c>
      <c r="F101" t="s">
        <v>101</v>
      </c>
      <c r="G101" s="1">
        <v>163.94640000000001</v>
      </c>
      <c r="H101" s="10">
        <v>42435</v>
      </c>
      <c r="I101" s="10">
        <v>2565</v>
      </c>
      <c r="J101" s="10">
        <v>45000</v>
      </c>
      <c r="K101" s="10">
        <v>27448000</v>
      </c>
    </row>
    <row r="102" spans="1:11" x14ac:dyDescent="0.2">
      <c r="A102">
        <v>83</v>
      </c>
      <c r="B102" t="s">
        <v>90</v>
      </c>
      <c r="C102" t="s">
        <v>186</v>
      </c>
      <c r="D102" t="s">
        <v>413</v>
      </c>
      <c r="E102" t="s">
        <v>115</v>
      </c>
      <c r="F102" t="s">
        <v>99</v>
      </c>
      <c r="G102" s="1">
        <v>163.04349999999999</v>
      </c>
      <c r="H102" s="10">
        <v>277.5</v>
      </c>
      <c r="I102" s="10">
        <v>22.5</v>
      </c>
      <c r="J102" s="10">
        <v>300</v>
      </c>
      <c r="K102" s="10">
        <v>184000</v>
      </c>
    </row>
    <row r="103" spans="1:11" x14ac:dyDescent="0.2">
      <c r="A103">
        <v>84</v>
      </c>
      <c r="B103" t="s">
        <v>90</v>
      </c>
      <c r="C103" t="s">
        <v>187</v>
      </c>
      <c r="D103" t="s">
        <v>414</v>
      </c>
      <c r="E103" t="s">
        <v>95</v>
      </c>
      <c r="F103" t="s">
        <v>99</v>
      </c>
      <c r="G103" s="1">
        <v>162.3158</v>
      </c>
      <c r="H103" s="10">
        <v>11904.24</v>
      </c>
      <c r="I103" s="10">
        <v>431.75979999999998</v>
      </c>
      <c r="J103" s="10">
        <v>12336</v>
      </c>
      <c r="K103" s="10">
        <v>7600000</v>
      </c>
    </row>
    <row r="104" spans="1:11" x14ac:dyDescent="0.2">
      <c r="A104">
        <v>85</v>
      </c>
      <c r="B104" t="s">
        <v>90</v>
      </c>
      <c r="C104" t="s">
        <v>188</v>
      </c>
      <c r="E104" t="s">
        <v>104</v>
      </c>
      <c r="G104" s="1">
        <v>159.39019999999999</v>
      </c>
      <c r="H104" s="10">
        <v>1273.018</v>
      </c>
      <c r="I104" s="10">
        <v>33.982059999999997</v>
      </c>
      <c r="J104" s="10">
        <v>1307</v>
      </c>
      <c r="K104" s="10">
        <v>820000</v>
      </c>
    </row>
    <row r="105" spans="1:11" x14ac:dyDescent="0.2">
      <c r="A105">
        <v>86</v>
      </c>
      <c r="B105" t="s">
        <v>90</v>
      </c>
      <c r="C105" t="s">
        <v>192</v>
      </c>
      <c r="D105" t="s">
        <v>415</v>
      </c>
      <c r="E105" t="s">
        <v>124</v>
      </c>
      <c r="F105" t="s">
        <v>96</v>
      </c>
      <c r="G105" s="1">
        <v>157.8888</v>
      </c>
      <c r="H105" s="10">
        <v>54992</v>
      </c>
      <c r="I105" s="10">
        <v>1008</v>
      </c>
      <c r="J105" s="10">
        <v>56000</v>
      </c>
      <c r="K105" s="10">
        <v>35468000</v>
      </c>
    </row>
    <row r="106" spans="1:11" x14ac:dyDescent="0.2">
      <c r="A106">
        <v>87</v>
      </c>
      <c r="B106" t="s">
        <v>175</v>
      </c>
      <c r="C106" t="s">
        <v>194</v>
      </c>
      <c r="D106" t="s">
        <v>416</v>
      </c>
      <c r="E106" t="s">
        <v>98</v>
      </c>
      <c r="F106" t="s">
        <v>93</v>
      </c>
      <c r="G106" s="1">
        <v>156.1223</v>
      </c>
      <c r="H106" s="10">
        <v>92379.51</v>
      </c>
      <c r="I106" s="10">
        <v>4778.4920000000002</v>
      </c>
      <c r="J106" s="10">
        <v>97158</v>
      </c>
      <c r="K106" s="10">
        <v>62232000</v>
      </c>
    </row>
    <row r="107" spans="1:11" x14ac:dyDescent="0.2">
      <c r="A107">
        <v>88</v>
      </c>
      <c r="B107" t="s">
        <v>90</v>
      </c>
      <c r="C107" t="s">
        <v>195</v>
      </c>
      <c r="D107" t="s">
        <v>417</v>
      </c>
      <c r="E107" t="s">
        <v>115</v>
      </c>
      <c r="F107" t="s">
        <v>101</v>
      </c>
      <c r="G107" s="1">
        <v>154.98159999999999</v>
      </c>
      <c r="H107" s="10">
        <v>407.4</v>
      </c>
      <c r="I107" s="10">
        <v>12.600009999999999</v>
      </c>
      <c r="J107" s="10">
        <v>420</v>
      </c>
      <c r="K107" s="10">
        <v>271000</v>
      </c>
    </row>
    <row r="108" spans="1:11" x14ac:dyDescent="0.2">
      <c r="A108">
        <v>89</v>
      </c>
      <c r="B108" t="s">
        <v>90</v>
      </c>
      <c r="C108" t="s">
        <v>196</v>
      </c>
      <c r="D108" t="s">
        <v>418</v>
      </c>
      <c r="E108" t="s">
        <v>98</v>
      </c>
      <c r="F108" t="s">
        <v>96</v>
      </c>
      <c r="G108" s="1">
        <v>153.76490000000001</v>
      </c>
      <c r="H108" s="10">
        <v>10863.46</v>
      </c>
      <c r="I108" s="10">
        <v>347.541</v>
      </c>
      <c r="J108" s="10">
        <v>11211</v>
      </c>
      <c r="K108" s="10">
        <v>7291000</v>
      </c>
    </row>
    <row r="109" spans="1:11" x14ac:dyDescent="0.2">
      <c r="A109">
        <v>90</v>
      </c>
      <c r="B109" t="s">
        <v>90</v>
      </c>
      <c r="C109" t="s">
        <v>199</v>
      </c>
      <c r="D109" t="s">
        <v>421</v>
      </c>
      <c r="E109" t="s">
        <v>98</v>
      </c>
      <c r="F109" t="s">
        <v>93</v>
      </c>
      <c r="G109" s="1">
        <v>153.40450000000001</v>
      </c>
      <c r="H109" s="10">
        <v>65303.7</v>
      </c>
      <c r="I109" s="10">
        <v>5371.3010000000004</v>
      </c>
      <c r="J109" s="10">
        <v>70675</v>
      </c>
      <c r="K109" s="10">
        <v>46071000</v>
      </c>
    </row>
    <row r="110" spans="1:11" x14ac:dyDescent="0.2">
      <c r="A110">
        <v>91</v>
      </c>
      <c r="B110" t="s">
        <v>90</v>
      </c>
      <c r="C110" t="s">
        <v>198</v>
      </c>
      <c r="D110" t="s">
        <v>420</v>
      </c>
      <c r="E110" t="s">
        <v>115</v>
      </c>
      <c r="F110" t="s">
        <v>99</v>
      </c>
      <c r="G110" s="1">
        <v>152.88460000000001</v>
      </c>
      <c r="H110" s="10">
        <v>152.00399999999999</v>
      </c>
      <c r="I110" s="10">
        <v>6.9960019999999998</v>
      </c>
      <c r="J110" s="10">
        <v>159</v>
      </c>
      <c r="K110" s="10">
        <v>104000</v>
      </c>
    </row>
    <row r="111" spans="1:11" x14ac:dyDescent="0.2">
      <c r="A111">
        <v>92</v>
      </c>
      <c r="B111" t="s">
        <v>90</v>
      </c>
      <c r="C111" t="s">
        <v>197</v>
      </c>
      <c r="D111" t="s">
        <v>419</v>
      </c>
      <c r="E111" t="s">
        <v>124</v>
      </c>
      <c r="F111" t="s">
        <v>101</v>
      </c>
      <c r="G111" s="1">
        <v>152.74119999999999</v>
      </c>
      <c r="H111" s="10">
        <v>3978.4079999999999</v>
      </c>
      <c r="I111" s="10">
        <v>200.59200000000001</v>
      </c>
      <c r="J111" s="10">
        <v>4179</v>
      </c>
      <c r="K111" s="10">
        <v>2736000</v>
      </c>
    </row>
    <row r="112" spans="1:11" x14ac:dyDescent="0.2">
      <c r="A112">
        <v>93</v>
      </c>
      <c r="B112" t="s">
        <v>90</v>
      </c>
      <c r="C112" t="s">
        <v>200</v>
      </c>
      <c r="D112" t="s">
        <v>422</v>
      </c>
      <c r="E112" t="s">
        <v>95</v>
      </c>
      <c r="F112" t="s">
        <v>96</v>
      </c>
      <c r="G112" s="1">
        <v>150.72829999999999</v>
      </c>
      <c r="H112" s="10">
        <v>40679.5</v>
      </c>
      <c r="I112" s="10">
        <v>2781.5039999999999</v>
      </c>
      <c r="J112" s="10">
        <v>43461</v>
      </c>
      <c r="K112" s="10">
        <v>28834000</v>
      </c>
    </row>
    <row r="113" spans="1:11" x14ac:dyDescent="0.2">
      <c r="A113">
        <v>94</v>
      </c>
      <c r="B113" t="s">
        <v>90</v>
      </c>
      <c r="C113" t="s">
        <v>202</v>
      </c>
      <c r="D113" t="s">
        <v>424</v>
      </c>
      <c r="E113" t="s">
        <v>124</v>
      </c>
      <c r="F113" t="s">
        <v>101</v>
      </c>
      <c r="G113" s="1">
        <v>149.0016</v>
      </c>
      <c r="H113" s="10">
        <v>9939.384</v>
      </c>
      <c r="I113" s="10">
        <v>1253.616</v>
      </c>
      <c r="J113" s="10">
        <v>11193</v>
      </c>
      <c r="K113" s="10">
        <v>7512000</v>
      </c>
    </row>
    <row r="114" spans="1:11" x14ac:dyDescent="0.2">
      <c r="A114">
        <v>95</v>
      </c>
      <c r="B114" t="s">
        <v>90</v>
      </c>
      <c r="C114" t="s">
        <v>201</v>
      </c>
      <c r="D114" t="s">
        <v>423</v>
      </c>
      <c r="E114" t="s">
        <v>98</v>
      </c>
      <c r="F114" t="s">
        <v>99</v>
      </c>
      <c r="G114" s="1">
        <v>148.7884</v>
      </c>
      <c r="J114" s="10">
        <v>42000</v>
      </c>
      <c r="K114" s="10">
        <v>28228000</v>
      </c>
    </row>
    <row r="115" spans="1:11" x14ac:dyDescent="0.2">
      <c r="A115">
        <v>96</v>
      </c>
      <c r="B115" t="s">
        <v>90</v>
      </c>
      <c r="C115" t="s">
        <v>204</v>
      </c>
      <c r="D115" t="s">
        <v>426</v>
      </c>
      <c r="E115" t="s">
        <v>98</v>
      </c>
      <c r="F115" t="s">
        <v>96</v>
      </c>
      <c r="G115" s="1">
        <v>148.20590000000001</v>
      </c>
      <c r="H115" s="10">
        <v>4655</v>
      </c>
      <c r="I115" s="10">
        <v>95</v>
      </c>
      <c r="J115" s="10">
        <v>4750</v>
      </c>
      <c r="K115" s="10">
        <v>3205000</v>
      </c>
    </row>
    <row r="116" spans="1:11" x14ac:dyDescent="0.2">
      <c r="A116">
        <v>97</v>
      </c>
      <c r="B116" t="s">
        <v>90</v>
      </c>
      <c r="C116" t="s">
        <v>203</v>
      </c>
      <c r="D116" t="s">
        <v>425</v>
      </c>
      <c r="E116" t="s">
        <v>98</v>
      </c>
      <c r="F116" t="s">
        <v>96</v>
      </c>
      <c r="G116" s="1">
        <v>147.81700000000001</v>
      </c>
      <c r="H116" s="10">
        <v>30262.99</v>
      </c>
      <c r="I116" s="10">
        <v>1426.0060000000001</v>
      </c>
      <c r="J116" s="10">
        <v>31689</v>
      </c>
      <c r="K116" s="10">
        <v>21438000</v>
      </c>
    </row>
    <row r="117" spans="1:11" x14ac:dyDescent="0.2">
      <c r="A117">
        <v>98</v>
      </c>
      <c r="B117" t="s">
        <v>90</v>
      </c>
      <c r="C117" t="s">
        <v>205</v>
      </c>
      <c r="D117" t="s">
        <v>427</v>
      </c>
      <c r="E117" t="s">
        <v>95</v>
      </c>
      <c r="F117" t="s">
        <v>96</v>
      </c>
      <c r="G117" s="1">
        <v>146.55799999999999</v>
      </c>
      <c r="H117" s="10">
        <v>56502.559999999998</v>
      </c>
      <c r="I117" s="10">
        <v>2724.4409999999998</v>
      </c>
      <c r="J117" s="10">
        <v>59227</v>
      </c>
      <c r="K117" s="10">
        <v>40412000</v>
      </c>
    </row>
    <row r="118" spans="1:11" x14ac:dyDescent="0.2">
      <c r="A118">
        <v>99</v>
      </c>
      <c r="B118" t="s">
        <v>90</v>
      </c>
      <c r="C118" t="s">
        <v>206</v>
      </c>
      <c r="D118" t="s">
        <v>428</v>
      </c>
      <c r="E118" t="s">
        <v>98</v>
      </c>
      <c r="F118" t="s">
        <v>99</v>
      </c>
      <c r="G118" s="1">
        <v>145.9897</v>
      </c>
      <c r="H118" s="10">
        <v>4337.9539999999997</v>
      </c>
      <c r="I118" s="10">
        <v>176.04589999999999</v>
      </c>
      <c r="J118" s="10">
        <v>4514</v>
      </c>
      <c r="K118" s="10">
        <v>3092000</v>
      </c>
    </row>
    <row r="119" spans="1:11" x14ac:dyDescent="0.2">
      <c r="A119">
        <v>100</v>
      </c>
      <c r="B119" t="s">
        <v>90</v>
      </c>
      <c r="C119" t="s">
        <v>207</v>
      </c>
      <c r="D119" t="s">
        <v>429</v>
      </c>
      <c r="E119" t="s">
        <v>115</v>
      </c>
      <c r="F119" t="s">
        <v>99</v>
      </c>
      <c r="G119" s="1">
        <v>143.37209999999999</v>
      </c>
      <c r="H119" s="10">
        <v>1197.2429999999999</v>
      </c>
      <c r="I119" s="10">
        <v>35.756959999999999</v>
      </c>
      <c r="J119" s="10">
        <v>1233</v>
      </c>
      <c r="K119" s="10">
        <v>860000</v>
      </c>
    </row>
    <row r="120" spans="1:11" x14ac:dyDescent="0.2">
      <c r="A120">
        <v>101</v>
      </c>
      <c r="B120" t="s">
        <v>90</v>
      </c>
      <c r="C120" t="s">
        <v>208</v>
      </c>
      <c r="D120" t="s">
        <v>430</v>
      </c>
      <c r="E120" t="s">
        <v>124</v>
      </c>
      <c r="F120" t="s">
        <v>101</v>
      </c>
      <c r="G120" s="1">
        <v>139.42310000000001</v>
      </c>
      <c r="H120" s="10">
        <v>538.24</v>
      </c>
      <c r="I120" s="10">
        <v>41.760010000000001</v>
      </c>
      <c r="J120" s="10">
        <v>580</v>
      </c>
      <c r="K120" s="10">
        <v>416000</v>
      </c>
    </row>
    <row r="121" spans="1:11" x14ac:dyDescent="0.2">
      <c r="A121">
        <v>102</v>
      </c>
      <c r="B121" t="s">
        <v>90</v>
      </c>
      <c r="C121" t="s">
        <v>209</v>
      </c>
      <c r="D121" t="s">
        <v>431</v>
      </c>
      <c r="E121" t="s">
        <v>133</v>
      </c>
      <c r="F121" t="s">
        <v>99</v>
      </c>
      <c r="G121" s="1">
        <v>137.87880000000001</v>
      </c>
      <c r="H121" s="10">
        <v>962.96199999999999</v>
      </c>
      <c r="I121" s="10">
        <v>38.038020000000003</v>
      </c>
      <c r="J121" s="10">
        <v>1001</v>
      </c>
      <c r="K121" s="10">
        <v>726000</v>
      </c>
    </row>
    <row r="122" spans="1:11" x14ac:dyDescent="0.2">
      <c r="A122">
        <v>103</v>
      </c>
      <c r="B122" t="s">
        <v>90</v>
      </c>
      <c r="C122" t="s">
        <v>212</v>
      </c>
      <c r="D122" t="s">
        <v>434</v>
      </c>
      <c r="E122" t="s">
        <v>104</v>
      </c>
      <c r="F122" t="s">
        <v>106</v>
      </c>
      <c r="G122" s="1">
        <v>135.4563</v>
      </c>
      <c r="H122" s="10">
        <v>108428.4</v>
      </c>
      <c r="I122" s="10">
        <v>3932.6329999999998</v>
      </c>
      <c r="J122" s="10">
        <v>112361</v>
      </c>
      <c r="K122" s="10">
        <v>82950000</v>
      </c>
    </row>
    <row r="123" spans="1:11" x14ac:dyDescent="0.2">
      <c r="A123">
        <v>104</v>
      </c>
      <c r="B123" t="s">
        <v>90</v>
      </c>
      <c r="C123" t="s">
        <v>210</v>
      </c>
      <c r="D123" t="s">
        <v>432</v>
      </c>
      <c r="E123" t="s">
        <v>98</v>
      </c>
      <c r="F123" t="s">
        <v>106</v>
      </c>
      <c r="G123" s="1">
        <v>135.44120000000001</v>
      </c>
      <c r="H123" s="10">
        <v>9167.9279999999999</v>
      </c>
      <c r="I123" s="10">
        <v>149.07230000000001</v>
      </c>
      <c r="J123" s="10">
        <v>9317</v>
      </c>
      <c r="K123" s="10">
        <v>6879000</v>
      </c>
    </row>
    <row r="124" spans="1:11" x14ac:dyDescent="0.2">
      <c r="A124">
        <v>105</v>
      </c>
      <c r="B124" t="s">
        <v>90</v>
      </c>
      <c r="C124" t="s">
        <v>211</v>
      </c>
      <c r="D124" t="s">
        <v>433</v>
      </c>
      <c r="E124" t="s">
        <v>115</v>
      </c>
      <c r="F124" t="s">
        <v>96</v>
      </c>
      <c r="G124" s="1">
        <v>135.16069999999999</v>
      </c>
      <c r="H124" s="10">
        <v>35853.46</v>
      </c>
      <c r="I124" s="10">
        <v>2533.5430000000001</v>
      </c>
      <c r="J124" s="10">
        <v>38387</v>
      </c>
      <c r="K124" s="10">
        <v>28401000</v>
      </c>
    </row>
    <row r="125" spans="1:11" x14ac:dyDescent="0.2">
      <c r="A125">
        <v>106</v>
      </c>
      <c r="B125" t="s">
        <v>90</v>
      </c>
      <c r="C125" t="s">
        <v>213</v>
      </c>
      <c r="D125" t="s">
        <v>435</v>
      </c>
      <c r="E125" t="s">
        <v>104</v>
      </c>
      <c r="F125" t="s">
        <v>99</v>
      </c>
      <c r="G125" s="1">
        <v>131.5077</v>
      </c>
      <c r="H125" s="10">
        <v>16558</v>
      </c>
      <c r="I125" s="10">
        <v>442</v>
      </c>
      <c r="J125" s="10">
        <v>17000</v>
      </c>
      <c r="K125" s="10">
        <v>12927000</v>
      </c>
    </row>
    <row r="126" spans="1:11" x14ac:dyDescent="0.2">
      <c r="A126">
        <v>107</v>
      </c>
      <c r="B126" t="s">
        <v>90</v>
      </c>
      <c r="C126" t="s">
        <v>214</v>
      </c>
      <c r="D126" t="s">
        <v>436</v>
      </c>
      <c r="E126" t="s">
        <v>115</v>
      </c>
      <c r="F126" t="s">
        <v>101</v>
      </c>
      <c r="G126" s="1">
        <v>130.53200000000001</v>
      </c>
      <c r="H126" s="10">
        <v>7592.9979999999996</v>
      </c>
      <c r="I126" s="10">
        <v>1633.002</v>
      </c>
      <c r="J126" s="10">
        <v>9226</v>
      </c>
      <c r="K126" s="10">
        <v>7068000</v>
      </c>
    </row>
    <row r="127" spans="1:11" x14ac:dyDescent="0.2">
      <c r="A127">
        <v>108</v>
      </c>
      <c r="B127" t="s">
        <v>90</v>
      </c>
      <c r="C127" t="s">
        <v>215</v>
      </c>
      <c r="D127" t="s">
        <v>437</v>
      </c>
      <c r="E127" t="s">
        <v>115</v>
      </c>
      <c r="F127" t="s">
        <v>93</v>
      </c>
      <c r="G127" s="1">
        <v>130.52600000000001</v>
      </c>
      <c r="H127" s="10">
        <v>27068.58</v>
      </c>
      <c r="I127" s="10">
        <v>2037.42</v>
      </c>
      <c r="J127" s="10">
        <v>29106</v>
      </c>
      <c r="K127" s="10">
        <v>22299000</v>
      </c>
    </row>
    <row r="128" spans="1:11" x14ac:dyDescent="0.2">
      <c r="A128">
        <v>109</v>
      </c>
      <c r="B128" t="s">
        <v>90</v>
      </c>
      <c r="C128" t="s">
        <v>216</v>
      </c>
      <c r="D128" t="s">
        <v>438</v>
      </c>
      <c r="E128" t="s">
        <v>133</v>
      </c>
      <c r="F128" t="s">
        <v>99</v>
      </c>
      <c r="G128" s="1">
        <v>129.35759999999999</v>
      </c>
      <c r="H128" s="10">
        <v>25715.75</v>
      </c>
      <c r="I128" s="10">
        <v>1268.248</v>
      </c>
      <c r="J128" s="10">
        <v>26984</v>
      </c>
      <c r="K128" s="10">
        <v>20860000</v>
      </c>
    </row>
    <row r="129" spans="1:11" x14ac:dyDescent="0.2">
      <c r="A129">
        <v>110</v>
      </c>
      <c r="B129" t="s">
        <v>90</v>
      </c>
      <c r="C129" t="s">
        <v>217</v>
      </c>
      <c r="D129" t="s">
        <v>439</v>
      </c>
      <c r="E129" t="s">
        <v>104</v>
      </c>
      <c r="F129" t="s">
        <v>106</v>
      </c>
      <c r="G129" s="1">
        <v>128.35390000000001</v>
      </c>
      <c r="H129" s="10">
        <v>49660</v>
      </c>
      <c r="I129" s="10">
        <v>2340</v>
      </c>
      <c r="J129" s="10">
        <v>52000</v>
      </c>
      <c r="K129" s="10">
        <v>40513000</v>
      </c>
    </row>
    <row r="130" spans="1:11" x14ac:dyDescent="0.2">
      <c r="A130">
        <v>111</v>
      </c>
      <c r="B130" t="s">
        <v>90</v>
      </c>
      <c r="C130" t="s">
        <v>219</v>
      </c>
      <c r="D130" t="s">
        <v>441</v>
      </c>
      <c r="E130" t="s">
        <v>98</v>
      </c>
      <c r="F130" t="s">
        <v>93</v>
      </c>
      <c r="G130" s="1">
        <v>127.2189</v>
      </c>
      <c r="H130" s="10">
        <v>608.88</v>
      </c>
      <c r="I130" s="10">
        <v>36.119999999999997</v>
      </c>
      <c r="J130" s="10">
        <v>645</v>
      </c>
      <c r="K130" s="10">
        <v>507000</v>
      </c>
    </row>
    <row r="131" spans="1:11" x14ac:dyDescent="0.2">
      <c r="A131">
        <v>112</v>
      </c>
      <c r="B131" t="s">
        <v>90</v>
      </c>
      <c r="C131" t="s">
        <v>218</v>
      </c>
      <c r="D131" t="s">
        <v>440</v>
      </c>
      <c r="E131" t="s">
        <v>98</v>
      </c>
      <c r="F131" t="s">
        <v>101</v>
      </c>
      <c r="G131" s="1">
        <v>126.706</v>
      </c>
      <c r="H131" s="10">
        <v>99.96</v>
      </c>
      <c r="I131" s="10">
        <v>5.0400010000000002</v>
      </c>
      <c r="J131" s="10">
        <v>105</v>
      </c>
      <c r="K131" s="10">
        <v>82869</v>
      </c>
    </row>
    <row r="132" spans="1:11" x14ac:dyDescent="0.2">
      <c r="A132">
        <v>113</v>
      </c>
      <c r="B132" t="s">
        <v>90</v>
      </c>
      <c r="C132" t="s">
        <v>222</v>
      </c>
      <c r="D132" t="s">
        <v>444</v>
      </c>
      <c r="E132" t="s">
        <v>115</v>
      </c>
      <c r="F132" t="s">
        <v>106</v>
      </c>
      <c r="G132" s="1">
        <v>125.2069</v>
      </c>
      <c r="H132" s="10">
        <v>53627.33</v>
      </c>
      <c r="I132" s="10">
        <v>6425.6719999999996</v>
      </c>
      <c r="J132" s="10">
        <v>60053</v>
      </c>
      <c r="K132" s="10">
        <v>47963000</v>
      </c>
    </row>
    <row r="133" spans="1:11" x14ac:dyDescent="0.2">
      <c r="A133">
        <v>114</v>
      </c>
      <c r="B133" t="s">
        <v>90</v>
      </c>
      <c r="C133" t="s">
        <v>221</v>
      </c>
      <c r="D133" t="s">
        <v>443</v>
      </c>
      <c r="E133" t="s">
        <v>98</v>
      </c>
      <c r="F133" t="s">
        <v>93</v>
      </c>
      <c r="G133" s="1">
        <v>124.88249999999999</v>
      </c>
      <c r="H133" s="10">
        <v>12541.04</v>
      </c>
      <c r="I133" s="10">
        <v>743.96</v>
      </c>
      <c r="J133" s="10">
        <v>13285</v>
      </c>
      <c r="K133" s="10">
        <v>10638000</v>
      </c>
    </row>
    <row r="134" spans="1:11" x14ac:dyDescent="0.2">
      <c r="A134">
        <v>115</v>
      </c>
      <c r="B134" t="s">
        <v>90</v>
      </c>
      <c r="C134" s="9" t="s">
        <v>220</v>
      </c>
      <c r="D134" t="s">
        <v>442</v>
      </c>
      <c r="E134" t="s">
        <v>115</v>
      </c>
      <c r="F134" t="s">
        <v>99</v>
      </c>
      <c r="G134" s="1">
        <v>124.8815</v>
      </c>
      <c r="H134" s="10">
        <v>95964.39</v>
      </c>
      <c r="I134" s="10">
        <v>12592.61</v>
      </c>
      <c r="J134" s="10">
        <v>108557</v>
      </c>
      <c r="K134" s="10">
        <v>86928000</v>
      </c>
    </row>
    <row r="135" spans="1:11" x14ac:dyDescent="0.2">
      <c r="A135">
        <v>116</v>
      </c>
      <c r="B135" t="s">
        <v>90</v>
      </c>
      <c r="C135" t="s">
        <v>224</v>
      </c>
      <c r="D135" t="s">
        <v>446</v>
      </c>
      <c r="E135" t="s">
        <v>124</v>
      </c>
      <c r="F135" t="s">
        <v>96</v>
      </c>
      <c r="G135" s="1">
        <v>122.7585</v>
      </c>
      <c r="H135" s="10">
        <v>4991.8180000000002</v>
      </c>
      <c r="I135" s="10">
        <v>197.18209999999999</v>
      </c>
      <c r="J135" s="10">
        <v>5189</v>
      </c>
      <c r="K135" s="10">
        <v>4227000</v>
      </c>
    </row>
    <row r="136" spans="1:11" x14ac:dyDescent="0.2">
      <c r="A136">
        <v>117</v>
      </c>
      <c r="B136" t="s">
        <v>90</v>
      </c>
      <c r="C136" t="s">
        <v>223</v>
      </c>
      <c r="D136" t="s">
        <v>445</v>
      </c>
      <c r="E136" t="s">
        <v>115</v>
      </c>
      <c r="F136" t="s">
        <v>96</v>
      </c>
      <c r="G136" s="1">
        <v>122.54349999999999</v>
      </c>
      <c r="H136" s="10">
        <v>1556360</v>
      </c>
      <c r="I136" s="10">
        <v>83640</v>
      </c>
      <c r="J136" s="10">
        <v>1640000</v>
      </c>
      <c r="K136" s="10">
        <v>1338300032</v>
      </c>
    </row>
    <row r="137" spans="1:11" x14ac:dyDescent="0.2">
      <c r="A137">
        <v>118</v>
      </c>
      <c r="B137" t="s">
        <v>90</v>
      </c>
      <c r="C137" t="s">
        <v>225</v>
      </c>
      <c r="D137" t="s">
        <v>447</v>
      </c>
      <c r="E137" t="s">
        <v>98</v>
      </c>
      <c r="F137" t="s">
        <v>96</v>
      </c>
      <c r="G137" s="1">
        <v>119.5381</v>
      </c>
      <c r="H137" s="10">
        <v>8762.8379999999997</v>
      </c>
      <c r="I137" s="10">
        <v>243.16210000000001</v>
      </c>
      <c r="J137" s="10">
        <v>9006</v>
      </c>
      <c r="K137" s="10">
        <v>7534000</v>
      </c>
    </row>
    <row r="138" spans="1:11" x14ac:dyDescent="0.2">
      <c r="A138">
        <v>119</v>
      </c>
      <c r="B138" t="s">
        <v>90</v>
      </c>
      <c r="C138" t="s">
        <v>227</v>
      </c>
      <c r="D138" t="s">
        <v>449</v>
      </c>
      <c r="E138" t="s">
        <v>104</v>
      </c>
      <c r="F138" t="s">
        <v>106</v>
      </c>
      <c r="G138" s="1">
        <v>119.3223</v>
      </c>
      <c r="H138" s="10">
        <v>14550</v>
      </c>
      <c r="I138" s="10">
        <v>450</v>
      </c>
      <c r="J138" s="10">
        <v>15000</v>
      </c>
      <c r="K138" s="10">
        <v>12571000</v>
      </c>
    </row>
    <row r="139" spans="1:11" x14ac:dyDescent="0.2">
      <c r="A139">
        <v>120</v>
      </c>
      <c r="B139" t="s">
        <v>90</v>
      </c>
      <c r="C139" t="s">
        <v>226</v>
      </c>
      <c r="D139" t="s">
        <v>448</v>
      </c>
      <c r="E139" t="s">
        <v>104</v>
      </c>
      <c r="F139" t="s">
        <v>99</v>
      </c>
      <c r="G139" s="1">
        <v>119.2306</v>
      </c>
      <c r="H139" s="10">
        <v>22737.06</v>
      </c>
      <c r="I139" s="10">
        <v>630.93550000000005</v>
      </c>
      <c r="J139" s="10">
        <v>23368</v>
      </c>
      <c r="K139" s="10">
        <v>19599000</v>
      </c>
    </row>
    <row r="140" spans="1:11" x14ac:dyDescent="0.2">
      <c r="A140">
        <v>121</v>
      </c>
      <c r="B140" t="s">
        <v>90</v>
      </c>
      <c r="C140" t="s">
        <v>229</v>
      </c>
      <c r="D140" t="s">
        <v>451</v>
      </c>
      <c r="E140" t="s">
        <v>98</v>
      </c>
      <c r="F140" t="s">
        <v>93</v>
      </c>
      <c r="G140" s="1">
        <v>117.7718</v>
      </c>
      <c r="H140" s="10">
        <v>73676.59</v>
      </c>
      <c r="I140" s="10">
        <v>2751.4059999999999</v>
      </c>
      <c r="J140" s="10">
        <v>76428</v>
      </c>
      <c r="K140" s="10">
        <v>64895000</v>
      </c>
    </row>
    <row r="141" spans="1:11" x14ac:dyDescent="0.2">
      <c r="A141">
        <v>122</v>
      </c>
      <c r="B141" t="s">
        <v>90</v>
      </c>
      <c r="C141" t="s">
        <v>228</v>
      </c>
      <c r="D141" t="s">
        <v>450</v>
      </c>
      <c r="E141" t="s">
        <v>95</v>
      </c>
      <c r="F141" t="s">
        <v>99</v>
      </c>
      <c r="G141" s="1">
        <v>117.51600000000001</v>
      </c>
      <c r="H141" s="10">
        <v>6285.9719999999998</v>
      </c>
      <c r="I141" s="10">
        <v>517.02779999999996</v>
      </c>
      <c r="J141" s="10">
        <v>6803</v>
      </c>
      <c r="K141" s="10">
        <v>5789000</v>
      </c>
    </row>
    <row r="142" spans="1:11" x14ac:dyDescent="0.2">
      <c r="A142">
        <v>123</v>
      </c>
      <c r="B142" t="s">
        <v>90</v>
      </c>
      <c r="C142" t="s">
        <v>230</v>
      </c>
      <c r="D142" t="s">
        <v>452</v>
      </c>
      <c r="E142" t="s">
        <v>104</v>
      </c>
      <c r="F142" t="s">
        <v>106</v>
      </c>
      <c r="G142" s="1">
        <v>117.4421</v>
      </c>
      <c r="H142" s="10">
        <v>9499.4599999999991</v>
      </c>
      <c r="I142" s="10">
        <v>344.54</v>
      </c>
      <c r="J142" s="10">
        <v>9844</v>
      </c>
      <c r="K142" s="10">
        <v>8382000</v>
      </c>
    </row>
    <row r="143" spans="1:11" x14ac:dyDescent="0.2">
      <c r="A143">
        <v>124</v>
      </c>
      <c r="B143" t="s">
        <v>90</v>
      </c>
      <c r="C143" t="s">
        <v>231</v>
      </c>
      <c r="D143" t="s">
        <v>453</v>
      </c>
      <c r="E143" t="s">
        <v>95</v>
      </c>
      <c r="F143" t="s">
        <v>99</v>
      </c>
      <c r="G143" s="1">
        <v>115.98350000000001</v>
      </c>
      <c r="H143" s="10">
        <v>10168.629999999999</v>
      </c>
      <c r="I143" s="10">
        <v>1347.3720000000001</v>
      </c>
      <c r="J143" s="10">
        <v>11516</v>
      </c>
      <c r="K143" s="10">
        <v>9929000</v>
      </c>
    </row>
    <row r="144" spans="1:11" x14ac:dyDescent="0.2">
      <c r="A144">
        <v>125</v>
      </c>
      <c r="B144" t="s">
        <v>90</v>
      </c>
      <c r="C144" t="s">
        <v>234</v>
      </c>
      <c r="D144" t="s">
        <v>456</v>
      </c>
      <c r="E144" t="s">
        <v>104</v>
      </c>
      <c r="F144" t="s">
        <v>99</v>
      </c>
      <c r="G144" s="1">
        <v>115.0622</v>
      </c>
      <c r="H144" s="10">
        <v>2438.0479999999998</v>
      </c>
      <c r="I144" s="10">
        <v>59.951900000000002</v>
      </c>
      <c r="J144" s="10">
        <v>2498</v>
      </c>
      <c r="K144" s="10">
        <v>2171000</v>
      </c>
    </row>
    <row r="145" spans="1:11" x14ac:dyDescent="0.2">
      <c r="A145">
        <v>126</v>
      </c>
      <c r="B145" t="s">
        <v>90</v>
      </c>
      <c r="C145" t="s">
        <v>232</v>
      </c>
      <c r="D145" t="s">
        <v>454</v>
      </c>
      <c r="E145" t="s">
        <v>98</v>
      </c>
      <c r="F145" t="s">
        <v>101</v>
      </c>
      <c r="G145" s="1">
        <v>114.622</v>
      </c>
      <c r="H145" s="10">
        <v>4815.8639999999996</v>
      </c>
      <c r="I145" s="10">
        <v>248.1362</v>
      </c>
      <c r="J145" s="10">
        <v>5064</v>
      </c>
      <c r="K145" s="10">
        <v>4418000</v>
      </c>
    </row>
    <row r="146" spans="1:11" x14ac:dyDescent="0.2">
      <c r="A146">
        <v>127</v>
      </c>
      <c r="B146" t="s">
        <v>90</v>
      </c>
      <c r="C146" t="s">
        <v>233</v>
      </c>
      <c r="D146" t="s">
        <v>455</v>
      </c>
      <c r="E146" t="s">
        <v>92</v>
      </c>
      <c r="F146" t="s">
        <v>93</v>
      </c>
      <c r="G146" s="1">
        <v>114.57250000000001</v>
      </c>
      <c r="H146" s="10">
        <v>37104.949999999997</v>
      </c>
      <c r="I146" s="10">
        <v>1994.0509999999999</v>
      </c>
      <c r="J146" s="10">
        <v>39099</v>
      </c>
      <c r="K146" s="10">
        <v>34126000</v>
      </c>
    </row>
    <row r="147" spans="1:11" x14ac:dyDescent="0.2">
      <c r="A147">
        <v>128</v>
      </c>
      <c r="B147" t="s">
        <v>90</v>
      </c>
      <c r="C147" t="s">
        <v>235</v>
      </c>
      <c r="D147" t="s">
        <v>457</v>
      </c>
      <c r="E147" t="s">
        <v>98</v>
      </c>
      <c r="F147" t="s">
        <v>96</v>
      </c>
      <c r="G147" s="1">
        <v>113.0583</v>
      </c>
      <c r="H147" s="10">
        <v>2275.433</v>
      </c>
      <c r="I147" s="10">
        <v>53.566890000000001</v>
      </c>
      <c r="J147" s="10">
        <v>2329</v>
      </c>
      <c r="K147" s="10">
        <v>2060000</v>
      </c>
    </row>
    <row r="148" spans="1:11" x14ac:dyDescent="0.2">
      <c r="A148">
        <v>129</v>
      </c>
      <c r="B148" t="s">
        <v>90</v>
      </c>
      <c r="C148" t="s">
        <v>236</v>
      </c>
      <c r="D148" t="s">
        <v>458</v>
      </c>
      <c r="E148" t="s">
        <v>115</v>
      </c>
      <c r="F148" t="s">
        <v>99</v>
      </c>
      <c r="G148" s="1">
        <v>112.27630000000001</v>
      </c>
      <c r="H148" s="10">
        <v>96228.49</v>
      </c>
      <c r="I148" s="10">
        <v>8481.5079999999998</v>
      </c>
      <c r="J148" s="10">
        <v>104710</v>
      </c>
      <c r="K148" s="10">
        <v>93261000</v>
      </c>
    </row>
    <row r="149" spans="1:11" x14ac:dyDescent="0.2">
      <c r="A149">
        <v>130</v>
      </c>
      <c r="B149" t="s">
        <v>90</v>
      </c>
      <c r="C149" t="s">
        <v>237</v>
      </c>
      <c r="D149" t="s">
        <v>459</v>
      </c>
      <c r="E149" t="s">
        <v>98</v>
      </c>
      <c r="F149" t="s">
        <v>93</v>
      </c>
      <c r="G149" s="1">
        <v>110.27070000000001</v>
      </c>
      <c r="H149" s="10">
        <v>63827.11</v>
      </c>
      <c r="I149" s="10">
        <v>2867.8870000000002</v>
      </c>
      <c r="J149" s="10">
        <v>66695</v>
      </c>
      <c r="K149" s="10">
        <v>60483000</v>
      </c>
    </row>
    <row r="150" spans="1:11" x14ac:dyDescent="0.2">
      <c r="A150">
        <v>131</v>
      </c>
      <c r="B150" t="s">
        <v>90</v>
      </c>
      <c r="C150" t="s">
        <v>238</v>
      </c>
      <c r="D150" t="s">
        <v>460</v>
      </c>
      <c r="E150" t="s">
        <v>115</v>
      </c>
      <c r="F150" t="s">
        <v>106</v>
      </c>
      <c r="G150" s="1">
        <v>106.0966</v>
      </c>
      <c r="H150" s="10">
        <v>14085.94</v>
      </c>
      <c r="I150" s="10">
        <v>915.06050000000005</v>
      </c>
      <c r="J150" s="10">
        <v>15001</v>
      </c>
      <c r="K150" s="10">
        <v>14139000</v>
      </c>
    </row>
    <row r="151" spans="1:11" x14ac:dyDescent="0.2">
      <c r="A151">
        <v>132</v>
      </c>
      <c r="B151" t="s">
        <v>90</v>
      </c>
      <c r="C151" t="s">
        <v>239</v>
      </c>
      <c r="D151" t="s">
        <v>461</v>
      </c>
      <c r="E151" t="s">
        <v>98</v>
      </c>
      <c r="F151" t="s">
        <v>93</v>
      </c>
      <c r="G151" s="1">
        <v>105.46129999999999</v>
      </c>
      <c r="H151" s="10">
        <v>11337.3</v>
      </c>
      <c r="I151" s="10">
        <v>596.7002</v>
      </c>
      <c r="J151" s="10">
        <v>11934</v>
      </c>
      <c r="K151" s="10">
        <v>11316000</v>
      </c>
    </row>
    <row r="152" spans="1:11" x14ac:dyDescent="0.2">
      <c r="A152">
        <v>133</v>
      </c>
      <c r="B152" t="s">
        <v>90</v>
      </c>
      <c r="C152" t="s">
        <v>240</v>
      </c>
      <c r="D152" t="s">
        <v>462</v>
      </c>
      <c r="E152" t="s">
        <v>98</v>
      </c>
      <c r="F152" t="s">
        <v>93</v>
      </c>
      <c r="G152" s="1">
        <v>103.6234</v>
      </c>
      <c r="H152" s="10">
        <v>8111.5020000000004</v>
      </c>
      <c r="I152" s="10">
        <v>582.49800000000005</v>
      </c>
      <c r="J152" s="10">
        <v>8694</v>
      </c>
      <c r="K152" s="10">
        <v>8390000</v>
      </c>
    </row>
    <row r="153" spans="1:11" x14ac:dyDescent="0.2">
      <c r="A153">
        <v>134</v>
      </c>
      <c r="B153" t="s">
        <v>90</v>
      </c>
      <c r="C153" t="s">
        <v>241</v>
      </c>
      <c r="D153" t="s">
        <v>463</v>
      </c>
      <c r="E153" t="s">
        <v>104</v>
      </c>
      <c r="F153" t="s">
        <v>96</v>
      </c>
      <c r="G153" s="1">
        <v>103.4314</v>
      </c>
      <c r="H153" s="10">
        <v>208.679</v>
      </c>
      <c r="I153" s="10">
        <v>2.320999</v>
      </c>
      <c r="J153" s="10">
        <v>211</v>
      </c>
      <c r="K153" s="10">
        <v>204000</v>
      </c>
    </row>
    <row r="154" spans="1:11" x14ac:dyDescent="0.2">
      <c r="A154">
        <v>135</v>
      </c>
      <c r="B154" t="s">
        <v>90</v>
      </c>
      <c r="C154" t="s">
        <v>242</v>
      </c>
      <c r="D154" t="s">
        <v>464</v>
      </c>
      <c r="E154" t="s">
        <v>115</v>
      </c>
      <c r="F154" t="s">
        <v>99</v>
      </c>
      <c r="G154" s="1">
        <v>102</v>
      </c>
      <c r="H154" s="10">
        <v>98.022000000000006</v>
      </c>
      <c r="I154" s="10">
        <v>3.9779969999999998</v>
      </c>
      <c r="J154" s="10">
        <v>102</v>
      </c>
      <c r="K154" s="10">
        <v>100000</v>
      </c>
    </row>
    <row r="155" spans="1:11" x14ac:dyDescent="0.2">
      <c r="A155">
        <v>136</v>
      </c>
      <c r="B155" t="s">
        <v>90</v>
      </c>
      <c r="C155" t="s">
        <v>244</v>
      </c>
      <c r="D155" t="s">
        <v>465</v>
      </c>
      <c r="E155" t="s">
        <v>124</v>
      </c>
      <c r="F155" t="s">
        <v>96</v>
      </c>
      <c r="G155" s="1">
        <v>100.3142</v>
      </c>
      <c r="H155" s="10">
        <v>5884.02</v>
      </c>
      <c r="I155" s="10">
        <v>181.98</v>
      </c>
      <c r="J155" s="10">
        <v>6066</v>
      </c>
      <c r="K155" s="10">
        <v>6047000</v>
      </c>
    </row>
    <row r="156" spans="1:11" x14ac:dyDescent="0.2">
      <c r="A156">
        <v>137</v>
      </c>
      <c r="B156" t="s">
        <v>90</v>
      </c>
      <c r="C156" t="s">
        <v>245</v>
      </c>
      <c r="D156" t="s">
        <v>466</v>
      </c>
      <c r="E156" t="s">
        <v>124</v>
      </c>
      <c r="F156" t="s">
        <v>99</v>
      </c>
      <c r="G156" s="1">
        <v>98.794910000000002</v>
      </c>
      <c r="H156" s="10">
        <v>31138.68</v>
      </c>
      <c r="I156" s="10">
        <v>506.32029999999997</v>
      </c>
      <c r="J156" s="10">
        <v>31645</v>
      </c>
      <c r="K156" s="10">
        <v>32031000</v>
      </c>
    </row>
    <row r="157" spans="1:11" x14ac:dyDescent="0.2">
      <c r="A157">
        <v>138</v>
      </c>
      <c r="B157" t="s">
        <v>90</v>
      </c>
      <c r="C157" t="s">
        <v>246</v>
      </c>
      <c r="D157" t="s">
        <v>467</v>
      </c>
      <c r="E157" t="s">
        <v>98</v>
      </c>
      <c r="F157" t="s">
        <v>93</v>
      </c>
      <c r="G157" s="1">
        <v>96.925479999999993</v>
      </c>
      <c r="H157" s="10">
        <v>10138.56</v>
      </c>
      <c r="I157" s="10">
        <v>422.44040000000001</v>
      </c>
      <c r="J157" s="10">
        <v>10561</v>
      </c>
      <c r="K157" s="10">
        <v>10896000</v>
      </c>
    </row>
    <row r="158" spans="1:11" x14ac:dyDescent="0.2">
      <c r="A158">
        <v>139</v>
      </c>
      <c r="B158" t="s">
        <v>90</v>
      </c>
      <c r="C158" t="s">
        <v>247</v>
      </c>
      <c r="D158" t="s">
        <v>468</v>
      </c>
      <c r="E158" t="s">
        <v>98</v>
      </c>
      <c r="F158" t="s">
        <v>93</v>
      </c>
      <c r="G158" s="1">
        <v>95.620109999999997</v>
      </c>
      <c r="H158" s="10">
        <v>4120.6769999999997</v>
      </c>
      <c r="I158" s="10">
        <v>158.32320000000001</v>
      </c>
      <c r="J158" s="10">
        <v>4279</v>
      </c>
      <c r="K158" s="10">
        <v>4475000</v>
      </c>
    </row>
    <row r="159" spans="1:11" x14ac:dyDescent="0.2">
      <c r="A159">
        <v>140</v>
      </c>
      <c r="B159" t="s">
        <v>90</v>
      </c>
      <c r="C159" t="s">
        <v>248</v>
      </c>
      <c r="D159" t="s">
        <v>469</v>
      </c>
      <c r="E159" t="s">
        <v>95</v>
      </c>
      <c r="F159" t="s">
        <v>99</v>
      </c>
      <c r="G159" s="1">
        <v>95.227770000000007</v>
      </c>
      <c r="H159" s="10">
        <v>5832.5540000000001</v>
      </c>
      <c r="I159" s="10">
        <v>313.44580000000002</v>
      </c>
      <c r="J159" s="10">
        <v>6146</v>
      </c>
      <c r="K159" s="10">
        <v>6454000</v>
      </c>
    </row>
    <row r="160" spans="1:11" x14ac:dyDescent="0.2">
      <c r="A160">
        <v>141</v>
      </c>
      <c r="B160" t="s">
        <v>90</v>
      </c>
      <c r="C160" t="s">
        <v>250</v>
      </c>
      <c r="D160" t="s">
        <v>471</v>
      </c>
      <c r="E160" t="s">
        <v>115</v>
      </c>
      <c r="F160" t="s">
        <v>101</v>
      </c>
      <c r="G160" s="1">
        <v>94.987459999999999</v>
      </c>
      <c r="H160" s="10">
        <v>341.858</v>
      </c>
      <c r="I160" s="10">
        <v>37.142000000000003</v>
      </c>
      <c r="J160" s="10">
        <v>379</v>
      </c>
      <c r="K160" s="10">
        <v>399000</v>
      </c>
    </row>
    <row r="161" spans="1:11" x14ac:dyDescent="0.2">
      <c r="A161">
        <v>142</v>
      </c>
      <c r="B161" t="s">
        <v>90</v>
      </c>
      <c r="C161" t="s">
        <v>249</v>
      </c>
      <c r="D161" t="s">
        <v>470</v>
      </c>
      <c r="E161" t="s">
        <v>104</v>
      </c>
      <c r="F161" t="s">
        <v>106</v>
      </c>
      <c r="G161" s="1">
        <v>94.791169999999994</v>
      </c>
      <c r="H161" s="10">
        <v>30352.31</v>
      </c>
      <c r="I161" s="10">
        <v>1330.6859999999999</v>
      </c>
      <c r="J161" s="10">
        <v>31683</v>
      </c>
      <c r="K161" s="10">
        <v>33424000</v>
      </c>
    </row>
    <row r="162" spans="1:11" x14ac:dyDescent="0.2">
      <c r="A162">
        <v>143</v>
      </c>
      <c r="B162" t="s">
        <v>90</v>
      </c>
      <c r="C162" t="s">
        <v>251</v>
      </c>
      <c r="D162" t="s">
        <v>472</v>
      </c>
      <c r="E162" t="s">
        <v>115</v>
      </c>
      <c r="F162" t="s">
        <v>93</v>
      </c>
      <c r="G162" s="1">
        <v>93.464960000000005</v>
      </c>
      <c r="H162" s="10">
        <v>43214.23</v>
      </c>
      <c r="I162" s="10">
        <v>2466.7730000000001</v>
      </c>
      <c r="J162" s="10">
        <v>45681</v>
      </c>
      <c r="K162" s="10">
        <v>48875000</v>
      </c>
    </row>
    <row r="163" spans="1:11" x14ac:dyDescent="0.2">
      <c r="A163">
        <v>144</v>
      </c>
      <c r="B163" t="s">
        <v>90</v>
      </c>
      <c r="C163" t="s">
        <v>253</v>
      </c>
      <c r="D163" t="s">
        <v>474</v>
      </c>
      <c r="E163" t="s">
        <v>115</v>
      </c>
      <c r="F163" t="s">
        <v>99</v>
      </c>
      <c r="G163" s="1">
        <v>90.090090000000004</v>
      </c>
      <c r="H163" s="10">
        <v>96.2</v>
      </c>
      <c r="I163" s="10">
        <v>3.8000029999999998</v>
      </c>
      <c r="J163" s="10">
        <v>100</v>
      </c>
      <c r="K163" s="10">
        <v>111000</v>
      </c>
    </row>
    <row r="164" spans="1:11" x14ac:dyDescent="0.2">
      <c r="A164">
        <v>145</v>
      </c>
      <c r="B164" t="s">
        <v>90</v>
      </c>
      <c r="C164" t="s">
        <v>252</v>
      </c>
      <c r="D164" t="s">
        <v>473</v>
      </c>
      <c r="E164" t="s">
        <v>104</v>
      </c>
      <c r="F164" t="s">
        <v>106</v>
      </c>
      <c r="G164" s="1">
        <v>90.021240000000006</v>
      </c>
      <c r="H164" s="10">
        <v>17919.77</v>
      </c>
      <c r="I164" s="10">
        <v>727.23239999999998</v>
      </c>
      <c r="J164" s="10">
        <v>18647</v>
      </c>
      <c r="K164" s="10">
        <v>20714000</v>
      </c>
    </row>
    <row r="165" spans="1:11" x14ac:dyDescent="0.2">
      <c r="A165">
        <v>146</v>
      </c>
      <c r="B165" t="s">
        <v>90</v>
      </c>
      <c r="C165" t="s">
        <v>254</v>
      </c>
      <c r="D165" t="s">
        <v>475</v>
      </c>
      <c r="E165" t="s">
        <v>104</v>
      </c>
      <c r="F165" t="s">
        <v>99</v>
      </c>
      <c r="G165" s="1">
        <v>88.888890000000004</v>
      </c>
      <c r="J165" s="10">
        <v>8000</v>
      </c>
      <c r="K165" s="10">
        <v>9000000</v>
      </c>
    </row>
    <row r="166" spans="1:11" x14ac:dyDescent="0.2">
      <c r="A166">
        <v>147</v>
      </c>
      <c r="B166" t="s">
        <v>90</v>
      </c>
      <c r="C166" t="s">
        <v>255</v>
      </c>
      <c r="D166" t="s">
        <v>476</v>
      </c>
      <c r="E166" t="s">
        <v>98</v>
      </c>
      <c r="F166" t="s">
        <v>93</v>
      </c>
      <c r="G166" s="1">
        <v>87.193070000000006</v>
      </c>
      <c r="H166" s="10">
        <v>13415.89</v>
      </c>
      <c r="I166" s="10">
        <v>1072.1120000000001</v>
      </c>
      <c r="J166" s="10">
        <v>14488</v>
      </c>
      <c r="K166" s="10">
        <v>16616000</v>
      </c>
    </row>
    <row r="167" spans="1:11" x14ac:dyDescent="0.2">
      <c r="A167">
        <v>148</v>
      </c>
      <c r="B167" t="s">
        <v>90</v>
      </c>
      <c r="C167" t="s">
        <v>256</v>
      </c>
      <c r="D167" t="s">
        <v>477</v>
      </c>
      <c r="E167" t="s">
        <v>124</v>
      </c>
      <c r="F167" t="s">
        <v>101</v>
      </c>
      <c r="G167" s="1">
        <v>87.163229999999999</v>
      </c>
      <c r="H167" s="10">
        <v>896.5</v>
      </c>
      <c r="I167" s="10">
        <v>203.5</v>
      </c>
      <c r="J167" s="10">
        <v>1100</v>
      </c>
      <c r="K167" s="10">
        <v>1262000</v>
      </c>
    </row>
    <row r="168" spans="1:11" x14ac:dyDescent="0.2">
      <c r="A168">
        <v>149</v>
      </c>
      <c r="B168" t="s">
        <v>90</v>
      </c>
      <c r="C168" t="s">
        <v>257</v>
      </c>
      <c r="D168" t="s">
        <v>478</v>
      </c>
      <c r="E168" t="s">
        <v>104</v>
      </c>
      <c r="F168" t="s">
        <v>106</v>
      </c>
      <c r="G168" s="1">
        <v>85.531099999999995</v>
      </c>
      <c r="H168" s="10">
        <v>37049</v>
      </c>
      <c r="I168" s="10">
        <v>1304.0039999999999</v>
      </c>
      <c r="J168" s="10">
        <v>38353</v>
      </c>
      <c r="K168" s="10">
        <v>44841000</v>
      </c>
    </row>
    <row r="169" spans="1:11" x14ac:dyDescent="0.2">
      <c r="A169">
        <v>150</v>
      </c>
      <c r="B169" t="s">
        <v>90</v>
      </c>
      <c r="C169" t="s">
        <v>258</v>
      </c>
      <c r="D169" t="s">
        <v>479</v>
      </c>
      <c r="E169" t="s">
        <v>104</v>
      </c>
      <c r="F169" t="s">
        <v>99</v>
      </c>
      <c r="G169" s="1">
        <v>84.807670000000002</v>
      </c>
      <c r="H169" s="10">
        <v>15648.96</v>
      </c>
      <c r="I169" s="10">
        <v>534.03909999999996</v>
      </c>
      <c r="J169" s="10">
        <v>16183</v>
      </c>
      <c r="K169" s="10">
        <v>19082000</v>
      </c>
    </row>
    <row r="170" spans="1:11" x14ac:dyDescent="0.2">
      <c r="A170">
        <v>151</v>
      </c>
      <c r="B170" t="s">
        <v>90</v>
      </c>
      <c r="C170" t="s">
        <v>259</v>
      </c>
      <c r="D170" t="s">
        <v>480</v>
      </c>
      <c r="E170" t="s">
        <v>98</v>
      </c>
      <c r="F170" t="s">
        <v>93</v>
      </c>
      <c r="G170" s="1">
        <v>83.274019999999993</v>
      </c>
      <c r="H170" s="10">
        <v>64285.46</v>
      </c>
      <c r="I170" s="10">
        <v>3813.5430000000001</v>
      </c>
      <c r="J170" s="10">
        <v>68099</v>
      </c>
      <c r="K170" s="10">
        <v>81777000</v>
      </c>
    </row>
    <row r="171" spans="1:11" x14ac:dyDescent="0.2">
      <c r="A171">
        <v>152</v>
      </c>
      <c r="B171" t="s">
        <v>90</v>
      </c>
      <c r="C171" t="s">
        <v>260</v>
      </c>
      <c r="D171" t="s">
        <v>481</v>
      </c>
      <c r="E171" t="s">
        <v>98</v>
      </c>
      <c r="F171" t="s">
        <v>101</v>
      </c>
      <c r="G171" s="1">
        <v>81.595650000000006</v>
      </c>
      <c r="H171" s="10">
        <v>846</v>
      </c>
      <c r="I171" s="10">
        <v>54</v>
      </c>
      <c r="J171" s="10">
        <v>900</v>
      </c>
      <c r="K171" s="10">
        <v>1103000</v>
      </c>
    </row>
    <row r="172" spans="1:11" x14ac:dyDescent="0.2">
      <c r="A172">
        <v>153</v>
      </c>
      <c r="B172" t="s">
        <v>90</v>
      </c>
      <c r="C172" t="s">
        <v>261</v>
      </c>
      <c r="D172" t="s">
        <v>482</v>
      </c>
      <c r="E172" t="s">
        <v>95</v>
      </c>
      <c r="F172" t="s">
        <v>96</v>
      </c>
      <c r="G172" s="1">
        <v>81.576220000000006</v>
      </c>
      <c r="H172" s="10">
        <v>10856</v>
      </c>
      <c r="I172" s="10">
        <v>944</v>
      </c>
      <c r="J172" s="10">
        <v>11800</v>
      </c>
      <c r="K172" s="10">
        <v>14465000</v>
      </c>
    </row>
    <row r="173" spans="1:11" x14ac:dyDescent="0.2">
      <c r="A173">
        <v>154</v>
      </c>
      <c r="B173" t="s">
        <v>90</v>
      </c>
      <c r="C173" t="s">
        <v>262</v>
      </c>
      <c r="D173" t="s">
        <v>483</v>
      </c>
      <c r="E173" t="s">
        <v>115</v>
      </c>
      <c r="F173" t="s">
        <v>99</v>
      </c>
      <c r="G173" s="1">
        <v>81.408360000000002</v>
      </c>
      <c r="J173" s="10">
        <v>8</v>
      </c>
      <c r="K173" s="10">
        <v>9827</v>
      </c>
    </row>
    <row r="174" spans="1:11" x14ac:dyDescent="0.2">
      <c r="A174">
        <v>155</v>
      </c>
      <c r="B174" t="s">
        <v>90</v>
      </c>
      <c r="C174" t="s">
        <v>263</v>
      </c>
      <c r="D174" t="s">
        <v>484</v>
      </c>
      <c r="E174" t="s">
        <v>98</v>
      </c>
      <c r="F174" t="s">
        <v>99</v>
      </c>
      <c r="G174" s="1">
        <v>79.889809999999997</v>
      </c>
      <c r="H174" s="10">
        <v>1415.2</v>
      </c>
      <c r="I174" s="10">
        <v>34.800049999999999</v>
      </c>
      <c r="J174" s="10">
        <v>1450</v>
      </c>
      <c r="K174" s="10">
        <v>1815000</v>
      </c>
    </row>
    <row r="175" spans="1:11" x14ac:dyDescent="0.2">
      <c r="A175">
        <v>156</v>
      </c>
      <c r="B175" t="s">
        <v>90</v>
      </c>
      <c r="C175" t="s">
        <v>264</v>
      </c>
      <c r="D175" t="s">
        <v>485</v>
      </c>
      <c r="E175" t="s">
        <v>115</v>
      </c>
      <c r="F175" t="s">
        <v>99</v>
      </c>
      <c r="G175" s="1">
        <v>79.573629999999994</v>
      </c>
      <c r="J175" s="10">
        <v>43</v>
      </c>
      <c r="K175" s="10">
        <v>54038</v>
      </c>
    </row>
    <row r="176" spans="1:11" x14ac:dyDescent="0.2">
      <c r="A176">
        <v>157</v>
      </c>
      <c r="B176" t="s">
        <v>90</v>
      </c>
      <c r="C176" t="s">
        <v>265</v>
      </c>
      <c r="D176" t="s">
        <v>486</v>
      </c>
      <c r="E176" t="s">
        <v>124</v>
      </c>
      <c r="F176" t="s">
        <v>99</v>
      </c>
      <c r="G176" s="1">
        <v>79.360460000000003</v>
      </c>
      <c r="H176" s="10">
        <v>61996.02</v>
      </c>
      <c r="I176" s="10">
        <v>2381.9839999999999</v>
      </c>
      <c r="J176" s="10">
        <v>64378</v>
      </c>
      <c r="K176" s="10">
        <v>81121000</v>
      </c>
    </row>
    <row r="177" spans="1:11" x14ac:dyDescent="0.2">
      <c r="A177">
        <v>158</v>
      </c>
      <c r="B177" t="s">
        <v>90</v>
      </c>
      <c r="C177" t="s">
        <v>266</v>
      </c>
      <c r="D177" t="s">
        <v>487</v>
      </c>
      <c r="E177" t="s">
        <v>104</v>
      </c>
      <c r="F177" t="s">
        <v>106</v>
      </c>
      <c r="G177" s="1">
        <v>78.330309999999997</v>
      </c>
      <c r="H177" s="10">
        <v>11520.26</v>
      </c>
      <c r="I177" s="10">
        <v>151.7363</v>
      </c>
      <c r="J177" s="10">
        <v>11672</v>
      </c>
      <c r="K177" s="10">
        <v>14901000</v>
      </c>
    </row>
    <row r="178" spans="1:11" x14ac:dyDescent="0.2">
      <c r="A178">
        <v>159</v>
      </c>
      <c r="B178" t="s">
        <v>90</v>
      </c>
      <c r="C178" t="s">
        <v>267</v>
      </c>
      <c r="D178" t="s">
        <v>488</v>
      </c>
      <c r="E178" t="s">
        <v>104</v>
      </c>
      <c r="F178" t="s">
        <v>106</v>
      </c>
      <c r="G178" s="1">
        <v>78.0565</v>
      </c>
      <c r="H178" s="10">
        <v>6666.22</v>
      </c>
      <c r="I178" s="10">
        <v>241.77979999999999</v>
      </c>
      <c r="J178" s="10">
        <v>6908</v>
      </c>
      <c r="K178" s="10">
        <v>8850000</v>
      </c>
    </row>
    <row r="179" spans="1:11" x14ac:dyDescent="0.2">
      <c r="A179">
        <v>160</v>
      </c>
      <c r="B179" t="s">
        <v>90</v>
      </c>
      <c r="C179" t="s">
        <v>268</v>
      </c>
      <c r="D179" t="s">
        <v>489</v>
      </c>
      <c r="E179" t="s">
        <v>115</v>
      </c>
      <c r="F179" t="s">
        <v>99</v>
      </c>
      <c r="G179" s="1">
        <v>77.916659999999993</v>
      </c>
      <c r="H179" s="10">
        <v>184.00800000000001</v>
      </c>
      <c r="I179" s="10">
        <v>2.9920040000000001</v>
      </c>
      <c r="J179" s="10">
        <v>187</v>
      </c>
      <c r="K179" s="10">
        <v>240000</v>
      </c>
    </row>
    <row r="180" spans="1:11" x14ac:dyDescent="0.2">
      <c r="A180">
        <v>161</v>
      </c>
      <c r="B180" t="s">
        <v>90</v>
      </c>
      <c r="C180" t="s">
        <v>269</v>
      </c>
      <c r="D180" t="s">
        <v>490</v>
      </c>
      <c r="E180" t="s">
        <v>98</v>
      </c>
      <c r="F180" t="s">
        <v>93</v>
      </c>
      <c r="G180" s="1">
        <v>77.498090000000005</v>
      </c>
      <c r="H180" s="10">
        <v>5743.5550000000003</v>
      </c>
      <c r="I180" s="10">
        <v>321.44479999999999</v>
      </c>
      <c r="J180" s="10">
        <v>6065</v>
      </c>
      <c r="K180" s="10">
        <v>7826000</v>
      </c>
    </row>
    <row r="181" spans="1:11" x14ac:dyDescent="0.2">
      <c r="A181">
        <v>162</v>
      </c>
      <c r="B181" t="s">
        <v>90</v>
      </c>
      <c r="C181" t="s">
        <v>270</v>
      </c>
      <c r="D181" t="s">
        <v>491</v>
      </c>
      <c r="E181" t="s">
        <v>95</v>
      </c>
      <c r="F181" t="s">
        <v>99</v>
      </c>
      <c r="G181" s="1">
        <v>77.420249999999996</v>
      </c>
      <c r="H181" s="10">
        <v>10393.620000000001</v>
      </c>
      <c r="I181" s="10">
        <v>746.37990000000002</v>
      </c>
      <c r="J181" s="10">
        <v>11140</v>
      </c>
      <c r="K181" s="10">
        <v>14389000</v>
      </c>
    </row>
    <row r="182" spans="1:11" x14ac:dyDescent="0.2">
      <c r="A182">
        <v>163</v>
      </c>
      <c r="B182" t="s">
        <v>90</v>
      </c>
      <c r="C182" t="s">
        <v>273</v>
      </c>
      <c r="D182" t="s">
        <v>493</v>
      </c>
      <c r="E182" t="s">
        <v>98</v>
      </c>
      <c r="F182" t="s">
        <v>93</v>
      </c>
      <c r="G182" s="1">
        <v>73.751580000000004</v>
      </c>
      <c r="H182" s="10">
        <v>3910.9960000000001</v>
      </c>
      <c r="I182" s="10">
        <v>180.00389999999999</v>
      </c>
      <c r="J182" s="10">
        <v>4091</v>
      </c>
      <c r="K182" s="10">
        <v>5547000</v>
      </c>
    </row>
    <row r="183" spans="1:11" x14ac:dyDescent="0.2">
      <c r="A183">
        <v>164</v>
      </c>
      <c r="B183" t="s">
        <v>90</v>
      </c>
      <c r="C183" t="s">
        <v>271</v>
      </c>
      <c r="D183" t="s">
        <v>492</v>
      </c>
      <c r="E183" t="s">
        <v>98</v>
      </c>
      <c r="F183" t="s">
        <v>93</v>
      </c>
      <c r="G183" s="1">
        <v>73.675600000000003</v>
      </c>
      <c r="H183" s="10">
        <v>3393.0839999999998</v>
      </c>
      <c r="I183" s="10">
        <v>208.916</v>
      </c>
      <c r="J183" s="10">
        <v>3602</v>
      </c>
      <c r="K183" s="10">
        <v>4889000</v>
      </c>
    </row>
    <row r="184" spans="1:11" x14ac:dyDescent="0.2">
      <c r="A184">
        <v>165</v>
      </c>
      <c r="B184" t="s">
        <v>175</v>
      </c>
      <c r="C184" t="s">
        <v>275</v>
      </c>
      <c r="D184" t="s">
        <v>495</v>
      </c>
      <c r="E184" t="s">
        <v>98</v>
      </c>
      <c r="F184" t="s">
        <v>96</v>
      </c>
      <c r="G184" s="1">
        <v>72.473399999999998</v>
      </c>
      <c r="H184" s="10">
        <v>2664.69</v>
      </c>
      <c r="I184" s="10">
        <v>60.31006</v>
      </c>
      <c r="J184" s="10">
        <v>2725</v>
      </c>
      <c r="K184" s="10">
        <v>3760000</v>
      </c>
    </row>
    <row r="185" spans="1:11" x14ac:dyDescent="0.2">
      <c r="A185">
        <v>166</v>
      </c>
      <c r="B185" t="s">
        <v>90</v>
      </c>
      <c r="C185" t="s">
        <v>274</v>
      </c>
      <c r="D185" t="s">
        <v>494</v>
      </c>
      <c r="E185" t="s">
        <v>98</v>
      </c>
      <c r="F185" t="s">
        <v>101</v>
      </c>
      <c r="G185" s="1">
        <v>71.879710000000003</v>
      </c>
      <c r="H185" s="10">
        <v>50.996000000000002</v>
      </c>
      <c r="I185" s="10">
        <v>10.004</v>
      </c>
      <c r="J185" s="10">
        <v>61</v>
      </c>
      <c r="K185" s="10">
        <v>84864</v>
      </c>
    </row>
    <row r="186" spans="1:11" x14ac:dyDescent="0.2">
      <c r="A186">
        <v>167</v>
      </c>
      <c r="B186" t="s">
        <v>90</v>
      </c>
      <c r="C186" t="s">
        <v>277</v>
      </c>
      <c r="D186" t="s">
        <v>496</v>
      </c>
      <c r="E186" t="s">
        <v>98</v>
      </c>
      <c r="F186" t="s">
        <v>93</v>
      </c>
      <c r="G186" s="1">
        <v>71.113240000000005</v>
      </c>
      <c r="H186" s="10">
        <v>6282.1980000000003</v>
      </c>
      <c r="I186" s="10">
        <v>386.80220000000003</v>
      </c>
      <c r="J186" s="10">
        <v>6669</v>
      </c>
      <c r="K186" s="10">
        <v>9378000</v>
      </c>
    </row>
    <row r="187" spans="1:11" x14ac:dyDescent="0.2">
      <c r="A187">
        <v>168</v>
      </c>
      <c r="B187" t="s">
        <v>90</v>
      </c>
      <c r="C187" t="s">
        <v>279</v>
      </c>
      <c r="D187" t="s">
        <v>498</v>
      </c>
      <c r="E187" t="s">
        <v>104</v>
      </c>
      <c r="F187" t="s">
        <v>106</v>
      </c>
      <c r="G187" s="1">
        <v>68.405299999999997</v>
      </c>
      <c r="H187" s="10">
        <v>15648</v>
      </c>
      <c r="I187" s="10">
        <v>352</v>
      </c>
      <c r="J187" s="10">
        <v>16000</v>
      </c>
      <c r="K187" s="10">
        <v>23390000</v>
      </c>
    </row>
    <row r="188" spans="1:11" x14ac:dyDescent="0.2">
      <c r="A188">
        <v>169</v>
      </c>
      <c r="B188" t="s">
        <v>90</v>
      </c>
      <c r="C188" t="s">
        <v>278</v>
      </c>
      <c r="D188" t="s">
        <v>497</v>
      </c>
      <c r="E188" t="s">
        <v>104</v>
      </c>
      <c r="F188" t="s">
        <v>106</v>
      </c>
      <c r="G188" s="1">
        <v>68.281360000000006</v>
      </c>
      <c r="H188" s="10">
        <v>3976.056</v>
      </c>
      <c r="I188" s="10">
        <v>139.94409999999999</v>
      </c>
      <c r="J188" s="10">
        <v>4116</v>
      </c>
      <c r="K188" s="10">
        <v>6028000</v>
      </c>
    </row>
    <row r="189" spans="1:11" x14ac:dyDescent="0.2">
      <c r="A189">
        <v>170</v>
      </c>
      <c r="B189" t="s">
        <v>90</v>
      </c>
      <c r="C189" t="s">
        <v>280</v>
      </c>
      <c r="D189" t="s">
        <v>499</v>
      </c>
      <c r="E189" t="s">
        <v>124</v>
      </c>
      <c r="F189" t="s">
        <v>99</v>
      </c>
      <c r="G189" s="1">
        <v>67.491560000000007</v>
      </c>
      <c r="H189" s="10">
        <v>576</v>
      </c>
      <c r="I189" s="10">
        <v>24</v>
      </c>
      <c r="J189" s="10">
        <v>600</v>
      </c>
      <c r="K189" s="10">
        <v>889000</v>
      </c>
    </row>
    <row r="190" spans="1:11" x14ac:dyDescent="0.2">
      <c r="A190">
        <v>171</v>
      </c>
      <c r="B190" t="s">
        <v>90</v>
      </c>
      <c r="C190" t="s">
        <v>281</v>
      </c>
      <c r="D190" t="s">
        <v>500</v>
      </c>
      <c r="E190" t="s">
        <v>115</v>
      </c>
      <c r="F190" t="s">
        <v>99</v>
      </c>
      <c r="G190" s="1">
        <v>64.828249999999997</v>
      </c>
      <c r="H190" s="10">
        <v>3597.9</v>
      </c>
      <c r="I190" s="10">
        <v>422.1001</v>
      </c>
      <c r="J190" s="10">
        <v>4020</v>
      </c>
      <c r="K190" s="10">
        <v>6201000</v>
      </c>
    </row>
    <row r="191" spans="1:11" x14ac:dyDescent="0.2">
      <c r="A191">
        <v>172</v>
      </c>
      <c r="B191" t="s">
        <v>90</v>
      </c>
      <c r="C191" t="s">
        <v>282</v>
      </c>
      <c r="D191" t="s">
        <v>501</v>
      </c>
      <c r="E191" t="s">
        <v>98</v>
      </c>
      <c r="F191" t="s">
        <v>93</v>
      </c>
      <c r="G191" s="1">
        <v>63.982430000000001</v>
      </c>
      <c r="H191" s="10">
        <v>1261.182</v>
      </c>
      <c r="I191" s="10">
        <v>49.817990000000002</v>
      </c>
      <c r="J191" s="10">
        <v>1311</v>
      </c>
      <c r="K191" s="10">
        <v>2049000</v>
      </c>
    </row>
    <row r="192" spans="1:11" x14ac:dyDescent="0.2">
      <c r="A192">
        <v>173</v>
      </c>
      <c r="B192" t="s">
        <v>90</v>
      </c>
      <c r="C192" t="s">
        <v>283</v>
      </c>
      <c r="D192" t="s">
        <v>502</v>
      </c>
      <c r="E192" t="s">
        <v>115</v>
      </c>
      <c r="F192" t="s">
        <v>99</v>
      </c>
      <c r="G192" s="1">
        <v>62.233890000000002</v>
      </c>
      <c r="H192" s="10">
        <v>4037.5279999999998</v>
      </c>
      <c r="I192" s="10">
        <v>230.47190000000001</v>
      </c>
      <c r="J192" s="10">
        <v>4268</v>
      </c>
      <c r="K192" s="10">
        <v>6858000</v>
      </c>
    </row>
    <row r="193" spans="1:11" x14ac:dyDescent="0.2">
      <c r="A193">
        <v>174</v>
      </c>
      <c r="B193" t="s">
        <v>90</v>
      </c>
      <c r="C193" t="s">
        <v>284</v>
      </c>
      <c r="D193" t="s">
        <v>503</v>
      </c>
      <c r="E193" t="s">
        <v>104</v>
      </c>
      <c r="F193" t="s">
        <v>99</v>
      </c>
      <c r="G193" s="1">
        <v>60.720599999999997</v>
      </c>
      <c r="H193" s="10">
        <v>7270.65</v>
      </c>
      <c r="I193" s="10">
        <v>279.3501</v>
      </c>
      <c r="J193" s="10">
        <v>7550</v>
      </c>
      <c r="K193" s="10">
        <v>12434000</v>
      </c>
    </row>
    <row r="194" spans="1:11" x14ac:dyDescent="0.2">
      <c r="A194">
        <v>175</v>
      </c>
      <c r="B194" t="s">
        <v>90</v>
      </c>
      <c r="C194" t="s">
        <v>286</v>
      </c>
      <c r="D194" t="s">
        <v>505</v>
      </c>
      <c r="E194" t="s">
        <v>98</v>
      </c>
      <c r="F194" t="s">
        <v>93</v>
      </c>
      <c r="G194" s="1">
        <v>59.451900000000002</v>
      </c>
      <c r="H194" s="10">
        <v>2962.5810000000001</v>
      </c>
      <c r="I194" s="10">
        <v>226.41890000000001</v>
      </c>
      <c r="J194" s="10">
        <v>3189</v>
      </c>
      <c r="K194" s="10">
        <v>5364000</v>
      </c>
    </row>
    <row r="195" spans="1:11" x14ac:dyDescent="0.2">
      <c r="A195">
        <v>176</v>
      </c>
      <c r="B195" t="s">
        <v>90</v>
      </c>
      <c r="C195" t="s">
        <v>285</v>
      </c>
      <c r="D195" t="s">
        <v>504</v>
      </c>
      <c r="E195" t="s">
        <v>115</v>
      </c>
      <c r="F195" t="s">
        <v>99</v>
      </c>
      <c r="G195" s="1">
        <v>59.06908</v>
      </c>
      <c r="H195" s="10">
        <v>133471</v>
      </c>
      <c r="I195" s="10">
        <v>8217.9689999999991</v>
      </c>
      <c r="J195" s="10">
        <v>141689</v>
      </c>
      <c r="K195" s="10">
        <v>239870000</v>
      </c>
    </row>
    <row r="196" spans="1:11" x14ac:dyDescent="0.2">
      <c r="A196">
        <v>177</v>
      </c>
      <c r="B196" t="s">
        <v>90</v>
      </c>
      <c r="C196" t="s">
        <v>287</v>
      </c>
      <c r="D196" t="s">
        <v>506</v>
      </c>
      <c r="E196" t="s">
        <v>104</v>
      </c>
      <c r="F196" t="s">
        <v>99</v>
      </c>
      <c r="G196" s="1">
        <v>56.454560000000001</v>
      </c>
      <c r="H196" s="10">
        <v>10886.71</v>
      </c>
      <c r="I196" s="10">
        <v>256.28910000000002</v>
      </c>
      <c r="J196" s="10">
        <v>11143</v>
      </c>
      <c r="K196" s="10">
        <v>19738000</v>
      </c>
    </row>
    <row r="197" spans="1:11" x14ac:dyDescent="0.2">
      <c r="A197">
        <v>178</v>
      </c>
      <c r="B197" t="s">
        <v>90</v>
      </c>
      <c r="C197" t="s">
        <v>289</v>
      </c>
      <c r="D197" t="s">
        <v>508</v>
      </c>
      <c r="E197" t="s">
        <v>104</v>
      </c>
      <c r="F197" t="s">
        <v>99</v>
      </c>
      <c r="G197" s="1">
        <v>55.214820000000003</v>
      </c>
      <c r="H197" s="10">
        <v>13212.11</v>
      </c>
      <c r="I197" s="10">
        <v>255.89160000000001</v>
      </c>
      <c r="J197" s="10">
        <v>13468</v>
      </c>
      <c r="K197" s="10">
        <v>24392000</v>
      </c>
    </row>
    <row r="198" spans="1:11" x14ac:dyDescent="0.2">
      <c r="A198">
        <v>179</v>
      </c>
      <c r="B198" t="s">
        <v>90</v>
      </c>
      <c r="C198" t="s">
        <v>288</v>
      </c>
      <c r="D198" t="s">
        <v>507</v>
      </c>
      <c r="E198" t="s">
        <v>115</v>
      </c>
      <c r="F198" t="s">
        <v>93</v>
      </c>
      <c r="G198" s="1">
        <v>54.825780000000002</v>
      </c>
      <c r="H198" s="10">
        <v>64565.43</v>
      </c>
      <c r="I198" s="10">
        <v>5310.5739999999996</v>
      </c>
      <c r="J198" s="10">
        <v>69876</v>
      </c>
      <c r="K198" s="10">
        <v>127451000</v>
      </c>
    </row>
    <row r="199" spans="1:11" x14ac:dyDescent="0.2">
      <c r="A199">
        <v>180</v>
      </c>
      <c r="B199" t="s">
        <v>90</v>
      </c>
      <c r="C199" t="s">
        <v>291</v>
      </c>
      <c r="D199" t="s">
        <v>510</v>
      </c>
      <c r="E199" t="s">
        <v>95</v>
      </c>
      <c r="F199" t="s">
        <v>106</v>
      </c>
      <c r="G199" s="1">
        <v>53.347340000000003</v>
      </c>
      <c r="H199" s="10">
        <v>4872.5339999999997</v>
      </c>
      <c r="I199" s="10">
        <v>458.4658</v>
      </c>
      <c r="J199" s="10">
        <v>5331</v>
      </c>
      <c r="K199" s="10">
        <v>9993000</v>
      </c>
    </row>
    <row r="200" spans="1:11" x14ac:dyDescent="0.2">
      <c r="A200">
        <v>181</v>
      </c>
      <c r="B200" t="s">
        <v>90</v>
      </c>
      <c r="C200" t="s">
        <v>290</v>
      </c>
      <c r="D200" t="s">
        <v>509</v>
      </c>
      <c r="E200" t="s">
        <v>133</v>
      </c>
      <c r="F200" t="s">
        <v>106</v>
      </c>
      <c r="G200" s="1">
        <v>53.171439999999997</v>
      </c>
      <c r="H200" s="10">
        <v>17716.23</v>
      </c>
      <c r="I200" s="10">
        <v>566.77340000000004</v>
      </c>
      <c r="J200" s="10">
        <v>18283</v>
      </c>
      <c r="K200" s="10">
        <v>34385000</v>
      </c>
    </row>
    <row r="201" spans="1:11" x14ac:dyDescent="0.2">
      <c r="A201">
        <v>182</v>
      </c>
      <c r="B201" t="s">
        <v>90</v>
      </c>
      <c r="C201" t="s">
        <v>292</v>
      </c>
      <c r="D201" t="s">
        <v>511</v>
      </c>
      <c r="E201" t="s">
        <v>124</v>
      </c>
      <c r="F201" t="s">
        <v>99</v>
      </c>
      <c r="G201" s="1">
        <v>51.836460000000002</v>
      </c>
      <c r="H201" s="10">
        <v>9814.6740000000009</v>
      </c>
      <c r="I201" s="10">
        <v>784.32619999999997</v>
      </c>
      <c r="J201" s="10">
        <v>10599</v>
      </c>
      <c r="K201" s="10">
        <v>20447000</v>
      </c>
    </row>
    <row r="202" spans="1:11" x14ac:dyDescent="0.2">
      <c r="A202">
        <v>183</v>
      </c>
      <c r="B202" t="s">
        <v>90</v>
      </c>
      <c r="C202" t="s">
        <v>293</v>
      </c>
      <c r="D202" t="s">
        <v>512</v>
      </c>
      <c r="E202" t="s">
        <v>124</v>
      </c>
      <c r="F202" t="s">
        <v>101</v>
      </c>
      <c r="G202" s="1">
        <v>50.413220000000003</v>
      </c>
      <c r="H202" s="10">
        <v>1339.865</v>
      </c>
      <c r="I202" s="10">
        <v>63.135010000000001</v>
      </c>
      <c r="J202" s="10">
        <v>1403</v>
      </c>
      <c r="K202" s="10">
        <v>2783000</v>
      </c>
    </row>
    <row r="203" spans="1:11" x14ac:dyDescent="0.2">
      <c r="A203">
        <v>184</v>
      </c>
      <c r="B203" t="s">
        <v>90</v>
      </c>
      <c r="C203" t="s">
        <v>295</v>
      </c>
      <c r="D203" t="s">
        <v>514</v>
      </c>
      <c r="E203" t="s">
        <v>115</v>
      </c>
      <c r="F203" t="s">
        <v>99</v>
      </c>
      <c r="G203" s="1">
        <v>49.256500000000003</v>
      </c>
      <c r="H203" s="10">
        <v>263.94</v>
      </c>
      <c r="I203" s="10">
        <v>1.059998</v>
      </c>
      <c r="J203" s="10">
        <v>265</v>
      </c>
      <c r="K203" s="10">
        <v>538000</v>
      </c>
    </row>
    <row r="204" spans="1:11" x14ac:dyDescent="0.2">
      <c r="A204">
        <v>185</v>
      </c>
      <c r="B204" t="s">
        <v>90</v>
      </c>
      <c r="C204" t="s">
        <v>294</v>
      </c>
      <c r="D204" t="s">
        <v>513</v>
      </c>
      <c r="E204" t="s">
        <v>104</v>
      </c>
      <c r="F204" t="s">
        <v>99</v>
      </c>
      <c r="G204" s="1">
        <v>49.132950000000001</v>
      </c>
      <c r="H204" s="10">
        <v>1638.8</v>
      </c>
      <c r="I204" s="10">
        <v>61.199950000000001</v>
      </c>
      <c r="J204" s="10">
        <v>1700</v>
      </c>
      <c r="K204" s="10">
        <v>3460000</v>
      </c>
    </row>
    <row r="205" spans="1:11" x14ac:dyDescent="0.2">
      <c r="A205">
        <v>186</v>
      </c>
      <c r="B205" t="s">
        <v>90</v>
      </c>
      <c r="C205" t="s">
        <v>296</v>
      </c>
      <c r="D205" t="s">
        <v>515</v>
      </c>
      <c r="E205" t="s">
        <v>124</v>
      </c>
      <c r="F205" t="s">
        <v>99</v>
      </c>
      <c r="G205" s="1">
        <v>47.033630000000002</v>
      </c>
      <c r="H205" s="10">
        <v>11131.99</v>
      </c>
      <c r="I205" s="10">
        <v>181.0078</v>
      </c>
      <c r="J205" s="10">
        <v>11313</v>
      </c>
      <c r="K205" s="10">
        <v>24053000</v>
      </c>
    </row>
    <row r="206" spans="1:11" x14ac:dyDescent="0.2">
      <c r="A206">
        <v>187</v>
      </c>
      <c r="B206" t="s">
        <v>90</v>
      </c>
      <c r="C206" t="s">
        <v>298</v>
      </c>
      <c r="D206" t="s">
        <v>517</v>
      </c>
      <c r="E206" t="s">
        <v>98</v>
      </c>
      <c r="F206" t="s">
        <v>93</v>
      </c>
      <c r="G206" s="1">
        <v>46.855350000000001</v>
      </c>
      <c r="H206" s="10">
        <v>140.95400000000001</v>
      </c>
      <c r="I206" s="10">
        <v>8.0460049999999992</v>
      </c>
      <c r="J206" s="10">
        <v>149</v>
      </c>
      <c r="K206" s="10">
        <v>318000</v>
      </c>
    </row>
    <row r="207" spans="1:11" x14ac:dyDescent="0.2">
      <c r="A207">
        <v>188</v>
      </c>
      <c r="B207" t="s">
        <v>90</v>
      </c>
      <c r="C207" t="s">
        <v>297</v>
      </c>
      <c r="D207" t="s">
        <v>516</v>
      </c>
      <c r="E207" t="s">
        <v>133</v>
      </c>
      <c r="F207" t="s">
        <v>106</v>
      </c>
      <c r="G207" s="1">
        <v>46.841790000000003</v>
      </c>
      <c r="H207" s="10">
        <v>67072.95</v>
      </c>
      <c r="I207" s="10">
        <v>2577.047</v>
      </c>
      <c r="J207" s="10">
        <v>69650</v>
      </c>
      <c r="K207" s="10">
        <v>148692000</v>
      </c>
    </row>
    <row r="208" spans="1:11" x14ac:dyDescent="0.2">
      <c r="A208">
        <v>189</v>
      </c>
      <c r="B208" t="s">
        <v>90</v>
      </c>
      <c r="C208" t="s">
        <v>300</v>
      </c>
      <c r="D208" t="s">
        <v>519</v>
      </c>
      <c r="E208" t="s">
        <v>104</v>
      </c>
      <c r="F208" t="s">
        <v>106</v>
      </c>
      <c r="G208" s="1">
        <v>45.478659999999998</v>
      </c>
      <c r="H208" s="10">
        <v>29040</v>
      </c>
      <c r="I208" s="10">
        <v>960</v>
      </c>
      <c r="J208" s="10">
        <v>30000</v>
      </c>
      <c r="K208" s="10">
        <v>65965000</v>
      </c>
    </row>
    <row r="209" spans="1:11" x14ac:dyDescent="0.2">
      <c r="A209">
        <v>190</v>
      </c>
      <c r="B209" t="s">
        <v>90</v>
      </c>
      <c r="C209" t="s">
        <v>299</v>
      </c>
      <c r="D209" t="s">
        <v>518</v>
      </c>
      <c r="E209" t="s">
        <v>104</v>
      </c>
      <c r="F209" t="s">
        <v>106</v>
      </c>
      <c r="G209" s="1">
        <v>45.126350000000002</v>
      </c>
      <c r="H209" s="10">
        <v>6776</v>
      </c>
      <c r="I209" s="10">
        <v>224</v>
      </c>
      <c r="J209" s="10">
        <v>7000</v>
      </c>
      <c r="K209" s="10">
        <v>15512000</v>
      </c>
    </row>
    <row r="210" spans="1:11" x14ac:dyDescent="0.2">
      <c r="A210">
        <v>191</v>
      </c>
      <c r="B210" t="s">
        <v>90</v>
      </c>
      <c r="C210" t="s">
        <v>301</v>
      </c>
      <c r="D210" t="s">
        <v>520</v>
      </c>
      <c r="E210" t="s">
        <v>104</v>
      </c>
      <c r="F210" t="s">
        <v>106</v>
      </c>
      <c r="G210" s="1">
        <v>45.112780000000001</v>
      </c>
      <c r="H210" s="10">
        <v>770.64</v>
      </c>
      <c r="I210" s="10">
        <v>9.359985</v>
      </c>
      <c r="J210" s="10">
        <v>780</v>
      </c>
      <c r="K210" s="10">
        <v>1729000</v>
      </c>
    </row>
    <row r="211" spans="1:11" x14ac:dyDescent="0.2">
      <c r="A211">
        <v>192</v>
      </c>
      <c r="B211" t="s">
        <v>90</v>
      </c>
      <c r="C211" t="s">
        <v>303</v>
      </c>
      <c r="D211" t="s">
        <v>522</v>
      </c>
      <c r="E211" t="s">
        <v>104</v>
      </c>
      <c r="F211" t="s">
        <v>99</v>
      </c>
      <c r="G211" s="1">
        <v>43.956650000000003</v>
      </c>
      <c r="H211" s="10">
        <v>18761.12</v>
      </c>
      <c r="I211" s="10">
        <v>382.8809</v>
      </c>
      <c r="J211" s="10">
        <v>19144</v>
      </c>
      <c r="K211" s="10">
        <v>43552000</v>
      </c>
    </row>
    <row r="212" spans="1:11" x14ac:dyDescent="0.2">
      <c r="A212">
        <v>193</v>
      </c>
      <c r="B212" t="s">
        <v>90</v>
      </c>
      <c r="C212" t="s">
        <v>302</v>
      </c>
      <c r="D212" t="s">
        <v>521</v>
      </c>
      <c r="E212" t="s">
        <v>133</v>
      </c>
      <c r="F212" t="s">
        <v>99</v>
      </c>
      <c r="G212" s="1">
        <v>43.542079999999999</v>
      </c>
      <c r="H212" s="10">
        <v>74678.97</v>
      </c>
      <c r="I212" s="10">
        <v>907.03129999999999</v>
      </c>
      <c r="J212" s="10">
        <v>75586</v>
      </c>
      <c r="K212" s="10">
        <v>173592992</v>
      </c>
    </row>
    <row r="213" spans="1:11" x14ac:dyDescent="0.2">
      <c r="A213">
        <v>194</v>
      </c>
      <c r="B213" t="s">
        <v>90</v>
      </c>
      <c r="C213" t="s">
        <v>304</v>
      </c>
      <c r="D213" t="s">
        <v>523</v>
      </c>
      <c r="E213" t="s">
        <v>133</v>
      </c>
      <c r="F213" t="s">
        <v>106</v>
      </c>
      <c r="G213" s="1">
        <v>42.9754</v>
      </c>
      <c r="H213" s="10">
        <v>11986.63</v>
      </c>
      <c r="I213" s="10">
        <v>888.375</v>
      </c>
      <c r="J213" s="10">
        <v>12875</v>
      </c>
      <c r="K213" s="10">
        <v>29959000</v>
      </c>
    </row>
    <row r="214" spans="1:11" x14ac:dyDescent="0.2">
      <c r="A214">
        <v>195</v>
      </c>
      <c r="B214" t="s">
        <v>90</v>
      </c>
      <c r="C214" t="s">
        <v>305</v>
      </c>
      <c r="D214" t="s">
        <v>524</v>
      </c>
      <c r="E214" t="s">
        <v>98</v>
      </c>
      <c r="F214" t="s">
        <v>101</v>
      </c>
      <c r="G214" s="1">
        <v>38.854349999999997</v>
      </c>
      <c r="H214" s="10">
        <v>13.006</v>
      </c>
      <c r="I214" s="10">
        <v>0.99400040000000001</v>
      </c>
      <c r="J214" s="10">
        <v>14</v>
      </c>
      <c r="K214" s="10">
        <v>36032</v>
      </c>
    </row>
    <row r="215" spans="1:11" x14ac:dyDescent="0.2">
      <c r="A215">
        <v>196</v>
      </c>
      <c r="B215" t="s">
        <v>90</v>
      </c>
      <c r="C215" t="s">
        <v>307</v>
      </c>
      <c r="D215" t="s">
        <v>526</v>
      </c>
      <c r="E215" t="s">
        <v>104</v>
      </c>
      <c r="F215" t="s">
        <v>106</v>
      </c>
      <c r="G215" s="1">
        <v>38.157229999999998</v>
      </c>
      <c r="H215" s="10">
        <v>1493.52</v>
      </c>
      <c r="I215" s="10">
        <v>30.479980000000001</v>
      </c>
      <c r="J215" s="10">
        <v>1524</v>
      </c>
      <c r="K215" s="10">
        <v>3994000</v>
      </c>
    </row>
    <row r="216" spans="1:11" x14ac:dyDescent="0.2">
      <c r="A216">
        <v>197</v>
      </c>
      <c r="B216" t="s">
        <v>90</v>
      </c>
      <c r="C216" t="s">
        <v>306</v>
      </c>
      <c r="D216" t="s">
        <v>525</v>
      </c>
      <c r="E216" t="s">
        <v>104</v>
      </c>
      <c r="F216" t="s">
        <v>106</v>
      </c>
      <c r="G216" s="1">
        <v>38.128520000000002</v>
      </c>
      <c r="H216" s="10">
        <v>2158.7049999999999</v>
      </c>
      <c r="I216" s="10">
        <v>78.294920000000005</v>
      </c>
      <c r="J216" s="10">
        <v>2237</v>
      </c>
      <c r="K216" s="10">
        <v>5867000</v>
      </c>
    </row>
    <row r="217" spans="1:11" x14ac:dyDescent="0.2">
      <c r="A217">
        <v>198</v>
      </c>
      <c r="B217" t="s">
        <v>90</v>
      </c>
      <c r="C217" t="s">
        <v>308</v>
      </c>
      <c r="D217" t="s">
        <v>527</v>
      </c>
      <c r="E217" t="s">
        <v>98</v>
      </c>
      <c r="F217" t="s">
        <v>101</v>
      </c>
      <c r="G217" s="1">
        <v>33.891599999999997</v>
      </c>
      <c r="H217" s="10">
        <v>9</v>
      </c>
      <c r="I217" s="10">
        <v>3</v>
      </c>
      <c r="J217" s="10">
        <v>12</v>
      </c>
      <c r="K217" s="10">
        <v>35407</v>
      </c>
    </row>
    <row r="218" spans="1:11" x14ac:dyDescent="0.2">
      <c r="A218">
        <v>199</v>
      </c>
      <c r="B218" t="s">
        <v>90</v>
      </c>
      <c r="C218" t="s">
        <v>309</v>
      </c>
      <c r="D218" t="s">
        <v>528</v>
      </c>
      <c r="E218" t="s">
        <v>104</v>
      </c>
      <c r="F218" t="s">
        <v>106</v>
      </c>
      <c r="G218" s="1">
        <v>32.79766</v>
      </c>
      <c r="H218" s="10">
        <v>4940.18</v>
      </c>
      <c r="I218" s="10">
        <v>100.8198</v>
      </c>
      <c r="J218" s="10">
        <v>5041</v>
      </c>
      <c r="K218" s="10">
        <v>15370000</v>
      </c>
    </row>
    <row r="219" spans="1:11" x14ac:dyDescent="0.2">
      <c r="A219">
        <v>200</v>
      </c>
      <c r="B219" t="s">
        <v>90</v>
      </c>
      <c r="C219" t="s">
        <v>310</v>
      </c>
      <c r="D219" t="s">
        <v>529</v>
      </c>
      <c r="E219" t="s">
        <v>104</v>
      </c>
      <c r="F219" t="s">
        <v>106</v>
      </c>
      <c r="G219" s="1">
        <v>31.80714</v>
      </c>
      <c r="H219" s="10">
        <v>5128.0020000000004</v>
      </c>
      <c r="I219" s="10">
        <v>109.998</v>
      </c>
      <c r="J219" s="10">
        <v>5238</v>
      </c>
      <c r="K219" s="10">
        <v>16468000</v>
      </c>
    </row>
    <row r="220" spans="1:11" x14ac:dyDescent="0.2">
      <c r="A220">
        <v>201</v>
      </c>
      <c r="B220" t="s">
        <v>90</v>
      </c>
      <c r="C220" t="s">
        <v>312</v>
      </c>
      <c r="D220" t="s">
        <v>531</v>
      </c>
      <c r="E220" t="s">
        <v>124</v>
      </c>
      <c r="F220" t="s">
        <v>101</v>
      </c>
      <c r="G220" s="1">
        <v>31.324619999999999</v>
      </c>
      <c r="H220" s="10">
        <v>470.00299999999999</v>
      </c>
      <c r="I220" s="10">
        <v>80.997010000000003</v>
      </c>
      <c r="J220" s="10">
        <v>551</v>
      </c>
      <c r="K220" s="10">
        <v>1759000</v>
      </c>
    </row>
    <row r="221" spans="1:11" x14ac:dyDescent="0.2">
      <c r="A221">
        <v>202</v>
      </c>
      <c r="B221" t="s">
        <v>90</v>
      </c>
      <c r="C221" t="s">
        <v>311</v>
      </c>
      <c r="D221" t="s">
        <v>530</v>
      </c>
      <c r="E221" t="s">
        <v>104</v>
      </c>
      <c r="F221" t="s">
        <v>99</v>
      </c>
      <c r="G221" s="1">
        <v>30.929849999999998</v>
      </c>
      <c r="H221" s="10">
        <v>48069</v>
      </c>
      <c r="I221" s="10">
        <v>931</v>
      </c>
      <c r="J221" s="10">
        <v>49000</v>
      </c>
      <c r="K221" s="10">
        <v>158423008</v>
      </c>
    </row>
    <row r="222" spans="1:11" x14ac:dyDescent="0.2">
      <c r="A222">
        <v>203</v>
      </c>
      <c r="B222" t="s">
        <v>90</v>
      </c>
      <c r="C222" t="s">
        <v>313</v>
      </c>
      <c r="D222" t="s">
        <v>532</v>
      </c>
      <c r="E222" t="s">
        <v>104</v>
      </c>
      <c r="F222" t="s">
        <v>106</v>
      </c>
      <c r="G222" s="1">
        <v>30.426649999999999</v>
      </c>
      <c r="H222" s="10">
        <v>3334.0160000000001</v>
      </c>
      <c r="I222" s="10">
        <v>81.983890000000002</v>
      </c>
      <c r="J222" s="10">
        <v>3416</v>
      </c>
      <c r="K222" s="10">
        <v>11227000</v>
      </c>
    </row>
    <row r="223" spans="1:11" x14ac:dyDescent="0.2">
      <c r="A223">
        <v>204</v>
      </c>
      <c r="B223" t="s">
        <v>90</v>
      </c>
      <c r="C223" t="s">
        <v>314</v>
      </c>
      <c r="D223" t="s">
        <v>533</v>
      </c>
      <c r="E223" t="s">
        <v>133</v>
      </c>
      <c r="F223" t="s">
        <v>99</v>
      </c>
      <c r="G223" s="1">
        <v>30.13176</v>
      </c>
      <c r="H223" s="10">
        <v>353869.1</v>
      </c>
      <c r="I223" s="10">
        <v>15128.91</v>
      </c>
      <c r="J223" s="10">
        <v>368998</v>
      </c>
      <c r="K223" s="10">
        <v>1224615040</v>
      </c>
    </row>
    <row r="224" spans="1:11" x14ac:dyDescent="0.2">
      <c r="A224">
        <v>205</v>
      </c>
      <c r="B224" t="s">
        <v>90</v>
      </c>
      <c r="C224" t="s">
        <v>315</v>
      </c>
      <c r="D224" t="s">
        <v>534</v>
      </c>
      <c r="E224" t="s">
        <v>104</v>
      </c>
      <c r="F224" t="s">
        <v>106</v>
      </c>
      <c r="G224" s="1">
        <v>29.993179999999999</v>
      </c>
      <c r="H224" s="10">
        <v>1287</v>
      </c>
      <c r="I224" s="10">
        <v>33</v>
      </c>
      <c r="J224" s="10">
        <v>1320</v>
      </c>
      <c r="K224" s="10">
        <v>4401000</v>
      </c>
    </row>
    <row r="225" spans="1:11" x14ac:dyDescent="0.2">
      <c r="A225">
        <v>206</v>
      </c>
      <c r="B225" t="s">
        <v>90</v>
      </c>
      <c r="C225" t="s">
        <v>316</v>
      </c>
      <c r="D225" t="s">
        <v>535</v>
      </c>
      <c r="E225" t="s">
        <v>104</v>
      </c>
      <c r="F225" t="s">
        <v>106</v>
      </c>
      <c r="G225" s="1">
        <v>27.85013</v>
      </c>
      <c r="H225" s="10">
        <v>2646.56</v>
      </c>
      <c r="I225" s="10">
        <v>133.43989999999999</v>
      </c>
      <c r="J225" s="10">
        <v>2780</v>
      </c>
      <c r="K225" s="10">
        <v>9982000</v>
      </c>
    </row>
    <row r="226" spans="1:11" x14ac:dyDescent="0.2">
      <c r="A226">
        <v>207</v>
      </c>
      <c r="B226" t="s">
        <v>90</v>
      </c>
      <c r="C226" t="s">
        <v>317</v>
      </c>
      <c r="D226" t="s">
        <v>536</v>
      </c>
      <c r="E226" t="s">
        <v>104</v>
      </c>
      <c r="F226" t="s">
        <v>99</v>
      </c>
      <c r="G226" s="1">
        <v>24.734110000000001</v>
      </c>
      <c r="J226" s="10">
        <v>1000</v>
      </c>
      <c r="K226" s="10">
        <v>4043000</v>
      </c>
    </row>
    <row r="227" spans="1:11" x14ac:dyDescent="0.2">
      <c r="A227">
        <v>208</v>
      </c>
      <c r="B227" t="s">
        <v>90</v>
      </c>
      <c r="C227" t="s">
        <v>318</v>
      </c>
      <c r="D227" t="s">
        <v>537</v>
      </c>
      <c r="E227" t="s">
        <v>98</v>
      </c>
      <c r="F227" t="s">
        <v>101</v>
      </c>
      <c r="G227" s="1">
        <v>20.53051</v>
      </c>
      <c r="J227" s="10">
        <v>10</v>
      </c>
      <c r="K227" s="10">
        <v>48708</v>
      </c>
    </row>
    <row r="228" spans="1:11" x14ac:dyDescent="0.2">
      <c r="A228">
        <v>209</v>
      </c>
      <c r="B228" t="s">
        <v>90</v>
      </c>
      <c r="C228" t="s">
        <v>319</v>
      </c>
      <c r="D228" t="s">
        <v>538</v>
      </c>
      <c r="E228" t="s">
        <v>115</v>
      </c>
      <c r="F228" t="s">
        <v>99</v>
      </c>
      <c r="G228" s="1">
        <v>19.839860000000002</v>
      </c>
      <c r="H228" s="10">
        <v>218.98599999999999</v>
      </c>
      <c r="I228" s="10">
        <v>4.013992</v>
      </c>
      <c r="J228" s="10">
        <v>223</v>
      </c>
      <c r="K228" s="10">
        <v>1124000</v>
      </c>
    </row>
    <row r="229" spans="1:11" x14ac:dyDescent="0.2">
      <c r="A229">
        <v>210</v>
      </c>
      <c r="B229" t="s">
        <v>90</v>
      </c>
      <c r="C229" t="s">
        <v>320</v>
      </c>
      <c r="D229" t="s">
        <v>539</v>
      </c>
      <c r="E229" t="s">
        <v>104</v>
      </c>
      <c r="F229" t="s">
        <v>106</v>
      </c>
      <c r="G229" s="1">
        <v>17.687069999999999</v>
      </c>
      <c r="H229" s="10">
        <v>128.05000000000001</v>
      </c>
      <c r="I229" s="10">
        <v>1.949997</v>
      </c>
      <c r="J229" s="10">
        <v>130</v>
      </c>
      <c r="K229" s="10">
        <v>735000</v>
      </c>
    </row>
    <row r="231" spans="1:11" x14ac:dyDescent="0.2">
      <c r="C231" s="9" t="s">
        <v>550</v>
      </c>
    </row>
    <row r="232" spans="1:11" x14ac:dyDescent="0.2">
      <c r="B232" t="s">
        <v>90</v>
      </c>
      <c r="C232" t="s">
        <v>328</v>
      </c>
      <c r="E232" t="s">
        <v>92</v>
      </c>
      <c r="H232" s="10">
        <v>69.983999999999995</v>
      </c>
      <c r="I232" s="10">
        <v>2.0159989999999999</v>
      </c>
      <c r="J232" s="10">
        <v>72</v>
      </c>
    </row>
    <row r="233" spans="1:11" x14ac:dyDescent="0.2">
      <c r="B233" t="s">
        <v>90</v>
      </c>
      <c r="C233" t="s">
        <v>325</v>
      </c>
      <c r="E233" t="s">
        <v>115</v>
      </c>
      <c r="J233" s="10">
        <v>25</v>
      </c>
    </row>
    <row r="234" spans="1:11" x14ac:dyDescent="0.2">
      <c r="B234" t="s">
        <v>90</v>
      </c>
      <c r="C234" t="s">
        <v>327</v>
      </c>
      <c r="E234" t="s">
        <v>92</v>
      </c>
      <c r="H234" s="10">
        <v>765.96799999999996</v>
      </c>
      <c r="I234" s="10">
        <v>18.031980000000001</v>
      </c>
      <c r="J234" s="10">
        <v>784</v>
      </c>
    </row>
    <row r="235" spans="1:11" x14ac:dyDescent="0.2">
      <c r="B235" t="s">
        <v>90</v>
      </c>
      <c r="C235" t="s">
        <v>322</v>
      </c>
      <c r="E235" t="s">
        <v>115</v>
      </c>
      <c r="H235" s="10">
        <v>19</v>
      </c>
      <c r="I235" s="10">
        <v>1</v>
      </c>
      <c r="J235" s="10">
        <v>20</v>
      </c>
    </row>
    <row r="236" spans="1:11" x14ac:dyDescent="0.2">
      <c r="B236" t="s">
        <v>90</v>
      </c>
      <c r="C236" t="s">
        <v>321</v>
      </c>
      <c r="E236" t="s">
        <v>92</v>
      </c>
    </row>
    <row r="237" spans="1:11" x14ac:dyDescent="0.2">
      <c r="B237" t="s">
        <v>90</v>
      </c>
      <c r="C237" t="s">
        <v>326</v>
      </c>
      <c r="E237" t="s">
        <v>92</v>
      </c>
      <c r="H237" s="10">
        <v>95.95</v>
      </c>
      <c r="I237" s="10">
        <v>5.0500030000000002</v>
      </c>
      <c r="J237" s="10">
        <v>101</v>
      </c>
    </row>
    <row r="239" spans="1:11" x14ac:dyDescent="0.2">
      <c r="C239" s="9" t="s">
        <v>543</v>
      </c>
    </row>
    <row r="240" spans="1:11" x14ac:dyDescent="0.2">
      <c r="B240" t="s">
        <v>189</v>
      </c>
      <c r="C240" t="s">
        <v>193</v>
      </c>
      <c r="E240" t="s">
        <v>191</v>
      </c>
      <c r="F240" t="s">
        <v>93</v>
      </c>
      <c r="G240" s="1">
        <v>158.09729999999999</v>
      </c>
      <c r="H240" s="10">
        <v>7810.1760000000004</v>
      </c>
      <c r="I240" s="10">
        <v>445.82420000000002</v>
      </c>
      <c r="J240" s="10">
        <v>8256</v>
      </c>
      <c r="K240" s="10">
        <v>5222100</v>
      </c>
    </row>
    <row r="241" spans="2:11" x14ac:dyDescent="0.2">
      <c r="B241" t="s">
        <v>189</v>
      </c>
      <c r="C241" t="s">
        <v>190</v>
      </c>
      <c r="E241" t="s">
        <v>191</v>
      </c>
      <c r="F241" t="s">
        <v>93</v>
      </c>
      <c r="G241" s="1">
        <v>157.65969999999999</v>
      </c>
      <c r="H241" s="10">
        <v>82824.490000000005</v>
      </c>
      <c r="I241" s="10">
        <v>4267.5079999999998</v>
      </c>
      <c r="J241" s="10">
        <v>87092</v>
      </c>
      <c r="K241" s="10">
        <v>55240500</v>
      </c>
    </row>
    <row r="242" spans="2:11" x14ac:dyDescent="0.2">
      <c r="B242" t="s">
        <v>189</v>
      </c>
      <c r="C242" t="s">
        <v>243</v>
      </c>
      <c r="E242" t="s">
        <v>191</v>
      </c>
      <c r="F242" t="s">
        <v>93</v>
      </c>
      <c r="G242" s="1">
        <v>100.5891</v>
      </c>
      <c r="H242" s="10">
        <v>1744.84</v>
      </c>
      <c r="I242" s="10">
        <v>65.160030000000006</v>
      </c>
      <c r="J242" s="10">
        <v>1810</v>
      </c>
      <c r="K242" s="10">
        <v>1799400</v>
      </c>
    </row>
    <row r="243" spans="2:11" x14ac:dyDescent="0.2">
      <c r="B243" t="s">
        <v>189</v>
      </c>
      <c r="C243" t="s">
        <v>272</v>
      </c>
      <c r="E243" t="s">
        <v>191</v>
      </c>
      <c r="F243" t="s">
        <v>96</v>
      </c>
      <c r="G243" s="1">
        <v>73.550039999999996</v>
      </c>
      <c r="H243" s="10">
        <v>1037.136</v>
      </c>
      <c r="I243" s="10">
        <v>16.86401</v>
      </c>
      <c r="J243" s="10">
        <v>1054</v>
      </c>
      <c r="K243" s="10">
        <v>1433038</v>
      </c>
    </row>
    <row r="244" spans="2:11" x14ac:dyDescent="0.2">
      <c r="B244" t="s">
        <v>189</v>
      </c>
      <c r="C244" t="s">
        <v>276</v>
      </c>
      <c r="E244" t="s">
        <v>191</v>
      </c>
      <c r="F244" t="s">
        <v>96</v>
      </c>
      <c r="G244" s="1">
        <v>71.463089999999994</v>
      </c>
      <c r="H244" s="10">
        <v>1627.5540000000001</v>
      </c>
      <c r="I244" s="10">
        <v>43.446040000000004</v>
      </c>
      <c r="J244" s="10">
        <v>1671</v>
      </c>
      <c r="K244" s="10">
        <v>2338270</v>
      </c>
    </row>
    <row r="245" spans="2:11" x14ac:dyDescent="0.2">
      <c r="B245" t="s">
        <v>189</v>
      </c>
      <c r="C245" t="s">
        <v>323</v>
      </c>
      <c r="E245" t="s">
        <v>191</v>
      </c>
      <c r="F245" t="s">
        <v>93</v>
      </c>
      <c r="H245" s="10">
        <v>99.015000000000001</v>
      </c>
      <c r="I245" s="10">
        <v>15.984999999999999</v>
      </c>
      <c r="J245" s="10">
        <v>115</v>
      </c>
    </row>
    <row r="246" spans="2:11" x14ac:dyDescent="0.2">
      <c r="B246" t="s">
        <v>189</v>
      </c>
      <c r="C246" t="s">
        <v>324</v>
      </c>
      <c r="E246" t="s">
        <v>191</v>
      </c>
      <c r="F246" t="s">
        <v>93</v>
      </c>
      <c r="H246" s="10">
        <v>144.04499999999999</v>
      </c>
      <c r="I246" s="10">
        <v>20.954999999999998</v>
      </c>
      <c r="J246" s="10">
        <v>165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46" workbookViewId="0">
      <selection sqref="A1:E1"/>
    </sheetView>
  </sheetViews>
  <sheetFormatPr defaultRowHeight="12.75" x14ac:dyDescent="0.2"/>
  <cols>
    <col min="2" max="2" width="12" customWidth="1"/>
    <col min="3" max="3" width="10.7109375" customWidth="1"/>
    <col min="4" max="5" width="11.5703125" customWidth="1"/>
    <col min="7" max="9" width="10.7109375" customWidth="1"/>
    <col min="11" max="11" width="3.28515625" customWidth="1"/>
    <col min="12" max="12" width="66.42578125" customWidth="1"/>
  </cols>
  <sheetData>
    <row r="1" spans="1:12" x14ac:dyDescent="0.2">
      <c r="A1" s="34" t="s">
        <v>27</v>
      </c>
      <c r="B1" s="34"/>
      <c r="C1" s="34"/>
      <c r="D1" s="34"/>
      <c r="E1" s="34"/>
      <c r="L1" t="s">
        <v>585</v>
      </c>
    </row>
    <row r="2" spans="1:12" x14ac:dyDescent="0.2">
      <c r="L2" t="s">
        <v>586</v>
      </c>
    </row>
    <row r="3" spans="1:12" x14ac:dyDescent="0.2">
      <c r="L3" t="s">
        <v>587</v>
      </c>
    </row>
    <row r="4" spans="1:12" x14ac:dyDescent="0.2">
      <c r="B4" t="s">
        <v>25</v>
      </c>
      <c r="F4" t="s">
        <v>26</v>
      </c>
    </row>
    <row r="5" spans="1:12" x14ac:dyDescent="0.2">
      <c r="A5" t="s">
        <v>3</v>
      </c>
      <c r="B5" t="s">
        <v>0</v>
      </c>
      <c r="C5" t="s">
        <v>1</v>
      </c>
      <c r="D5" t="s">
        <v>45</v>
      </c>
      <c r="F5" t="s">
        <v>3</v>
      </c>
      <c r="G5" t="s">
        <v>0</v>
      </c>
      <c r="H5" t="s">
        <v>1</v>
      </c>
      <c r="I5" s="1" t="s">
        <v>19</v>
      </c>
      <c r="J5" s="4" t="s">
        <v>20</v>
      </c>
      <c r="L5" s="1" t="s">
        <v>21</v>
      </c>
    </row>
    <row r="6" spans="1:12" x14ac:dyDescent="0.2">
      <c r="A6">
        <v>1850</v>
      </c>
      <c r="D6" s="1">
        <f>I6</f>
        <v>12789.79005445013</v>
      </c>
      <c r="F6">
        <v>1850</v>
      </c>
      <c r="G6" s="1"/>
      <c r="H6" s="1"/>
      <c r="I6" s="1">
        <v>12789.79005445013</v>
      </c>
      <c r="L6" t="s">
        <v>22</v>
      </c>
    </row>
    <row r="7" spans="1:12" x14ac:dyDescent="0.2">
      <c r="A7">
        <v>1851</v>
      </c>
      <c r="D7" s="1">
        <f>D$6*(D$16/D$6)^((A7-A$6)/(A$16-A$6))</f>
        <v>13601.450369755366</v>
      </c>
      <c r="F7">
        <v>1860</v>
      </c>
      <c r="G7" s="1"/>
      <c r="H7" s="1"/>
      <c r="I7" s="1">
        <v>23663.635747981967</v>
      </c>
      <c r="L7" t="s">
        <v>23</v>
      </c>
    </row>
    <row r="8" spans="1:12" x14ac:dyDescent="0.2">
      <c r="A8">
        <v>1852</v>
      </c>
      <c r="D8" s="1">
        <f t="shared" ref="D8:D15" si="0">D$6*(D$16/D$6)^((A8-A$6)/(A$16-A$6))</f>
        <v>14464.61993303392</v>
      </c>
      <c r="F8">
        <v>1870</v>
      </c>
      <c r="G8" s="1"/>
      <c r="H8" s="1"/>
      <c r="I8" s="1">
        <v>40291.739364713285</v>
      </c>
    </row>
    <row r="9" spans="1:12" x14ac:dyDescent="0.2">
      <c r="A9">
        <v>1853</v>
      </c>
      <c r="D9" s="1">
        <f t="shared" si="0"/>
        <v>15382.567602669964</v>
      </c>
      <c r="F9">
        <v>1880</v>
      </c>
      <c r="G9" s="1">
        <v>53369</v>
      </c>
      <c r="H9" s="1">
        <v>5040</v>
      </c>
      <c r="I9" s="1">
        <f>G9+H9</f>
        <v>58409</v>
      </c>
      <c r="J9" s="4">
        <f>G9/H9</f>
        <v>10.589087301587302</v>
      </c>
      <c r="L9" t="s">
        <v>24</v>
      </c>
    </row>
    <row r="10" spans="1:12" x14ac:dyDescent="0.2">
      <c r="A10">
        <v>1854</v>
      </c>
      <c r="D10" s="1">
        <f t="shared" si="0"/>
        <v>16358.76968397332</v>
      </c>
      <c r="F10">
        <v>1890</v>
      </c>
      <c r="G10" s="1">
        <v>74299</v>
      </c>
      <c r="H10" s="1">
        <v>6335</v>
      </c>
      <c r="I10" s="1">
        <f t="shared" ref="I10:I22" si="1">G10+H10</f>
        <v>80634</v>
      </c>
      <c r="J10" s="4">
        <f t="shared" ref="J10:J22" si="2">G10/H10</f>
        <v>11.728334648776638</v>
      </c>
    </row>
    <row r="11" spans="1:12" x14ac:dyDescent="0.2">
      <c r="A11">
        <v>1855</v>
      </c>
      <c r="D11" s="1">
        <f t="shared" si="0"/>
        <v>17396.923094089663</v>
      </c>
      <c r="F11">
        <v>1904</v>
      </c>
      <c r="G11" s="1">
        <v>100525.69580938669</v>
      </c>
      <c r="H11" s="1">
        <v>6989.3315290041037</v>
      </c>
      <c r="I11" s="1">
        <f t="shared" si="1"/>
        <v>107515.02733839079</v>
      </c>
      <c r="J11" s="4">
        <f t="shared" si="2"/>
        <v>14.382733941325917</v>
      </c>
    </row>
    <row r="12" spans="1:12" x14ac:dyDescent="0.2">
      <c r="A12">
        <v>1856</v>
      </c>
      <c r="D12" s="1">
        <f t="shared" si="0"/>
        <v>18500.9593623767</v>
      </c>
      <c r="F12">
        <v>1910</v>
      </c>
      <c r="G12" s="1">
        <v>130348.66548374952</v>
      </c>
      <c r="H12" s="1">
        <v>8732.0546955658465</v>
      </c>
      <c r="I12" s="1">
        <f t="shared" si="1"/>
        <v>139080.72017931537</v>
      </c>
      <c r="J12" s="4">
        <f t="shared" si="2"/>
        <v>14.92760524621322</v>
      </c>
    </row>
    <row r="13" spans="1:12" x14ac:dyDescent="0.2">
      <c r="A13">
        <v>1857</v>
      </c>
      <c r="D13" s="1">
        <f t="shared" si="0"/>
        <v>19675.059519266386</v>
      </c>
      <c r="F13">
        <v>1922</v>
      </c>
      <c r="G13" s="1">
        <v>156434.52484619475</v>
      </c>
      <c r="H13" s="1">
        <v>9012.5701188029307</v>
      </c>
      <c r="I13" s="1">
        <f t="shared" si="1"/>
        <v>165447.09496499767</v>
      </c>
      <c r="J13" s="4">
        <f t="shared" si="2"/>
        <v>17.357371180927103</v>
      </c>
    </row>
    <row r="14" spans="1:12" x14ac:dyDescent="0.2">
      <c r="A14">
        <v>1858</v>
      </c>
      <c r="D14" s="1">
        <f t="shared" si="0"/>
        <v>20923.669929997915</v>
      </c>
      <c r="F14">
        <v>1933</v>
      </c>
      <c r="G14" s="1">
        <v>233555.65763933989</v>
      </c>
      <c r="H14" s="1">
        <v>10726.343111690643</v>
      </c>
      <c r="I14" s="1">
        <f t="shared" si="1"/>
        <v>244282.00075103051</v>
      </c>
      <c r="J14" s="4">
        <f t="shared" si="2"/>
        <v>21.774024493472293</v>
      </c>
    </row>
    <row r="15" spans="1:12" x14ac:dyDescent="0.2">
      <c r="A15">
        <v>1859</v>
      </c>
      <c r="D15" s="1">
        <f t="shared" si="0"/>
        <v>22251.519133184458</v>
      </c>
      <c r="F15">
        <v>1940</v>
      </c>
      <c r="G15" s="1">
        <v>270697.93113569228</v>
      </c>
      <c r="H15" s="1">
        <v>14339.00665255151</v>
      </c>
      <c r="I15" s="1">
        <f t="shared" si="1"/>
        <v>285036.93778824381</v>
      </c>
      <c r="J15" s="4">
        <f t="shared" si="2"/>
        <v>18.878429844896107</v>
      </c>
    </row>
    <row r="16" spans="1:12" x14ac:dyDescent="0.2">
      <c r="A16">
        <v>1860</v>
      </c>
      <c r="D16" s="1">
        <f>I7</f>
        <v>23663.635747981967</v>
      </c>
      <c r="F16">
        <v>1950</v>
      </c>
      <c r="G16" s="1">
        <v>251562</v>
      </c>
      <c r="H16" s="1">
        <v>12995</v>
      </c>
      <c r="I16" s="1">
        <f t="shared" si="1"/>
        <v>264557</v>
      </c>
      <c r="J16" s="4">
        <f t="shared" si="2"/>
        <v>19.358368603308964</v>
      </c>
    </row>
    <row r="17" spans="1:10" x14ac:dyDescent="0.2">
      <c r="A17">
        <v>1861</v>
      </c>
      <c r="D17" s="1">
        <f>D$16*(D$26/D$16)^((A17-A$16)/(A$26-A$16))</f>
        <v>24957.146369159309</v>
      </c>
      <c r="F17">
        <v>1960</v>
      </c>
      <c r="G17" s="1">
        <v>332952</v>
      </c>
      <c r="H17" s="1">
        <v>16346</v>
      </c>
      <c r="I17" s="1">
        <f t="shared" si="1"/>
        <v>349298</v>
      </c>
      <c r="J17" s="4">
        <f t="shared" si="2"/>
        <v>20.369019943717117</v>
      </c>
    </row>
    <row r="18" spans="1:10" x14ac:dyDescent="0.2">
      <c r="A18">
        <v>1862</v>
      </c>
      <c r="D18" s="1">
        <f t="shared" ref="D18:D25" si="3">D$16*(D$26/D$16)^((A18-A$16)/(A$26-A$16))</f>
        <v>26321.363357900707</v>
      </c>
      <c r="F18">
        <v>1970</v>
      </c>
      <c r="G18" s="1">
        <v>313800</v>
      </c>
      <c r="H18" s="1">
        <v>14220</v>
      </c>
      <c r="I18" s="1">
        <f t="shared" si="1"/>
        <v>328020</v>
      </c>
      <c r="J18" s="4">
        <f t="shared" si="2"/>
        <v>22.067510548523206</v>
      </c>
    </row>
    <row r="19" spans="1:10" x14ac:dyDescent="0.2">
      <c r="A19">
        <v>1863</v>
      </c>
      <c r="D19" s="1">
        <f t="shared" si="3"/>
        <v>27760.15169245391</v>
      </c>
      <c r="F19">
        <v>1980</v>
      </c>
      <c r="G19" s="1">
        <v>439228</v>
      </c>
      <c r="H19" s="1">
        <v>27143</v>
      </c>
      <c r="I19" s="1">
        <f t="shared" si="1"/>
        <v>466371</v>
      </c>
      <c r="J19" s="4">
        <f t="shared" si="2"/>
        <v>16.181999042110306</v>
      </c>
    </row>
    <row r="20" spans="1:10" x14ac:dyDescent="0.2">
      <c r="A20">
        <v>1864</v>
      </c>
      <c r="D20" s="1">
        <f t="shared" si="3"/>
        <v>29277.58761997175</v>
      </c>
      <c r="F20">
        <v>1990</v>
      </c>
      <c r="G20" s="1">
        <v>1030207</v>
      </c>
      <c r="H20" s="1">
        <v>84904</v>
      </c>
      <c r="I20" s="1">
        <f t="shared" si="1"/>
        <v>1115111</v>
      </c>
      <c r="J20" s="4">
        <f t="shared" si="2"/>
        <v>12.133786394045039</v>
      </c>
    </row>
    <row r="21" spans="1:10" x14ac:dyDescent="0.2">
      <c r="A21">
        <v>1865</v>
      </c>
      <c r="D21" s="1">
        <f t="shared" si="3"/>
        <v>30877.970204973019</v>
      </c>
      <c r="F21">
        <v>2000</v>
      </c>
      <c r="G21" s="1">
        <v>1806261</v>
      </c>
      <c r="H21" s="1">
        <v>169758</v>
      </c>
      <c r="I21" s="1">
        <f t="shared" si="1"/>
        <v>1976019</v>
      </c>
      <c r="J21" s="4">
        <f t="shared" si="2"/>
        <v>10.640211359700279</v>
      </c>
    </row>
    <row r="22" spans="1:10" x14ac:dyDescent="0.2">
      <c r="A22">
        <v>1866</v>
      </c>
      <c r="D22" s="1">
        <f t="shared" si="3"/>
        <v>32565.83350906974</v>
      </c>
      <c r="F22">
        <v>2010</v>
      </c>
      <c r="G22" s="1">
        <v>2059020</v>
      </c>
      <c r="H22" s="1">
        <v>204582</v>
      </c>
      <c r="I22" s="1">
        <f t="shared" si="1"/>
        <v>2263602</v>
      </c>
      <c r="J22" s="4">
        <f t="shared" si="2"/>
        <v>10.064521805437428</v>
      </c>
    </row>
    <row r="23" spans="1:10" x14ac:dyDescent="0.2">
      <c r="A23">
        <v>1867</v>
      </c>
      <c r="D23" s="1">
        <f t="shared" si="3"/>
        <v>34345.95943646731</v>
      </c>
    </row>
    <row r="24" spans="1:10" x14ac:dyDescent="0.2">
      <c r="A24">
        <v>1868</v>
      </c>
      <c r="D24" s="1">
        <f t="shared" si="3"/>
        <v>36223.391281630225</v>
      </c>
    </row>
    <row r="25" spans="1:10" x14ac:dyDescent="0.2">
      <c r="A25">
        <v>1869</v>
      </c>
      <c r="D25" s="1">
        <f t="shared" si="3"/>
        <v>38203.448017495393</v>
      </c>
    </row>
    <row r="26" spans="1:10" x14ac:dyDescent="0.2">
      <c r="A26">
        <v>1870</v>
      </c>
      <c r="D26" s="1">
        <f>I8</f>
        <v>40291.739364713285</v>
      </c>
    </row>
    <row r="27" spans="1:10" x14ac:dyDescent="0.2">
      <c r="A27">
        <v>1871</v>
      </c>
      <c r="D27" s="1">
        <f>D$26*(D$36/D$26)^((A27-A$26)/(A$36-A$26))</f>
        <v>41815.990792245269</v>
      </c>
    </row>
    <row r="28" spans="1:10" x14ac:dyDescent="0.2">
      <c r="A28">
        <v>1872</v>
      </c>
      <c r="D28" s="1">
        <f t="shared" ref="D28:D35" si="4">D$26*(D$36/D$26)^((A28-A$26)/(A$36-A$26))</f>
        <v>43397.90521598854</v>
      </c>
    </row>
    <row r="29" spans="1:10" x14ac:dyDescent="0.2">
      <c r="A29">
        <v>1873</v>
      </c>
      <c r="D29" s="1">
        <f t="shared" si="4"/>
        <v>45039.664048452854</v>
      </c>
    </row>
    <row r="30" spans="1:10" x14ac:dyDescent="0.2">
      <c r="A30">
        <v>1874</v>
      </c>
      <c r="D30" s="1">
        <f t="shared" si="4"/>
        <v>46743.531225791427</v>
      </c>
    </row>
    <row r="31" spans="1:10" x14ac:dyDescent="0.2">
      <c r="A31">
        <v>1875</v>
      </c>
      <c r="D31" s="1">
        <f t="shared" si="4"/>
        <v>48511.856329700866</v>
      </c>
    </row>
    <row r="32" spans="1:10" x14ac:dyDescent="0.2">
      <c r="A32">
        <v>1876</v>
      </c>
      <c r="D32" s="1">
        <f t="shared" si="4"/>
        <v>50347.077827423847</v>
      </c>
    </row>
    <row r="33" spans="1:4" x14ac:dyDescent="0.2">
      <c r="A33">
        <v>1877</v>
      </c>
      <c r="D33" s="1">
        <f t="shared" si="4"/>
        <v>52251.726434322256</v>
      </c>
    </row>
    <row r="34" spans="1:4" x14ac:dyDescent="0.2">
      <c r="A34">
        <v>1878</v>
      </c>
      <c r="D34" s="1">
        <f t="shared" si="4"/>
        <v>54228.428603657689</v>
      </c>
    </row>
    <row r="35" spans="1:4" x14ac:dyDescent="0.2">
      <c r="A35">
        <v>1879</v>
      </c>
      <c r="D35" s="1">
        <f t="shared" si="4"/>
        <v>56279.910148391697</v>
      </c>
    </row>
    <row r="36" spans="1:4" x14ac:dyDescent="0.2">
      <c r="A36">
        <v>1880</v>
      </c>
      <c r="B36" s="1">
        <f>G9</f>
        <v>53369</v>
      </c>
      <c r="C36" s="1">
        <f>H9</f>
        <v>5040</v>
      </c>
      <c r="D36" s="1">
        <f>B36+C36</f>
        <v>58409</v>
      </c>
    </row>
    <row r="37" spans="1:4" x14ac:dyDescent="0.2">
      <c r="A37">
        <v>1881</v>
      </c>
      <c r="B37" s="1">
        <f>B$36*(B$46/B$36)^(($A37-$A$36)/($A$46-$A$36))</f>
        <v>55164.343695025906</v>
      </c>
      <c r="C37" s="1">
        <f>C$36*(C$46/C$36)^(($A37-$A$36)/($A$46-$A$36))</f>
        <v>5156.5845697597051</v>
      </c>
      <c r="D37" s="1">
        <f t="shared" ref="D37:D100" si="5">B37+C37</f>
        <v>60320.928264785609</v>
      </c>
    </row>
    <row r="38" spans="1:4" x14ac:dyDescent="0.2">
      <c r="A38">
        <v>1882</v>
      </c>
      <c r="B38" s="1">
        <f t="shared" ref="B38:C45" si="6">B$36*(B$46/B$36)^(($A38-$A$36)/($A$46-$A$36))</f>
        <v>57020.083106352824</v>
      </c>
      <c r="C38" s="1">
        <f t="shared" si="6"/>
        <v>5275.8659573579143</v>
      </c>
      <c r="D38" s="1">
        <f t="shared" si="5"/>
        <v>62295.949063710737</v>
      </c>
    </row>
    <row r="39" spans="1:4" x14ac:dyDescent="0.2">
      <c r="A39">
        <v>1883</v>
      </c>
      <c r="B39" s="1">
        <f t="shared" si="6"/>
        <v>58938.249957799235</v>
      </c>
      <c r="C39" s="1">
        <f t="shared" si="6"/>
        <v>5397.9065452048289</v>
      </c>
      <c r="D39" s="1">
        <f t="shared" si="5"/>
        <v>64336.156503004066</v>
      </c>
    </row>
    <row r="40" spans="1:4" x14ac:dyDescent="0.2">
      <c r="A40">
        <v>1884</v>
      </c>
      <c r="B40" s="1">
        <f t="shared" si="6"/>
        <v>60920.944320773917</v>
      </c>
      <c r="C40" s="1">
        <f t="shared" si="6"/>
        <v>5522.7701587317752</v>
      </c>
      <c r="D40" s="1">
        <f t="shared" si="5"/>
        <v>66443.714479505696</v>
      </c>
    </row>
    <row r="41" spans="1:4" x14ac:dyDescent="0.2">
      <c r="A41">
        <v>1885</v>
      </c>
      <c r="B41" s="1">
        <f t="shared" si="6"/>
        <v>62970.336913502375</v>
      </c>
      <c r="C41" s="1">
        <f t="shared" si="6"/>
        <v>5650.5220997709584</v>
      </c>
      <c r="D41" s="1">
        <f t="shared" si="5"/>
        <v>68620.859013273337</v>
      </c>
    </row>
    <row r="42" spans="1:4" x14ac:dyDescent="0.2">
      <c r="A42">
        <v>1886</v>
      </c>
      <c r="B42" s="1">
        <f t="shared" si="6"/>
        <v>65088.671477599768</v>
      </c>
      <c r="C42" s="1">
        <f t="shared" si="6"/>
        <v>5781.229180707368</v>
      </c>
      <c r="D42" s="1">
        <f t="shared" si="5"/>
        <v>70869.900658307131</v>
      </c>
    </row>
    <row r="43" spans="1:4" x14ac:dyDescent="0.2">
      <c r="A43">
        <v>1887</v>
      </c>
      <c r="B43" s="1">
        <f t="shared" si="6"/>
        <v>67278.267234592044</v>
      </c>
      <c r="C43" s="1">
        <f t="shared" si="6"/>
        <v>5914.9597594206671</v>
      </c>
      <c r="D43" s="1">
        <f t="shared" si="5"/>
        <v>73193.226994012715</v>
      </c>
    </row>
    <row r="44" spans="1:4" x14ac:dyDescent="0.2">
      <c r="A44">
        <v>1888</v>
      </c>
      <c r="B44" s="1">
        <f t="shared" si="6"/>
        <v>69541.521425075145</v>
      </c>
      <c r="C44" s="1">
        <f t="shared" si="6"/>
        <v>6051.7837750353547</v>
      </c>
      <c r="D44" s="1">
        <f t="shared" si="5"/>
        <v>75593.305200110495</v>
      </c>
    </row>
    <row r="45" spans="1:4" x14ac:dyDescent="0.2">
      <c r="A45">
        <v>1889</v>
      </c>
      <c r="B45" s="1">
        <f t="shared" si="6"/>
        <v>71880.911933291849</v>
      </c>
      <c r="C45" s="1">
        <f t="shared" si="6"/>
        <v>6191.7727844979081</v>
      </c>
      <c r="D45" s="1">
        <f t="shared" si="5"/>
        <v>78072.684717789758</v>
      </c>
    </row>
    <row r="46" spans="1:4" x14ac:dyDescent="0.2">
      <c r="A46">
        <v>1890</v>
      </c>
      <c r="B46" s="1">
        <f>G10</f>
        <v>74299</v>
      </c>
      <c r="C46" s="1">
        <f>H10</f>
        <v>6335</v>
      </c>
      <c r="D46" s="1">
        <f t="shared" si="5"/>
        <v>80634</v>
      </c>
    </row>
    <row r="47" spans="1:4" x14ac:dyDescent="0.2">
      <c r="A47">
        <v>1891</v>
      </c>
      <c r="B47" s="1">
        <f>B$46*(B$60/B$46)^(($A47-$A$46)/($A$60-$A$46))</f>
        <v>75920.860173965542</v>
      </c>
      <c r="C47" s="1">
        <f>C$46*(C$60/C$46)^(($A47-$A$46)/($A$60-$A$46))</f>
        <v>6379.6350449333531</v>
      </c>
      <c r="D47" s="1">
        <f t="shared" si="5"/>
        <v>82300.495218898897</v>
      </c>
    </row>
    <row r="48" spans="1:4" x14ac:dyDescent="0.2">
      <c r="A48">
        <v>1892</v>
      </c>
      <c r="B48" s="1">
        <f t="shared" ref="B48:C59" si="7">B$46*(B$60/B$46)^(($A48-$A$46)/($A$60-$A$46))</f>
        <v>77578.123656507189</v>
      </c>
      <c r="C48" s="1">
        <f t="shared" si="7"/>
        <v>6424.5845787753415</v>
      </c>
      <c r="D48" s="1">
        <f t="shared" si="5"/>
        <v>84002.708235282524</v>
      </c>
    </row>
    <row r="49" spans="1:4" x14ac:dyDescent="0.2">
      <c r="A49">
        <v>1893</v>
      </c>
      <c r="B49" s="1">
        <f t="shared" si="7"/>
        <v>79271.563260397728</v>
      </c>
      <c r="C49" s="1">
        <f t="shared" si="7"/>
        <v>6469.85081734705</v>
      </c>
      <c r="D49" s="1">
        <f t="shared" si="5"/>
        <v>85741.414077744776</v>
      </c>
    </row>
    <row r="50" spans="1:4" x14ac:dyDescent="0.2">
      <c r="A50">
        <v>1894</v>
      </c>
      <c r="B50" s="1">
        <f t="shared" si="7"/>
        <v>81001.968668007918</v>
      </c>
      <c r="C50" s="1">
        <f t="shared" si="7"/>
        <v>6515.4359920817587</v>
      </c>
      <c r="D50" s="1">
        <f t="shared" si="5"/>
        <v>87517.404660089669</v>
      </c>
    </row>
    <row r="51" spans="1:4" x14ac:dyDescent="0.2">
      <c r="A51">
        <v>1895</v>
      </c>
      <c r="B51" s="1">
        <f t="shared" si="7"/>
        <v>82770.146799550028</v>
      </c>
      <c r="C51" s="1">
        <f t="shared" si="7"/>
        <v>6561.3423501349471</v>
      </c>
      <c r="D51" s="1">
        <f t="shared" si="5"/>
        <v>89331.489149684974</v>
      </c>
    </row>
    <row r="52" spans="1:4" x14ac:dyDescent="0.2">
      <c r="A52">
        <v>1896</v>
      </c>
      <c r="B52" s="1">
        <f t="shared" si="7"/>
        <v>84576.922189359742</v>
      </c>
      <c r="C52" s="1">
        <f t="shared" si="7"/>
        <v>6607.5721544950729</v>
      </c>
      <c r="D52" s="1">
        <f t="shared" si="5"/>
        <v>91184.494343854822</v>
      </c>
    </row>
    <row r="53" spans="1:4" x14ac:dyDescent="0.2">
      <c r="A53">
        <v>1897</v>
      </c>
      <c r="B53" s="1">
        <f t="shared" si="7"/>
        <v>86423.137370391851</v>
      </c>
      <c r="C53" s="1">
        <f t="shared" si="7"/>
        <v>6654.1276840951132</v>
      </c>
      <c r="D53" s="1">
        <f t="shared" si="5"/>
        <v>93077.265054486968</v>
      </c>
    </row>
    <row r="54" spans="1:4" x14ac:dyDescent="0.2">
      <c r="A54">
        <v>1898</v>
      </c>
      <c r="B54" s="1">
        <f t="shared" si="7"/>
        <v>88309.653267109054</v>
      </c>
      <c r="C54" s="1">
        <f t="shared" si="7"/>
        <v>6701.0112339249254</v>
      </c>
      <c r="D54" s="1">
        <f t="shared" si="5"/>
        <v>95010.664501033985</v>
      </c>
    </row>
    <row r="55" spans="1:4" x14ac:dyDescent="0.2">
      <c r="A55">
        <v>1899</v>
      </c>
      <c r="B55" s="1">
        <f t="shared" si="7"/>
        <v>90237.349596947024</v>
      </c>
      <c r="C55" s="1">
        <f t="shared" si="7"/>
        <v>6748.2251151443634</v>
      </c>
      <c r="D55" s="1">
        <f t="shared" si="5"/>
        <v>96985.574712091387</v>
      </c>
    </row>
    <row r="56" spans="1:4" x14ac:dyDescent="0.2">
      <c r="A56">
        <v>1900</v>
      </c>
      <c r="B56" s="1">
        <f t="shared" si="7"/>
        <v>92207.125280542954</v>
      </c>
      <c r="C56" s="1">
        <f t="shared" si="7"/>
        <v>6795.7716551972217</v>
      </c>
      <c r="D56" s="1">
        <f t="shared" si="5"/>
        <v>99002.89693574018</v>
      </c>
    </row>
    <row r="57" spans="1:4" x14ac:dyDescent="0.2">
      <c r="A57">
        <v>1901</v>
      </c>
      <c r="B57" s="1">
        <f t="shared" si="7"/>
        <v>94219.898860919056</v>
      </c>
      <c r="C57" s="1">
        <f t="shared" si="7"/>
        <v>6843.6531979259571</v>
      </c>
      <c r="D57" s="1">
        <f t="shared" si="5"/>
        <v>101063.55205884502</v>
      </c>
    </row>
    <row r="58" spans="1:4" x14ac:dyDescent="0.2">
      <c r="A58">
        <v>1902</v>
      </c>
      <c r="B58" s="1">
        <f t="shared" si="7"/>
        <v>96276.608931816198</v>
      </c>
      <c r="C58" s="1">
        <f t="shared" si="7"/>
        <v>6891.8721036872385</v>
      </c>
      <c r="D58" s="1">
        <f t="shared" si="5"/>
        <v>103168.48103550344</v>
      </c>
    </row>
    <row r="59" spans="1:4" x14ac:dyDescent="0.2">
      <c r="A59">
        <v>1903</v>
      </c>
      <c r="B59" s="1">
        <f t="shared" si="7"/>
        <v>98378.214575377584</v>
      </c>
      <c r="C59" s="1">
        <f t="shared" si="7"/>
        <v>6940.4307494682962</v>
      </c>
      <c r="D59" s="1">
        <f t="shared" si="5"/>
        <v>105318.64532484589</v>
      </c>
    </row>
    <row r="60" spans="1:4" x14ac:dyDescent="0.2">
      <c r="A60">
        <v>1904</v>
      </c>
      <c r="B60" s="1">
        <f>G11</f>
        <v>100525.69580938669</v>
      </c>
      <c r="C60" s="1">
        <f>H11</f>
        <v>6989.3315290041037</v>
      </c>
      <c r="D60" s="1">
        <f t="shared" si="5"/>
        <v>107515.02733839079</v>
      </c>
    </row>
    <row r="61" spans="1:4" x14ac:dyDescent="0.2">
      <c r="A61">
        <v>1905</v>
      </c>
      <c r="B61" s="1">
        <f>B$60*(B$66/B$60)^(($A61-$A$60)/($A$66-$A$60))</f>
        <v>104974.06249922694</v>
      </c>
      <c r="C61" s="1">
        <f>C$60*(C$66/C$60)^(($A61-$A$60)/($A$66-$A$60))</f>
        <v>7253.5249429988971</v>
      </c>
      <c r="D61" s="1">
        <f t="shared" si="5"/>
        <v>112227.58744222583</v>
      </c>
    </row>
    <row r="62" spans="1:4" x14ac:dyDescent="0.2">
      <c r="A62">
        <v>1906</v>
      </c>
      <c r="B62" s="1">
        <f t="shared" ref="B62:C65" si="8">B$60*(B$66/B$60)^(($A62-$A$60)/($A$66-$A$60))</f>
        <v>109619.27404597621</v>
      </c>
      <c r="C62" s="1">
        <f t="shared" si="8"/>
        <v>7527.704742631372</v>
      </c>
      <c r="D62" s="1">
        <f t="shared" si="5"/>
        <v>117146.97878860758</v>
      </c>
    </row>
    <row r="63" spans="1:4" x14ac:dyDescent="0.2">
      <c r="A63">
        <v>1907</v>
      </c>
      <c r="B63" s="1">
        <f t="shared" si="8"/>
        <v>114470.04103947419</v>
      </c>
      <c r="C63" s="1">
        <f t="shared" si="8"/>
        <v>7812.2484085381402</v>
      </c>
      <c r="D63" s="1">
        <f t="shared" si="5"/>
        <v>122282.28944801234</v>
      </c>
    </row>
    <row r="64" spans="1:4" x14ac:dyDescent="0.2">
      <c r="A64">
        <v>1908</v>
      </c>
      <c r="B64" s="1">
        <f t="shared" si="8"/>
        <v>119535.45952222888</v>
      </c>
      <c r="C64" s="1">
        <f t="shared" si="8"/>
        <v>8107.5476899446958</v>
      </c>
      <c r="D64" s="1">
        <f t="shared" si="5"/>
        <v>127643.00721217357</v>
      </c>
    </row>
    <row r="65" spans="1:4" x14ac:dyDescent="0.2">
      <c r="A65">
        <v>1909</v>
      </c>
      <c r="B65" s="1">
        <f t="shared" si="8"/>
        <v>124825.02804609855</v>
      </c>
      <c r="C65" s="1">
        <f t="shared" si="8"/>
        <v>8414.0091440112901</v>
      </c>
      <c r="D65" s="1">
        <f t="shared" si="5"/>
        <v>133239.03719010984</v>
      </c>
    </row>
    <row r="66" spans="1:4" x14ac:dyDescent="0.2">
      <c r="A66">
        <v>1910</v>
      </c>
      <c r="B66" s="1">
        <f>G12</f>
        <v>130348.66548374952</v>
      </c>
      <c r="C66" s="1">
        <f>H12</f>
        <v>8732.0546955658465</v>
      </c>
      <c r="D66" s="1">
        <f t="shared" si="5"/>
        <v>139080.72017931537</v>
      </c>
    </row>
    <row r="67" spans="1:4" x14ac:dyDescent="0.2">
      <c r="A67">
        <v>1911</v>
      </c>
      <c r="B67" s="1">
        <f>B$66*(B$78/B$66)^(($A67-$A$66)/($A$78-$A$66))</f>
        <v>132345.37150325358</v>
      </c>
      <c r="C67" s="1">
        <f>C$66*(C$78/C$66)^(($A67-$A$66)/($A$78-$A$66))</f>
        <v>8755.0936944168152</v>
      </c>
      <c r="D67" s="1">
        <f t="shared" si="5"/>
        <v>141100.46519767039</v>
      </c>
    </row>
    <row r="68" spans="1:4" x14ac:dyDescent="0.2">
      <c r="A68">
        <v>1912</v>
      </c>
      <c r="B68" s="1">
        <f t="shared" ref="B68:C77" si="9">B$66*(B$78/B$66)^(($A68-$A$66)/($A$78-$A$66))</f>
        <v>134372.66345099502</v>
      </c>
      <c r="C68" s="1">
        <f t="shared" si="9"/>
        <v>8778.1934802745727</v>
      </c>
      <c r="D68" s="1">
        <f t="shared" si="5"/>
        <v>143150.85693126961</v>
      </c>
    </row>
    <row r="69" spans="1:4" x14ac:dyDescent="0.2">
      <c r="A69">
        <v>1913</v>
      </c>
      <c r="B69" s="1">
        <f t="shared" si="9"/>
        <v>136431.00984812668</v>
      </c>
      <c r="C69" s="1">
        <f t="shared" si="9"/>
        <v>8801.3542135219632</v>
      </c>
      <c r="D69" s="1">
        <f t="shared" si="5"/>
        <v>145232.36406164864</v>
      </c>
    </row>
    <row r="70" spans="1:4" x14ac:dyDescent="0.2">
      <c r="A70">
        <v>1914</v>
      </c>
      <c r="B70" s="1">
        <f t="shared" si="9"/>
        <v>138520.88639269886</v>
      </c>
      <c r="C70" s="1">
        <f t="shared" si="9"/>
        <v>8824.5760549649949</v>
      </c>
      <c r="D70" s="1">
        <f t="shared" si="5"/>
        <v>147345.46244766386</v>
      </c>
    </row>
    <row r="71" spans="1:4" x14ac:dyDescent="0.2">
      <c r="A71">
        <v>1915</v>
      </c>
      <c r="B71" s="1">
        <f t="shared" si="9"/>
        <v>140642.77606959641</v>
      </c>
      <c r="C71" s="1">
        <f t="shared" si="9"/>
        <v>8847.8591658339483</v>
      </c>
      <c r="D71" s="1">
        <f t="shared" si="5"/>
        <v>149490.63523543035</v>
      </c>
    </row>
    <row r="72" spans="1:4" x14ac:dyDescent="0.2">
      <c r="A72">
        <v>1916</v>
      </c>
      <c r="B72" s="1">
        <f t="shared" si="9"/>
        <v>142797.16926215988</v>
      </c>
      <c r="C72" s="1">
        <f t="shared" si="9"/>
        <v>8871.2037077845052</v>
      </c>
      <c r="D72" s="1">
        <f t="shared" si="5"/>
        <v>151668.37296994438</v>
      </c>
    </row>
    <row r="73" spans="1:4" x14ac:dyDescent="0.2">
      <c r="A73">
        <v>1917</v>
      </c>
      <c r="B73" s="1">
        <f t="shared" si="9"/>
        <v>144984.56386551654</v>
      </c>
      <c r="C73" s="1">
        <f t="shared" si="9"/>
        <v>8894.6098428988626</v>
      </c>
      <c r="D73" s="1">
        <f t="shared" si="5"/>
        <v>153879.17370841542</v>
      </c>
    </row>
    <row r="74" spans="1:4" x14ac:dyDescent="0.2">
      <c r="A74">
        <v>1918</v>
      </c>
      <c r="B74" s="1">
        <f t="shared" si="9"/>
        <v>147205.46540164723</v>
      </c>
      <c r="C74" s="1">
        <f t="shared" si="9"/>
        <v>8918.0777336868596</v>
      </c>
      <c r="D74" s="1">
        <f t="shared" si="5"/>
        <v>156123.5431353341</v>
      </c>
    </row>
    <row r="75" spans="1:4" x14ac:dyDescent="0.2">
      <c r="A75">
        <v>1919</v>
      </c>
      <c r="B75" s="1">
        <f t="shared" si="9"/>
        <v>149460.38713621622</v>
      </c>
      <c r="C75" s="1">
        <f t="shared" si="9"/>
        <v>8941.6075430871133</v>
      </c>
      <c r="D75" s="1">
        <f t="shared" si="5"/>
        <v>158401.99467930332</v>
      </c>
    </row>
    <row r="76" spans="1:4" x14ac:dyDescent="0.2">
      <c r="A76">
        <v>1920</v>
      </c>
      <c r="B76" s="1">
        <f t="shared" si="9"/>
        <v>151749.85019719013</v>
      </c>
      <c r="C76" s="1">
        <f t="shared" si="9"/>
        <v>8965.1994344681443</v>
      </c>
      <c r="D76" s="1">
        <f t="shared" si="5"/>
        <v>160715.04963165827</v>
      </c>
    </row>
    <row r="77" spans="1:4" x14ac:dyDescent="0.2">
      <c r="A77">
        <v>1921</v>
      </c>
      <c r="B77" s="1">
        <f t="shared" si="9"/>
        <v>154074.3836952745</v>
      </c>
      <c r="C77" s="1">
        <f t="shared" si="9"/>
        <v>8988.8535716295064</v>
      </c>
      <c r="D77" s="1">
        <f t="shared" si="5"/>
        <v>163063.23726690401</v>
      </c>
    </row>
    <row r="78" spans="1:4" x14ac:dyDescent="0.2">
      <c r="A78">
        <v>1922</v>
      </c>
      <c r="B78" s="1">
        <f>G13</f>
        <v>156434.52484619475</v>
      </c>
      <c r="C78" s="1">
        <f>H13</f>
        <v>9012.5701188029307</v>
      </c>
      <c r="D78" s="1">
        <f t="shared" si="5"/>
        <v>165447.09496499767</v>
      </c>
    </row>
    <row r="79" spans="1:4" x14ac:dyDescent="0.2">
      <c r="A79">
        <v>1923</v>
      </c>
      <c r="B79" s="1">
        <f>B$78*(B$89/B$78)^(($A79-$A$78)/($A$89-$A$78))</f>
        <v>162239.291974992</v>
      </c>
      <c r="C79" s="1">
        <f>C$78*(C$89/C$78)^(($A79-$A$78)/($A$89-$A$78))</f>
        <v>9156.3346940168303</v>
      </c>
      <c r="D79" s="1">
        <f t="shared" si="5"/>
        <v>171395.62666900884</v>
      </c>
    </row>
    <row r="80" spans="1:4" x14ac:dyDescent="0.2">
      <c r="A80">
        <v>1924</v>
      </c>
      <c r="B80" s="1">
        <f t="shared" ref="B80:C88" si="10">B$78*(B$89/B$78)^(($A80-$A$78)/($A$89-$A$78))</f>
        <v>168259.45478739994</v>
      </c>
      <c r="C80" s="1">
        <f t="shared" si="10"/>
        <v>9302.392538832406</v>
      </c>
      <c r="D80" s="1">
        <f t="shared" si="5"/>
        <v>177561.84732623235</v>
      </c>
    </row>
    <row r="81" spans="1:4" x14ac:dyDescent="0.2">
      <c r="A81">
        <v>1925</v>
      </c>
      <c r="B81" s="1">
        <f t="shared" si="10"/>
        <v>174503.00590387845</v>
      </c>
      <c r="C81" s="1">
        <f t="shared" si="10"/>
        <v>9450.7802344829597</v>
      </c>
      <c r="D81" s="1">
        <f t="shared" si="5"/>
        <v>183953.78613836141</v>
      </c>
    </row>
    <row r="82" spans="1:4" x14ac:dyDescent="0.2">
      <c r="A82">
        <v>1926</v>
      </c>
      <c r="B82" s="1">
        <f t="shared" si="10"/>
        <v>180978.23452456226</v>
      </c>
      <c r="C82" s="1">
        <f t="shared" si="10"/>
        <v>9601.5349457296161</v>
      </c>
      <c r="D82" s="1">
        <f t="shared" si="5"/>
        <v>190579.76947029188</v>
      </c>
    </row>
    <row r="83" spans="1:4" x14ac:dyDescent="0.2">
      <c r="A83">
        <v>1927</v>
      </c>
      <c r="B83" s="1">
        <f t="shared" si="10"/>
        <v>187693.7374343503</v>
      </c>
      <c r="C83" s="1">
        <f t="shared" si="10"/>
        <v>9754.6944301695057</v>
      </c>
      <c r="D83" s="1">
        <f t="shared" si="5"/>
        <v>197448.43186451981</v>
      </c>
    </row>
    <row r="84" spans="1:4" x14ac:dyDescent="0.2">
      <c r="A84">
        <v>1928</v>
      </c>
      <c r="B84" s="1">
        <f t="shared" si="10"/>
        <v>194658.43041635811</v>
      </c>
      <c r="C84" s="1">
        <f t="shared" si="10"/>
        <v>9910.2970476924402</v>
      </c>
      <c r="D84" s="1">
        <f t="shared" si="5"/>
        <v>204568.72746405055</v>
      </c>
    </row>
    <row r="85" spans="1:4" x14ac:dyDescent="0.2">
      <c r="A85">
        <v>1929</v>
      </c>
      <c r="B85" s="1">
        <f t="shared" si="10"/>
        <v>201881.56008888464</v>
      </c>
      <c r="C85" s="1">
        <f t="shared" si="10"/>
        <v>10068.381770088397</v>
      </c>
      <c r="D85" s="1">
        <f t="shared" si="5"/>
        <v>211949.94185897303</v>
      </c>
    </row>
    <row r="86" spans="1:4" x14ac:dyDescent="0.2">
      <c r="A86">
        <v>1930</v>
      </c>
      <c r="B86" s="1">
        <f t="shared" si="10"/>
        <v>209372.71618161062</v>
      </c>
      <c r="C86" s="1">
        <f t="shared" si="10"/>
        <v>10228.988190808306</v>
      </c>
      <c r="D86" s="1">
        <f t="shared" si="5"/>
        <v>219601.70437241893</v>
      </c>
    </row>
    <row r="87" spans="1:4" x14ac:dyDescent="0.2">
      <c r="A87">
        <v>1931</v>
      </c>
      <c r="B87" s="1">
        <f t="shared" si="10"/>
        <v>217141.84426732533</v>
      </c>
      <c r="C87" s="1">
        <f t="shared" si="10"/>
        <v>10392.156534880492</v>
      </c>
      <c r="D87" s="1">
        <f t="shared" si="5"/>
        <v>227534.00080220582</v>
      </c>
    </row>
    <row r="88" spans="1:4" x14ac:dyDescent="0.2">
      <c r="A88">
        <v>1932</v>
      </c>
      <c r="B88" s="1">
        <f t="shared" si="10"/>
        <v>225199.25896608605</v>
      </c>
      <c r="C88" s="1">
        <f t="shared" si="10"/>
        <v>10557.927668985343</v>
      </c>
      <c r="D88" s="1">
        <f t="shared" si="5"/>
        <v>235757.18663507141</v>
      </c>
    </row>
    <row r="89" spans="1:4" x14ac:dyDescent="0.2">
      <c r="A89">
        <v>1933</v>
      </c>
      <c r="B89" s="1">
        <f>G14</f>
        <v>233555.65763933989</v>
      </c>
      <c r="C89" s="1">
        <f>H14</f>
        <v>10726.343111690643</v>
      </c>
      <c r="D89" s="1">
        <f t="shared" si="5"/>
        <v>244282.00075103051</v>
      </c>
    </row>
    <row r="90" spans="1:4" x14ac:dyDescent="0.2">
      <c r="A90">
        <v>1934</v>
      </c>
      <c r="B90" s="1">
        <f>B$89*(B$96/B$89)^(($A90-$A$89)/($A$96-$A$89))</f>
        <v>238532.05821582107</v>
      </c>
      <c r="C90" s="1">
        <f>C$89*(C$96/C$89)^(($A90-$A$89)/($A$96-$A$89))</f>
        <v>11180.50218587324</v>
      </c>
      <c r="D90" s="1">
        <f t="shared" si="5"/>
        <v>249712.56040169433</v>
      </c>
    </row>
    <row r="91" spans="1:4" x14ac:dyDescent="0.2">
      <c r="A91">
        <v>1935</v>
      </c>
      <c r="B91" s="1">
        <f t="shared" ref="B91:C95" si="11">B$89*(B$96/B$89)^(($A91-$A$89)/($A$96-$A$89))</f>
        <v>243614.49160241659</v>
      </c>
      <c r="C91" s="1">
        <f t="shared" si="11"/>
        <v>11653.890596887097</v>
      </c>
      <c r="D91" s="1">
        <f t="shared" si="5"/>
        <v>255268.38219930368</v>
      </c>
    </row>
    <row r="92" spans="1:4" x14ac:dyDescent="0.2">
      <c r="A92">
        <v>1936</v>
      </c>
      <c r="B92" s="1">
        <f t="shared" si="11"/>
        <v>248805.21705391275</v>
      </c>
      <c r="C92" s="1">
        <f t="shared" si="11"/>
        <v>12147.322525084413</v>
      </c>
      <c r="D92" s="1">
        <f t="shared" si="5"/>
        <v>260952.53957899718</v>
      </c>
    </row>
    <row r="93" spans="1:4" x14ac:dyDescent="0.2">
      <c r="A93">
        <v>1937</v>
      </c>
      <c r="B93" s="1">
        <f t="shared" si="11"/>
        <v>254106.54196332939</v>
      </c>
      <c r="C93" s="1">
        <f t="shared" si="11"/>
        <v>12661.646623646669</v>
      </c>
      <c r="D93" s="1">
        <f t="shared" si="5"/>
        <v>266768.18858697609</v>
      </c>
    </row>
    <row r="94" spans="1:4" x14ac:dyDescent="0.2">
      <c r="A94">
        <v>1938</v>
      </c>
      <c r="B94" s="1">
        <f t="shared" si="11"/>
        <v>259520.8228876077</v>
      </c>
      <c r="C94" s="1">
        <f t="shared" si="11"/>
        <v>13197.747478182564</v>
      </c>
      <c r="D94" s="1">
        <f t="shared" si="5"/>
        <v>272718.57036579028</v>
      </c>
    </row>
    <row r="95" spans="1:4" x14ac:dyDescent="0.2">
      <c r="A95">
        <v>1939</v>
      </c>
      <c r="B95" s="1">
        <f t="shared" si="11"/>
        <v>265050.46659515204</v>
      </c>
      <c r="C95" s="1">
        <f t="shared" si="11"/>
        <v>13756.547128126109</v>
      </c>
      <c r="D95" s="1">
        <f t="shared" si="5"/>
        <v>278807.01372327813</v>
      </c>
    </row>
    <row r="96" spans="1:4" x14ac:dyDescent="0.2">
      <c r="A96">
        <v>1940</v>
      </c>
      <c r="B96" s="1">
        <f>G15</f>
        <v>270697.93113569228</v>
      </c>
      <c r="C96" s="1">
        <f>H15</f>
        <v>14339.00665255151</v>
      </c>
      <c r="D96" s="1">
        <f t="shared" si="5"/>
        <v>285036.93778824381</v>
      </c>
    </row>
    <row r="97" spans="1:4" x14ac:dyDescent="0.2">
      <c r="A97">
        <v>1941</v>
      </c>
      <c r="B97" s="1">
        <f>B$96*(B$106/B$96)^(($A97-$A$96)/($A$106-$A$96))</f>
        <v>268720.59152047493</v>
      </c>
      <c r="C97" s="1">
        <f>C$96*(C$106/C$96)^(($A97-$A$96)/($A$106-$A$96))</f>
        <v>14198.575920965082</v>
      </c>
      <c r="D97" s="1">
        <f t="shared" si="5"/>
        <v>282919.16744143999</v>
      </c>
    </row>
    <row r="98" spans="1:4" x14ac:dyDescent="0.2">
      <c r="A98">
        <v>1942</v>
      </c>
      <c r="B98" s="1">
        <f t="shared" ref="B98:C105" si="12">B$96*(B$106/B$96)^(($A98-$A$96)/($A$106-$A$96))</f>
        <v>266757.6955766129</v>
      </c>
      <c r="C98" s="1">
        <f t="shared" si="12"/>
        <v>14059.520514103147</v>
      </c>
      <c r="D98" s="1">
        <f t="shared" si="5"/>
        <v>280817.21609071607</v>
      </c>
    </row>
    <row r="99" spans="1:4" x14ac:dyDescent="0.2">
      <c r="A99">
        <v>1943</v>
      </c>
      <c r="B99" s="1">
        <f t="shared" si="12"/>
        <v>264809.13779889082</v>
      </c>
      <c r="C99" s="1">
        <f t="shared" si="12"/>
        <v>13921.826962562842</v>
      </c>
      <c r="D99" s="1">
        <f t="shared" si="5"/>
        <v>278730.96476145368</v>
      </c>
    </row>
    <row r="100" spans="1:4" x14ac:dyDescent="0.2">
      <c r="A100">
        <v>1944</v>
      </c>
      <c r="B100" s="1">
        <f t="shared" si="12"/>
        <v>262874.81345276628</v>
      </c>
      <c r="C100" s="1">
        <f t="shared" si="12"/>
        <v>13785.481928855472</v>
      </c>
      <c r="D100" s="1">
        <f t="shared" si="5"/>
        <v>276660.29538162175</v>
      </c>
    </row>
    <row r="101" spans="1:4" x14ac:dyDescent="0.2">
      <c r="A101">
        <v>1945</v>
      </c>
      <c r="B101" s="1">
        <f t="shared" si="12"/>
        <v>260954.61856874081</v>
      </c>
      <c r="C101" s="1">
        <f t="shared" si="12"/>
        <v>13650.472206114589</v>
      </c>
      <c r="D101" s="1">
        <f t="shared" ref="D101:D164" si="13">B101+C101</f>
        <v>274605.0907748554</v>
      </c>
    </row>
    <row r="102" spans="1:4" x14ac:dyDescent="0.2">
      <c r="A102">
        <v>1946</v>
      </c>
      <c r="B102" s="1">
        <f t="shared" si="12"/>
        <v>259048.44993677127</v>
      </c>
      <c r="C102" s="1">
        <f t="shared" si="12"/>
        <v>13516.784716816732</v>
      </c>
      <c r="D102" s="1">
        <f t="shared" si="13"/>
        <v>272565.23465358798</v>
      </c>
    </row>
    <row r="103" spans="1:4" x14ac:dyDescent="0.2">
      <c r="A103">
        <v>1947</v>
      </c>
      <c r="B103" s="1">
        <f t="shared" si="12"/>
        <v>257156.20510072238</v>
      </c>
      <c r="C103" s="1">
        <f t="shared" si="12"/>
        <v>13384.40651151469</v>
      </c>
      <c r="D103" s="1">
        <f t="shared" si="13"/>
        <v>270540.61161223706</v>
      </c>
    </row>
    <row r="104" spans="1:4" x14ac:dyDescent="0.2">
      <c r="A104">
        <v>1948</v>
      </c>
      <c r="B104" s="1">
        <f t="shared" si="12"/>
        <v>255277.78235285979</v>
      </c>
      <c r="C104" s="1">
        <f t="shared" si="12"/>
        <v>13253.324767583168</v>
      </c>
      <c r="D104" s="1">
        <f t="shared" si="13"/>
        <v>268531.10712044296</v>
      </c>
    </row>
    <row r="105" spans="1:4" x14ac:dyDescent="0.2">
      <c r="A105">
        <v>1949</v>
      </c>
      <c r="B105" s="1">
        <f t="shared" si="12"/>
        <v>253413.0807283833</v>
      </c>
      <c r="C105" s="1">
        <f t="shared" si="12"/>
        <v>13123.526787976747</v>
      </c>
      <c r="D105" s="1">
        <f t="shared" si="13"/>
        <v>266536.60751636006</v>
      </c>
    </row>
    <row r="106" spans="1:4" x14ac:dyDescent="0.2">
      <c r="A106">
        <v>1950</v>
      </c>
      <c r="B106" s="1">
        <f>G16</f>
        <v>251562</v>
      </c>
      <c r="C106" s="1">
        <f>H16</f>
        <v>12995</v>
      </c>
      <c r="D106" s="1">
        <f t="shared" si="13"/>
        <v>264557</v>
      </c>
    </row>
    <row r="107" spans="1:4" x14ac:dyDescent="0.2">
      <c r="A107">
        <v>1951</v>
      </c>
      <c r="B107" s="1">
        <f>B$106*(B$116/B$106)^(($A107-$A$106)/($A$116-$A$106))</f>
        <v>258713.26554028294</v>
      </c>
      <c r="C107" s="1">
        <f>C$106*(C$116/C$106)^(($A107-$A$106)/($A$116-$A$106))</f>
        <v>13296.575530884986</v>
      </c>
      <c r="D107" s="1">
        <f t="shared" si="13"/>
        <v>272009.8410711679</v>
      </c>
    </row>
    <row r="108" spans="1:4" x14ac:dyDescent="0.2">
      <c r="A108">
        <v>1952</v>
      </c>
      <c r="B108" s="1">
        <f t="shared" ref="B108:C115" si="14">B$106*(B$116/B$106)^(($A108-$A$106)/($A$116-$A$106))</f>
        <v>266067.82330605166</v>
      </c>
      <c r="C108" s="1">
        <f t="shared" si="14"/>
        <v>13605.149738247741</v>
      </c>
      <c r="D108" s="1">
        <f t="shared" si="13"/>
        <v>279672.9730442994</v>
      </c>
    </row>
    <row r="109" spans="1:4" x14ac:dyDescent="0.2">
      <c r="A109">
        <v>1953</v>
      </c>
      <c r="B109" s="1">
        <f t="shared" si="14"/>
        <v>273631.45237636688</v>
      </c>
      <c r="C109" s="1">
        <f t="shared" si="14"/>
        <v>13920.885040678046</v>
      </c>
      <c r="D109" s="1">
        <f t="shared" si="13"/>
        <v>287552.33741704491</v>
      </c>
    </row>
    <row r="110" spans="1:4" x14ac:dyDescent="0.2">
      <c r="A110">
        <v>1954</v>
      </c>
      <c r="B110" s="1">
        <f t="shared" si="14"/>
        <v>281410.09611475619</v>
      </c>
      <c r="C110" s="1">
        <f t="shared" si="14"/>
        <v>14243.947626020972</v>
      </c>
      <c r="D110" s="1">
        <f t="shared" si="13"/>
        <v>295654.04374077718</v>
      </c>
    </row>
    <row r="111" spans="1:4" x14ac:dyDescent="0.2">
      <c r="A111">
        <v>1955</v>
      </c>
      <c r="B111" s="1">
        <f t="shared" si="14"/>
        <v>289409.86683940131</v>
      </c>
      <c r="C111" s="1">
        <f t="shared" si="14"/>
        <v>14574.507538850155</v>
      </c>
      <c r="D111" s="1">
        <f t="shared" si="13"/>
        <v>303984.37437825144</v>
      </c>
    </row>
    <row r="112" spans="1:4" x14ac:dyDescent="0.2">
      <c r="A112">
        <v>1956</v>
      </c>
      <c r="B112" s="1">
        <f t="shared" si="14"/>
        <v>297637.05062608799</v>
      </c>
      <c r="C112" s="1">
        <f t="shared" si="14"/>
        <v>14912.738769971045</v>
      </c>
      <c r="D112" s="1">
        <f t="shared" si="13"/>
        <v>312549.78939605906</v>
      </c>
    </row>
    <row r="113" spans="1:4" x14ac:dyDescent="0.2">
      <c r="A113">
        <v>1957</v>
      </c>
      <c r="B113" s="1">
        <f t="shared" si="14"/>
        <v>306098.11224769149</v>
      </c>
      <c r="C113" s="1">
        <f t="shared" si="14"/>
        <v>15258.8193480013</v>
      </c>
      <c r="D113" s="1">
        <f t="shared" si="13"/>
        <v>321356.93159569276</v>
      </c>
    </row>
    <row r="114" spans="1:4" x14ac:dyDescent="0.2">
      <c r="A114">
        <v>1958</v>
      </c>
      <c r="B114" s="1">
        <f t="shared" si="14"/>
        <v>314799.70025407785</v>
      </c>
      <c r="C114" s="1">
        <f t="shared" si="14"/>
        <v>15612.931433076452</v>
      </c>
      <c r="D114" s="1">
        <f t="shared" si="13"/>
        <v>330412.63168715429</v>
      </c>
    </row>
    <row r="115" spans="1:4" x14ac:dyDescent="0.2">
      <c r="A115">
        <v>1959</v>
      </c>
      <c r="B115" s="1">
        <f t="shared" si="14"/>
        <v>323748.6521964157</v>
      </c>
      <c r="C115" s="1">
        <f t="shared" si="14"/>
        <v>15975.261412730237</v>
      </c>
      <c r="D115" s="1">
        <f t="shared" si="13"/>
        <v>339723.91360914591</v>
      </c>
    </row>
    <row r="116" spans="1:4" x14ac:dyDescent="0.2">
      <c r="A116">
        <v>1960</v>
      </c>
      <c r="B116" s="1">
        <f>G17</f>
        <v>332952</v>
      </c>
      <c r="C116" s="1">
        <f>H17</f>
        <v>16346</v>
      </c>
      <c r="D116" s="1">
        <f t="shared" si="13"/>
        <v>349298</v>
      </c>
    </row>
    <row r="117" spans="1:4" x14ac:dyDescent="0.2">
      <c r="A117">
        <v>1961</v>
      </c>
      <c r="B117" s="1">
        <f>B$116*(B$126/B$116)^(($A117-$A$116)/($A$126-$A$116))</f>
        <v>330985.34051824186</v>
      </c>
      <c r="C117" s="1">
        <f>C$116*(C$126/C$116)^(($A117-$A$116)/($A$126-$A$116))</f>
        <v>16119.82433395953</v>
      </c>
      <c r="D117" s="1">
        <f t="shared" si="13"/>
        <v>347105.16485220141</v>
      </c>
    </row>
    <row r="118" spans="1:4" x14ac:dyDescent="0.2">
      <c r="A118">
        <v>1962</v>
      </c>
      <c r="B118" s="1">
        <f t="shared" ref="B118:C125" si="15">B$116*(B$126/B$116)^(($A118-$A$116)/($A$126-$A$116))</f>
        <v>329030.29757435468</v>
      </c>
      <c r="C118" s="1">
        <f t="shared" si="15"/>
        <v>15896.778206149136</v>
      </c>
      <c r="D118" s="1">
        <f t="shared" si="13"/>
        <v>344927.0757805038</v>
      </c>
    </row>
    <row r="119" spans="1:4" x14ac:dyDescent="0.2">
      <c r="A119">
        <v>1963</v>
      </c>
      <c r="B119" s="1">
        <f t="shared" si="15"/>
        <v>327086.80255251884</v>
      </c>
      <c r="C119" s="1">
        <f t="shared" si="15"/>
        <v>15676.818313901895</v>
      </c>
      <c r="D119" s="1">
        <f t="shared" si="13"/>
        <v>342763.62086642074</v>
      </c>
    </row>
    <row r="120" spans="1:4" x14ac:dyDescent="0.2">
      <c r="A120">
        <v>1964</v>
      </c>
      <c r="B120" s="1">
        <f t="shared" si="15"/>
        <v>325154.7872422103</v>
      </c>
      <c r="C120" s="1">
        <f t="shared" si="15"/>
        <v>15459.901953719453</v>
      </c>
      <c r="D120" s="1">
        <f t="shared" si="13"/>
        <v>340614.68919592974</v>
      </c>
    </row>
    <row r="121" spans="1:4" x14ac:dyDescent="0.2">
      <c r="A121">
        <v>1965</v>
      </c>
      <c r="B121" s="1">
        <f t="shared" si="15"/>
        <v>323234.18383580656</v>
      </c>
      <c r="C121" s="1">
        <f t="shared" si="15"/>
        <v>15245.987012981481</v>
      </c>
      <c r="D121" s="1">
        <f t="shared" si="13"/>
        <v>338480.17084878805</v>
      </c>
    </row>
    <row r="122" spans="1:4" x14ac:dyDescent="0.2">
      <c r="A122">
        <v>1966</v>
      </c>
      <c r="B122" s="1">
        <f t="shared" si="15"/>
        <v>321324.92492620688</v>
      </c>
      <c r="C122" s="1">
        <f t="shared" si="15"/>
        <v>15035.031961769842</v>
      </c>
      <c r="D122" s="1">
        <f t="shared" si="13"/>
        <v>336359.95688797673</v>
      </c>
    </row>
    <row r="123" spans="1:4" x14ac:dyDescent="0.2">
      <c r="A123">
        <v>1967</v>
      </c>
      <c r="B123" s="1">
        <f t="shared" si="15"/>
        <v>319426.94350446644</v>
      </c>
      <c r="C123" s="1">
        <f t="shared" si="15"/>
        <v>14826.995844805871</v>
      </c>
      <c r="D123" s="1">
        <f t="shared" si="13"/>
        <v>334253.93934927229</v>
      </c>
    </row>
    <row r="124" spans="1:4" x14ac:dyDescent="0.2">
      <c r="A124">
        <v>1968</v>
      </c>
      <c r="B124" s="1">
        <f t="shared" si="15"/>
        <v>317540.17295744439</v>
      </c>
      <c r="C124" s="1">
        <f t="shared" si="15"/>
        <v>14621.838273499236</v>
      </c>
      <c r="D124" s="1">
        <f t="shared" si="13"/>
        <v>332162.01123094361</v>
      </c>
    </row>
    <row r="125" spans="1:4" x14ac:dyDescent="0.2">
      <c r="A125">
        <v>1969</v>
      </c>
      <c r="B125" s="1">
        <f t="shared" si="15"/>
        <v>315664.54706546641</v>
      </c>
      <c r="C125" s="1">
        <f t="shared" si="15"/>
        <v>14419.519418106804</v>
      </c>
      <c r="D125" s="1">
        <f t="shared" si="13"/>
        <v>330084.06648357323</v>
      </c>
    </row>
    <row r="126" spans="1:4" x14ac:dyDescent="0.2">
      <c r="A126">
        <v>1970</v>
      </c>
      <c r="B126" s="1">
        <f>G18</f>
        <v>313800</v>
      </c>
      <c r="C126" s="1">
        <f>H18</f>
        <v>14220</v>
      </c>
      <c r="D126" s="1">
        <f t="shared" si="13"/>
        <v>328020</v>
      </c>
    </row>
    <row r="127" spans="1:4" x14ac:dyDescent="0.2">
      <c r="A127">
        <v>1971</v>
      </c>
      <c r="B127" s="1">
        <f>B$126*(B$136/B$126)^(($A127-$A$126)/($A$136-$A$126))</f>
        <v>324531.3430764075</v>
      </c>
      <c r="C127" s="1">
        <f>C$126*(C$136/C$126)^(($A127-$A$126)/($A$136-$A$126))</f>
        <v>15169.645135405999</v>
      </c>
      <c r="D127" s="1">
        <f t="shared" si="13"/>
        <v>339700.9882118135</v>
      </c>
    </row>
    <row r="128" spans="1:4" x14ac:dyDescent="0.2">
      <c r="A128">
        <v>1972</v>
      </c>
      <c r="B128" s="1">
        <f t="shared" ref="B128:C135" si="16">B$126*(B$136/B$126)^(($A128-$A$126)/($A$136-$A$126))</f>
        <v>335629.67698845419</v>
      </c>
      <c r="C128" s="1">
        <f t="shared" si="16"/>
        <v>16182.709812527908</v>
      </c>
      <c r="D128" s="1">
        <f t="shared" si="13"/>
        <v>351812.38680098212</v>
      </c>
    </row>
    <row r="129" spans="1:4" x14ac:dyDescent="0.2">
      <c r="A129">
        <v>1973</v>
      </c>
      <c r="B129" s="1">
        <f t="shared" si="16"/>
        <v>347107.55210122321</v>
      </c>
      <c r="C129" s="1">
        <f t="shared" si="16"/>
        <v>17263.429337925518</v>
      </c>
      <c r="D129" s="1">
        <f t="shared" si="13"/>
        <v>364370.98143914872</v>
      </c>
    </row>
    <row r="130" spans="1:4" x14ac:dyDescent="0.2">
      <c r="A130">
        <v>1974</v>
      </c>
      <c r="B130" s="1">
        <f t="shared" si="16"/>
        <v>358977.94797761017</v>
      </c>
      <c r="C130" s="1">
        <f t="shared" si="16"/>
        <v>18416.321861918921</v>
      </c>
      <c r="D130" s="1">
        <f t="shared" si="13"/>
        <v>377394.26983952906</v>
      </c>
    </row>
    <row r="131" spans="1:4" x14ac:dyDescent="0.2">
      <c r="A131">
        <v>1975</v>
      </c>
      <c r="B131" s="1">
        <f t="shared" si="16"/>
        <v>371254.28805604391</v>
      </c>
      <c r="C131" s="1">
        <f t="shared" si="16"/>
        <v>19646.207267561847</v>
      </c>
      <c r="D131" s="1">
        <f t="shared" si="13"/>
        <v>390900.49532360578</v>
      </c>
    </row>
    <row r="132" spans="1:4" x14ac:dyDescent="0.2">
      <c r="A132">
        <v>1976</v>
      </c>
      <c r="B132" s="1">
        <f t="shared" si="16"/>
        <v>383950.4548301574</v>
      </c>
      <c r="C132" s="1">
        <f t="shared" si="16"/>
        <v>20958.227321065227</v>
      </c>
      <c r="D132" s="1">
        <f t="shared" si="13"/>
        <v>404908.6821512226</v>
      </c>
    </row>
    <row r="133" spans="1:4" x14ac:dyDescent="0.2">
      <c r="A133">
        <v>1977</v>
      </c>
      <c r="B133" s="1">
        <f t="shared" si="16"/>
        <v>397080.80554757337</v>
      </c>
      <c r="C133" s="1">
        <f t="shared" si="16"/>
        <v>22357.867167913515</v>
      </c>
      <c r="D133" s="1">
        <f t="shared" si="13"/>
        <v>419438.6727154869</v>
      </c>
    </row>
    <row r="134" spans="1:4" x14ac:dyDescent="0.2">
      <c r="A134">
        <v>1978</v>
      </c>
      <c r="B134" s="1">
        <f t="shared" si="16"/>
        <v>410660.18844555697</v>
      </c>
      <c r="C134" s="1">
        <f t="shared" si="16"/>
        <v>23850.978264542387</v>
      </c>
      <c r="D134" s="1">
        <f t="shared" si="13"/>
        <v>434511.16671009938</v>
      </c>
    </row>
    <row r="135" spans="1:4" x14ac:dyDescent="0.2">
      <c r="A135">
        <v>1979</v>
      </c>
      <c r="B135" s="1">
        <f t="shared" si="16"/>
        <v>424703.95954189682</v>
      </c>
      <c r="C135" s="1">
        <f t="shared" si="16"/>
        <v>25443.802841447934</v>
      </c>
      <c r="D135" s="1">
        <f t="shared" si="13"/>
        <v>450147.76238334476</v>
      </c>
    </row>
    <row r="136" spans="1:4" x14ac:dyDescent="0.2">
      <c r="A136">
        <v>1980</v>
      </c>
      <c r="B136" s="1">
        <f>G19</f>
        <v>439228</v>
      </c>
      <c r="C136" s="1">
        <f>H19</f>
        <v>27143</v>
      </c>
      <c r="D136" s="1">
        <f t="shared" si="13"/>
        <v>466371</v>
      </c>
    </row>
    <row r="137" spans="1:4" x14ac:dyDescent="0.2">
      <c r="A137">
        <v>1981</v>
      </c>
      <c r="B137" s="1">
        <f>B$136*(B$146/B$136)^(($A137-$A$136)/($A$146-$A$136))</f>
        <v>478314.41087014705</v>
      </c>
      <c r="C137" s="1">
        <f>C$136*(C$146/C$136)^(($A137-$A$136)/($A$146-$A$136))</f>
        <v>30421.797918906723</v>
      </c>
      <c r="D137" s="1">
        <f t="shared" si="13"/>
        <v>508736.20878905378</v>
      </c>
    </row>
    <row r="138" spans="1:4" x14ac:dyDescent="0.2">
      <c r="A138">
        <v>1982</v>
      </c>
      <c r="B138" s="1">
        <f t="shared" ref="B138:C145" si="17">B$136*(B$146/B$136)^(($A138-$A$136)/($A$146-$A$136))</f>
        <v>520879.07794142427</v>
      </c>
      <c r="C138" s="1">
        <f t="shared" si="17"/>
        <v>34096.665387716806</v>
      </c>
      <c r="D138" s="1">
        <f t="shared" si="13"/>
        <v>554975.74332914106</v>
      </c>
    </row>
    <row r="139" spans="1:4" x14ac:dyDescent="0.2">
      <c r="A139">
        <v>1983</v>
      </c>
      <c r="B139" s="1">
        <f t="shared" si="17"/>
        <v>567231.52736195724</v>
      </c>
      <c r="C139" s="1">
        <f t="shared" si="17"/>
        <v>38215.446492049596</v>
      </c>
      <c r="D139" s="1">
        <f t="shared" si="13"/>
        <v>605446.97385400685</v>
      </c>
    </row>
    <row r="140" spans="1:4" x14ac:dyDescent="0.2">
      <c r="A140">
        <v>1984</v>
      </c>
      <c r="B140" s="1">
        <f t="shared" si="17"/>
        <v>617708.82966729882</v>
      </c>
      <c r="C140" s="1">
        <f t="shared" si="17"/>
        <v>42831.764748256479</v>
      </c>
      <c r="D140" s="1">
        <f t="shared" si="13"/>
        <v>660540.59441555524</v>
      </c>
    </row>
    <row r="141" spans="1:4" x14ac:dyDescent="0.2">
      <c r="A141">
        <v>1985</v>
      </c>
      <c r="B141" s="1">
        <f t="shared" si="17"/>
        <v>672678.05092480907</v>
      </c>
      <c r="C141" s="1">
        <f t="shared" si="17"/>
        <v>48005.721242368607</v>
      </c>
      <c r="D141" s="1">
        <f t="shared" si="13"/>
        <v>720683.77216717764</v>
      </c>
    </row>
    <row r="142" spans="1:4" x14ac:dyDescent="0.2">
      <c r="A142">
        <v>1986</v>
      </c>
      <c r="B142" s="1">
        <f t="shared" si="17"/>
        <v>732538.92200264742</v>
      </c>
      <c r="C142" s="1">
        <f t="shared" si="17"/>
        <v>53804.677102262285</v>
      </c>
      <c r="D142" s="1">
        <f t="shared" si="13"/>
        <v>786343.59910490969</v>
      </c>
    </row>
    <row r="143" spans="1:4" x14ac:dyDescent="0.2">
      <c r="A143">
        <v>1987</v>
      </c>
      <c r="B143" s="1">
        <f t="shared" si="17"/>
        <v>797726.74537404021</v>
      </c>
      <c r="C143" s="1">
        <f t="shared" si="17"/>
        <v>60304.130490257194</v>
      </c>
      <c r="D143" s="1">
        <f t="shared" si="13"/>
        <v>858030.87586429738</v>
      </c>
    </row>
    <row r="144" spans="1:4" x14ac:dyDescent="0.2">
      <c r="A144">
        <v>1988</v>
      </c>
      <c r="B144" s="1">
        <f t="shared" si="17"/>
        <v>868715.56059482519</v>
      </c>
      <c r="C144" s="1">
        <f t="shared" si="17"/>
        <v>67588.699533949301</v>
      </c>
      <c r="D144" s="1">
        <f t="shared" si="13"/>
        <v>936304.26012877445</v>
      </c>
    </row>
    <row r="145" spans="1:4" x14ac:dyDescent="0.2">
      <c r="A145">
        <v>1989</v>
      </c>
      <c r="B145" s="1">
        <f t="shared" si="17"/>
        <v>946021.5914733198</v>
      </c>
      <c r="C145" s="1">
        <f t="shared" si="17"/>
        <v>75753.223992318846</v>
      </c>
      <c r="D145" s="1">
        <f t="shared" si="13"/>
        <v>1021774.8154656386</v>
      </c>
    </row>
    <row r="146" spans="1:4" x14ac:dyDescent="0.2">
      <c r="A146">
        <v>1990</v>
      </c>
      <c r="B146" s="1">
        <f>G20</f>
        <v>1030207</v>
      </c>
      <c r="C146" s="1">
        <f>H20</f>
        <v>84904</v>
      </c>
      <c r="D146" s="1">
        <f t="shared" si="13"/>
        <v>1115111</v>
      </c>
    </row>
    <row r="147" spans="1:4" x14ac:dyDescent="0.2">
      <c r="A147">
        <v>1991</v>
      </c>
      <c r="B147" s="1">
        <f>B$146*(B$156/B$146)^(($A147-$A$146)/($A$156-$A$146))</f>
        <v>1089707.8948101788</v>
      </c>
      <c r="C147" s="1">
        <f>C$146*(C$156/C$146)^(($A147-$A$146)/($A$156-$A$146))</f>
        <v>90995.174274426972</v>
      </c>
      <c r="D147" s="1">
        <f t="shared" si="13"/>
        <v>1180703.0690846057</v>
      </c>
    </row>
    <row r="148" spans="1:4" x14ac:dyDescent="0.2">
      <c r="A148">
        <v>1992</v>
      </c>
      <c r="B148" s="1">
        <f t="shared" ref="B148:C155" si="18">B$146*(B$156/B$146)^(($A148-$A$146)/($A$156-$A$146))</f>
        <v>1152645.3382782601</v>
      </c>
      <c r="C148" s="1">
        <f t="shared" si="18"/>
        <v>97523.340964304822</v>
      </c>
      <c r="D148" s="1">
        <f t="shared" si="13"/>
        <v>1250168.6792425648</v>
      </c>
    </row>
    <row r="149" spans="1:4" x14ac:dyDescent="0.2">
      <c r="A149">
        <v>1993</v>
      </c>
      <c r="B149" s="1">
        <f t="shared" si="18"/>
        <v>1219217.8125735596</v>
      </c>
      <c r="C149" s="1">
        <f t="shared" si="18"/>
        <v>104519.85073578723</v>
      </c>
      <c r="D149" s="1">
        <f t="shared" si="13"/>
        <v>1323737.6633093469</v>
      </c>
    </row>
    <row r="150" spans="1:4" x14ac:dyDescent="0.2">
      <c r="A150">
        <v>1994</v>
      </c>
      <c r="B150" s="1">
        <f t="shared" si="18"/>
        <v>1289635.2634515245</v>
      </c>
      <c r="C150" s="1">
        <f t="shared" si="18"/>
        <v>112018.30341138291</v>
      </c>
      <c r="D150" s="1">
        <f t="shared" si="13"/>
        <v>1401653.5668629075</v>
      </c>
    </row>
    <row r="151" spans="1:4" x14ac:dyDescent="0.2">
      <c r="A151">
        <v>1995</v>
      </c>
      <c r="B151" s="1">
        <f t="shared" si="18"/>
        <v>1364119.7623475001</v>
      </c>
      <c r="C151" s="1">
        <f t="shared" si="18"/>
        <v>120054.70932870565</v>
      </c>
      <c r="D151" s="1">
        <f t="shared" si="13"/>
        <v>1484174.4716762058</v>
      </c>
    </row>
    <row r="152" spans="1:4" x14ac:dyDescent="0.2">
      <c r="A152">
        <v>1996</v>
      </c>
      <c r="B152" s="1">
        <f t="shared" si="18"/>
        <v>1442906.20671055</v>
      </c>
      <c r="C152" s="1">
        <f t="shared" si="18"/>
        <v>128667.66227540802</v>
      </c>
      <c r="D152" s="1">
        <f t="shared" si="13"/>
        <v>1571573.8689859579</v>
      </c>
    </row>
    <row r="153" spans="1:4" x14ac:dyDescent="0.2">
      <c r="A153">
        <v>1997</v>
      </c>
      <c r="B153" s="1">
        <f t="shared" si="18"/>
        <v>1526243.0607859334</v>
      </c>
      <c r="C153" s="1">
        <f t="shared" si="18"/>
        <v>137898.52483079553</v>
      </c>
      <c r="D153" s="1">
        <f t="shared" si="13"/>
        <v>1664141.585616729</v>
      </c>
    </row>
    <row r="154" spans="1:4" x14ac:dyDescent="0.2">
      <c r="A154">
        <v>1998</v>
      </c>
      <c r="B154" s="1">
        <f t="shared" si="18"/>
        <v>1614393.1391824002</v>
      </c>
      <c r="C154" s="1">
        <f t="shared" si="18"/>
        <v>147791.62700420048</v>
      </c>
      <c r="D154" s="1">
        <f t="shared" si="13"/>
        <v>1762184.7661866006</v>
      </c>
    </row>
    <row r="155" spans="1:4" x14ac:dyDescent="0.2">
      <c r="A155">
        <v>1999</v>
      </c>
      <c r="B155" s="1">
        <f t="shared" si="18"/>
        <v>1707634.4356953984</v>
      </c>
      <c r="C155" s="1">
        <f t="shared" si="18"/>
        <v>158394.47912404986</v>
      </c>
      <c r="D155" s="1">
        <f t="shared" si="13"/>
        <v>1866028.9148194483</v>
      </c>
    </row>
    <row r="156" spans="1:4" x14ac:dyDescent="0.2">
      <c r="A156">
        <v>2000</v>
      </c>
      <c r="B156" s="1">
        <f>G21</f>
        <v>1806261</v>
      </c>
      <c r="C156" s="1">
        <f>H21</f>
        <v>169758</v>
      </c>
      <c r="D156" s="1">
        <f t="shared" si="13"/>
        <v>1976019</v>
      </c>
    </row>
    <row r="157" spans="1:4" x14ac:dyDescent="0.2">
      <c r="A157">
        <v>2001</v>
      </c>
      <c r="B157" s="1">
        <f>B$156*(B$166/B$156)^(($A157-$A$156)/($A$166-$A$156))</f>
        <v>1830073.4097899473</v>
      </c>
      <c r="C157" s="1">
        <f>C$156*(C$166/C$156)^(($A157-$A$156)/($A$166-$A$156))</f>
        <v>172955.33663440301</v>
      </c>
      <c r="D157" s="1">
        <f t="shared" si="13"/>
        <v>2003028.7464243504</v>
      </c>
    </row>
    <row r="158" spans="1:4" x14ac:dyDescent="0.2">
      <c r="A158">
        <v>2002</v>
      </c>
      <c r="B158" s="1">
        <f t="shared" ref="B158:C165" si="19">B$156*(B$166/B$156)^(($A158-$A$156)/($A$166-$A$156))</f>
        <v>1854199.7447878264</v>
      </c>
      <c r="C158" s="1">
        <f t="shared" si="19"/>
        <v>176212.89406284044</v>
      </c>
      <c r="D158" s="1">
        <f t="shared" si="13"/>
        <v>2030412.6388506668</v>
      </c>
    </row>
    <row r="159" spans="1:4" x14ac:dyDescent="0.2">
      <c r="A159">
        <v>2003</v>
      </c>
      <c r="B159" s="1">
        <f t="shared" si="19"/>
        <v>1878644.1435515175</v>
      </c>
      <c r="C159" s="1">
        <f t="shared" si="19"/>
        <v>179531.80652435208</v>
      </c>
      <c r="D159" s="1">
        <f t="shared" si="13"/>
        <v>2058175.9500758697</v>
      </c>
    </row>
    <row r="160" spans="1:4" x14ac:dyDescent="0.2">
      <c r="A160">
        <v>2004</v>
      </c>
      <c r="B160" s="1">
        <f t="shared" si="19"/>
        <v>1903410.7991985884</v>
      </c>
      <c r="C160" s="1">
        <f t="shared" si="19"/>
        <v>182913.22962100062</v>
      </c>
      <c r="D160" s="1">
        <f t="shared" si="13"/>
        <v>2086324.0288195889</v>
      </c>
    </row>
    <row r="161" spans="1:4" x14ac:dyDescent="0.2">
      <c r="A161">
        <v>2005</v>
      </c>
      <c r="B161" s="1">
        <f t="shared" si="19"/>
        <v>1928503.9601255683</v>
      </c>
      <c r="C161" s="1">
        <f t="shared" si="19"/>
        <v>186358.34072023717</v>
      </c>
      <c r="D161" s="1">
        <f t="shared" si="13"/>
        <v>2114862.3008458056</v>
      </c>
    </row>
    <row r="162" spans="1:4" x14ac:dyDescent="0.2">
      <c r="A162">
        <v>2006</v>
      </c>
      <c r="B162" s="1">
        <f t="shared" si="19"/>
        <v>1953927.9307367073</v>
      </c>
      <c r="C162" s="1">
        <f t="shared" si="19"/>
        <v>189868.33936484519</v>
      </c>
      <c r="D162" s="1">
        <f t="shared" si="13"/>
        <v>2143796.2701015524</v>
      </c>
    </row>
    <row r="163" spans="1:4" x14ac:dyDescent="0.2">
      <c r="A163">
        <v>2007</v>
      </c>
      <c r="B163" s="1">
        <f t="shared" si="19"/>
        <v>1979687.072182338</v>
      </c>
      <c r="C163" s="1">
        <f t="shared" si="19"/>
        <v>193444.44769060586</v>
      </c>
      <c r="D163" s="1">
        <f t="shared" si="13"/>
        <v>2173131.5198729439</v>
      </c>
    </row>
    <row r="164" spans="1:4" x14ac:dyDescent="0.2">
      <c r="A164">
        <v>2008</v>
      </c>
      <c r="B164" s="1">
        <f t="shared" si="19"/>
        <v>2005785.8031069753</v>
      </c>
      <c r="C164" s="1">
        <f t="shared" si="19"/>
        <v>197087.91085182966</v>
      </c>
      <c r="D164" s="1">
        <f t="shared" si="13"/>
        <v>2202873.713958805</v>
      </c>
    </row>
    <row r="165" spans="1:4" x14ac:dyDescent="0.2">
      <c r="A165">
        <v>2009</v>
      </c>
      <c r="B165" s="1">
        <f t="shared" si="19"/>
        <v>2032228.6004072782</v>
      </c>
      <c r="C165" s="1">
        <f t="shared" si="19"/>
        <v>200799.99745490291</v>
      </c>
      <c r="D165" s="1">
        <f>B165+C165</f>
        <v>2233028.5978621813</v>
      </c>
    </row>
    <row r="166" spans="1:4" x14ac:dyDescent="0.2">
      <c r="A166">
        <v>2010</v>
      </c>
      <c r="B166" s="1">
        <f>G22</f>
        <v>2059020</v>
      </c>
      <c r="C166" s="1">
        <f>H22</f>
        <v>204582</v>
      </c>
      <c r="D166" s="1">
        <f>B166+C166</f>
        <v>2263602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2.75" x14ac:dyDescent="0.2"/>
  <cols>
    <col min="1" max="1" width="55.28515625" customWidth="1"/>
    <col min="5" max="5" width="2.42578125" customWidth="1"/>
    <col min="6" max="6" width="81.5703125" customWidth="1"/>
  </cols>
  <sheetData>
    <row r="1" spans="1:6" x14ac:dyDescent="0.2">
      <c r="A1" t="s">
        <v>589</v>
      </c>
      <c r="F1" t="s">
        <v>585</v>
      </c>
    </row>
    <row r="2" spans="1:6" x14ac:dyDescent="0.2">
      <c r="F2" t="s">
        <v>586</v>
      </c>
    </row>
    <row r="3" spans="1:6" x14ac:dyDescent="0.2">
      <c r="B3" t="s">
        <v>0</v>
      </c>
      <c r="C3" t="s">
        <v>1</v>
      </c>
      <c r="F3" t="s">
        <v>587</v>
      </c>
    </row>
    <row r="4" spans="1:6" x14ac:dyDescent="0.2">
      <c r="A4" t="s">
        <v>47</v>
      </c>
      <c r="B4">
        <v>32</v>
      </c>
      <c r="C4">
        <v>35</v>
      </c>
      <c r="F4" t="s">
        <v>51</v>
      </c>
    </row>
    <row r="5" spans="1:6" x14ac:dyDescent="0.2">
      <c r="A5" t="s">
        <v>48</v>
      </c>
      <c r="B5">
        <v>35.799999999999997</v>
      </c>
      <c r="C5">
        <v>36.200000000000003</v>
      </c>
      <c r="F5" t="s">
        <v>52</v>
      </c>
    </row>
    <row r="6" spans="1:6" x14ac:dyDescent="0.2">
      <c r="F6" t="s">
        <v>49</v>
      </c>
    </row>
    <row r="7" spans="1:6" x14ac:dyDescent="0.2">
      <c r="F7" t="s">
        <v>50</v>
      </c>
    </row>
    <row r="9" spans="1:6" x14ac:dyDescent="0.2">
      <c r="B9" t="s">
        <v>63</v>
      </c>
      <c r="C9" t="s">
        <v>39</v>
      </c>
    </row>
    <row r="10" spans="1:6" x14ac:dyDescent="0.2">
      <c r="A10" t="s">
        <v>64</v>
      </c>
      <c r="B10" s="1">
        <f>SUM('punishment yearly'!M63:N92)</f>
        <v>2734</v>
      </c>
      <c r="C10" s="8">
        <f>SUM('punishment yearly'!M63:M92)/SUM('punishment yearly'!N63:N92)</f>
        <v>96.642857142857139</v>
      </c>
    </row>
    <row r="11" spans="1:6" x14ac:dyDescent="0.2">
      <c r="A11" t="s">
        <v>65</v>
      </c>
      <c r="B11" s="1">
        <f>SUM('punishment yearly'!M39:N203)</f>
        <v>12797</v>
      </c>
      <c r="C11" s="8">
        <f>SUM('punishment yearly'!M39:M203)/SUM('punishment yearly'!N39:N203)</f>
        <v>89.758865248226954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punishment yearly</vt:lpstr>
      <vt:lpstr>by military situation</vt:lpstr>
      <vt:lpstr>comparison to England &amp; Wales</vt:lpstr>
      <vt:lpstr>int. compare 1977</vt:lpstr>
      <vt:lpstr>int. compare 2010</vt:lpstr>
      <vt:lpstr>prisoners yearly estimates</vt:lpstr>
      <vt:lpstr>misc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2014-10-19T21:57:24Z</dcterms:created>
  <dcterms:modified xsi:type="dcterms:W3CDTF">2014-11-11T00:20:56Z</dcterms:modified>
</cp:coreProperties>
</file>