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8475" windowHeight="10740" tabRatio="886"/>
  </bookViews>
  <sheets>
    <sheet name="year totals" sheetId="3" r:id="rId1"/>
    <sheet name="scaling LMHC to EW" sheetId="11" r:id="rId2"/>
    <sheet name="sentenced from Old Bailey" sheetId="8" r:id="rId3"/>
    <sheet name="scaling sentenced sr to actual" sheetId="6" r:id="rId4"/>
    <sheet name="by all places, 1769-76" sheetId="10" r:id="rId5"/>
    <sheet name="by some places, 1750-72" sheetId="9" r:id="rId6"/>
    <sheet name="by ship from LMHC" sheetId="2" r:id="rId7"/>
    <sheet name="other data" sheetId="5" r:id="rId8"/>
  </sheets>
  <definedNames>
    <definedName name="yeartots">#REF!</definedName>
  </definedNames>
  <calcPr calcId="145621"/>
</workbook>
</file>

<file path=xl/calcChain.xml><?xml version="1.0" encoding="utf-8"?>
<calcChain xmlns="http://schemas.openxmlformats.org/spreadsheetml/2006/main">
  <c r="G7" i="6" l="1"/>
  <c r="M23" i="8"/>
  <c r="M22" i="8"/>
  <c r="I16" i="8"/>
  <c r="F16" i="5"/>
  <c r="F21" i="5"/>
  <c r="B6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11" i="5"/>
  <c r="B10" i="5"/>
  <c r="B8" i="5"/>
  <c r="B41" i="5"/>
  <c r="B42" i="5"/>
  <c r="D40" i="5"/>
  <c r="E44" i="5"/>
  <c r="B44" i="5"/>
  <c r="D41" i="5"/>
  <c r="C41" i="5"/>
  <c r="C38" i="5"/>
  <c r="D38" i="5"/>
  <c r="C37" i="5"/>
  <c r="D37" i="5"/>
  <c r="C36" i="5"/>
  <c r="D36" i="5"/>
  <c r="E41" i="5"/>
  <c r="F36" i="8"/>
  <c r="F34" i="8"/>
  <c r="F35" i="8"/>
  <c r="B7" i="3"/>
  <c r="B8" i="3"/>
  <c r="F37" i="8"/>
  <c r="B9" i="3"/>
  <c r="F38" i="8"/>
  <c r="B10" i="3"/>
  <c r="F39" i="8"/>
  <c r="B11" i="3"/>
  <c r="F40" i="8"/>
  <c r="B12" i="3"/>
  <c r="F41" i="8"/>
  <c r="B13" i="3"/>
  <c r="F42" i="8"/>
  <c r="B14" i="3"/>
  <c r="F43" i="8"/>
  <c r="B15" i="3"/>
  <c r="F44" i="8"/>
  <c r="B16" i="3"/>
  <c r="F45" i="8"/>
  <c r="B17" i="3"/>
  <c r="F46" i="8"/>
  <c r="B18" i="3"/>
  <c r="F47" i="8"/>
  <c r="B19" i="3"/>
  <c r="F48" i="8"/>
  <c r="B20" i="3"/>
  <c r="F49" i="8"/>
  <c r="B21" i="3"/>
  <c r="F50" i="8"/>
  <c r="B22" i="3"/>
  <c r="F51" i="8"/>
  <c r="B23" i="3"/>
  <c r="F52" i="8"/>
  <c r="B24" i="3"/>
  <c r="F53" i="8"/>
  <c r="B25" i="3"/>
  <c r="F54" i="8"/>
  <c r="B26" i="3"/>
  <c r="F55" i="8"/>
  <c r="B27" i="3"/>
  <c r="F56" i="8"/>
  <c r="B28" i="3"/>
  <c r="F57" i="8"/>
  <c r="B29" i="3"/>
  <c r="F58" i="8"/>
  <c r="B30" i="3"/>
  <c r="F59" i="8"/>
  <c r="B31" i="3"/>
  <c r="F60" i="8"/>
  <c r="B32" i="3"/>
  <c r="F61" i="8"/>
  <c r="B33" i="3"/>
  <c r="F62" i="8"/>
  <c r="B34" i="3"/>
  <c r="F63" i="8"/>
  <c r="B35" i="3"/>
  <c r="F64" i="8"/>
  <c r="B36" i="3"/>
  <c r="F65" i="8"/>
  <c r="B37" i="3"/>
  <c r="F66" i="8"/>
  <c r="B38" i="3"/>
  <c r="F67" i="8"/>
  <c r="B39" i="3"/>
  <c r="F68" i="8"/>
  <c r="B40" i="3"/>
  <c r="F69" i="8"/>
  <c r="B41" i="3"/>
  <c r="F70" i="8"/>
  <c r="B42" i="3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B67" i="3"/>
  <c r="F67" i="3"/>
  <c r="E25" i="11"/>
  <c r="B30" i="9"/>
  <c r="C30" i="9"/>
  <c r="D5" i="9"/>
  <c r="F5" i="9"/>
  <c r="D6" i="9"/>
  <c r="D7" i="9"/>
  <c r="F7" i="9"/>
  <c r="D8" i="9"/>
  <c r="D9" i="9"/>
  <c r="F9" i="9"/>
  <c r="D10" i="9"/>
  <c r="D11" i="9"/>
  <c r="F11" i="9"/>
  <c r="D12" i="9"/>
  <c r="D13" i="9"/>
  <c r="F13" i="9"/>
  <c r="D14" i="9"/>
  <c r="D15" i="9"/>
  <c r="F15" i="9"/>
  <c r="D16" i="9"/>
  <c r="D17" i="9"/>
  <c r="F17" i="9"/>
  <c r="D18" i="9"/>
  <c r="D19" i="9"/>
  <c r="F19" i="9"/>
  <c r="D20" i="9"/>
  <c r="D21" i="9"/>
  <c r="F21" i="9"/>
  <c r="D22" i="9"/>
  <c r="D23" i="9"/>
  <c r="F23" i="9"/>
  <c r="B19" i="11"/>
  <c r="B17" i="11"/>
  <c r="B8" i="11"/>
  <c r="B16" i="11"/>
  <c r="A16" i="11"/>
  <c r="B5" i="11"/>
  <c r="C6" i="11"/>
  <c r="C43" i="6"/>
  <c r="D43" i="6"/>
  <c r="F43" i="6"/>
  <c r="G6" i="6"/>
  <c r="C27" i="6"/>
  <c r="D27" i="6"/>
  <c r="F27" i="6"/>
  <c r="G5" i="6"/>
  <c r="E24" i="9"/>
  <c r="G24" i="9"/>
  <c r="E25" i="9"/>
  <c r="E31" i="9"/>
  <c r="G31" i="9"/>
  <c r="E26" i="9"/>
  <c r="G26" i="9"/>
  <c r="E27" i="9"/>
  <c r="B31" i="9"/>
  <c r="C31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B29" i="9"/>
  <c r="C29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7" i="9"/>
  <c r="D27" i="9"/>
  <c r="F27" i="9"/>
  <c r="D26" i="9"/>
  <c r="F26" i="9"/>
  <c r="D25" i="9"/>
  <c r="F25" i="9"/>
  <c r="D24" i="9"/>
  <c r="F24" i="9"/>
  <c r="F22" i="9"/>
  <c r="F20" i="9"/>
  <c r="F18" i="9"/>
  <c r="F16" i="9"/>
  <c r="F14" i="9"/>
  <c r="F12" i="9"/>
  <c r="F10" i="9"/>
  <c r="F8" i="9"/>
  <c r="F6" i="9"/>
  <c r="D29" i="9"/>
  <c r="I118" i="10"/>
  <c r="H118" i="10"/>
  <c r="J118" i="10"/>
  <c r="H29" i="10"/>
  <c r="I29" i="10"/>
  <c r="J29" i="10"/>
  <c r="J116" i="10"/>
  <c r="L116" i="10"/>
  <c r="H78" i="10"/>
  <c r="H115" i="10"/>
  <c r="H112" i="10"/>
  <c r="I78" i="10"/>
  <c r="J78" i="10"/>
  <c r="J115" i="10"/>
  <c r="H52" i="10"/>
  <c r="I52" i="10"/>
  <c r="J52" i="10"/>
  <c r="J110" i="10"/>
  <c r="L110" i="10"/>
  <c r="H109" i="10"/>
  <c r="H111" i="10"/>
  <c r="I109" i="10"/>
  <c r="J109" i="10"/>
  <c r="H113" i="10"/>
  <c r="I113" i="10"/>
  <c r="J113" i="10"/>
  <c r="I115" i="10"/>
  <c r="H116" i="10"/>
  <c r="I110" i="10"/>
  <c r="I111" i="10"/>
  <c r="H110" i="10"/>
  <c r="C26" i="6"/>
  <c r="D26" i="6"/>
  <c r="E26" i="6"/>
  <c r="B26" i="6"/>
  <c r="F10" i="6"/>
  <c r="F11" i="6"/>
  <c r="F12" i="6"/>
  <c r="F13" i="6"/>
  <c r="F14" i="6"/>
  <c r="F15" i="6"/>
  <c r="F16" i="6"/>
  <c r="F34" i="6"/>
  <c r="G18" i="6"/>
  <c r="F35" i="6"/>
  <c r="G19" i="6"/>
  <c r="F36" i="6"/>
  <c r="G20" i="6"/>
  <c r="F37" i="6"/>
  <c r="G21" i="6"/>
  <c r="F38" i="6"/>
  <c r="G22" i="6"/>
  <c r="F39" i="6"/>
  <c r="G23" i="6"/>
  <c r="F40" i="6"/>
  <c r="G24" i="6"/>
  <c r="F33" i="6"/>
  <c r="G17" i="6"/>
  <c r="C96" i="8"/>
  <c r="D96" i="8"/>
  <c r="F96" i="8"/>
  <c r="E96" i="8"/>
  <c r="B96" i="8"/>
  <c r="C31" i="8"/>
  <c r="D31" i="8"/>
  <c r="F31" i="8"/>
  <c r="E31" i="8"/>
  <c r="B31" i="8"/>
  <c r="B33" i="6"/>
  <c r="B34" i="6"/>
  <c r="B35" i="6"/>
  <c r="E27" i="6"/>
  <c r="B27" i="6"/>
  <c r="B36" i="6"/>
  <c r="B37" i="6"/>
  <c r="B38" i="6"/>
  <c r="B39" i="6"/>
  <c r="B40" i="6"/>
  <c r="B41" i="6"/>
  <c r="F24" i="6"/>
  <c r="F23" i="6"/>
  <c r="F22" i="6"/>
  <c r="F21" i="6"/>
  <c r="F20" i="6"/>
  <c r="F19" i="6"/>
  <c r="F18" i="6"/>
  <c r="F17" i="6"/>
  <c r="D28" i="5"/>
  <c r="B28" i="5"/>
  <c r="B27" i="5"/>
  <c r="G27" i="5"/>
  <c r="G21" i="5"/>
  <c r="G16" i="5"/>
  <c r="C44" i="5"/>
  <c r="D44" i="5"/>
  <c r="F29" i="9"/>
  <c r="E30" i="9"/>
  <c r="G30" i="9"/>
  <c r="G25" i="9"/>
  <c r="B11" i="11"/>
  <c r="B43" i="6"/>
  <c r="F26" i="6"/>
  <c r="J112" i="10"/>
  <c r="L112" i="10"/>
  <c r="L115" i="10"/>
  <c r="D9" i="3"/>
  <c r="D11" i="3"/>
  <c r="D13" i="3"/>
  <c r="D15" i="3"/>
  <c r="D17" i="3"/>
  <c r="D19" i="3"/>
  <c r="D21" i="3"/>
  <c r="D23" i="3"/>
  <c r="D25" i="3"/>
  <c r="D27" i="3"/>
  <c r="D29" i="3"/>
  <c r="D31" i="3"/>
  <c r="D33" i="3"/>
  <c r="D35" i="3"/>
  <c r="D37" i="3"/>
  <c r="D39" i="3"/>
  <c r="D41" i="3"/>
  <c r="G28" i="5"/>
  <c r="E28" i="5"/>
  <c r="B9" i="11"/>
  <c r="L113" i="10"/>
  <c r="J111" i="10"/>
  <c r="L111" i="10"/>
  <c r="D64" i="3"/>
  <c r="D62" i="3"/>
  <c r="D60" i="3"/>
  <c r="D58" i="3"/>
  <c r="D56" i="3"/>
  <c r="D54" i="3"/>
  <c r="D52" i="3"/>
  <c r="D50" i="3"/>
  <c r="D48" i="3"/>
  <c r="D46" i="3"/>
  <c r="D44" i="3"/>
  <c r="D42" i="3"/>
  <c r="D40" i="3"/>
  <c r="D38" i="3"/>
  <c r="D36" i="3"/>
  <c r="D34" i="3"/>
  <c r="D32" i="3"/>
  <c r="D30" i="3"/>
  <c r="D28" i="3"/>
  <c r="D26" i="3"/>
  <c r="D24" i="3"/>
  <c r="D22" i="3"/>
  <c r="D20" i="3"/>
  <c r="D18" i="3"/>
  <c r="D16" i="3"/>
  <c r="D14" i="3"/>
  <c r="D12" i="3"/>
  <c r="D10" i="3"/>
  <c r="D8" i="3"/>
  <c r="I116" i="10"/>
  <c r="I112" i="10"/>
  <c r="L109" i="10"/>
  <c r="D31" i="9"/>
  <c r="F31" i="9"/>
  <c r="G5" i="9"/>
  <c r="E29" i="9"/>
  <c r="G29" i="9"/>
  <c r="D30" i="9"/>
  <c r="D65" i="3"/>
  <c r="D63" i="3"/>
  <c r="D61" i="3"/>
  <c r="D59" i="3"/>
  <c r="D57" i="3"/>
  <c r="D55" i="3"/>
  <c r="D53" i="3"/>
  <c r="D51" i="3"/>
  <c r="D49" i="3"/>
  <c r="D47" i="3"/>
  <c r="D45" i="3"/>
  <c r="D43" i="3"/>
  <c r="D7" i="3"/>
  <c r="D6" i="3"/>
  <c r="E7" i="3"/>
  <c r="C7" i="3"/>
  <c r="D67" i="3"/>
  <c r="E6" i="3"/>
  <c r="E43" i="3"/>
  <c r="C43" i="3"/>
  <c r="E47" i="3"/>
  <c r="C47" i="3"/>
  <c r="E51" i="3"/>
  <c r="C51" i="3"/>
  <c r="E55" i="3"/>
  <c r="C55" i="3"/>
  <c r="E59" i="3"/>
  <c r="C59" i="3"/>
  <c r="E63" i="3"/>
  <c r="C63" i="3"/>
  <c r="B12" i="11"/>
  <c r="F30" i="9"/>
  <c r="E8" i="3"/>
  <c r="C8" i="3"/>
  <c r="E12" i="3"/>
  <c r="C12" i="3"/>
  <c r="E16" i="3"/>
  <c r="C16" i="3"/>
  <c r="E20" i="3"/>
  <c r="C20" i="3"/>
  <c r="E24" i="3"/>
  <c r="C24" i="3"/>
  <c r="E28" i="3"/>
  <c r="C28" i="3"/>
  <c r="E32" i="3"/>
  <c r="C32" i="3"/>
  <c r="E36" i="3"/>
  <c r="C36" i="3"/>
  <c r="E40" i="3"/>
  <c r="C40" i="3"/>
  <c r="E44" i="3"/>
  <c r="C44" i="3"/>
  <c r="E48" i="3"/>
  <c r="C48" i="3"/>
  <c r="E52" i="3"/>
  <c r="C52" i="3"/>
  <c r="E56" i="3"/>
  <c r="C56" i="3"/>
  <c r="E60" i="3"/>
  <c r="C60" i="3"/>
  <c r="E64" i="3"/>
  <c r="C64" i="3"/>
  <c r="C9" i="11"/>
  <c r="B14" i="11"/>
  <c r="E39" i="3"/>
  <c r="C39" i="3"/>
  <c r="E35" i="3"/>
  <c r="C35" i="3"/>
  <c r="E31" i="3"/>
  <c r="C31" i="3"/>
  <c r="E27" i="3"/>
  <c r="C27" i="3"/>
  <c r="E23" i="3"/>
  <c r="C23" i="3"/>
  <c r="E19" i="3"/>
  <c r="C19" i="3"/>
  <c r="E15" i="3"/>
  <c r="C15" i="3"/>
  <c r="E11" i="3"/>
  <c r="C11" i="3"/>
  <c r="E45" i="3"/>
  <c r="C45" i="3"/>
  <c r="E49" i="3"/>
  <c r="C49" i="3"/>
  <c r="E53" i="3"/>
  <c r="C53" i="3"/>
  <c r="E57" i="3"/>
  <c r="C57" i="3"/>
  <c r="E61" i="3"/>
  <c r="C61" i="3"/>
  <c r="E65" i="3"/>
  <c r="C65" i="3"/>
  <c r="E10" i="3"/>
  <c r="C10" i="3"/>
  <c r="E14" i="3"/>
  <c r="C14" i="3"/>
  <c r="E18" i="3"/>
  <c r="C18" i="3"/>
  <c r="E22" i="3"/>
  <c r="C22" i="3"/>
  <c r="E26" i="3"/>
  <c r="C26" i="3"/>
  <c r="E30" i="3"/>
  <c r="C30" i="3"/>
  <c r="E34" i="3"/>
  <c r="C34" i="3"/>
  <c r="E38" i="3"/>
  <c r="C38" i="3"/>
  <c r="E42" i="3"/>
  <c r="C42" i="3"/>
  <c r="E46" i="3"/>
  <c r="C46" i="3"/>
  <c r="E50" i="3"/>
  <c r="C50" i="3"/>
  <c r="E54" i="3"/>
  <c r="C54" i="3"/>
  <c r="E58" i="3"/>
  <c r="C58" i="3"/>
  <c r="E62" i="3"/>
  <c r="C62" i="3"/>
  <c r="E41" i="3"/>
  <c r="C41" i="3"/>
  <c r="E37" i="3"/>
  <c r="C37" i="3"/>
  <c r="E33" i="3"/>
  <c r="C33" i="3"/>
  <c r="E29" i="3"/>
  <c r="C29" i="3"/>
  <c r="E25" i="3"/>
  <c r="C25" i="3"/>
  <c r="E21" i="3"/>
  <c r="C21" i="3"/>
  <c r="E17" i="3"/>
  <c r="C17" i="3"/>
  <c r="E13" i="3"/>
  <c r="C13" i="3"/>
  <c r="E9" i="3"/>
  <c r="C9" i="3"/>
  <c r="B15" i="11"/>
  <c r="E67" i="3"/>
  <c r="C67" i="3"/>
  <c r="C6" i="3"/>
  <c r="C19" i="11"/>
  <c r="B18" i="11"/>
</calcChain>
</file>

<file path=xl/sharedStrings.xml><?xml version="1.0" encoding="utf-8"?>
<sst xmlns="http://schemas.openxmlformats.org/spreadsheetml/2006/main" count="950" uniqueCount="397">
  <si>
    <t>lid</t>
  </si>
  <si>
    <t>month-sailed</t>
  </si>
  <si>
    <t>year-sailed</t>
  </si>
  <si>
    <t>ship</t>
  </si>
  <si>
    <t>Dec</t>
  </si>
  <si>
    <t>Lewis</t>
  </si>
  <si>
    <t>Jan</t>
  </si>
  <si>
    <t>Apr</t>
  </si>
  <si>
    <t>Tryal</t>
  </si>
  <si>
    <t>May</t>
  </si>
  <si>
    <t>unknown</t>
  </si>
  <si>
    <t>Aug</t>
  </si>
  <si>
    <t>Feb</t>
  </si>
  <si>
    <t>Worcester</t>
  </si>
  <si>
    <t>Margaret</t>
  </si>
  <si>
    <t>Oct</t>
  </si>
  <si>
    <t>Susannah</t>
  </si>
  <si>
    <t>Honour</t>
  </si>
  <si>
    <t>Gilbert</t>
  </si>
  <si>
    <t>John</t>
  </si>
  <si>
    <t>Jly</t>
  </si>
  <si>
    <t>Alexander</t>
  </si>
  <si>
    <t>Forward</t>
  </si>
  <si>
    <t>Jonathan</t>
  </si>
  <si>
    <t>Victory</t>
  </si>
  <si>
    <t>Ann</t>
  </si>
  <si>
    <t>Robert</t>
  </si>
  <si>
    <t>Sukey</t>
  </si>
  <si>
    <t>Sep</t>
  </si>
  <si>
    <t>Nov</t>
  </si>
  <si>
    <t>Supply</t>
  </si>
  <si>
    <t>Jun</t>
  </si>
  <si>
    <t>Mar</t>
  </si>
  <si>
    <t>Susanna</t>
  </si>
  <si>
    <t>Eliabeth</t>
  </si>
  <si>
    <t>Patapsco</t>
  </si>
  <si>
    <t>Smith</t>
  </si>
  <si>
    <t>Forard</t>
  </si>
  <si>
    <t>Bennet</t>
  </si>
  <si>
    <t>Caesar</t>
  </si>
  <si>
    <t>Dorsetshire</t>
  </si>
  <si>
    <t>York</t>
  </si>
  <si>
    <t>Essex</t>
  </si>
  <si>
    <t>Vernon</t>
  </si>
  <si>
    <t>Harpooner</t>
  </si>
  <si>
    <t>Speedwell</t>
  </si>
  <si>
    <t>Mediterranean</t>
  </si>
  <si>
    <t>Miller</t>
  </si>
  <si>
    <t>Sally</t>
  </si>
  <si>
    <t>Industry</t>
  </si>
  <si>
    <t>bond</t>
  </si>
  <si>
    <t>Bladon</t>
  </si>
  <si>
    <t>Justitia</t>
  </si>
  <si>
    <t>Neptune</t>
  </si>
  <si>
    <t>apr</t>
  </si>
  <si>
    <t>Laura</t>
  </si>
  <si>
    <t>Mary</t>
  </si>
  <si>
    <t>Litchfield</t>
  </si>
  <si>
    <t>Thames</t>
  </si>
  <si>
    <t>Racheal</t>
  </si>
  <si>
    <t>Greyhound</t>
  </si>
  <si>
    <t>Whiteing</t>
  </si>
  <si>
    <t>Ruby</t>
  </si>
  <si>
    <t>Rose</t>
  </si>
  <si>
    <t>Lyon</t>
  </si>
  <si>
    <t>Barnard</t>
  </si>
  <si>
    <t>Thetis</t>
  </si>
  <si>
    <t>Dragon</t>
  </si>
  <si>
    <t>Phoenix</t>
  </si>
  <si>
    <t>mar</t>
  </si>
  <si>
    <t>Friendship</t>
  </si>
  <si>
    <t>Dolphin</t>
  </si>
  <si>
    <t>Maryland</t>
  </si>
  <si>
    <t>Deverley</t>
  </si>
  <si>
    <t>Thornton</t>
  </si>
  <si>
    <t>Douglas</t>
  </si>
  <si>
    <t>Scarsdale</t>
  </si>
  <si>
    <t>Scardsdale</t>
  </si>
  <si>
    <t>Tayloe</t>
  </si>
  <si>
    <t>?Thornton</t>
  </si>
  <si>
    <t>?Tayloe</t>
  </si>
  <si>
    <t>Queen Elizabeth</t>
  </si>
  <si>
    <t>Susannah &amp; Sarah</t>
  </si>
  <si>
    <t>Owners Goodwill</t>
  </si>
  <si>
    <t>Prince Royal</t>
  </si>
  <si>
    <t>William &amp; John</t>
  </si>
  <si>
    <t xml:space="preserve">Jan </t>
  </si>
  <si>
    <t>Rappahannock Merchant</t>
  </si>
  <si>
    <t>Loyal Mgt.</t>
  </si>
  <si>
    <t>Pretty Patsy</t>
  </si>
  <si>
    <t>Duke of Comberland</t>
  </si>
  <si>
    <t>Catherine &amp; Elizabeth</t>
  </si>
  <si>
    <t>Sea Horse</t>
  </si>
  <si>
    <t>Indian Queen</t>
  </si>
  <si>
    <t>George William</t>
  </si>
  <si>
    <t>Italian Merchant</t>
  </si>
  <si>
    <t>Plain Dealer</t>
  </si>
  <si>
    <t>St. George</t>
  </si>
  <si>
    <t>The Brothers</t>
  </si>
  <si>
    <t>Prince William</t>
  </si>
  <si>
    <t>convicts embarked</t>
  </si>
  <si>
    <t>Eagle</t>
  </si>
  <si>
    <t>convicts died on voyage</t>
  </si>
  <si>
    <t>No record of convicts dying indicates missing data, not that no convicts died.</t>
  </si>
  <si>
    <t>This list includes a small number of convicts sent to the Caribbean.</t>
  </si>
  <si>
    <t>Before 1743, convicts were typically sent to Virginia and Maryland; 1743 and later, source describes the destination only as "colonies in America."</t>
  </si>
  <si>
    <t>Thornton / Tayloe</t>
  </si>
  <si>
    <t>sum for 1773</t>
  </si>
  <si>
    <t>sum for 1774</t>
  </si>
  <si>
    <t>sum for 1775</t>
  </si>
  <si>
    <t>Available aggregate data, not tied to a specific ship, is indicated with a lid=0</t>
  </si>
  <si>
    <t>Ekirch (1987), Bound for America, p. 23 estimates that 1200-1300 convicts were transported from England and Wales to America, 1773-5.</t>
  </si>
  <si>
    <t>Jenkins (1986), "From Gallow to Prison?...", Criminal Justice History, v. 7, p. 66 states:</t>
  </si>
  <si>
    <t>"By 1775, the annual number of transportations to America may have reached two thousand."</t>
  </si>
  <si>
    <t>total</t>
  </si>
  <si>
    <t>Speedwell / Mediterranean</t>
  </si>
  <si>
    <t>Thames / Mary</t>
  </si>
  <si>
    <t>No record of convicts embarqed indicates data included in a broader aggregate.</t>
  </si>
  <si>
    <t>Ekirch (1987), Bound for America, p. 24 estimates "over 36000" for the "whole body of English transports" from 1718 to 1775.</t>
  </si>
  <si>
    <t>Fogelman (1998),"From Slaves, Convicts and Servants…", Journal of American History, v. 85, p. 71 subtracts 3500 Irish transported from English ports.</t>
  </si>
  <si>
    <t>Based on these sources, I estimate 32500 convicts transported from England and Wales, 1716-1775.</t>
  </si>
  <si>
    <t>males</t>
  </si>
  <si>
    <t>females</t>
  </si>
  <si>
    <t>notes and sources</t>
  </si>
  <si>
    <t>Data source: Coldham (1983), Bonded Passengers to America, pp. 172-7</t>
  </si>
  <si>
    <t>That source also includes the ship captain's name, the destination, and remarks.</t>
  </si>
  <si>
    <t>Where remarks mention how many convicts died on the voyage, the number is included here.</t>
  </si>
  <si>
    <t>total embarked</t>
  </si>
  <si>
    <t>sources and notes</t>
  </si>
  <si>
    <t>Total embarked from LMHC (London, Middlesex, and the Home Counties) summed from "by ship from LMHC" sheet.</t>
  </si>
  <si>
    <t>est. from England and Wales</t>
  </si>
  <si>
    <t>The scaling and sex-ratio parameters generate the England and Wales estimates from the LMHC counts</t>
  </si>
  <si>
    <t>Convicts transported to American from London, Middlesex, and the Home Counties (counties about London), by ship, 1716-1775</t>
  </si>
  <si>
    <t>Convicts transported to American from England and Wales, by year, 1716-1775</t>
  </si>
  <si>
    <t>1720s</t>
  </si>
  <si>
    <t>1730s</t>
  </si>
  <si>
    <t>1740s</t>
  </si>
  <si>
    <t>1750s</t>
  </si>
  <si>
    <t>1760s</t>
  </si>
  <si>
    <t>1770s</t>
  </si>
  <si>
    <t>1780s</t>
  </si>
  <si>
    <t>1790s</t>
  </si>
  <si>
    <t>1800s</t>
  </si>
  <si>
    <t>1810s</t>
  </si>
  <si>
    <t>1820s</t>
  </si>
  <si>
    <t>Middlesex</t>
  </si>
  <si>
    <t>source</t>
  </si>
  <si>
    <t>Gentleman’s Magazine, vol. 34 (1764) p. 261,</t>
  </si>
  <si>
    <t xml:space="preserve">Ekirch (1987), Bound for America, p. 50 </t>
  </si>
  <si>
    <t>sex ratio (m/f)</t>
  </si>
  <si>
    <t>Transported convicts living in Maryland, 1755</t>
  </si>
  <si>
    <t>Transported convicts found in Maryland, 1719-1775</t>
  </si>
  <si>
    <t>Based on a colony census.</t>
  </si>
  <si>
    <t>no sex given</t>
  </si>
  <si>
    <t>Convicts transported to Maryland, 1767-1775</t>
  </si>
  <si>
    <t>Grubb (2001), "Market Evaluation of Criminality," American Economic Review, v. 91, n.1, p. 297</t>
  </si>
  <si>
    <t>men</t>
  </si>
  <si>
    <t>boys</t>
  </si>
  <si>
    <t>women</t>
  </si>
  <si>
    <t>girls</t>
  </si>
  <si>
    <t>number of convicts</t>
  </si>
  <si>
    <t>Grubb (2000), "Transatlantic Market for British Convict Labor," Journal of Economic History, v. 60, no. 1, p. 103</t>
  </si>
  <si>
    <t>male</t>
  </si>
  <si>
    <t>female</t>
  </si>
  <si>
    <t>indeterminate</t>
  </si>
  <si>
    <t>1830s</t>
  </si>
  <si>
    <t>1840s</t>
  </si>
  <si>
    <t>1850s</t>
  </si>
  <si>
    <t>Tabulating decade against defendant gender where verdict category is guilty and punishment category is transportation. Counting by defendant.</t>
  </si>
  <si>
    <t>sex ratio</t>
  </si>
  <si>
    <t>decade</t>
  </si>
  <si>
    <t>1860s</t>
  </si>
  <si>
    <t>Persons actually transported from England and Wales</t>
  </si>
  <si>
    <t>total 1780-1809</t>
  </si>
  <si>
    <t>Tabulating year against defendant gender where verdict category is guilty and punishment category is transportation. Counting by defendant.</t>
  </si>
  <si>
    <t>year</t>
  </si>
  <si>
    <t>total 1674-1700</t>
  </si>
  <si>
    <t>sex ratio - actually transported</t>
  </si>
  <si>
    <t>total 1718-1776</t>
  </si>
  <si>
    <t>sex ratio - sentenced at Old Bailey to be transported, 1780-1809</t>
  </si>
  <si>
    <t>source and notes</t>
  </si>
  <si>
    <t>Proceedings of the Old Bailey online, statistics</t>
  </si>
  <si>
    <t>http://www.oldbaileyonline.org/forms/formStats.jsp</t>
  </si>
  <si>
    <t>The sex ratio (m/f) is a three-year moving average.</t>
  </si>
  <si>
    <t>The sex ratios for 1716 and 1717 are estimated as that for 1718.</t>
  </si>
  <si>
    <t>Convicts sentenced to transportation at the Old Bailey, by year from 1674</t>
  </si>
  <si>
    <t>indeterminate sex</t>
  </si>
  <si>
    <t>sex ratio -- actually transported from England and Wales, 1780-1809</t>
  </si>
  <si>
    <t>convicts-transported-england-wales-australia</t>
  </si>
  <si>
    <t>see workbook</t>
  </si>
  <si>
    <t>Howard, State of the Prisons, p. 483 cites Stephen Theodore's data for the Old Bailey, 1749-1771, both inclusive</t>
  </si>
  <si>
    <t>Old Bailey online total, 1749-1771: 5253</t>
  </si>
  <si>
    <t>transported for seven or fourteen years: 5199</t>
  </si>
  <si>
    <t>transported by the King's mercy (after receiving sentence of death): 401</t>
  </si>
  <si>
    <t>circuit</t>
  </si>
  <si>
    <t>place</t>
  </si>
  <si>
    <t>sub-place</t>
  </si>
  <si>
    <t>gaol deliveries+great sessions</t>
  </si>
  <si>
    <t>quarter sessions</t>
  </si>
  <si>
    <t>Hertfordshire</t>
  </si>
  <si>
    <t>Kent</t>
  </si>
  <si>
    <t>St. Alban's</t>
  </si>
  <si>
    <t>Dover</t>
  </si>
  <si>
    <t>Canterbury</t>
  </si>
  <si>
    <t>Sussex</t>
  </si>
  <si>
    <t>Chicester</t>
  </si>
  <si>
    <t>Surrey</t>
  </si>
  <si>
    <t>Southwark</t>
  </si>
  <si>
    <t>Derbyshire</t>
  </si>
  <si>
    <t>Derby</t>
  </si>
  <si>
    <t>Lincolnshire</t>
  </si>
  <si>
    <t>parts of Holland</t>
  </si>
  <si>
    <t>parts of Kefteven</t>
  </si>
  <si>
    <t>parts of Lindsey</t>
  </si>
  <si>
    <t>Lincoln</t>
  </si>
  <si>
    <t>Nottinghamshire</t>
  </si>
  <si>
    <t>Nottingham</t>
  </si>
  <si>
    <t>Rutlandshire</t>
  </si>
  <si>
    <t>Leicestershire</t>
  </si>
  <si>
    <t>Leicester</t>
  </si>
  <si>
    <t>Northamptionshire</t>
  </si>
  <si>
    <t>Warwichshire</t>
  </si>
  <si>
    <t>Coventry</t>
  </si>
  <si>
    <t>Midland Circuit</t>
  </si>
  <si>
    <t>Home Circuit</t>
  </si>
  <si>
    <t>Norfolk Circuit</t>
  </si>
  <si>
    <t>Bedfordshire</t>
  </si>
  <si>
    <t>Buckinghamshire</t>
  </si>
  <si>
    <t>Cambridgeshire</t>
  </si>
  <si>
    <t>Ely</t>
  </si>
  <si>
    <t>Huntingdonshire</t>
  </si>
  <si>
    <t>Norfolk</t>
  </si>
  <si>
    <t>King's Lynn</t>
  </si>
  <si>
    <t>Yarmouth</t>
  </si>
  <si>
    <t>Norwich</t>
  </si>
  <si>
    <t>Suffolk</t>
  </si>
  <si>
    <t>Bury</t>
  </si>
  <si>
    <t>Ipswich</t>
  </si>
  <si>
    <t>Northern Circuit</t>
  </si>
  <si>
    <t>Cumberland</t>
  </si>
  <si>
    <t>Durham</t>
  </si>
  <si>
    <t>Northumberland</t>
  </si>
  <si>
    <t>Berwick</t>
  </si>
  <si>
    <t>Newcastle on Tyne</t>
  </si>
  <si>
    <t>Westmorland</t>
  </si>
  <si>
    <t>Kirby in Kendal</t>
  </si>
  <si>
    <t>Lancashire</t>
  </si>
  <si>
    <t>Liverpool</t>
  </si>
  <si>
    <t>Preston</t>
  </si>
  <si>
    <t>Wigan</t>
  </si>
  <si>
    <t>York Circuit</t>
  </si>
  <si>
    <t>Yorkshire</t>
  </si>
  <si>
    <t>East Riding</t>
  </si>
  <si>
    <t>North Riding</t>
  </si>
  <si>
    <t>West Riding</t>
  </si>
  <si>
    <t>Doncaster</t>
  </si>
  <si>
    <t>Leeds</t>
  </si>
  <si>
    <t>Pontefract</t>
  </si>
  <si>
    <t>Richmond</t>
  </si>
  <si>
    <t>Rippon</t>
  </si>
  <si>
    <t>Kingston on Hull</t>
  </si>
  <si>
    <t>Oxford Circuit</t>
  </si>
  <si>
    <t>Berkshire</t>
  </si>
  <si>
    <t>Reading</t>
  </si>
  <si>
    <t>Oxfordshire</t>
  </si>
  <si>
    <t>Banbury</t>
  </si>
  <si>
    <t>Oxford</t>
  </si>
  <si>
    <t>Gloucestershire</t>
  </si>
  <si>
    <t>Gloucester</t>
  </si>
  <si>
    <t>Herefordshire</t>
  </si>
  <si>
    <t>Monmouthshire</t>
  </si>
  <si>
    <t>Salop</t>
  </si>
  <si>
    <t>Shrewbury</t>
  </si>
  <si>
    <t>Staffordshire</t>
  </si>
  <si>
    <t>Worcestershire</t>
  </si>
  <si>
    <t>Western Circuit</t>
  </si>
  <si>
    <t>Cornwall</t>
  </si>
  <si>
    <t>Devonshire</t>
  </si>
  <si>
    <t>Plymouth</t>
  </si>
  <si>
    <t>Exeter</t>
  </si>
  <si>
    <t>Poole</t>
  </si>
  <si>
    <t>Hampshire</t>
  </si>
  <si>
    <t>Southamption</t>
  </si>
  <si>
    <t>Wiltshire</t>
  </si>
  <si>
    <t>Salisbury</t>
  </si>
  <si>
    <t>Somersetshire</t>
  </si>
  <si>
    <t>Bristol</t>
  </si>
  <si>
    <t>City of London</t>
  </si>
  <si>
    <t>Westminster</t>
  </si>
  <si>
    <t>Cheshire and Wales</t>
  </si>
  <si>
    <t>Cheshire</t>
  </si>
  <si>
    <t>Chester</t>
  </si>
  <si>
    <t>Anglesey</t>
  </si>
  <si>
    <t>Brechnockshire</t>
  </si>
  <si>
    <t>Cardiganshire</t>
  </si>
  <si>
    <t>Carmarthenshire</t>
  </si>
  <si>
    <t>Carmarthen</t>
  </si>
  <si>
    <t>Carnarvonshire</t>
  </si>
  <si>
    <t>Denbighshire</t>
  </si>
  <si>
    <t>Flintshire</t>
  </si>
  <si>
    <t>Glamorganshire</t>
  </si>
  <si>
    <t>Merionethshire</t>
  </si>
  <si>
    <t>Montgomeryshire</t>
  </si>
  <si>
    <t>Pembrokeshire</t>
  </si>
  <si>
    <t>Haverford-West</t>
  </si>
  <si>
    <t>Radnorshire</t>
  </si>
  <si>
    <t>implied divisor</t>
  </si>
  <si>
    <t>sum1</t>
  </si>
  <si>
    <t>sum2</t>
  </si>
  <si>
    <t>Howard (1791), Account of the Principle Lazarettos, Table IV, pp., 246-7.</t>
  </si>
  <si>
    <t>Convicts ordered for transportation in England and Wales, from Nov. 1, 1769 to Nov. 1, 1776</t>
  </si>
  <si>
    <t>Id notes that the practice of (sentencing) to transportation "in great measure ceased before the 1st of May, 1776."</t>
  </si>
  <si>
    <t>Id suggest that the annual average is over six and and half years.</t>
  </si>
  <si>
    <t>Implied divisor ranges between 6.06 and 6.46, perhaps because of sentencing date differences in the underlying source.</t>
  </si>
  <si>
    <t>LMHC</t>
  </si>
  <si>
    <t>LMHC = y indicates place included in the subtotal for London, Middlesex, and Home Counties</t>
  </si>
  <si>
    <t>y</t>
  </si>
  <si>
    <t>Some checksum values are included at the end of the list.</t>
  </si>
  <si>
    <t>Old Bailey</t>
  </si>
  <si>
    <t>total, 1750-72</t>
  </si>
  <si>
    <t>total, 1750-68</t>
  </si>
  <si>
    <t>total, 1769-72</t>
  </si>
  <si>
    <t>LMHC transported</t>
  </si>
  <si>
    <t>LMHC / (N+M)</t>
  </si>
  <si>
    <t>OB / (N+M)</t>
  </si>
  <si>
    <t>Convicts in England and Wales sentenced or actually transported, 1750-72</t>
  </si>
  <si>
    <t>Norfolk and Midland Circuits from Howard (1777), State of the Prisons, Tables VI-VII, pp. 479-80.</t>
  </si>
  <si>
    <t>Old Bailey: see "sentenced from Old Bailey" sheet</t>
  </si>
  <si>
    <t>LMHC = London, Middlesex and Home Counties; LMHC transported is convicts actually transport; see "year totals" sheet.</t>
  </si>
  <si>
    <t>ratios for 1772 appear anomalous</t>
  </si>
  <si>
    <t>transported from LMHC, 1716-1775</t>
  </si>
  <si>
    <t>scaling parameter</t>
  </si>
  <si>
    <t>sentenced to transport from Norfolk and Midland Circuits, 1750-68</t>
  </si>
  <si>
    <t>setenced to transport from Old Bailey, 1750-68</t>
  </si>
  <si>
    <t>Tabulating total only where verdict category is guilty and punishment category is transportation, between November 1769 and November 1776. Counting by defendant.</t>
  </si>
  <si>
    <t>sentenced to transport from Old Bailey, Nov, 1769 to Nov, 1776</t>
  </si>
  <si>
    <t>transported from LMHC, 1750-68</t>
  </si>
  <si>
    <t>est. sentenced to transport from EW, 1750-68</t>
  </si>
  <si>
    <t>sentenced to transport from LMHC, Nov. 1769 to Nov. 1776</t>
  </si>
  <si>
    <t>sentenced to transport from E+W, Nov. 1769 to Nov. 1776</t>
  </si>
  <si>
    <t>transported from LMHC, 1770 to 1776</t>
  </si>
  <si>
    <t>est. transported from EW, 1750-68</t>
  </si>
  <si>
    <t>est. best scaling parameter</t>
  </si>
  <si>
    <t>transported from EW / transported from LMHC, 1716-1775</t>
  </si>
  <si>
    <t>est. transported from EW, 1716-1775</t>
  </si>
  <si>
    <t>statistic</t>
  </si>
  <si>
    <t>Scaling transports from London, Middlex, and Home Counties to transports from England and Wales, 1716-75</t>
  </si>
  <si>
    <t>LMHC = London, Middlesex, and Home Counties</t>
  </si>
  <si>
    <t>EW = England and Wales</t>
  </si>
  <si>
    <t>N = Norfold Circuit, M=Midland Circuit</t>
  </si>
  <si>
    <t>Transports from LMHC, see "year totals" sheet</t>
  </si>
  <si>
    <t>Sentenced to transport, Nov. 1769 to Nov. 1776, see "by all places, 1769-76" sheet</t>
  </si>
  <si>
    <t>Sentenced to transport from Old Bailey:</t>
  </si>
  <si>
    <t>For geographic scaling, see "scaling LMHC to EW" sheet.</t>
  </si>
  <si>
    <t>For sex ratio estimate, see "scaling sentenced sr to actual" sheet</t>
  </si>
  <si>
    <t>The est. best scaling parameter implies convicts transported from 1773-5:</t>
  </si>
  <si>
    <t>from LMHC</t>
  </si>
  <si>
    <t>year sailed</t>
  </si>
  <si>
    <t>sentenced to transport (N+M+OB) / EW, Nov. 1769 to Nov. 1776</t>
  </si>
  <si>
    <t>ave / year</t>
  </si>
  <si>
    <t>years</t>
  </si>
  <si>
    <t>1716-1775</t>
  </si>
  <si>
    <t>Relative to London, Middlesex, and the Home Counties, the Old Bailey statistics include relatively fewer females.</t>
  </si>
  <si>
    <t>total 1718-1775</t>
  </si>
  <si>
    <t>1710s</t>
  </si>
  <si>
    <t>shares</t>
  </si>
  <si>
    <t>sex not known</t>
  </si>
  <si>
    <t>female share among sex known</t>
  </si>
  <si>
    <t>sample size</t>
  </si>
  <si>
    <t>sentence (years)</t>
  </si>
  <si>
    <t>Transporation sentences among Baltimore convicts, 1767-1775</t>
  </si>
  <si>
    <t>ave. sentence</t>
  </si>
  <si>
    <t>Grubb (2000) p. 103</t>
  </si>
  <si>
    <t>Stewart &amp; Campbell (held Treasury's subsidized contract)</t>
  </si>
  <si>
    <t>unsubsidized shippers</t>
  </si>
  <si>
    <t>convicts</t>
  </si>
  <si>
    <t>total of above</t>
  </si>
  <si>
    <t>Grubb (2000) p. 106</t>
  </si>
  <si>
    <t>total from London, Middlesex, &amp; Home Counties</t>
  </si>
  <si>
    <t>Convicts transported, 1753-1775</t>
  </si>
  <si>
    <t>est. from England &amp; Wales</t>
  </si>
  <si>
    <t>from "year totals" sheet</t>
  </si>
  <si>
    <t>Other data for convicts transported to America from England and Wales</t>
  </si>
  <si>
    <t>shippers landing in Maryland</t>
  </si>
  <si>
    <t>Id. states that women were less likely to be transported.</t>
  </si>
  <si>
    <t>Ekirch, Bound for America, p. 50, found a sex ratio of 4.4 among convicts imported into Maryland, 1719-1775 (2074 persons from incomplete records).</t>
  </si>
  <si>
    <t xml:space="preserve">At least in comparing Old Baily sentencing to England and Wales transportation (the relevant sex ratio adjustment), these data suggest otherwise.  </t>
  </si>
  <si>
    <t>Judges may have been responding to a perceived shortage of women in the colonies.</t>
  </si>
  <si>
    <t>Small discrepancy with non-reporting of guity verdict</t>
  </si>
  <si>
    <t>interdeterminate</t>
  </si>
  <si>
    <t>Tabulating defendant gender where verdict category is guilty and punishment category is transportation. Counting by defendant.</t>
  </si>
  <si>
    <t>Tabulating defendant gender where punishment category is transportation. Counting by defendant.</t>
  </si>
  <si>
    <t>Repository:</t>
  </si>
  <si>
    <t>http://acrosswalls.org/datasets/</t>
  </si>
  <si>
    <t>Version: 1.0</t>
  </si>
  <si>
    <t>Estimating the sex ratio (males / females) for convicts actually transported from England and Wales, 1716-1775: adjusting sentenced to actually transported sex ratio</t>
  </si>
  <si>
    <t>sex ratio -- scaling factor actual to sentenced, 1716-1776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</si>
</sst>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0.0"/>
    <numFmt numFmtId="168" formatCode="#,##0.0"/>
    <numFmt numFmtId="169" formatCode="0.0%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5" fillId="0" borderId="0" xfId="2" applyFont="1"/>
    <xf numFmtId="167" fontId="5" fillId="0" borderId="0" xfId="2" applyNumberFormat="1" applyFont="1"/>
    <xf numFmtId="0" fontId="5" fillId="0" borderId="0" xfId="0" applyFont="1"/>
    <xf numFmtId="1" fontId="5" fillId="0" borderId="0" xfId="2" applyNumberFormat="1" applyFon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9" fontId="0" fillId="0" borderId="0" xfId="3" applyFont="1"/>
    <xf numFmtId="0" fontId="4" fillId="0" borderId="0" xfId="1"/>
    <xf numFmtId="3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quotePrefix="1"/>
    <xf numFmtId="169" fontId="0" fillId="0" borderId="0" xfId="0" applyNumberFormat="1"/>
    <xf numFmtId="10" fontId="0" fillId="0" borderId="0" xfId="3" applyNumberFormat="1" applyFont="1"/>
    <xf numFmtId="3" fontId="5" fillId="0" borderId="0" xfId="0" applyNumberFormat="1" applyFont="1"/>
    <xf numFmtId="0" fontId="0" fillId="0" borderId="0" xfId="0" applyAlignment="1">
      <alignment horizontal="left" wrapText="1"/>
    </xf>
    <xf numFmtId="9" fontId="0" fillId="0" borderId="0" xfId="3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_trans-sum4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oldbaileyonline.org/forms/formStats.j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F1"/>
    </sheetView>
  </sheetViews>
  <sheetFormatPr defaultRowHeight="12.75" x14ac:dyDescent="0.2"/>
  <cols>
    <col min="1" max="1" width="10.42578125" customWidth="1"/>
    <col min="2" max="6" width="11.85546875" customWidth="1"/>
    <col min="7" max="7" width="3" customWidth="1"/>
    <col min="8" max="8" width="125.85546875" customWidth="1"/>
  </cols>
  <sheetData>
    <row r="1" spans="1:8" x14ac:dyDescent="0.2">
      <c r="A1" s="27" t="s">
        <v>133</v>
      </c>
      <c r="B1" s="28"/>
      <c r="C1" s="28"/>
      <c r="D1" s="28"/>
      <c r="E1" s="28"/>
      <c r="F1" s="28"/>
      <c r="H1" t="s">
        <v>392</v>
      </c>
    </row>
    <row r="2" spans="1:8" x14ac:dyDescent="0.2">
      <c r="H2" t="s">
        <v>393</v>
      </c>
    </row>
    <row r="3" spans="1:8" x14ac:dyDescent="0.2">
      <c r="H3" t="s">
        <v>394</v>
      </c>
    </row>
    <row r="4" spans="1:8" s="15" customFormat="1" ht="12.75" customHeight="1" x14ac:dyDescent="0.2">
      <c r="A4" s="16"/>
      <c r="B4" s="26" t="s">
        <v>130</v>
      </c>
      <c r="C4" s="26"/>
      <c r="D4" s="26"/>
      <c r="E4" s="26"/>
      <c r="F4" s="16" t="s">
        <v>356</v>
      </c>
    </row>
    <row r="5" spans="1:8" s="15" customFormat="1" ht="25.5" x14ac:dyDescent="0.2">
      <c r="A5" s="16" t="s">
        <v>357</v>
      </c>
      <c r="B5" s="16" t="s">
        <v>114</v>
      </c>
      <c r="C5" s="16" t="s">
        <v>169</v>
      </c>
      <c r="D5" s="16" t="s">
        <v>121</v>
      </c>
      <c r="E5" s="16" t="s">
        <v>122</v>
      </c>
      <c r="F5" s="16" t="s">
        <v>127</v>
      </c>
      <c r="H5" s="15" t="s">
        <v>128</v>
      </c>
    </row>
    <row r="6" spans="1:8" x14ac:dyDescent="0.2">
      <c r="A6" s="1">
        <v>1716</v>
      </c>
      <c r="B6" s="17">
        <f>F6*'scaling LMHC to EW'!C$22</f>
        <v>54</v>
      </c>
      <c r="C6" s="18">
        <f t="shared" ref="C6:C37" si="0">D6/E6</f>
        <v>1.2087669406421802</v>
      </c>
      <c r="D6" s="17">
        <f>B6*'sentenced from Old Bailey'!F34*'scaling sentenced sr to actual'!G$7/(1+'sentenced from Old Bailey'!F34*'scaling sentenced sr to actual'!G$7)</f>
        <v>29.55197019369551</v>
      </c>
      <c r="E6" s="17">
        <f>B6-D6</f>
        <v>24.44802980630449</v>
      </c>
      <c r="F6" s="1">
        <v>30</v>
      </c>
      <c r="H6" t="s">
        <v>129</v>
      </c>
    </row>
    <row r="7" spans="1:8" x14ac:dyDescent="0.2">
      <c r="A7" s="1">
        <v>1717</v>
      </c>
      <c r="B7" s="17">
        <f>F7*'scaling LMHC to EW'!C$22</f>
        <v>41.4</v>
      </c>
      <c r="C7" s="18">
        <f t="shared" si="0"/>
        <v>1.2087669406421802</v>
      </c>
      <c r="D7" s="17">
        <f>B7*'sentenced from Old Bailey'!F35*'scaling sentenced sr to actual'!G$7/(1+'sentenced from Old Bailey'!F35*'scaling sentenced sr to actual'!G$7)</f>
        <v>22.656510481833223</v>
      </c>
      <c r="E7" s="17">
        <f t="shared" ref="E7:E65" si="1">B7-D7</f>
        <v>18.743489518166776</v>
      </c>
      <c r="F7" s="1">
        <v>23</v>
      </c>
      <c r="H7" t="s">
        <v>353</v>
      </c>
    </row>
    <row r="8" spans="1:8" x14ac:dyDescent="0.2">
      <c r="A8" s="1">
        <v>1718</v>
      </c>
      <c r="B8" s="17">
        <f>F8*'scaling LMHC to EW'!C$22</f>
        <v>385.2</v>
      </c>
      <c r="C8" s="18">
        <f t="shared" si="0"/>
        <v>1.2087669406421799</v>
      </c>
      <c r="D8" s="17">
        <f>B8*'sentenced from Old Bailey'!F36*'scaling sentenced sr to actual'!G$7/(1+'sentenced from Old Bailey'!F36*'scaling sentenced sr to actual'!G$7)</f>
        <v>210.80405404836128</v>
      </c>
      <c r="E8" s="17">
        <f t="shared" si="1"/>
        <v>174.39594595163871</v>
      </c>
      <c r="F8" s="1">
        <v>214</v>
      </c>
      <c r="H8" t="s">
        <v>354</v>
      </c>
    </row>
    <row r="9" spans="1:8" x14ac:dyDescent="0.2">
      <c r="A9" s="1">
        <v>1719</v>
      </c>
      <c r="B9" s="17">
        <f>F9*'scaling LMHC to EW'!C$22</f>
        <v>541.80000000000007</v>
      </c>
      <c r="C9" s="18">
        <f t="shared" si="0"/>
        <v>1.2013587673593875</v>
      </c>
      <c r="D9" s="17">
        <f>B9*'sentenced from Old Bailey'!F37*'scaling sentenced sr to actual'!G$7/(1+'sentenced from Old Bailey'!F37*'scaling sentenced sr to actual'!G$7)</f>
        <v>295.67928218083716</v>
      </c>
      <c r="E9" s="17">
        <f t="shared" si="1"/>
        <v>246.12071781916291</v>
      </c>
      <c r="F9" s="1">
        <v>301</v>
      </c>
      <c r="H9" t="s">
        <v>131</v>
      </c>
    </row>
    <row r="10" spans="1:8" x14ac:dyDescent="0.2">
      <c r="A10" s="1">
        <v>1720</v>
      </c>
      <c r="B10" s="17">
        <f>F10*'scaling LMHC to EW'!C$22</f>
        <v>372.6</v>
      </c>
      <c r="C10" s="18">
        <f t="shared" si="0"/>
        <v>1.4179243663263326</v>
      </c>
      <c r="D10" s="17">
        <f>B10*'sentenced from Old Bailey'!F38*'scaling sentenced sr to actual'!G$7/(1+'sentenced from Old Bailey'!F38*'scaling sentenced sr to actual'!G$7)</f>
        <v>218.50088706285348</v>
      </c>
      <c r="E10" s="17">
        <f t="shared" si="1"/>
        <v>154.09911293714654</v>
      </c>
      <c r="F10" s="1">
        <v>207</v>
      </c>
    </row>
    <row r="11" spans="1:8" x14ac:dyDescent="0.2">
      <c r="A11" s="1">
        <v>1721</v>
      </c>
      <c r="B11" s="17">
        <f>F11*'scaling LMHC to EW'!C$22</f>
        <v>325.8</v>
      </c>
      <c r="C11" s="18">
        <f t="shared" si="0"/>
        <v>1.5238612442702528</v>
      </c>
      <c r="D11" s="17">
        <f>B11*'sentenced from Old Bailey'!F39*'scaling sentenced sr to actual'!G$7/(1+'sentenced from Old Bailey'!F39*'scaling sentenced sr to actual'!G$7)</f>
        <v>196.71207936266657</v>
      </c>
      <c r="E11" s="17">
        <f t="shared" si="1"/>
        <v>129.08792063733344</v>
      </c>
      <c r="F11" s="1">
        <v>181</v>
      </c>
    </row>
    <row r="12" spans="1:8" x14ac:dyDescent="0.2">
      <c r="A12" s="1">
        <v>1722</v>
      </c>
      <c r="B12" s="17">
        <f>F12*'scaling LMHC to EW'!C$22</f>
        <v>540</v>
      </c>
      <c r="C12" s="18">
        <f t="shared" si="0"/>
        <v>1.5311524463959485</v>
      </c>
      <c r="D12" s="17">
        <f>B12*'sentenced from Old Bailey'!F40*'scaling sentenced sr to actual'!G$7/(1+'sentenced from Old Bailey'!F40*'scaling sentenced sr to actual'!G$7)</f>
        <v>326.65844454809746</v>
      </c>
      <c r="E12" s="17">
        <f t="shared" si="1"/>
        <v>213.34155545190254</v>
      </c>
      <c r="F12" s="1">
        <v>300</v>
      </c>
    </row>
    <row r="13" spans="1:8" x14ac:dyDescent="0.2">
      <c r="A13" s="1">
        <v>1723</v>
      </c>
      <c r="B13" s="17">
        <f>F13*'scaling LMHC to EW'!C$22</f>
        <v>482.40000000000003</v>
      </c>
      <c r="C13" s="18">
        <f t="shared" si="0"/>
        <v>1.432555508559846</v>
      </c>
      <c r="D13" s="17">
        <f>B13*'sentenced from Old Bailey'!F41*'scaling sentenced sr to actual'!G$7/(1+'sentenced from Old Bailey'!F41*'scaling sentenced sr to actual'!G$7)</f>
        <v>284.09003408041576</v>
      </c>
      <c r="E13" s="17">
        <f t="shared" si="1"/>
        <v>198.30996591958427</v>
      </c>
      <c r="F13" s="1">
        <v>268</v>
      </c>
    </row>
    <row r="14" spans="1:8" x14ac:dyDescent="0.2">
      <c r="A14" s="1">
        <v>1724</v>
      </c>
      <c r="B14" s="17">
        <f>F14*'scaling LMHC to EW'!C$22</f>
        <v>561.6</v>
      </c>
      <c r="C14" s="18">
        <f t="shared" si="0"/>
        <v>1.4378068718995469</v>
      </c>
      <c r="D14" s="17">
        <f>B14*'sentenced from Old Bailey'!F42*'scaling sentenced sr to actual'!G$7/(1+'sentenced from Old Bailey'!F42*'scaling sentenced sr to actual'!G$7)</f>
        <v>331.22900282482203</v>
      </c>
      <c r="E14" s="17">
        <f t="shared" si="1"/>
        <v>230.37099717517799</v>
      </c>
      <c r="F14" s="1">
        <v>312</v>
      </c>
    </row>
    <row r="15" spans="1:8" x14ac:dyDescent="0.2">
      <c r="A15" s="1">
        <v>1725</v>
      </c>
      <c r="B15" s="17">
        <f>F15*'scaling LMHC to EW'!C$22</f>
        <v>577.80000000000007</v>
      </c>
      <c r="C15" s="18">
        <f t="shared" si="0"/>
        <v>1.4410846554314811</v>
      </c>
      <c r="D15" s="17">
        <f>B15*'sentenced from Old Bailey'!F43*'scaling sentenced sr to actual'!G$7/(1+'sentenced from Old Bailey'!F43*'scaling sentenced sr to actual'!G$7)</f>
        <v>341.10194091615017</v>
      </c>
      <c r="E15" s="17">
        <f t="shared" si="1"/>
        <v>236.6980590838499</v>
      </c>
      <c r="F15" s="1">
        <v>321</v>
      </c>
    </row>
    <row r="16" spans="1:8" x14ac:dyDescent="0.2">
      <c r="A16" s="1">
        <v>1726</v>
      </c>
      <c r="B16" s="17">
        <f>F16*'scaling LMHC to EW'!C$22</f>
        <v>507.6</v>
      </c>
      <c r="C16" s="18">
        <f t="shared" si="0"/>
        <v>1.4959218478894394</v>
      </c>
      <c r="D16" s="17">
        <f>B16*'sentenced from Old Bailey'!F44*'scaling sentenced sr to actual'!G$7/(1+'sentenced from Old Bailey'!F44*'scaling sentenced sr to actual'!G$7)</f>
        <v>304.22824762352701</v>
      </c>
      <c r="E16" s="17">
        <f t="shared" si="1"/>
        <v>203.37175237647301</v>
      </c>
      <c r="F16" s="1">
        <v>282</v>
      </c>
    </row>
    <row r="17" spans="1:6" x14ac:dyDescent="0.2">
      <c r="A17" s="1">
        <v>1727</v>
      </c>
      <c r="B17" s="17">
        <f>F17*'scaling LMHC to EW'!C$22</f>
        <v>597.6</v>
      </c>
      <c r="C17" s="18">
        <f t="shared" si="0"/>
        <v>1.4238709270425189</v>
      </c>
      <c r="D17" s="17">
        <f>B17*'sentenced from Old Bailey'!F45*'scaling sentenced sr to actual'!G$7/(1+'sentenced from Old Bailey'!F45*'scaling sentenced sr to actual'!G$7)</f>
        <v>351.05221837816242</v>
      </c>
      <c r="E17" s="17">
        <f t="shared" si="1"/>
        <v>246.5477816218376</v>
      </c>
      <c r="F17" s="1">
        <v>332</v>
      </c>
    </row>
    <row r="18" spans="1:6" x14ac:dyDescent="0.2">
      <c r="A18" s="1">
        <v>1728</v>
      </c>
      <c r="B18" s="17">
        <f>F18*'scaling LMHC to EW'!C$22</f>
        <v>442.8</v>
      </c>
      <c r="C18" s="18">
        <f t="shared" si="0"/>
        <v>1.484213270720236</v>
      </c>
      <c r="D18" s="17">
        <f>B18*'sentenced from Old Bailey'!F46*'scaling sentenced sr to actual'!G$7/(1+'sentenced from Old Bailey'!F46*'scaling sentenced sr to actual'!G$7)</f>
        <v>264.55443420297763</v>
      </c>
      <c r="E18" s="17">
        <f t="shared" si="1"/>
        <v>178.24556579702238</v>
      </c>
      <c r="F18" s="1">
        <v>246</v>
      </c>
    </row>
    <row r="19" spans="1:6" x14ac:dyDescent="0.2">
      <c r="A19" s="1">
        <v>1729</v>
      </c>
      <c r="B19" s="17">
        <f>F19*'scaling LMHC to EW'!C$22</f>
        <v>450</v>
      </c>
      <c r="C19" s="18">
        <f t="shared" si="0"/>
        <v>1.4506079523255735</v>
      </c>
      <c r="D19" s="17">
        <f>B19*'sentenced from Old Bailey'!F47*'scaling sentenced sr to actual'!G$7/(1+'sentenced from Old Bailey'!F47*'scaling sentenced sr to actual'!G$7)</f>
        <v>266.37209673911332</v>
      </c>
      <c r="E19" s="17">
        <f t="shared" si="1"/>
        <v>183.62790326088668</v>
      </c>
      <c r="F19" s="1">
        <v>250</v>
      </c>
    </row>
    <row r="20" spans="1:6" x14ac:dyDescent="0.2">
      <c r="A20" s="1">
        <v>1730</v>
      </c>
      <c r="B20" s="17">
        <f>F20*'scaling LMHC to EW'!C$22</f>
        <v>608.4</v>
      </c>
      <c r="C20" s="18">
        <f t="shared" si="0"/>
        <v>1.5235388021957152</v>
      </c>
      <c r="D20" s="17">
        <f>B20*'sentenced from Old Bailey'!F48*'scaling sentenced sr to actual'!G$7/(1+'sentenced from Old Bailey'!F48*'scaling sentenced sr to actual'!G$7)</f>
        <v>367.30998804114483</v>
      </c>
      <c r="E20" s="17">
        <f t="shared" si="1"/>
        <v>241.09001195885514</v>
      </c>
      <c r="F20" s="1">
        <v>338</v>
      </c>
    </row>
    <row r="21" spans="1:6" x14ac:dyDescent="0.2">
      <c r="A21" s="1">
        <v>1731</v>
      </c>
      <c r="B21" s="17">
        <f>F21*'scaling LMHC to EW'!C$22</f>
        <v>574.20000000000005</v>
      </c>
      <c r="C21" s="18">
        <f t="shared" si="0"/>
        <v>1.4122897482829899</v>
      </c>
      <c r="D21" s="17">
        <f>B21*'sentenced from Old Bailey'!F49*'scaling sentenced sr to actual'!G$7/(1+'sentenced from Old Bailey'!F49*'scaling sentenced sr to actual'!G$7)</f>
        <v>336.16889266361898</v>
      </c>
      <c r="E21" s="17">
        <f t="shared" si="1"/>
        <v>238.03110733638107</v>
      </c>
      <c r="F21" s="1">
        <v>319</v>
      </c>
    </row>
    <row r="22" spans="1:6" x14ac:dyDescent="0.2">
      <c r="A22" s="1">
        <v>1732</v>
      </c>
      <c r="B22" s="17">
        <f>F22*'scaling LMHC to EW'!C$22</f>
        <v>396</v>
      </c>
      <c r="C22" s="18">
        <f t="shared" si="0"/>
        <v>1.3024803326694949</v>
      </c>
      <c r="D22" s="17">
        <f>B22*'sentenced from Old Bailey'!F50*'scaling sentenced sr to actual'!G$7/(1+'sentenced from Old Bailey'!F50*'scaling sentenced sr to actual'!G$7)</f>
        <v>224.01156023735598</v>
      </c>
      <c r="E22" s="17">
        <f t="shared" si="1"/>
        <v>171.98843976264402</v>
      </c>
      <c r="F22" s="1">
        <v>220</v>
      </c>
    </row>
    <row r="23" spans="1:6" x14ac:dyDescent="0.2">
      <c r="A23" s="1">
        <v>1733</v>
      </c>
      <c r="B23" s="17">
        <f>F23*'scaling LMHC to EW'!C$22</f>
        <v>291.60000000000002</v>
      </c>
      <c r="C23" s="18">
        <f t="shared" si="0"/>
        <v>1.0231827022501927</v>
      </c>
      <c r="D23" s="17">
        <f>B23*'sentenced from Old Bailey'!F51*'scaling sentenced sr to actual'!G$7/(1+'sentenced from Old Bailey'!F51*'scaling sentenced sr to actual'!G$7)</f>
        <v>147.47065385855603</v>
      </c>
      <c r="E23" s="17">
        <f t="shared" si="1"/>
        <v>144.12934614144399</v>
      </c>
      <c r="F23" s="1">
        <v>162</v>
      </c>
    </row>
    <row r="24" spans="1:6" x14ac:dyDescent="0.2">
      <c r="A24" s="1">
        <v>1734</v>
      </c>
      <c r="B24" s="17">
        <f>F24*'scaling LMHC to EW'!C$22</f>
        <v>628.20000000000005</v>
      </c>
      <c r="C24" s="18">
        <f t="shared" si="0"/>
        <v>1.0297233135954904</v>
      </c>
      <c r="D24" s="17">
        <f>B24*'sentenced from Old Bailey'!F52*'scaling sentenced sr to actual'!G$7/(1+'sentenced from Old Bailey'!F52*'scaling sentenced sr to actual'!G$7)</f>
        <v>318.69968742429501</v>
      </c>
      <c r="E24" s="17">
        <f t="shared" si="1"/>
        <v>309.50031257570504</v>
      </c>
      <c r="F24" s="1">
        <v>349</v>
      </c>
    </row>
    <row r="25" spans="1:6" x14ac:dyDescent="0.2">
      <c r="A25" s="1">
        <v>1735</v>
      </c>
      <c r="B25" s="17">
        <f>F25*'scaling LMHC to EW'!C$22</f>
        <v>268.2</v>
      </c>
      <c r="C25" s="18">
        <f t="shared" si="0"/>
        <v>1.0411720042882791</v>
      </c>
      <c r="D25" s="17">
        <f>B25*'sentenced from Old Bailey'!F53*'scaling sentenced sr to actual'!G$7/(1+'sentenced from Old Bailey'!F53*'scaling sentenced sr to actual'!G$7)</f>
        <v>136.80489981415522</v>
      </c>
      <c r="E25" s="17">
        <f t="shared" si="1"/>
        <v>131.39510018584477</v>
      </c>
      <c r="F25" s="1">
        <v>149</v>
      </c>
    </row>
    <row r="26" spans="1:6" x14ac:dyDescent="0.2">
      <c r="A26" s="1">
        <v>1736</v>
      </c>
      <c r="B26" s="17">
        <f>F26*'scaling LMHC to EW'!C$22</f>
        <v>833.4</v>
      </c>
      <c r="C26" s="18">
        <f t="shared" si="0"/>
        <v>1.4460699575143845</v>
      </c>
      <c r="D26" s="17">
        <f>B26*'sentenced from Old Bailey'!F54*'scaling sentenced sr to actual'!G$7/(1+'sentenced from Old Bailey'!F54*'scaling sentenced sr to actual'!G$7)</f>
        <v>492.69020245730275</v>
      </c>
      <c r="E26" s="17">
        <f t="shared" si="1"/>
        <v>340.70979754269723</v>
      </c>
      <c r="F26" s="1">
        <v>463</v>
      </c>
    </row>
    <row r="27" spans="1:6" x14ac:dyDescent="0.2">
      <c r="A27" s="1">
        <v>1737</v>
      </c>
      <c r="B27" s="17">
        <f>F27*'scaling LMHC to EW'!C$22</f>
        <v>363.6</v>
      </c>
      <c r="C27" s="18">
        <f t="shared" si="0"/>
        <v>1.7293395898051038</v>
      </c>
      <c r="D27" s="17">
        <f>B27*'sentenced from Old Bailey'!F55*'scaling sentenced sr to actual'!G$7/(1+'sentenced from Old Bailey'!F55*'scaling sentenced sr to actual'!G$7)</f>
        <v>230.38095999554096</v>
      </c>
      <c r="E27" s="17">
        <f t="shared" si="1"/>
        <v>133.21904000445906</v>
      </c>
      <c r="F27" s="1">
        <v>202</v>
      </c>
    </row>
    <row r="28" spans="1:6" x14ac:dyDescent="0.2">
      <c r="A28" s="1">
        <v>1738</v>
      </c>
      <c r="B28" s="17">
        <f>F28*'scaling LMHC to EW'!C$22</f>
        <v>520.20000000000005</v>
      </c>
      <c r="C28" s="18">
        <f t="shared" si="0"/>
        <v>2.2274645803467914</v>
      </c>
      <c r="D28" s="17">
        <f>B28*'sentenced from Old Bailey'!F56*'scaling sentenced sr to actual'!G$7/(1+'sentenced from Old Bailey'!F56*'scaling sentenced sr to actual'!G$7)</f>
        <v>359.02084929213868</v>
      </c>
      <c r="E28" s="17">
        <f t="shared" si="1"/>
        <v>161.17915070786137</v>
      </c>
      <c r="F28" s="1">
        <v>289</v>
      </c>
    </row>
    <row r="29" spans="1:6" x14ac:dyDescent="0.2">
      <c r="A29" s="1">
        <v>1739</v>
      </c>
      <c r="B29" s="17">
        <f>F29*'scaling LMHC to EW'!C$22</f>
        <v>631.80000000000007</v>
      </c>
      <c r="C29" s="18">
        <f t="shared" si="0"/>
        <v>1.8632248158864395</v>
      </c>
      <c r="D29" s="17">
        <f>B29*'sentenced from Old Bailey'!F57*'scaling sentenced sr to actual'!G$7/(1+'sentenced from Old Bailey'!F57*'scaling sentenced sr to actual'!G$7)</f>
        <v>411.13971635950708</v>
      </c>
      <c r="E29" s="17">
        <f t="shared" si="1"/>
        <v>220.66028364049299</v>
      </c>
      <c r="F29" s="1">
        <v>351</v>
      </c>
    </row>
    <row r="30" spans="1:6" x14ac:dyDescent="0.2">
      <c r="A30" s="1">
        <v>1740</v>
      </c>
      <c r="B30" s="17">
        <f>F30*'scaling LMHC to EW'!C$22</f>
        <v>579.6</v>
      </c>
      <c r="C30" s="18">
        <f t="shared" si="0"/>
        <v>1.6520511350367146</v>
      </c>
      <c r="D30" s="17">
        <f>B30*'sentenced from Old Bailey'!F58*'scaling sentenced sr to actual'!G$7/(1+'sentenced from Old Bailey'!F58*'scaling sentenced sr to actual'!G$7)</f>
        <v>361.05217777183771</v>
      </c>
      <c r="E30" s="17">
        <f t="shared" si="1"/>
        <v>218.54782222816232</v>
      </c>
      <c r="F30" s="1">
        <v>322</v>
      </c>
    </row>
    <row r="31" spans="1:6" x14ac:dyDescent="0.2">
      <c r="A31" s="1">
        <v>1741</v>
      </c>
      <c r="B31" s="17">
        <f>F31*'scaling LMHC to EW'!C$22</f>
        <v>779.4</v>
      </c>
      <c r="C31" s="18">
        <f t="shared" si="0"/>
        <v>1.4607762827335993</v>
      </c>
      <c r="D31" s="17">
        <f>B31*'sentenced from Old Bailey'!F59*'scaling sentenced sr to actual'!G$7/(1+'sentenced from Old Bailey'!F59*'scaling sentenced sr to actual'!G$7)</f>
        <v>462.67067947266258</v>
      </c>
      <c r="E31" s="17">
        <f t="shared" si="1"/>
        <v>316.72932052733739</v>
      </c>
      <c r="F31" s="1">
        <v>433</v>
      </c>
    </row>
    <row r="32" spans="1:6" x14ac:dyDescent="0.2">
      <c r="A32" s="1">
        <v>1742</v>
      </c>
      <c r="B32" s="17">
        <f>F32*'scaling LMHC to EW'!C$22</f>
        <v>536.4</v>
      </c>
      <c r="C32" s="18">
        <f t="shared" si="0"/>
        <v>1.436259595201242</v>
      </c>
      <c r="D32" s="17">
        <f>B32*'sentenced from Old Bailey'!F60*'scaling sentenced sr to actual'!G$7/(1+'sentenced from Old Bailey'!F60*'scaling sentenced sr to actual'!G$7)</f>
        <v>316.22641872132192</v>
      </c>
      <c r="E32" s="17">
        <f t="shared" si="1"/>
        <v>220.17358127867806</v>
      </c>
      <c r="F32" s="1">
        <v>298</v>
      </c>
    </row>
    <row r="33" spans="1:6" x14ac:dyDescent="0.2">
      <c r="A33" s="1">
        <v>1743</v>
      </c>
      <c r="B33" s="17">
        <f>F33*'scaling LMHC to EW'!C$22</f>
        <v>493.2</v>
      </c>
      <c r="C33" s="18">
        <f t="shared" si="0"/>
        <v>1.2088247349018333</v>
      </c>
      <c r="D33" s="17">
        <f>B33*'sentenced from Old Bailey'!F61*'scaling sentenced sr to actual'!G$7/(1+'sentenced from Old Bailey'!F61*'scaling sentenced sr to actual'!G$7)</f>
        <v>269.91383690751758</v>
      </c>
      <c r="E33" s="17">
        <f t="shared" si="1"/>
        <v>223.28616309248241</v>
      </c>
      <c r="F33" s="1">
        <v>274</v>
      </c>
    </row>
    <row r="34" spans="1:6" x14ac:dyDescent="0.2">
      <c r="A34" s="1">
        <v>1744</v>
      </c>
      <c r="B34" s="17">
        <f>F34*'scaling LMHC to EW'!C$22</f>
        <v>367.2</v>
      </c>
      <c r="C34" s="18">
        <f t="shared" si="0"/>
        <v>1.0796538204453132</v>
      </c>
      <c r="D34" s="17">
        <f>B34*'sentenced from Old Bailey'!F62*'scaling sentenced sr to actual'!G$7/(1+'sentenced from Old Bailey'!F62*'scaling sentenced sr to actual'!G$7)</f>
        <v>190.63215183699563</v>
      </c>
      <c r="E34" s="17">
        <f t="shared" si="1"/>
        <v>176.56784816300436</v>
      </c>
      <c r="F34" s="1">
        <v>204</v>
      </c>
    </row>
    <row r="35" spans="1:6" x14ac:dyDescent="0.2">
      <c r="A35" s="1">
        <v>1745</v>
      </c>
      <c r="B35" s="17">
        <f>F35*'scaling LMHC to EW'!C$22</f>
        <v>196.20000000000002</v>
      </c>
      <c r="C35" s="18">
        <f t="shared" si="0"/>
        <v>0.88440515749563331</v>
      </c>
      <c r="D35" s="17">
        <f>B35*'sentenced from Old Bailey'!F63*'scaling sentenced sr to actual'!G$7/(1+'sentenced from Old Bailey'!F63*'scaling sentenced sr to actual'!G$7)</f>
        <v>92.082263312870055</v>
      </c>
      <c r="E35" s="17">
        <f t="shared" si="1"/>
        <v>104.11773668712996</v>
      </c>
      <c r="F35" s="1">
        <v>109</v>
      </c>
    </row>
    <row r="36" spans="1:6" x14ac:dyDescent="0.2">
      <c r="A36" s="1">
        <v>1746</v>
      </c>
      <c r="B36" s="17">
        <f>F36*'scaling LMHC to EW'!C$22</f>
        <v>489.6</v>
      </c>
      <c r="C36" s="18">
        <f t="shared" si="0"/>
        <v>1.0233330420636242</v>
      </c>
      <c r="D36" s="17">
        <f>B36*'sentenced from Old Bailey'!F64*'scaling sentenced sr to actual'!G$7/(1+'sentenced from Old Bailey'!F64*'scaling sentenced sr to actual'!G$7)</f>
        <v>247.62302941652629</v>
      </c>
      <c r="E36" s="17">
        <f t="shared" si="1"/>
        <v>241.97697058347373</v>
      </c>
      <c r="F36" s="1">
        <v>272</v>
      </c>
    </row>
    <row r="37" spans="1:6" x14ac:dyDescent="0.2">
      <c r="A37" s="1">
        <v>1747</v>
      </c>
      <c r="B37" s="17">
        <f>F37*'scaling LMHC to EW'!C$22</f>
        <v>268.2</v>
      </c>
      <c r="C37" s="18">
        <f t="shared" si="0"/>
        <v>1.2240462980379376</v>
      </c>
      <c r="D37" s="17">
        <f>B37*'sentenced from Old Bailey'!F65*'scaling sentenced sr to actual'!G$7/(1+'sentenced from Old Bailey'!F65*'scaling sentenced sr to actual'!G$7)</f>
        <v>147.60898521914444</v>
      </c>
      <c r="E37" s="17">
        <f t="shared" si="1"/>
        <v>120.59101478085555</v>
      </c>
      <c r="F37" s="1">
        <v>149</v>
      </c>
    </row>
    <row r="38" spans="1:6" x14ac:dyDescent="0.2">
      <c r="A38" s="1">
        <v>1748</v>
      </c>
      <c r="B38" s="17">
        <f>F38*'scaling LMHC to EW'!C$22</f>
        <v>507.6</v>
      </c>
      <c r="C38" s="18">
        <f t="shared" ref="C38:C65" si="2">D38/E38</f>
        <v>1.9343016277608398</v>
      </c>
      <c r="D38" s="17">
        <f>B38*'sentenced from Old Bailey'!F66*'scaling sentenced sr to actual'!G$7/(1+'sentenced from Old Bailey'!F66*'scaling sentenced sr to actual'!G$7)</f>
        <v>334.61164897374624</v>
      </c>
      <c r="E38" s="17">
        <f t="shared" si="1"/>
        <v>172.98835102625378</v>
      </c>
      <c r="F38" s="1">
        <v>282</v>
      </c>
    </row>
    <row r="39" spans="1:6" x14ac:dyDescent="0.2">
      <c r="A39" s="1">
        <v>1749</v>
      </c>
      <c r="B39" s="17">
        <f>F39*'scaling LMHC to EW'!C$22</f>
        <v>792</v>
      </c>
      <c r="C39" s="18">
        <f t="shared" si="2"/>
        <v>2.1814686499686022</v>
      </c>
      <c r="D39" s="17">
        <f>B39*'sentenced from Old Bailey'!F67*'scaling sentenced sr to actual'!G$7/(1+'sentenced from Old Bailey'!F67*'scaling sentenced sr to actual'!G$7)</f>
        <v>543.05836733364754</v>
      </c>
      <c r="E39" s="17">
        <f t="shared" si="1"/>
        <v>248.94163266635246</v>
      </c>
      <c r="F39" s="1">
        <v>440</v>
      </c>
    </row>
    <row r="40" spans="1:6" x14ac:dyDescent="0.2">
      <c r="A40" s="1">
        <v>1750</v>
      </c>
      <c r="B40" s="17">
        <f>F40*'scaling LMHC to EW'!C$22</f>
        <v>795.6</v>
      </c>
      <c r="C40" s="18">
        <f t="shared" si="2"/>
        <v>2.5047902984420083</v>
      </c>
      <c r="D40" s="17">
        <f>B40*'sentenced from Old Bailey'!F68*'scaling sentenced sr to actual'!G$7/(1+'sentenced from Old Bailey'!F68*'scaling sentenced sr to actual'!G$7)</f>
        <v>568.59640427740578</v>
      </c>
      <c r="E40" s="17">
        <f t="shared" si="1"/>
        <v>227.00359572259424</v>
      </c>
      <c r="F40" s="1">
        <v>442</v>
      </c>
    </row>
    <row r="41" spans="1:6" x14ac:dyDescent="0.2">
      <c r="A41" s="1">
        <v>1751</v>
      </c>
      <c r="B41" s="17">
        <f>F41*'scaling LMHC to EW'!C$22</f>
        <v>554.4</v>
      </c>
      <c r="C41" s="18">
        <f t="shared" si="2"/>
        <v>2.2880204577603425</v>
      </c>
      <c r="D41" s="17">
        <f>B41*'sentenced from Old Bailey'!F69*'scaling sentenced sr to actual'!G$7/(1+'sentenced from Old Bailey'!F69*'scaling sentenced sr to actual'!G$7)</f>
        <v>385.78791040928212</v>
      </c>
      <c r="E41" s="17">
        <f t="shared" si="1"/>
        <v>168.61208959071786</v>
      </c>
      <c r="F41" s="1">
        <v>308</v>
      </c>
    </row>
    <row r="42" spans="1:6" x14ac:dyDescent="0.2">
      <c r="A42" s="1">
        <v>1752</v>
      </c>
      <c r="B42" s="17">
        <f>F42*'scaling LMHC to EW'!C$22</f>
        <v>855</v>
      </c>
      <c r="C42" s="18">
        <f t="shared" si="2"/>
        <v>2.0836926769758959</v>
      </c>
      <c r="D42" s="17">
        <f>B42*'sentenced from Old Bailey'!F70*'scaling sentenced sr to actual'!G$7/(1+'sentenced from Old Bailey'!F70*'scaling sentenced sr to actual'!G$7)</f>
        <v>577.7350162408278</v>
      </c>
      <c r="E42" s="17">
        <f t="shared" si="1"/>
        <v>277.2649837591722</v>
      </c>
      <c r="F42" s="1">
        <v>475</v>
      </c>
    </row>
    <row r="43" spans="1:6" x14ac:dyDescent="0.2">
      <c r="A43" s="1">
        <v>1753</v>
      </c>
      <c r="B43" s="17">
        <f>F43*'scaling LMHC to EW'!C$22</f>
        <v>660.6</v>
      </c>
      <c r="C43" s="18">
        <f t="shared" si="2"/>
        <v>1.8824168311573732</v>
      </c>
      <c r="D43" s="17">
        <f>B43*'sentenced from Old Bailey'!F71*'scaling sentenced sr to actual'!G$7/(1+'sentenced from Old Bailey'!F71*'scaling sentenced sr to actual'!G$7)</f>
        <v>431.41732494090729</v>
      </c>
      <c r="E43" s="17">
        <f t="shared" si="1"/>
        <v>229.18267505909273</v>
      </c>
      <c r="F43" s="1">
        <v>367</v>
      </c>
    </row>
    <row r="44" spans="1:6" x14ac:dyDescent="0.2">
      <c r="A44" s="1">
        <v>1754</v>
      </c>
      <c r="B44" s="17">
        <f>F44*'scaling LMHC to EW'!C$22</f>
        <v>739.80000000000007</v>
      </c>
      <c r="C44" s="18">
        <f t="shared" si="2"/>
        <v>1.6525313578244589</v>
      </c>
      <c r="D44" s="17">
        <f>B44*'sentenced from Old Bailey'!F72*'scaling sentenced sr to actual'!G$7/(1+'sentenced from Old Bailey'!F72*'scaling sentenced sr to actual'!G$7)</f>
        <v>460.89660539253128</v>
      </c>
      <c r="E44" s="17">
        <f t="shared" si="1"/>
        <v>278.90339460746878</v>
      </c>
      <c r="F44" s="1">
        <v>411</v>
      </c>
    </row>
    <row r="45" spans="1:6" x14ac:dyDescent="0.2">
      <c r="A45" s="1">
        <v>1755</v>
      </c>
      <c r="B45" s="17">
        <f>F45*'scaling LMHC to EW'!C$22</f>
        <v>594</v>
      </c>
      <c r="C45" s="18">
        <f t="shared" si="2"/>
        <v>1.5123883232783519</v>
      </c>
      <c r="D45" s="17">
        <f>B45*'sentenced from Old Bailey'!F73*'scaling sentenced sr to actual'!G$7/(1+'sentenced from Old Bailey'!F73*'scaling sentenced sr to actual'!G$7)</f>
        <v>357.57158067630866</v>
      </c>
      <c r="E45" s="17">
        <f t="shared" si="1"/>
        <v>236.42841932369134</v>
      </c>
      <c r="F45" s="1">
        <v>330</v>
      </c>
    </row>
    <row r="46" spans="1:6" x14ac:dyDescent="0.2">
      <c r="A46" s="1">
        <v>1756</v>
      </c>
      <c r="B46" s="17">
        <f>F46*'scaling LMHC to EW'!C$22</f>
        <v>570.6</v>
      </c>
      <c r="C46" s="18">
        <f t="shared" si="2"/>
        <v>1.2965435498443989</v>
      </c>
      <c r="D46" s="17">
        <f>B46*'sentenced from Old Bailey'!F74*'scaling sentenced sr to actual'!G$7/(1+'sentenced from Old Bailey'!F74*'scaling sentenced sr to actual'!G$7)</f>
        <v>322.13965617649154</v>
      </c>
      <c r="E46" s="17">
        <f t="shared" si="1"/>
        <v>248.46034382350848</v>
      </c>
      <c r="F46" s="1">
        <v>317</v>
      </c>
    </row>
    <row r="47" spans="1:6" x14ac:dyDescent="0.2">
      <c r="A47" s="1">
        <v>1757</v>
      </c>
      <c r="B47" s="17">
        <f>F47*'scaling LMHC to EW'!C$22</f>
        <v>460.8</v>
      </c>
      <c r="C47" s="18">
        <f t="shared" si="2"/>
        <v>1.3144676159596933</v>
      </c>
      <c r="D47" s="17">
        <f>B47*'sentenced from Old Bailey'!F75*'scaling sentenced sr to actual'!G$7/(1+'sentenced from Old Bailey'!F75*'scaling sentenced sr to actual'!G$7)</f>
        <v>261.70453769044013</v>
      </c>
      <c r="E47" s="17">
        <f t="shared" si="1"/>
        <v>199.09546230955988</v>
      </c>
      <c r="F47" s="1">
        <v>256</v>
      </c>
    </row>
    <row r="48" spans="1:6" x14ac:dyDescent="0.2">
      <c r="A48" s="1">
        <v>1758</v>
      </c>
      <c r="B48" s="17">
        <f>F48*'scaling LMHC to EW'!C$22</f>
        <v>610.20000000000005</v>
      </c>
      <c r="C48" s="18">
        <f t="shared" si="2"/>
        <v>1.1500169548146582</v>
      </c>
      <c r="D48" s="17">
        <f>B48*'sentenced from Old Bailey'!F76*'scaling sentenced sr to actual'!G$7/(1+'sentenced from Old Bailey'!F76*'scaling sentenced sr to actual'!G$7)</f>
        <v>326.38828463954968</v>
      </c>
      <c r="E48" s="17">
        <f t="shared" si="1"/>
        <v>283.81171536045036</v>
      </c>
      <c r="F48" s="1">
        <v>339</v>
      </c>
    </row>
    <row r="49" spans="1:6" x14ac:dyDescent="0.2">
      <c r="A49" s="1">
        <v>1759</v>
      </c>
      <c r="B49" s="17">
        <f>F49*'scaling LMHC to EW'!C$22</f>
        <v>432</v>
      </c>
      <c r="C49" s="18">
        <f t="shared" si="2"/>
        <v>1.1652237579800089</v>
      </c>
      <c r="D49" s="17">
        <f>B49*'sentenced from Old Bailey'!F77*'scaling sentenced sr to actual'!G$7/(1+'sentenced from Old Bailey'!F77*'scaling sentenced sr to actual'!G$7)</f>
        <v>232.48251437854924</v>
      </c>
      <c r="E49" s="17">
        <f t="shared" si="1"/>
        <v>199.51748562145076</v>
      </c>
      <c r="F49" s="1">
        <v>240</v>
      </c>
    </row>
    <row r="50" spans="1:6" x14ac:dyDescent="0.2">
      <c r="A50" s="1">
        <v>1760</v>
      </c>
      <c r="B50" s="17">
        <f>F50*'scaling LMHC to EW'!C$22</f>
        <v>320.40000000000003</v>
      </c>
      <c r="C50" s="18">
        <f t="shared" si="2"/>
        <v>1.0052857924240348</v>
      </c>
      <c r="D50" s="17">
        <f>B50*'sentenced from Old Bailey'!F78*'scaling sentenced sr to actual'!G$7/(1+'sentenced from Old Bailey'!F78*'scaling sentenced sr to actual'!G$7)</f>
        <v>160.62227594167851</v>
      </c>
      <c r="E50" s="17">
        <f t="shared" si="1"/>
        <v>159.77772405832152</v>
      </c>
      <c r="F50" s="1">
        <v>178</v>
      </c>
    </row>
    <row r="51" spans="1:6" x14ac:dyDescent="0.2">
      <c r="A51" s="1">
        <v>1761</v>
      </c>
      <c r="B51" s="17">
        <f>F51*'scaling LMHC to EW'!C$22</f>
        <v>369</v>
      </c>
      <c r="C51" s="18">
        <f t="shared" si="2"/>
        <v>1.0716729484311771</v>
      </c>
      <c r="D51" s="17">
        <f>B51*'sentenced from Old Bailey'!F79*'scaling sentenced sr to actual'!G$7/(1+'sentenced from Old Bailey'!F79*'scaling sentenced sr to actual'!G$7)</f>
        <v>190.88308232752959</v>
      </c>
      <c r="E51" s="17">
        <f t="shared" si="1"/>
        <v>178.11691767247041</v>
      </c>
      <c r="F51" s="1">
        <v>205</v>
      </c>
    </row>
    <row r="52" spans="1:6" x14ac:dyDescent="0.2">
      <c r="A52" s="1">
        <v>1762</v>
      </c>
      <c r="B52" s="17">
        <f>F52*'scaling LMHC to EW'!C$22</f>
        <v>388.8</v>
      </c>
      <c r="C52" s="18">
        <f t="shared" si="2"/>
        <v>1.4374819437929021</v>
      </c>
      <c r="D52" s="17">
        <f>B52*'sentenced from Old Bailey'!F80*'scaling sentenced sr to actual'!G$7/(1+'sentenced from Old Bailey'!F80*'scaling sentenced sr to actual'!G$7)</f>
        <v>229.29112610245701</v>
      </c>
      <c r="E52" s="17">
        <f t="shared" si="1"/>
        <v>159.508873897543</v>
      </c>
      <c r="F52" s="1">
        <v>216</v>
      </c>
    </row>
    <row r="53" spans="1:6" x14ac:dyDescent="0.2">
      <c r="A53" s="1">
        <v>1763</v>
      </c>
      <c r="B53" s="17">
        <f>F53*'scaling LMHC to EW'!C$22</f>
        <v>655.20000000000005</v>
      </c>
      <c r="C53" s="18">
        <f t="shared" si="2"/>
        <v>2.3015451290037885</v>
      </c>
      <c r="D53" s="17">
        <f>B53*'sentenced from Old Bailey'!F81*'scaling sentenced sr to actual'!G$7/(1+'sentenced from Old Bailey'!F81*'scaling sentenced sr to actual'!G$7)</f>
        <v>456.74746508108444</v>
      </c>
      <c r="E53" s="17">
        <f t="shared" si="1"/>
        <v>198.4525349189156</v>
      </c>
      <c r="F53" s="1">
        <v>364</v>
      </c>
    </row>
    <row r="54" spans="1:6" x14ac:dyDescent="0.2">
      <c r="A54" s="1">
        <v>1764</v>
      </c>
      <c r="B54" s="17">
        <f>F54*'scaling LMHC to EW'!C$22</f>
        <v>923.4</v>
      </c>
      <c r="C54" s="18">
        <f t="shared" si="2"/>
        <v>2.8805188539604725</v>
      </c>
      <c r="D54" s="17">
        <f>B54*'sentenced from Old Bailey'!F82*'scaling sentenced sr to actual'!G$7/(1+'sentenced from Old Bailey'!F82*'scaling sentenced sr to actual'!G$7)</f>
        <v>685.44213025338752</v>
      </c>
      <c r="E54" s="17">
        <f t="shared" si="1"/>
        <v>237.95786974661246</v>
      </c>
      <c r="F54" s="1">
        <v>513</v>
      </c>
    </row>
    <row r="55" spans="1:6" x14ac:dyDescent="0.2">
      <c r="A55" s="1">
        <v>1765</v>
      </c>
      <c r="B55" s="17">
        <f>F55*'scaling LMHC to EW'!C$22</f>
        <v>763.2</v>
      </c>
      <c r="C55" s="18">
        <f t="shared" si="2"/>
        <v>2.7481768336645898</v>
      </c>
      <c r="D55" s="17">
        <f>B55*'sentenced from Old Bailey'!F83*'scaling sentenced sr to actual'!G$7/(1+'sentenced from Old Bailey'!F83*'scaling sentenced sr to actual'!G$7)</f>
        <v>559.5810049874782</v>
      </c>
      <c r="E55" s="17">
        <f t="shared" si="1"/>
        <v>203.61899501252185</v>
      </c>
      <c r="F55" s="1">
        <v>424</v>
      </c>
    </row>
    <row r="56" spans="1:6" x14ac:dyDescent="0.2">
      <c r="A56" s="1">
        <v>1766</v>
      </c>
      <c r="B56" s="17">
        <f>F56*'scaling LMHC to EW'!C$22</f>
        <v>864</v>
      </c>
      <c r="C56" s="18">
        <f t="shared" si="2"/>
        <v>2.5227438539625044</v>
      </c>
      <c r="D56" s="17">
        <f>B56*'sentenced from Old Bailey'!F84*'scaling sentenced sr to actual'!G$7/(1+'sentenced from Old Bailey'!F84*'scaling sentenced sr to actual'!G$7)</f>
        <v>618.73663830875955</v>
      </c>
      <c r="E56" s="17">
        <f t="shared" si="1"/>
        <v>245.26336169124045</v>
      </c>
      <c r="F56" s="1">
        <v>480</v>
      </c>
    </row>
    <row r="57" spans="1:6" x14ac:dyDescent="0.2">
      <c r="A57" s="1">
        <v>1767</v>
      </c>
      <c r="B57" s="17">
        <f>F57*'scaling LMHC to EW'!C$22</f>
        <v>928.80000000000007</v>
      </c>
      <c r="C57" s="18">
        <f t="shared" si="2"/>
        <v>2.5170887018565038</v>
      </c>
      <c r="D57" s="17">
        <f>B57*'sentenced from Old Bailey'!F85*'scaling sentenced sr to actual'!G$7/(1+'sentenced from Old Bailey'!F85*'scaling sentenced sr to actual'!G$7)</f>
        <v>664.7179484129216</v>
      </c>
      <c r="E57" s="17">
        <f t="shared" si="1"/>
        <v>264.08205158707847</v>
      </c>
      <c r="F57" s="1">
        <v>516</v>
      </c>
    </row>
    <row r="58" spans="1:6" x14ac:dyDescent="0.2">
      <c r="A58" s="1">
        <v>1768</v>
      </c>
      <c r="B58" s="17">
        <f>F58*'scaling LMHC to EW'!C$22</f>
        <v>1024.2</v>
      </c>
      <c r="C58" s="18">
        <f t="shared" si="2"/>
        <v>2.8381197628229611</v>
      </c>
      <c r="D58" s="17">
        <f>B58*'sentenced from Old Bailey'!F86*'scaling sentenced sr to actual'!G$7/(1+'sentenced from Old Bailey'!F86*'scaling sentenced sr to actual'!G$7)</f>
        <v>757.35058849370182</v>
      </c>
      <c r="E58" s="17">
        <f t="shared" si="1"/>
        <v>266.84941150629822</v>
      </c>
      <c r="F58" s="1">
        <v>569</v>
      </c>
    </row>
    <row r="59" spans="1:6" x14ac:dyDescent="0.2">
      <c r="A59" s="1">
        <v>1769</v>
      </c>
      <c r="B59" s="17">
        <f>F59*'scaling LMHC to EW'!C$22</f>
        <v>721.80000000000007</v>
      </c>
      <c r="C59" s="18">
        <f t="shared" si="2"/>
        <v>2.8405391400392683</v>
      </c>
      <c r="D59" s="17">
        <f>B59*'sentenced from Old Bailey'!F87*'scaling sentenced sr to actual'!G$7/(1+'sentenced from Old Bailey'!F87*'scaling sentenced sr to actual'!G$7)</f>
        <v>533.8576373054176</v>
      </c>
      <c r="E59" s="17">
        <f t="shared" si="1"/>
        <v>187.94236269458247</v>
      </c>
      <c r="F59" s="1">
        <v>401</v>
      </c>
    </row>
    <row r="60" spans="1:6" x14ac:dyDescent="0.2">
      <c r="A60" s="1">
        <v>1770</v>
      </c>
      <c r="B60" s="17">
        <f>F60*'scaling LMHC to EW'!C$22</f>
        <v>1071</v>
      </c>
      <c r="C60" s="18">
        <f t="shared" si="2"/>
        <v>2.5466561179811076</v>
      </c>
      <c r="D60" s="17">
        <f>B60*'sentenced from Old Bailey'!F88*'scaling sentenced sr to actual'!G$7/(1+'sentenced from Old Bailey'!F88*'scaling sentenced sr to actual'!G$7)</f>
        <v>769.02541764053115</v>
      </c>
      <c r="E60" s="17">
        <f t="shared" si="1"/>
        <v>301.97458235946885</v>
      </c>
      <c r="F60" s="1">
        <v>595</v>
      </c>
    </row>
    <row r="61" spans="1:6" x14ac:dyDescent="0.2">
      <c r="A61" s="1">
        <v>1771</v>
      </c>
      <c r="B61" s="17">
        <f>F61*'scaling LMHC to EW'!C$22</f>
        <v>531</v>
      </c>
      <c r="C61" s="18">
        <f t="shared" si="2"/>
        <v>2.5481679193697278</v>
      </c>
      <c r="D61" s="17">
        <f>B61*'sentenced from Old Bailey'!F89*'scaling sentenced sr to actual'!G$7/(1+'sentenced from Old Bailey'!F89*'scaling sentenced sr to actual'!G$7)</f>
        <v>381.34530155655</v>
      </c>
      <c r="E61" s="17">
        <f t="shared" si="1"/>
        <v>149.65469844345</v>
      </c>
      <c r="F61" s="1">
        <v>295</v>
      </c>
    </row>
    <row r="62" spans="1:6" x14ac:dyDescent="0.2">
      <c r="A62" s="1">
        <v>1772</v>
      </c>
      <c r="B62" s="17">
        <f>F62*'scaling LMHC to EW'!C$22</f>
        <v>1170</v>
      </c>
      <c r="C62" s="18">
        <f t="shared" si="2"/>
        <v>2.3187299620432578</v>
      </c>
      <c r="D62" s="17">
        <f>B62*'sentenced from Old Bailey'!F90*'scaling sentenced sr to actual'!G$7/(1+'sentenced from Old Bailey'!F90*'scaling sentenced sr to actual'!G$7)</f>
        <v>817.45549852460408</v>
      </c>
      <c r="E62" s="17">
        <f t="shared" si="1"/>
        <v>352.54450147539592</v>
      </c>
      <c r="F62" s="1">
        <v>650</v>
      </c>
    </row>
    <row r="63" spans="1:6" x14ac:dyDescent="0.2">
      <c r="A63" s="1">
        <v>1773</v>
      </c>
      <c r="B63" s="17">
        <f>F63*'scaling LMHC to EW'!C$22</f>
        <v>817.2</v>
      </c>
      <c r="C63" s="18">
        <f t="shared" si="2"/>
        <v>2.3556191483014595</v>
      </c>
      <c r="D63" s="17">
        <f>B63*'sentenced from Old Bailey'!F91*'scaling sentenced sr to actual'!G$7/(1+'sentenced from Old Bailey'!F91*'scaling sentenced sr to actual'!G$7)</f>
        <v>573.66819144727776</v>
      </c>
      <c r="E63" s="17">
        <f t="shared" si="1"/>
        <v>243.53180855272228</v>
      </c>
      <c r="F63" s="1">
        <v>454</v>
      </c>
    </row>
    <row r="64" spans="1:6" x14ac:dyDescent="0.2">
      <c r="A64" s="1">
        <v>1774</v>
      </c>
      <c r="B64" s="17">
        <f>F64*'scaling LMHC to EW'!C$22</f>
        <v>721.80000000000007</v>
      </c>
      <c r="C64" s="18">
        <f t="shared" si="2"/>
        <v>2.2865720889106966</v>
      </c>
      <c r="D64" s="17">
        <f>B64*'sentenced from Old Bailey'!F92*'scaling sentenced sr to actual'!G$7/(1+'sentenced from Old Bailey'!F92*'scaling sentenced sr to actual'!G$7)</f>
        <v>502.1790756833106</v>
      </c>
      <c r="E64" s="17">
        <f t="shared" si="1"/>
        <v>219.62092431668947</v>
      </c>
      <c r="F64" s="1">
        <v>401</v>
      </c>
    </row>
    <row r="65" spans="1:6" x14ac:dyDescent="0.2">
      <c r="A65" s="1">
        <v>1775</v>
      </c>
      <c r="B65" s="17">
        <f>F65*'scaling LMHC to EW'!C$22</f>
        <v>507.6</v>
      </c>
      <c r="C65" s="18">
        <f t="shared" si="2"/>
        <v>2.462284932841559</v>
      </c>
      <c r="D65" s="17">
        <f>B65*'sentenced from Old Bailey'!F93*'scaling sentenced sr to actual'!G$7/(1+'sentenced from Old Bailey'!F93*'scaling sentenced sr to actual'!G$7)</f>
        <v>360.99161569715073</v>
      </c>
      <c r="E65" s="17">
        <f t="shared" si="1"/>
        <v>146.60838430284929</v>
      </c>
      <c r="F65" s="1">
        <v>282</v>
      </c>
    </row>
    <row r="67" spans="1:6" x14ac:dyDescent="0.2">
      <c r="A67" s="20" t="s">
        <v>361</v>
      </c>
      <c r="B67" s="3">
        <f>SUM(B6:B65)</f>
        <v>34056.000000000007</v>
      </c>
      <c r="C67" s="18">
        <f>D67/E67</f>
        <v>1.7382771939511568</v>
      </c>
      <c r="D67" s="3">
        <f>SUM(D6:D65)</f>
        <v>21618.983004339534</v>
      </c>
      <c r="E67" s="3">
        <f>SUM(E6:E65)</f>
        <v>12437.016995660473</v>
      </c>
      <c r="F67" s="3">
        <f>SUM(F6:F65)</f>
        <v>18920</v>
      </c>
    </row>
  </sheetData>
  <mergeCells count="2">
    <mergeCell ref="B4:E4"/>
    <mergeCell ref="A1:F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C1"/>
    </sheetView>
  </sheetViews>
  <sheetFormatPr defaultRowHeight="12.75" x14ac:dyDescent="0.2"/>
  <cols>
    <col min="1" max="1" width="61" customWidth="1"/>
    <col min="2" max="3" width="12.85546875" customWidth="1"/>
    <col min="4" max="4" width="2.140625" customWidth="1"/>
    <col min="5" max="5" width="139.140625" customWidth="1"/>
  </cols>
  <sheetData>
    <row r="1" spans="1:5" ht="26.25" customHeight="1" x14ac:dyDescent="0.2">
      <c r="A1" s="29" t="s">
        <v>346</v>
      </c>
      <c r="B1" s="30"/>
      <c r="C1" s="30"/>
      <c r="E1" t="s">
        <v>392</v>
      </c>
    </row>
    <row r="2" spans="1:5" ht="26.25" customHeight="1" x14ac:dyDescent="0.2">
      <c r="A2" s="24"/>
      <c r="B2" s="24"/>
      <c r="C2" s="24"/>
      <c r="E2" t="s">
        <v>393</v>
      </c>
    </row>
    <row r="3" spans="1:5" x14ac:dyDescent="0.2">
      <c r="E3" t="s">
        <v>394</v>
      </c>
    </row>
    <row r="4" spans="1:5" ht="25.5" x14ac:dyDescent="0.2">
      <c r="B4" s="1" t="s">
        <v>345</v>
      </c>
      <c r="C4" s="16" t="s">
        <v>331</v>
      </c>
      <c r="E4" t="s">
        <v>180</v>
      </c>
    </row>
    <row r="5" spans="1:5" x14ac:dyDescent="0.2">
      <c r="A5" t="s">
        <v>330</v>
      </c>
      <c r="B5" s="17">
        <f>SUM('year totals'!F6:F65)</f>
        <v>18920</v>
      </c>
      <c r="C5" s="1"/>
      <c r="E5" t="s">
        <v>347</v>
      </c>
    </row>
    <row r="6" spans="1:5" x14ac:dyDescent="0.2">
      <c r="A6" t="s">
        <v>344</v>
      </c>
      <c r="B6" s="17">
        <v>32500</v>
      </c>
      <c r="C6" s="19">
        <f>B6/B5</f>
        <v>1.7177589852008457</v>
      </c>
      <c r="E6" t="s">
        <v>348</v>
      </c>
    </row>
    <row r="7" spans="1:5" x14ac:dyDescent="0.2">
      <c r="B7" s="1"/>
      <c r="C7" s="19"/>
      <c r="E7" t="s">
        <v>349</v>
      </c>
    </row>
    <row r="8" spans="1:5" x14ac:dyDescent="0.2">
      <c r="A8" t="s">
        <v>338</v>
      </c>
      <c r="B8" s="17">
        <f>SUM('by all places, 1769-76'!F91:G93)+SUM('by all places, 1769-76'!F5:G14)</f>
        <v>3281</v>
      </c>
      <c r="C8" s="19"/>
    </row>
    <row r="9" spans="1:5" x14ac:dyDescent="0.2">
      <c r="A9" t="s">
        <v>339</v>
      </c>
      <c r="B9" s="17">
        <f>'by all places, 1769-76'!J113</f>
        <v>6064</v>
      </c>
      <c r="C9" s="19">
        <f>B9/B8</f>
        <v>1.8482170070100579</v>
      </c>
      <c r="E9" t="s">
        <v>350</v>
      </c>
    </row>
    <row r="10" spans="1:5" x14ac:dyDescent="0.2">
      <c r="B10" s="17"/>
      <c r="C10" s="19"/>
      <c r="E10" t="s">
        <v>351</v>
      </c>
    </row>
    <row r="11" spans="1:5" x14ac:dyDescent="0.2">
      <c r="A11" t="s">
        <v>332</v>
      </c>
      <c r="B11" s="17">
        <f>'by some places, 1750-72'!B30+'by some places, 1750-72'!C30</f>
        <v>1655</v>
      </c>
      <c r="C11" s="19"/>
    </row>
    <row r="12" spans="1:5" x14ac:dyDescent="0.2">
      <c r="A12" t="s">
        <v>333</v>
      </c>
      <c r="B12" s="17">
        <f>'by some places, 1750-72'!D30</f>
        <v>4150</v>
      </c>
      <c r="C12" s="19"/>
      <c r="E12" t="s">
        <v>352</v>
      </c>
    </row>
    <row r="13" spans="1:5" x14ac:dyDescent="0.2">
      <c r="A13" t="s">
        <v>335</v>
      </c>
      <c r="B13" s="17">
        <v>1798</v>
      </c>
      <c r="C13" s="19"/>
      <c r="E13" t="s">
        <v>182</v>
      </c>
    </row>
    <row r="14" spans="1:5" x14ac:dyDescent="0.2">
      <c r="A14" t="s">
        <v>358</v>
      </c>
      <c r="B14" s="25">
        <f>(SUM('by all places, 1769-76'!F30:G41)+SUM('by all places, 1769-76'!F15:G29)+'scaling LMHC to EW'!B13)/'scaling LMHC to EW'!B9</f>
        <v>0.41721635883905012</v>
      </c>
      <c r="C14" s="19"/>
      <c r="E14" t="s">
        <v>334</v>
      </c>
    </row>
    <row r="15" spans="1:5" x14ac:dyDescent="0.2">
      <c r="A15" t="s">
        <v>337</v>
      </c>
      <c r="B15" s="17">
        <f>(B11+B12)/B14</f>
        <v>13913.644268774704</v>
      </c>
      <c r="C15" s="19"/>
    </row>
    <row r="16" spans="1:5" x14ac:dyDescent="0.2">
      <c r="A16" t="str">
        <f>A8</f>
        <v>sentenced to transport from LMHC, Nov. 1769 to Nov. 1776</v>
      </c>
      <c r="B16" s="17">
        <f>B8</f>
        <v>3281</v>
      </c>
      <c r="C16" s="19"/>
      <c r="E16" t="s">
        <v>118</v>
      </c>
    </row>
    <row r="17" spans="1:5" x14ac:dyDescent="0.2">
      <c r="A17" t="s">
        <v>340</v>
      </c>
      <c r="B17" s="17">
        <f>SUM('year totals'!F60:F65)</f>
        <v>2677</v>
      </c>
      <c r="C17" s="19"/>
      <c r="E17" t="s">
        <v>119</v>
      </c>
    </row>
    <row r="18" spans="1:5" x14ac:dyDescent="0.2">
      <c r="A18" t="s">
        <v>341</v>
      </c>
      <c r="B18" s="17">
        <f>B15*B17/B16</f>
        <v>11352.278484458971</v>
      </c>
      <c r="C18" s="19"/>
      <c r="E18" t="s">
        <v>120</v>
      </c>
    </row>
    <row r="19" spans="1:5" x14ac:dyDescent="0.2">
      <c r="A19" t="s">
        <v>336</v>
      </c>
      <c r="B19" s="17">
        <f>SUM('year totals'!F40:F58)</f>
        <v>6950</v>
      </c>
      <c r="C19" s="19">
        <f>B15/B19</f>
        <v>2.0019632041402451</v>
      </c>
    </row>
    <row r="20" spans="1:5" x14ac:dyDescent="0.2">
      <c r="B20" s="1"/>
      <c r="C20" s="1"/>
    </row>
    <row r="21" spans="1:5" x14ac:dyDescent="0.2">
      <c r="A21" t="s">
        <v>342</v>
      </c>
      <c r="B21" s="1"/>
      <c r="C21" s="1"/>
      <c r="E21" t="s">
        <v>111</v>
      </c>
    </row>
    <row r="22" spans="1:5" x14ac:dyDescent="0.2">
      <c r="A22" t="s">
        <v>343</v>
      </c>
      <c r="B22" s="1"/>
      <c r="C22" s="1">
        <v>1.8</v>
      </c>
      <c r="E22" t="s">
        <v>112</v>
      </c>
    </row>
    <row r="23" spans="1:5" x14ac:dyDescent="0.2">
      <c r="E23" t="s">
        <v>113</v>
      </c>
    </row>
    <row r="24" spans="1:5" x14ac:dyDescent="0.2">
      <c r="E24" t="s">
        <v>355</v>
      </c>
    </row>
    <row r="25" spans="1:5" x14ac:dyDescent="0.2">
      <c r="E25" s="14">
        <f>SUM('year totals'!B63:B65)</f>
        <v>2046.6</v>
      </c>
    </row>
  </sheetData>
  <mergeCells count="1">
    <mergeCell ref="A1:C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sqref="A1:F1"/>
    </sheetView>
  </sheetViews>
  <sheetFormatPr defaultRowHeight="12.75" x14ac:dyDescent="0.2"/>
  <cols>
    <col min="1" max="1" width="16.140625" customWidth="1"/>
    <col min="7" max="7" width="3.85546875" customWidth="1"/>
    <col min="8" max="8" width="118.7109375" customWidth="1"/>
    <col min="13" max="13" width="10.5703125" bestFit="1" customWidth="1"/>
  </cols>
  <sheetData>
    <row r="1" spans="1:9" x14ac:dyDescent="0.2">
      <c r="A1" s="27" t="s">
        <v>185</v>
      </c>
      <c r="B1" s="28"/>
      <c r="C1" s="28"/>
      <c r="D1" s="28"/>
      <c r="E1" s="28"/>
      <c r="F1" s="28"/>
      <c r="H1" t="s">
        <v>392</v>
      </c>
    </row>
    <row r="2" spans="1:9" x14ac:dyDescent="0.2">
      <c r="H2" t="s">
        <v>393</v>
      </c>
    </row>
    <row r="3" spans="1:9" x14ac:dyDescent="0.2">
      <c r="H3" t="s">
        <v>394</v>
      </c>
    </row>
    <row r="4" spans="1:9" x14ac:dyDescent="0.2">
      <c r="A4" s="1" t="s">
        <v>175</v>
      </c>
      <c r="B4" s="1" t="s">
        <v>114</v>
      </c>
      <c r="C4" s="1" t="s">
        <v>162</v>
      </c>
      <c r="D4" s="1" t="s">
        <v>163</v>
      </c>
      <c r="E4" s="1" t="s">
        <v>186</v>
      </c>
      <c r="F4" s="1" t="s">
        <v>169</v>
      </c>
      <c r="H4" t="s">
        <v>180</v>
      </c>
    </row>
    <row r="5" spans="1:9" x14ac:dyDescent="0.2">
      <c r="A5" s="1">
        <v>1674</v>
      </c>
      <c r="B5" s="1">
        <v>2</v>
      </c>
      <c r="C5" s="1">
        <v>0</v>
      </c>
      <c r="D5" s="1">
        <v>2</v>
      </c>
      <c r="E5" s="1">
        <v>0</v>
      </c>
      <c r="F5" s="1"/>
      <c r="H5" t="s">
        <v>181</v>
      </c>
    </row>
    <row r="6" spans="1:9" x14ac:dyDescent="0.2">
      <c r="A6" s="1">
        <v>1676</v>
      </c>
      <c r="B6" s="1">
        <v>1</v>
      </c>
      <c r="C6" s="1">
        <v>0</v>
      </c>
      <c r="D6" s="1">
        <v>1</v>
      </c>
      <c r="E6" s="1">
        <v>0</v>
      </c>
      <c r="F6" s="1"/>
      <c r="H6" s="13" t="s">
        <v>182</v>
      </c>
    </row>
    <row r="7" spans="1:9" x14ac:dyDescent="0.2">
      <c r="A7" s="1">
        <v>1678</v>
      </c>
      <c r="B7" s="1">
        <v>3</v>
      </c>
      <c r="C7" s="1">
        <v>3</v>
      </c>
      <c r="D7" s="1">
        <v>0</v>
      </c>
      <c r="E7" s="1">
        <v>0</v>
      </c>
      <c r="F7" s="1"/>
      <c r="H7" t="s">
        <v>174</v>
      </c>
    </row>
    <row r="8" spans="1:9" x14ac:dyDescent="0.2">
      <c r="A8" s="1">
        <v>1679</v>
      </c>
      <c r="B8" s="1">
        <v>1</v>
      </c>
      <c r="C8" s="1">
        <v>1</v>
      </c>
      <c r="D8" s="1">
        <v>0</v>
      </c>
      <c r="E8" s="1">
        <v>0</v>
      </c>
      <c r="F8" s="1"/>
    </row>
    <row r="9" spans="1:9" x14ac:dyDescent="0.2">
      <c r="A9" s="1">
        <v>1680</v>
      </c>
      <c r="B9" s="1">
        <v>3</v>
      </c>
      <c r="C9" s="1">
        <v>0</v>
      </c>
      <c r="D9" s="1">
        <v>3</v>
      </c>
      <c r="E9" s="1">
        <v>0</v>
      </c>
      <c r="F9" s="1"/>
      <c r="H9" t="s">
        <v>183</v>
      </c>
    </row>
    <row r="10" spans="1:9" x14ac:dyDescent="0.2">
      <c r="A10" s="1">
        <v>1681</v>
      </c>
      <c r="B10" s="1">
        <v>1</v>
      </c>
      <c r="C10" s="1">
        <v>0</v>
      </c>
      <c r="D10" s="1">
        <v>1</v>
      </c>
      <c r="E10" s="1">
        <v>0</v>
      </c>
      <c r="F10" s="1"/>
      <c r="H10" t="s">
        <v>184</v>
      </c>
    </row>
    <row r="11" spans="1:9" x14ac:dyDescent="0.2">
      <c r="A11" s="1">
        <v>1682</v>
      </c>
      <c r="B11" s="1">
        <v>2</v>
      </c>
      <c r="C11" s="1">
        <v>0</v>
      </c>
      <c r="D11" s="1">
        <v>2</v>
      </c>
      <c r="E11" s="1">
        <v>0</v>
      </c>
      <c r="F11" s="1"/>
    </row>
    <row r="12" spans="1:9" x14ac:dyDescent="0.2">
      <c r="A12" s="1">
        <v>1683</v>
      </c>
      <c r="B12" s="1">
        <v>32</v>
      </c>
      <c r="C12" s="1">
        <v>32</v>
      </c>
      <c r="D12" s="1">
        <v>0</v>
      </c>
      <c r="E12" s="1">
        <v>0</v>
      </c>
      <c r="F12" s="1"/>
      <c r="H12" t="s">
        <v>190</v>
      </c>
    </row>
    <row r="13" spans="1:9" x14ac:dyDescent="0.2">
      <c r="A13" s="1">
        <v>1684</v>
      </c>
      <c r="B13" s="1">
        <v>29</v>
      </c>
      <c r="C13" s="1">
        <v>29</v>
      </c>
      <c r="D13" s="1">
        <v>0</v>
      </c>
      <c r="E13" s="1">
        <v>0</v>
      </c>
      <c r="F13" s="1"/>
      <c r="H13" t="s">
        <v>192</v>
      </c>
      <c r="I13">
        <v>5199</v>
      </c>
    </row>
    <row r="14" spans="1:9" x14ac:dyDescent="0.2">
      <c r="A14" s="1">
        <v>1685</v>
      </c>
      <c r="B14" s="1">
        <v>40</v>
      </c>
      <c r="C14" s="1">
        <v>40</v>
      </c>
      <c r="D14" s="1">
        <v>0</v>
      </c>
      <c r="E14" s="1">
        <v>0</v>
      </c>
      <c r="F14" s="1"/>
      <c r="H14" t="s">
        <v>193</v>
      </c>
      <c r="I14">
        <v>401</v>
      </c>
    </row>
    <row r="15" spans="1:9" x14ac:dyDescent="0.2">
      <c r="A15" s="1">
        <v>1686</v>
      </c>
      <c r="B15" s="1">
        <v>22</v>
      </c>
      <c r="C15" s="1">
        <v>19</v>
      </c>
      <c r="D15" s="1">
        <v>3</v>
      </c>
      <c r="E15" s="1">
        <v>0</v>
      </c>
      <c r="F15" s="1"/>
    </row>
    <row r="16" spans="1:9" x14ac:dyDescent="0.2">
      <c r="A16" s="1">
        <v>1687</v>
      </c>
      <c r="B16" s="1">
        <v>21</v>
      </c>
      <c r="C16" s="1">
        <v>21</v>
      </c>
      <c r="D16" s="1">
        <v>0</v>
      </c>
      <c r="E16" s="1">
        <v>0</v>
      </c>
      <c r="F16" s="1"/>
      <c r="H16" t="s">
        <v>191</v>
      </c>
      <c r="I16">
        <f>SUM(B67:B89)</f>
        <v>5253</v>
      </c>
    </row>
    <row r="17" spans="1:13" x14ac:dyDescent="0.2">
      <c r="A17" s="1">
        <v>1688</v>
      </c>
      <c r="B17" s="1">
        <v>13</v>
      </c>
      <c r="C17" s="1">
        <v>13</v>
      </c>
      <c r="D17" s="1">
        <v>0</v>
      </c>
      <c r="E17" s="1">
        <v>0</v>
      </c>
      <c r="F17" s="1"/>
    </row>
    <row r="18" spans="1:13" x14ac:dyDescent="0.2">
      <c r="A18" s="1">
        <v>1689</v>
      </c>
      <c r="B18" s="1">
        <v>16</v>
      </c>
      <c r="C18" s="1">
        <v>10</v>
      </c>
      <c r="D18" s="1">
        <v>6</v>
      </c>
      <c r="E18" s="1">
        <v>0</v>
      </c>
      <c r="F18" s="1"/>
      <c r="H18" t="s">
        <v>362</v>
      </c>
    </row>
    <row r="19" spans="1:13" x14ac:dyDescent="0.2">
      <c r="A19" s="1">
        <v>1690</v>
      </c>
      <c r="B19" s="1">
        <v>20</v>
      </c>
      <c r="C19" s="1">
        <v>17</v>
      </c>
      <c r="D19" s="1">
        <v>3</v>
      </c>
      <c r="E19" s="1">
        <v>0</v>
      </c>
      <c r="F19" s="1"/>
    </row>
    <row r="20" spans="1:13" x14ac:dyDescent="0.2">
      <c r="A20" s="1">
        <v>1691</v>
      </c>
      <c r="B20" s="1">
        <v>17</v>
      </c>
      <c r="C20" s="1">
        <v>17</v>
      </c>
      <c r="D20" s="1">
        <v>0</v>
      </c>
      <c r="E20" s="1">
        <v>0</v>
      </c>
      <c r="F20" s="1"/>
    </row>
    <row r="21" spans="1:13" x14ac:dyDescent="0.2">
      <c r="A21" s="1">
        <v>1692</v>
      </c>
      <c r="B21" s="1">
        <v>9</v>
      </c>
      <c r="C21" s="1">
        <v>6</v>
      </c>
      <c r="D21" s="1">
        <v>3</v>
      </c>
      <c r="E21" s="1">
        <v>0</v>
      </c>
      <c r="F21" s="1"/>
      <c r="H21" t="s">
        <v>388</v>
      </c>
      <c r="I21" t="s">
        <v>114</v>
      </c>
      <c r="J21" t="s">
        <v>122</v>
      </c>
      <c r="K21" t="s">
        <v>121</v>
      </c>
      <c r="L21" t="s">
        <v>389</v>
      </c>
      <c r="M21" t="s">
        <v>169</v>
      </c>
    </row>
    <row r="22" spans="1:13" x14ac:dyDescent="0.2">
      <c r="A22" s="1">
        <v>1693</v>
      </c>
      <c r="B22" s="1">
        <v>3</v>
      </c>
      <c r="C22" s="1">
        <v>3</v>
      </c>
      <c r="D22" s="1">
        <v>0</v>
      </c>
      <c r="E22" s="1">
        <v>0</v>
      </c>
      <c r="F22" s="1"/>
      <c r="H22" t="s">
        <v>391</v>
      </c>
      <c r="I22">
        <v>46673</v>
      </c>
      <c r="J22">
        <v>10159</v>
      </c>
      <c r="K22">
        <v>36403</v>
      </c>
      <c r="L22">
        <v>111</v>
      </c>
      <c r="M22" s="2">
        <f>K22/J22</f>
        <v>3.583325130426223</v>
      </c>
    </row>
    <row r="23" spans="1:13" x14ac:dyDescent="0.2">
      <c r="A23" s="1">
        <v>1694</v>
      </c>
      <c r="B23" s="1">
        <v>9</v>
      </c>
      <c r="C23" s="1">
        <v>8</v>
      </c>
      <c r="D23" s="1">
        <v>1</v>
      </c>
      <c r="E23" s="1">
        <v>0</v>
      </c>
      <c r="F23" s="1"/>
      <c r="H23" t="s">
        <v>390</v>
      </c>
      <c r="I23">
        <v>45968</v>
      </c>
      <c r="J23">
        <v>9990</v>
      </c>
      <c r="K23">
        <v>35870</v>
      </c>
      <c r="L23">
        <v>108</v>
      </c>
      <c r="M23" s="2">
        <f>K23/J23</f>
        <v>3.5905905905905904</v>
      </c>
    </row>
    <row r="24" spans="1:13" x14ac:dyDescent="0.2">
      <c r="A24" s="1">
        <v>1695</v>
      </c>
      <c r="B24" s="1">
        <v>5</v>
      </c>
      <c r="C24" s="1">
        <v>0</v>
      </c>
      <c r="D24" s="1">
        <v>5</v>
      </c>
      <c r="E24" s="1">
        <v>0</v>
      </c>
      <c r="F24" s="1"/>
    </row>
    <row r="25" spans="1:13" x14ac:dyDescent="0.2">
      <c r="A25" s="1">
        <v>1696</v>
      </c>
      <c r="B25" s="1">
        <v>4</v>
      </c>
      <c r="C25" s="1">
        <v>4</v>
      </c>
      <c r="D25" s="1">
        <v>0</v>
      </c>
      <c r="E25" s="1">
        <v>0</v>
      </c>
      <c r="F25" s="1"/>
    </row>
    <row r="26" spans="1:13" x14ac:dyDescent="0.2">
      <c r="A26" s="1">
        <v>1697</v>
      </c>
      <c r="B26" s="1">
        <v>9</v>
      </c>
      <c r="C26" s="1">
        <v>9</v>
      </c>
      <c r="D26" s="1">
        <v>0</v>
      </c>
      <c r="E26" s="1">
        <v>0</v>
      </c>
      <c r="F26" s="1"/>
    </row>
    <row r="27" spans="1:13" x14ac:dyDescent="0.2">
      <c r="A27" s="1">
        <v>1698</v>
      </c>
      <c r="B27" s="1">
        <v>9</v>
      </c>
      <c r="C27" s="1">
        <v>9</v>
      </c>
      <c r="D27" s="1">
        <v>0</v>
      </c>
      <c r="E27" s="1">
        <v>0</v>
      </c>
      <c r="F27" s="1"/>
    </row>
    <row r="28" spans="1:13" x14ac:dyDescent="0.2">
      <c r="A28" s="1">
        <v>1699</v>
      </c>
      <c r="B28" s="1">
        <v>3</v>
      </c>
      <c r="C28" s="1">
        <v>1</v>
      </c>
      <c r="D28" s="1">
        <v>2</v>
      </c>
      <c r="E28" s="1">
        <v>0</v>
      </c>
      <c r="F28" s="1"/>
    </row>
    <row r="29" spans="1:13" x14ac:dyDescent="0.2">
      <c r="A29" s="1">
        <v>1700</v>
      </c>
      <c r="B29" s="1">
        <v>6</v>
      </c>
      <c r="C29" s="1">
        <v>6</v>
      </c>
      <c r="D29" s="1">
        <v>0</v>
      </c>
      <c r="E29" s="1">
        <v>0</v>
      </c>
      <c r="F29" s="1"/>
    </row>
    <row r="30" spans="1:13" x14ac:dyDescent="0.2">
      <c r="A30" s="1"/>
      <c r="B30" s="1"/>
      <c r="C30" s="1"/>
      <c r="D30" s="1"/>
      <c r="E30" s="1"/>
      <c r="F30" s="1"/>
    </row>
    <row r="31" spans="1:13" x14ac:dyDescent="0.2">
      <c r="A31" s="1" t="s">
        <v>176</v>
      </c>
      <c r="B31" s="1">
        <f>SUM(B5:B29)</f>
        <v>280</v>
      </c>
      <c r="C31" s="1">
        <f>SUM(C5:C29)</f>
        <v>248</v>
      </c>
      <c r="D31" s="1">
        <f>SUM(D5:D29)</f>
        <v>32</v>
      </c>
      <c r="E31" s="1">
        <f>SUM(E5:E29)</f>
        <v>0</v>
      </c>
      <c r="F31" s="19">
        <f>C31/D31</f>
        <v>7.75</v>
      </c>
    </row>
    <row r="32" spans="1:13" x14ac:dyDescent="0.2">
      <c r="A32" s="1"/>
      <c r="B32" s="1"/>
      <c r="C32" s="1"/>
      <c r="D32" s="1"/>
      <c r="E32" s="1"/>
      <c r="F32" s="19"/>
    </row>
    <row r="33" spans="1:6" x14ac:dyDescent="0.2">
      <c r="A33" s="1"/>
      <c r="B33" s="1"/>
      <c r="C33" s="1"/>
      <c r="D33" s="1"/>
      <c r="E33" s="1"/>
      <c r="F33" s="19"/>
    </row>
    <row r="34" spans="1:6" x14ac:dyDescent="0.2">
      <c r="A34" s="1">
        <v>1716</v>
      </c>
      <c r="B34" s="1"/>
      <c r="C34" s="1"/>
      <c r="D34" s="1"/>
      <c r="E34" s="1"/>
      <c r="F34" s="19">
        <f>F36</f>
        <v>1.4126984126984128</v>
      </c>
    </row>
    <row r="35" spans="1:6" x14ac:dyDescent="0.2">
      <c r="A35" s="1">
        <v>1717</v>
      </c>
      <c r="B35" s="1"/>
      <c r="C35" s="1"/>
      <c r="D35" s="1"/>
      <c r="E35" s="1"/>
      <c r="F35" s="19">
        <f>F36</f>
        <v>1.4126984126984128</v>
      </c>
    </row>
    <row r="36" spans="1:6" x14ac:dyDescent="0.2">
      <c r="A36" s="1">
        <v>1718</v>
      </c>
      <c r="B36" s="1">
        <v>130</v>
      </c>
      <c r="C36" s="1">
        <v>72</v>
      </c>
      <c r="D36" s="1">
        <v>57</v>
      </c>
      <c r="E36" s="1">
        <v>1</v>
      </c>
      <c r="F36" s="19">
        <f>SUM(C35:C37)/SUM(D35:D37)</f>
        <v>1.4126984126984128</v>
      </c>
    </row>
    <row r="37" spans="1:6" x14ac:dyDescent="0.2">
      <c r="A37" s="1">
        <v>1719</v>
      </c>
      <c r="B37" s="1">
        <v>178</v>
      </c>
      <c r="C37" s="1">
        <v>106</v>
      </c>
      <c r="D37" s="1">
        <v>69</v>
      </c>
      <c r="E37" s="1">
        <v>3</v>
      </c>
      <c r="F37" s="19">
        <f t="shared" ref="F37:F92" si="0">SUM(C36:C38)/SUM(D36:D38)</f>
        <v>1.404040404040404</v>
      </c>
    </row>
    <row r="38" spans="1:6" x14ac:dyDescent="0.2">
      <c r="A38" s="1">
        <v>1720</v>
      </c>
      <c r="B38" s="1">
        <v>174</v>
      </c>
      <c r="C38" s="1">
        <v>100</v>
      </c>
      <c r="D38" s="1">
        <v>72</v>
      </c>
      <c r="E38" s="1">
        <v>2</v>
      </c>
      <c r="F38" s="19">
        <f t="shared" si="0"/>
        <v>1.6571428571428573</v>
      </c>
    </row>
    <row r="39" spans="1:6" x14ac:dyDescent="0.2">
      <c r="A39" s="1">
        <v>1721</v>
      </c>
      <c r="B39" s="1">
        <v>211</v>
      </c>
      <c r="C39" s="1">
        <v>142</v>
      </c>
      <c r="D39" s="1">
        <v>69</v>
      </c>
      <c r="E39" s="1">
        <v>0</v>
      </c>
      <c r="F39" s="19">
        <f t="shared" si="0"/>
        <v>1.7809523809523808</v>
      </c>
    </row>
    <row r="40" spans="1:6" x14ac:dyDescent="0.2">
      <c r="A40" s="1">
        <v>1722</v>
      </c>
      <c r="B40" s="1">
        <v>201</v>
      </c>
      <c r="C40" s="1">
        <v>132</v>
      </c>
      <c r="D40" s="1">
        <v>69</v>
      </c>
      <c r="E40" s="1">
        <v>0</v>
      </c>
      <c r="F40" s="19">
        <f t="shared" si="0"/>
        <v>1.7894736842105263</v>
      </c>
    </row>
    <row r="41" spans="1:6" x14ac:dyDescent="0.2">
      <c r="A41" s="1">
        <v>1723</v>
      </c>
      <c r="B41" s="1">
        <v>224</v>
      </c>
      <c r="C41" s="1">
        <v>134</v>
      </c>
      <c r="D41" s="1">
        <v>90</v>
      </c>
      <c r="E41" s="1">
        <v>0</v>
      </c>
      <c r="F41" s="19">
        <f t="shared" si="0"/>
        <v>1.6742424242424243</v>
      </c>
    </row>
    <row r="42" spans="1:6" x14ac:dyDescent="0.2">
      <c r="A42" s="1">
        <v>1724</v>
      </c>
      <c r="B42" s="1">
        <v>281</v>
      </c>
      <c r="C42" s="1">
        <v>176</v>
      </c>
      <c r="D42" s="1">
        <v>105</v>
      </c>
      <c r="E42" s="1">
        <v>0</v>
      </c>
      <c r="F42" s="19">
        <f t="shared" si="0"/>
        <v>1.6803797468354431</v>
      </c>
    </row>
    <row r="43" spans="1:6" x14ac:dyDescent="0.2">
      <c r="A43" s="1">
        <v>1725</v>
      </c>
      <c r="B43" s="1">
        <v>343</v>
      </c>
      <c r="C43" s="1">
        <v>221</v>
      </c>
      <c r="D43" s="1">
        <v>121</v>
      </c>
      <c r="E43" s="1">
        <v>1</v>
      </c>
      <c r="F43" s="19">
        <f t="shared" si="0"/>
        <v>1.6842105263157894</v>
      </c>
    </row>
    <row r="44" spans="1:6" x14ac:dyDescent="0.2">
      <c r="A44" s="1">
        <v>1726</v>
      </c>
      <c r="B44" s="1">
        <v>245</v>
      </c>
      <c r="C44" s="1">
        <v>147</v>
      </c>
      <c r="D44" s="1">
        <v>97</v>
      </c>
      <c r="E44" s="1">
        <v>1</v>
      </c>
      <c r="F44" s="19">
        <f t="shared" si="0"/>
        <v>1.7482993197278911</v>
      </c>
    </row>
    <row r="45" spans="1:6" x14ac:dyDescent="0.2">
      <c r="A45" s="1">
        <v>1727</v>
      </c>
      <c r="B45" s="1">
        <v>222</v>
      </c>
      <c r="C45" s="1">
        <v>146</v>
      </c>
      <c r="D45" s="1">
        <v>76</v>
      </c>
      <c r="E45" s="1">
        <v>0</v>
      </c>
      <c r="F45" s="19">
        <f t="shared" si="0"/>
        <v>1.6640926640926641</v>
      </c>
    </row>
    <row r="46" spans="1:6" x14ac:dyDescent="0.2">
      <c r="A46" s="1">
        <v>1728</v>
      </c>
      <c r="B46" s="1">
        <v>225</v>
      </c>
      <c r="C46" s="1">
        <v>138</v>
      </c>
      <c r="D46" s="1">
        <v>86</v>
      </c>
      <c r="E46" s="1">
        <v>1</v>
      </c>
      <c r="F46" s="19">
        <f t="shared" si="0"/>
        <v>1.7346153846153847</v>
      </c>
    </row>
    <row r="47" spans="1:6" x14ac:dyDescent="0.2">
      <c r="A47" s="1">
        <v>1729</v>
      </c>
      <c r="B47" s="1">
        <v>267</v>
      </c>
      <c r="C47" s="1">
        <v>167</v>
      </c>
      <c r="D47" s="1">
        <v>98</v>
      </c>
      <c r="E47" s="1">
        <v>2</v>
      </c>
      <c r="F47" s="19">
        <f t="shared" si="0"/>
        <v>1.6953405017921146</v>
      </c>
    </row>
    <row r="48" spans="1:6" x14ac:dyDescent="0.2">
      <c r="A48" s="1">
        <v>1730</v>
      </c>
      <c r="B48" s="1">
        <v>269</v>
      </c>
      <c r="C48" s="1">
        <v>168</v>
      </c>
      <c r="D48" s="1">
        <v>95</v>
      </c>
      <c r="E48" s="1">
        <v>6</v>
      </c>
      <c r="F48" s="19">
        <f t="shared" si="0"/>
        <v>1.7805755395683454</v>
      </c>
    </row>
    <row r="49" spans="1:6" x14ac:dyDescent="0.2">
      <c r="A49" s="1">
        <v>1731</v>
      </c>
      <c r="B49" s="1">
        <v>249</v>
      </c>
      <c r="C49" s="1">
        <v>160</v>
      </c>
      <c r="D49" s="1">
        <v>85</v>
      </c>
      <c r="E49" s="1">
        <v>4</v>
      </c>
      <c r="F49" s="19">
        <f t="shared" si="0"/>
        <v>1.6505576208178439</v>
      </c>
    </row>
    <row r="50" spans="1:6" x14ac:dyDescent="0.2">
      <c r="A50" s="1">
        <v>1732</v>
      </c>
      <c r="B50" s="1">
        <v>206</v>
      </c>
      <c r="C50" s="1">
        <v>116</v>
      </c>
      <c r="D50" s="1">
        <v>89</v>
      </c>
      <c r="E50" s="1">
        <v>1</v>
      </c>
      <c r="F50" s="19">
        <f t="shared" si="0"/>
        <v>1.5222222222222221</v>
      </c>
    </row>
    <row r="51" spans="1:6" x14ac:dyDescent="0.2">
      <c r="A51" s="1">
        <v>1733</v>
      </c>
      <c r="B51" s="1">
        <v>232</v>
      </c>
      <c r="C51" s="1">
        <v>135</v>
      </c>
      <c r="D51" s="1">
        <v>96</v>
      </c>
      <c r="E51" s="1">
        <v>1</v>
      </c>
      <c r="F51" s="19">
        <f t="shared" si="0"/>
        <v>1.1958041958041958</v>
      </c>
    </row>
    <row r="52" spans="1:6" x14ac:dyDescent="0.2">
      <c r="A52" s="1">
        <v>1734</v>
      </c>
      <c r="B52" s="1">
        <v>194</v>
      </c>
      <c r="C52" s="1">
        <v>91</v>
      </c>
      <c r="D52" s="1">
        <v>101</v>
      </c>
      <c r="E52" s="1">
        <v>2</v>
      </c>
      <c r="F52" s="19">
        <f t="shared" si="0"/>
        <v>1.203448275862069</v>
      </c>
    </row>
    <row r="53" spans="1:6" x14ac:dyDescent="0.2">
      <c r="A53" s="1">
        <v>1735</v>
      </c>
      <c r="B53" s="1">
        <v>219</v>
      </c>
      <c r="C53" s="1">
        <v>123</v>
      </c>
      <c r="D53" s="1">
        <v>93</v>
      </c>
      <c r="E53" s="1">
        <v>3</v>
      </c>
      <c r="F53" s="19">
        <f t="shared" si="0"/>
        <v>1.2168284789644013</v>
      </c>
    </row>
    <row r="54" spans="1:6" x14ac:dyDescent="0.2">
      <c r="A54" s="1">
        <v>1736</v>
      </c>
      <c r="B54" s="1">
        <v>280</v>
      </c>
      <c r="C54" s="1">
        <v>162</v>
      </c>
      <c r="D54" s="1">
        <v>115</v>
      </c>
      <c r="E54" s="1">
        <v>3</v>
      </c>
      <c r="F54" s="19">
        <f t="shared" si="0"/>
        <v>1.6900369003690037</v>
      </c>
    </row>
    <row r="55" spans="1:6" x14ac:dyDescent="0.2">
      <c r="A55" s="1">
        <v>1737</v>
      </c>
      <c r="B55" s="1">
        <v>240</v>
      </c>
      <c r="C55" s="1">
        <v>173</v>
      </c>
      <c r="D55" s="1">
        <v>63</v>
      </c>
      <c r="E55" s="1">
        <v>4</v>
      </c>
      <c r="F55" s="19">
        <f t="shared" si="0"/>
        <v>2.0210970464135021</v>
      </c>
    </row>
    <row r="56" spans="1:6" x14ac:dyDescent="0.2">
      <c r="A56" s="1">
        <v>1738</v>
      </c>
      <c r="B56" s="1">
        <v>205</v>
      </c>
      <c r="C56" s="1">
        <v>144</v>
      </c>
      <c r="D56" s="1">
        <v>59</v>
      </c>
      <c r="E56" s="1">
        <v>2</v>
      </c>
      <c r="F56" s="19">
        <f t="shared" si="0"/>
        <v>2.6032608695652173</v>
      </c>
    </row>
    <row r="57" spans="1:6" x14ac:dyDescent="0.2">
      <c r="A57" s="1">
        <v>1739</v>
      </c>
      <c r="B57" s="1">
        <v>228</v>
      </c>
      <c r="C57" s="1">
        <v>162</v>
      </c>
      <c r="D57" s="1">
        <v>62</v>
      </c>
      <c r="E57" s="1">
        <v>4</v>
      </c>
      <c r="F57" s="19">
        <f t="shared" si="0"/>
        <v>2.1775700934579438</v>
      </c>
    </row>
    <row r="58" spans="1:6" x14ac:dyDescent="0.2">
      <c r="A58" s="1">
        <v>1740</v>
      </c>
      <c r="B58" s="1">
        <v>254</v>
      </c>
      <c r="C58" s="1">
        <v>160</v>
      </c>
      <c r="D58" s="1">
        <v>93</v>
      </c>
      <c r="E58" s="1">
        <v>1</v>
      </c>
      <c r="F58" s="19">
        <f t="shared" si="0"/>
        <v>1.9307692307692308</v>
      </c>
    </row>
    <row r="59" spans="1:6" x14ac:dyDescent="0.2">
      <c r="A59" s="1">
        <v>1741</v>
      </c>
      <c r="B59" s="1">
        <v>287</v>
      </c>
      <c r="C59" s="1">
        <v>180</v>
      </c>
      <c r="D59" s="1">
        <v>105</v>
      </c>
      <c r="E59" s="1">
        <v>2</v>
      </c>
      <c r="F59" s="19">
        <f t="shared" si="0"/>
        <v>1.7072243346007605</v>
      </c>
    </row>
    <row r="60" spans="1:6" x14ac:dyDescent="0.2">
      <c r="A60" s="1">
        <v>1742</v>
      </c>
      <c r="B60" s="1">
        <v>175</v>
      </c>
      <c r="C60" s="1">
        <v>109</v>
      </c>
      <c r="D60" s="1">
        <v>65</v>
      </c>
      <c r="E60" s="1">
        <v>1</v>
      </c>
      <c r="F60" s="19">
        <f t="shared" si="0"/>
        <v>1.6785714285714286</v>
      </c>
    </row>
    <row r="61" spans="1:6" x14ac:dyDescent="0.2">
      <c r="A61" s="1">
        <v>1743</v>
      </c>
      <c r="B61" s="1">
        <v>216</v>
      </c>
      <c r="C61" s="1">
        <v>134</v>
      </c>
      <c r="D61" s="1">
        <v>82</v>
      </c>
      <c r="E61" s="1">
        <v>0</v>
      </c>
      <c r="F61" s="19">
        <f t="shared" si="0"/>
        <v>1.4127659574468086</v>
      </c>
    </row>
    <row r="62" spans="1:6" x14ac:dyDescent="0.2">
      <c r="A62" s="1">
        <v>1744</v>
      </c>
      <c r="B62" s="1">
        <v>177</v>
      </c>
      <c r="C62" s="1">
        <v>89</v>
      </c>
      <c r="D62" s="1">
        <v>88</v>
      </c>
      <c r="E62" s="1">
        <v>0</v>
      </c>
      <c r="F62" s="19">
        <f t="shared" si="0"/>
        <v>1.2618025751072961</v>
      </c>
    </row>
    <row r="63" spans="1:6" x14ac:dyDescent="0.2">
      <c r="A63" s="1">
        <v>1745</v>
      </c>
      <c r="B63" s="1">
        <v>136</v>
      </c>
      <c r="C63" s="1">
        <v>71</v>
      </c>
      <c r="D63" s="1">
        <v>63</v>
      </c>
      <c r="E63" s="1">
        <v>2</v>
      </c>
      <c r="F63" s="19">
        <f t="shared" si="0"/>
        <v>1.0336134453781514</v>
      </c>
    </row>
    <row r="64" spans="1:6" x14ac:dyDescent="0.2">
      <c r="A64" s="1">
        <v>1746</v>
      </c>
      <c r="B64" s="1">
        <v>174</v>
      </c>
      <c r="C64" s="1">
        <v>86</v>
      </c>
      <c r="D64" s="1">
        <v>87</v>
      </c>
      <c r="E64" s="1">
        <v>1</v>
      </c>
      <c r="F64" s="19">
        <f t="shared" si="0"/>
        <v>1.1959798994974875</v>
      </c>
    </row>
    <row r="65" spans="1:6" x14ac:dyDescent="0.2">
      <c r="A65" s="1">
        <v>1747</v>
      </c>
      <c r="B65" s="1">
        <v>130</v>
      </c>
      <c r="C65" s="1">
        <v>81</v>
      </c>
      <c r="D65" s="1">
        <v>49</v>
      </c>
      <c r="E65" s="1">
        <v>0</v>
      </c>
      <c r="F65" s="19">
        <f t="shared" si="0"/>
        <v>1.4305555555555556</v>
      </c>
    </row>
    <row r="66" spans="1:6" x14ac:dyDescent="0.2">
      <c r="A66" s="1">
        <v>1748</v>
      </c>
      <c r="B66" s="1">
        <v>222</v>
      </c>
      <c r="C66" s="1">
        <v>142</v>
      </c>
      <c r="D66" s="1">
        <v>80</v>
      </c>
      <c r="E66" s="1">
        <v>0</v>
      </c>
      <c r="F66" s="19">
        <f t="shared" si="0"/>
        <v>2.2606382978723403</v>
      </c>
    </row>
    <row r="67" spans="1:6" x14ac:dyDescent="0.2">
      <c r="A67" s="1">
        <v>1749</v>
      </c>
      <c r="B67" s="1">
        <v>263</v>
      </c>
      <c r="C67" s="1">
        <v>202</v>
      </c>
      <c r="D67" s="1">
        <v>59</v>
      </c>
      <c r="E67" s="1">
        <v>2</v>
      </c>
      <c r="F67" s="19">
        <f t="shared" si="0"/>
        <v>2.5495049504950495</v>
      </c>
    </row>
    <row r="68" spans="1:6" x14ac:dyDescent="0.2">
      <c r="A68" s="1">
        <v>1750</v>
      </c>
      <c r="B68" s="1">
        <v>235</v>
      </c>
      <c r="C68" s="1">
        <v>171</v>
      </c>
      <c r="D68" s="1">
        <v>63</v>
      </c>
      <c r="E68" s="1">
        <v>1</v>
      </c>
      <c r="F68" s="19">
        <f t="shared" si="0"/>
        <v>2.9273743016759775</v>
      </c>
    </row>
    <row r="69" spans="1:6" x14ac:dyDescent="0.2">
      <c r="A69" s="1">
        <v>1751</v>
      </c>
      <c r="B69" s="1">
        <v>209</v>
      </c>
      <c r="C69" s="1">
        <v>151</v>
      </c>
      <c r="D69" s="1">
        <v>57</v>
      </c>
      <c r="E69" s="1">
        <v>1</v>
      </c>
      <c r="F69" s="19">
        <f t="shared" si="0"/>
        <v>2.6740331491712706</v>
      </c>
    </row>
    <row r="70" spans="1:6" x14ac:dyDescent="0.2">
      <c r="A70" s="1">
        <v>1752</v>
      </c>
      <c r="B70" s="1">
        <v>224</v>
      </c>
      <c r="C70" s="1">
        <v>162</v>
      </c>
      <c r="D70" s="1">
        <v>61</v>
      </c>
      <c r="E70" s="1">
        <v>1</v>
      </c>
      <c r="F70" s="19">
        <f t="shared" si="0"/>
        <v>2.4352331606217619</v>
      </c>
    </row>
    <row r="71" spans="1:6" x14ac:dyDescent="0.2">
      <c r="A71" s="1">
        <v>1753</v>
      </c>
      <c r="B71" s="1">
        <v>234</v>
      </c>
      <c r="C71" s="1">
        <v>157</v>
      </c>
      <c r="D71" s="1">
        <v>75</v>
      </c>
      <c r="E71" s="1">
        <v>2</v>
      </c>
      <c r="F71" s="19">
        <f t="shared" si="0"/>
        <v>2.2000000000000002</v>
      </c>
    </row>
    <row r="72" spans="1:6" x14ac:dyDescent="0.2">
      <c r="A72" s="1">
        <v>1754</v>
      </c>
      <c r="B72" s="1">
        <v>249</v>
      </c>
      <c r="C72" s="1">
        <v>165</v>
      </c>
      <c r="D72" s="1">
        <v>84</v>
      </c>
      <c r="E72" s="1">
        <v>0</v>
      </c>
      <c r="F72" s="19">
        <f t="shared" si="0"/>
        <v>1.9313304721030042</v>
      </c>
    </row>
    <row r="73" spans="1:6" x14ac:dyDescent="0.2">
      <c r="A73" s="1">
        <v>1755</v>
      </c>
      <c r="B73" s="1">
        <v>203</v>
      </c>
      <c r="C73" s="1">
        <v>128</v>
      </c>
      <c r="D73" s="1">
        <v>74</v>
      </c>
      <c r="E73" s="1">
        <v>1</v>
      </c>
      <c r="F73" s="19">
        <f t="shared" si="0"/>
        <v>1.7675438596491229</v>
      </c>
    </row>
    <row r="74" spans="1:6" x14ac:dyDescent="0.2">
      <c r="A74" s="1">
        <v>1756</v>
      </c>
      <c r="B74" s="1">
        <v>181</v>
      </c>
      <c r="C74" s="1">
        <v>110</v>
      </c>
      <c r="D74" s="1">
        <v>70</v>
      </c>
      <c r="E74" s="1">
        <v>1</v>
      </c>
      <c r="F74" s="19">
        <f t="shared" si="0"/>
        <v>1.5152838427947599</v>
      </c>
    </row>
    <row r="75" spans="1:6" x14ac:dyDescent="0.2">
      <c r="A75" s="1">
        <v>1757</v>
      </c>
      <c r="B75" s="1">
        <v>194</v>
      </c>
      <c r="C75" s="1">
        <v>109</v>
      </c>
      <c r="D75" s="1">
        <v>85</v>
      </c>
      <c r="E75" s="1">
        <v>0</v>
      </c>
      <c r="F75" s="19">
        <f t="shared" si="0"/>
        <v>1.536231884057971</v>
      </c>
    </row>
    <row r="76" spans="1:6" x14ac:dyDescent="0.2">
      <c r="A76" s="1">
        <v>1758</v>
      </c>
      <c r="B76" s="1">
        <v>152</v>
      </c>
      <c r="C76" s="1">
        <v>99</v>
      </c>
      <c r="D76" s="1">
        <v>52</v>
      </c>
      <c r="E76" s="1">
        <v>1</v>
      </c>
      <c r="F76" s="19">
        <f t="shared" si="0"/>
        <v>1.3440366972477065</v>
      </c>
    </row>
    <row r="77" spans="1:6" x14ac:dyDescent="0.2">
      <c r="A77" s="1">
        <v>1759</v>
      </c>
      <c r="B77" s="1">
        <v>166</v>
      </c>
      <c r="C77" s="1">
        <v>85</v>
      </c>
      <c r="D77" s="1">
        <v>81</v>
      </c>
      <c r="E77" s="1">
        <v>0</v>
      </c>
      <c r="F77" s="19">
        <f t="shared" si="0"/>
        <v>1.3618090452261307</v>
      </c>
    </row>
    <row r="78" spans="1:6" x14ac:dyDescent="0.2">
      <c r="A78" s="1">
        <v>1760</v>
      </c>
      <c r="B78" s="1">
        <v>153</v>
      </c>
      <c r="C78" s="1">
        <v>87</v>
      </c>
      <c r="D78" s="1">
        <v>66</v>
      </c>
      <c r="E78" s="1">
        <v>0</v>
      </c>
      <c r="F78" s="19">
        <f t="shared" si="0"/>
        <v>1.1748878923766817</v>
      </c>
    </row>
    <row r="79" spans="1:6" x14ac:dyDescent="0.2">
      <c r="A79" s="1">
        <v>1761</v>
      </c>
      <c r="B79" s="1">
        <v>166</v>
      </c>
      <c r="C79" s="1">
        <v>90</v>
      </c>
      <c r="D79" s="1">
        <v>76</v>
      </c>
      <c r="E79" s="1">
        <v>0</v>
      </c>
      <c r="F79" s="19">
        <f t="shared" si="0"/>
        <v>1.2524752475247525</v>
      </c>
    </row>
    <row r="80" spans="1:6" x14ac:dyDescent="0.2">
      <c r="A80" s="1">
        <v>1762</v>
      </c>
      <c r="B80" s="1">
        <v>136</v>
      </c>
      <c r="C80" s="1">
        <v>76</v>
      </c>
      <c r="D80" s="1">
        <v>60</v>
      </c>
      <c r="E80" s="1">
        <v>0</v>
      </c>
      <c r="F80" s="19">
        <f t="shared" si="0"/>
        <v>1.68</v>
      </c>
    </row>
    <row r="81" spans="1:6" x14ac:dyDescent="0.2">
      <c r="A81" s="1">
        <v>1763</v>
      </c>
      <c r="B81" s="1">
        <v>234</v>
      </c>
      <c r="C81" s="1">
        <v>170</v>
      </c>
      <c r="D81" s="1">
        <v>64</v>
      </c>
      <c r="E81" s="1">
        <v>0</v>
      </c>
      <c r="F81" s="19">
        <f t="shared" si="0"/>
        <v>2.6898395721925135</v>
      </c>
    </row>
    <row r="82" spans="1:6" x14ac:dyDescent="0.2">
      <c r="A82" s="1">
        <v>1764</v>
      </c>
      <c r="B82" s="1">
        <v>320</v>
      </c>
      <c r="C82" s="1">
        <v>257</v>
      </c>
      <c r="D82" s="1">
        <v>63</v>
      </c>
      <c r="E82" s="1">
        <v>0</v>
      </c>
      <c r="F82" s="19">
        <f t="shared" si="0"/>
        <v>3.3664921465968587</v>
      </c>
    </row>
    <row r="83" spans="1:6" x14ac:dyDescent="0.2">
      <c r="A83" s="1">
        <v>1765</v>
      </c>
      <c r="B83" s="1">
        <v>280</v>
      </c>
      <c r="C83" s="1">
        <v>216</v>
      </c>
      <c r="D83" s="1">
        <v>64</v>
      </c>
      <c r="E83" s="1">
        <v>0</v>
      </c>
      <c r="F83" s="19">
        <f t="shared" si="0"/>
        <v>3.2118226600985222</v>
      </c>
    </row>
    <row r="84" spans="1:6" x14ac:dyDescent="0.2">
      <c r="A84" s="1">
        <v>1766</v>
      </c>
      <c r="B84" s="1">
        <v>257</v>
      </c>
      <c r="C84" s="1">
        <v>179</v>
      </c>
      <c r="D84" s="1">
        <v>76</v>
      </c>
      <c r="E84" s="1">
        <v>2</v>
      </c>
      <c r="F84" s="19">
        <f t="shared" si="0"/>
        <v>2.948356807511737</v>
      </c>
    </row>
    <row r="85" spans="1:6" x14ac:dyDescent="0.2">
      <c r="A85" s="1">
        <v>1767</v>
      </c>
      <c r="B85" s="1">
        <v>306</v>
      </c>
      <c r="C85" s="1">
        <v>233</v>
      </c>
      <c r="D85" s="1">
        <v>73</v>
      </c>
      <c r="E85" s="1">
        <v>0</v>
      </c>
      <c r="F85" s="19">
        <f t="shared" si="0"/>
        <v>2.941747572815534</v>
      </c>
    </row>
    <row r="86" spans="1:6" x14ac:dyDescent="0.2">
      <c r="A86" s="1">
        <v>1768</v>
      </c>
      <c r="B86" s="1">
        <v>251</v>
      </c>
      <c r="C86" s="1">
        <v>194</v>
      </c>
      <c r="D86" s="1">
        <v>57</v>
      </c>
      <c r="E86" s="1">
        <v>0</v>
      </c>
      <c r="F86" s="19">
        <f t="shared" si="0"/>
        <v>3.3169398907103824</v>
      </c>
    </row>
    <row r="87" spans="1:6" x14ac:dyDescent="0.2">
      <c r="A87" s="1">
        <v>1769</v>
      </c>
      <c r="B87" s="1">
        <v>233</v>
      </c>
      <c r="C87" s="1">
        <v>180</v>
      </c>
      <c r="D87" s="1">
        <v>53</v>
      </c>
      <c r="E87" s="1">
        <v>0</v>
      </c>
      <c r="F87" s="19">
        <f t="shared" si="0"/>
        <v>3.3197674418604652</v>
      </c>
    </row>
    <row r="88" spans="1:6" x14ac:dyDescent="0.2">
      <c r="A88" s="1">
        <v>1770</v>
      </c>
      <c r="B88" s="1">
        <v>260</v>
      </c>
      <c r="C88" s="1">
        <v>197</v>
      </c>
      <c r="D88" s="1">
        <v>62</v>
      </c>
      <c r="E88" s="1">
        <v>1</v>
      </c>
      <c r="F88" s="19">
        <f t="shared" si="0"/>
        <v>2.9763033175355451</v>
      </c>
    </row>
    <row r="89" spans="1:6" x14ac:dyDescent="0.2">
      <c r="A89" s="1">
        <v>1771</v>
      </c>
      <c r="B89" s="1">
        <v>347</v>
      </c>
      <c r="C89" s="1">
        <v>251</v>
      </c>
      <c r="D89" s="1">
        <v>96</v>
      </c>
      <c r="E89" s="1">
        <v>0</v>
      </c>
      <c r="F89" s="19">
        <f t="shared" si="0"/>
        <v>2.9780701754385963</v>
      </c>
    </row>
    <row r="90" spans="1:6" x14ac:dyDescent="0.2">
      <c r="A90" s="1">
        <v>1772</v>
      </c>
      <c r="B90" s="1">
        <v>301</v>
      </c>
      <c r="C90" s="1">
        <v>231</v>
      </c>
      <c r="D90" s="1">
        <v>70</v>
      </c>
      <c r="E90" s="1">
        <v>0</v>
      </c>
      <c r="F90" s="19">
        <f t="shared" si="0"/>
        <v>2.7099236641221376</v>
      </c>
    </row>
    <row r="91" spans="1:6" x14ac:dyDescent="0.2">
      <c r="A91" s="1">
        <v>1773</v>
      </c>
      <c r="B91" s="1">
        <v>324</v>
      </c>
      <c r="C91" s="1">
        <v>228</v>
      </c>
      <c r="D91" s="1">
        <v>96</v>
      </c>
      <c r="E91" s="1">
        <v>0</v>
      </c>
      <c r="F91" s="19">
        <f t="shared" si="0"/>
        <v>2.7530364372469633</v>
      </c>
    </row>
    <row r="92" spans="1:6" x14ac:dyDescent="0.2">
      <c r="A92" s="1">
        <v>1774</v>
      </c>
      <c r="B92" s="1">
        <v>302</v>
      </c>
      <c r="C92" s="1">
        <v>221</v>
      </c>
      <c r="D92" s="1">
        <v>81</v>
      </c>
      <c r="E92" s="1">
        <v>0</v>
      </c>
      <c r="F92" s="19">
        <f t="shared" si="0"/>
        <v>2.6723404255319148</v>
      </c>
    </row>
    <row r="93" spans="1:6" x14ac:dyDescent="0.2">
      <c r="A93" s="1">
        <v>1775</v>
      </c>
      <c r="B93" s="1">
        <v>237</v>
      </c>
      <c r="C93" s="1">
        <v>179</v>
      </c>
      <c r="D93" s="1">
        <v>58</v>
      </c>
      <c r="E93" s="1">
        <v>0</v>
      </c>
      <c r="F93" s="19">
        <f>(C92+C93)/(D92+D93)</f>
        <v>2.8776978417266186</v>
      </c>
    </row>
    <row r="94" spans="1:6" x14ac:dyDescent="0.2">
      <c r="A94" s="1">
        <v>1776</v>
      </c>
      <c r="B94" s="1">
        <v>5</v>
      </c>
      <c r="C94" s="1">
        <v>2</v>
      </c>
      <c r="D94" s="1">
        <v>3</v>
      </c>
      <c r="E94" s="1">
        <v>0</v>
      </c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 t="s">
        <v>363</v>
      </c>
      <c r="B96" s="1">
        <f>SUM(B36:B93)</f>
        <v>13211</v>
      </c>
      <c r="C96" s="1">
        <f>SUM(C36:C93)</f>
        <v>8695</v>
      </c>
      <c r="D96" s="1">
        <f>SUM(D36:D93)</f>
        <v>4455</v>
      </c>
      <c r="E96" s="1">
        <f>SUM(E36:E93)</f>
        <v>61</v>
      </c>
      <c r="F96" s="19">
        <f>C96/D96</f>
        <v>1.9517396184062852</v>
      </c>
    </row>
  </sheetData>
  <mergeCells count="1">
    <mergeCell ref="A1:F1"/>
  </mergeCells>
  <phoneticPr fontId="2" type="noConversion"/>
  <hyperlinks>
    <hyperlink ref="H6" r:id="rId1"/>
  </hyperlinks>
  <pageMargins left="0.75" right="0.75" top="1" bottom="1" header="0.5" footer="0.5"/>
  <pageSetup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G1"/>
    </sheetView>
  </sheetViews>
  <sheetFormatPr defaultRowHeight="12.75" x14ac:dyDescent="0.2"/>
  <cols>
    <col min="1" max="1" width="16.42578125" customWidth="1"/>
    <col min="2" max="4" width="11.42578125" customWidth="1"/>
    <col min="5" max="5" width="12.85546875" customWidth="1"/>
    <col min="6" max="7" width="11.140625" customWidth="1"/>
    <col min="8" max="8" width="3.42578125" customWidth="1"/>
    <col min="9" max="9" width="125.140625" customWidth="1"/>
  </cols>
  <sheetData>
    <row r="1" spans="1:9" ht="26.25" customHeight="1" x14ac:dyDescent="0.2">
      <c r="A1" s="29" t="s">
        <v>395</v>
      </c>
      <c r="B1" s="30"/>
      <c r="C1" s="30"/>
      <c r="D1" s="30"/>
      <c r="E1" s="30"/>
      <c r="F1" s="30"/>
      <c r="G1" s="30"/>
      <c r="I1" t="s">
        <v>392</v>
      </c>
    </row>
    <row r="2" spans="1:9" x14ac:dyDescent="0.2">
      <c r="I2" t="s">
        <v>393</v>
      </c>
    </row>
    <row r="3" spans="1:9" x14ac:dyDescent="0.2">
      <c r="I3" t="s">
        <v>394</v>
      </c>
    </row>
    <row r="5" spans="1:9" x14ac:dyDescent="0.2">
      <c r="A5" s="28" t="s">
        <v>179</v>
      </c>
      <c r="B5" s="28"/>
      <c r="C5" s="28"/>
      <c r="D5" s="28"/>
      <c r="E5" s="28"/>
      <c r="G5" s="11">
        <f>F27</f>
        <v>4.1884312007011397</v>
      </c>
      <c r="I5" t="s">
        <v>385</v>
      </c>
    </row>
    <row r="6" spans="1:9" x14ac:dyDescent="0.2">
      <c r="A6" s="28" t="s">
        <v>187</v>
      </c>
      <c r="B6" s="28"/>
      <c r="C6" s="28"/>
      <c r="D6" s="28"/>
      <c r="E6" s="28"/>
      <c r="G6" s="11">
        <f>F43</f>
        <v>3.5838060856111396</v>
      </c>
      <c r="I6" t="s">
        <v>384</v>
      </c>
    </row>
    <row r="7" spans="1:9" x14ac:dyDescent="0.2">
      <c r="A7" s="27" t="s">
        <v>396</v>
      </c>
      <c r="B7" s="28"/>
      <c r="C7" s="28"/>
      <c r="D7" s="28"/>
      <c r="E7" s="28"/>
      <c r="G7" s="12">
        <f>G6/G5</f>
        <v>0.85564401416244196</v>
      </c>
      <c r="I7" t="s">
        <v>386</v>
      </c>
    </row>
    <row r="8" spans="1:9" x14ac:dyDescent="0.2">
      <c r="I8" t="s">
        <v>387</v>
      </c>
    </row>
    <row r="9" spans="1:9" s="15" customFormat="1" ht="38.25" x14ac:dyDescent="0.2">
      <c r="A9" s="16" t="s">
        <v>170</v>
      </c>
      <c r="B9" s="16" t="s">
        <v>114</v>
      </c>
      <c r="C9" s="16" t="s">
        <v>162</v>
      </c>
      <c r="D9" s="16" t="s">
        <v>163</v>
      </c>
      <c r="E9" s="16" t="s">
        <v>164</v>
      </c>
      <c r="F9" s="16" t="s">
        <v>169</v>
      </c>
      <c r="G9" s="16" t="s">
        <v>177</v>
      </c>
      <c r="I9" s="15" t="s">
        <v>180</v>
      </c>
    </row>
    <row r="10" spans="1:9" x14ac:dyDescent="0.2">
      <c r="A10" s="1" t="s">
        <v>364</v>
      </c>
      <c r="B10" s="1">
        <v>308</v>
      </c>
      <c r="C10" s="1">
        <v>178</v>
      </c>
      <c r="D10" s="1">
        <v>126</v>
      </c>
      <c r="E10" s="1">
        <v>4</v>
      </c>
      <c r="F10" s="19">
        <f t="shared" ref="F10:F24" si="0">C10/D10</f>
        <v>1.4126984126984128</v>
      </c>
      <c r="G10" s="19"/>
      <c r="H10" s="11"/>
      <c r="I10" t="s">
        <v>181</v>
      </c>
    </row>
    <row r="11" spans="1:9" x14ac:dyDescent="0.2">
      <c r="A11" s="1" t="s">
        <v>134</v>
      </c>
      <c r="B11" s="1">
        <v>2393</v>
      </c>
      <c r="C11" s="1">
        <v>1503</v>
      </c>
      <c r="D11" s="1">
        <v>883</v>
      </c>
      <c r="E11" s="1">
        <v>7</v>
      </c>
      <c r="F11" s="19">
        <f t="shared" si="0"/>
        <v>1.7021517553793883</v>
      </c>
      <c r="G11" s="19"/>
      <c r="H11" s="11"/>
      <c r="I11" t="s">
        <v>182</v>
      </c>
    </row>
    <row r="12" spans="1:9" x14ac:dyDescent="0.2">
      <c r="A12" s="1" t="s">
        <v>135</v>
      </c>
      <c r="B12" s="1">
        <v>2322</v>
      </c>
      <c r="C12" s="1">
        <v>1434</v>
      </c>
      <c r="D12" s="1">
        <v>858</v>
      </c>
      <c r="E12" s="1">
        <v>30</v>
      </c>
      <c r="F12" s="19">
        <f t="shared" si="0"/>
        <v>1.6713286713286712</v>
      </c>
      <c r="G12" s="19"/>
      <c r="H12" s="11"/>
      <c r="I12" t="s">
        <v>168</v>
      </c>
    </row>
    <row r="13" spans="1:9" x14ac:dyDescent="0.2">
      <c r="A13" s="1" t="s">
        <v>136</v>
      </c>
      <c r="B13" s="1">
        <v>2034</v>
      </c>
      <c r="C13" s="1">
        <v>1254</v>
      </c>
      <c r="D13" s="1">
        <v>771</v>
      </c>
      <c r="E13" s="1">
        <v>9</v>
      </c>
      <c r="F13" s="19">
        <f t="shared" si="0"/>
        <v>1.6264591439688716</v>
      </c>
      <c r="G13" s="19"/>
      <c r="H13" s="11"/>
    </row>
    <row r="14" spans="1:9" x14ac:dyDescent="0.2">
      <c r="A14" s="1" t="s">
        <v>137</v>
      </c>
      <c r="B14" s="1">
        <v>2047</v>
      </c>
      <c r="C14" s="1">
        <v>1337</v>
      </c>
      <c r="D14" s="1">
        <v>702</v>
      </c>
      <c r="E14" s="1">
        <v>8</v>
      </c>
      <c r="F14" s="19">
        <f t="shared" si="0"/>
        <v>1.9045584045584045</v>
      </c>
      <c r="G14" s="19"/>
      <c r="H14" s="11"/>
    </row>
    <row r="15" spans="1:9" x14ac:dyDescent="0.2">
      <c r="A15" s="1" t="s">
        <v>138</v>
      </c>
      <c r="B15" s="1">
        <v>2336</v>
      </c>
      <c r="C15" s="1">
        <v>1682</v>
      </c>
      <c r="D15" s="1">
        <v>652</v>
      </c>
      <c r="E15" s="1">
        <v>2</v>
      </c>
      <c r="F15" s="19">
        <f t="shared" si="0"/>
        <v>2.5797546012269938</v>
      </c>
      <c r="G15" s="19"/>
      <c r="H15" s="11"/>
    </row>
    <row r="16" spans="1:9" x14ac:dyDescent="0.2">
      <c r="A16" s="1" t="s">
        <v>139</v>
      </c>
      <c r="B16" s="1">
        <v>1776</v>
      </c>
      <c r="C16" s="1">
        <v>1309</v>
      </c>
      <c r="D16" s="1">
        <v>466</v>
      </c>
      <c r="E16" s="1">
        <v>1</v>
      </c>
      <c r="F16" s="19">
        <f t="shared" si="0"/>
        <v>2.8090128755364807</v>
      </c>
      <c r="G16" s="19"/>
      <c r="H16" s="11"/>
    </row>
    <row r="17" spans="1:9" x14ac:dyDescent="0.2">
      <c r="A17" s="1" t="s">
        <v>140</v>
      </c>
      <c r="B17" s="1">
        <v>2068</v>
      </c>
      <c r="C17" s="1">
        <v>1753</v>
      </c>
      <c r="D17" s="1">
        <v>314</v>
      </c>
      <c r="E17" s="1">
        <v>1</v>
      </c>
      <c r="F17" s="19">
        <f t="shared" si="0"/>
        <v>5.5828025477707008</v>
      </c>
      <c r="G17" s="19">
        <f>F33</f>
        <v>1.4220623501199041</v>
      </c>
    </row>
    <row r="18" spans="1:9" x14ac:dyDescent="0.2">
      <c r="A18" s="1" t="s">
        <v>141</v>
      </c>
      <c r="B18" s="1">
        <v>1755</v>
      </c>
      <c r="C18" s="1">
        <v>1403</v>
      </c>
      <c r="D18" s="1">
        <v>352</v>
      </c>
      <c r="E18" s="1">
        <v>0</v>
      </c>
      <c r="F18" s="19">
        <f t="shared" si="0"/>
        <v>3.9857954545454546</v>
      </c>
      <c r="G18" s="19">
        <f t="shared" ref="G18:G24" si="1">F34</f>
        <v>5.2591656131479141</v>
      </c>
    </row>
    <row r="19" spans="1:9" x14ac:dyDescent="0.2">
      <c r="A19" s="1" t="s">
        <v>142</v>
      </c>
      <c r="B19" s="1">
        <v>2098</v>
      </c>
      <c r="C19" s="1">
        <v>1623</v>
      </c>
      <c r="D19" s="1">
        <v>475</v>
      </c>
      <c r="E19" s="1">
        <v>0</v>
      </c>
      <c r="F19" s="19">
        <f t="shared" si="0"/>
        <v>3.4168421052631577</v>
      </c>
      <c r="G19" s="19">
        <f t="shared" si="1"/>
        <v>3.0041039671682626</v>
      </c>
    </row>
    <row r="20" spans="1:9" x14ac:dyDescent="0.2">
      <c r="A20" s="1" t="s">
        <v>143</v>
      </c>
      <c r="B20" s="1">
        <v>4048</v>
      </c>
      <c r="C20" s="1">
        <v>3389</v>
      </c>
      <c r="D20" s="1">
        <v>659</v>
      </c>
      <c r="E20" s="1">
        <v>0</v>
      </c>
      <c r="F20" s="19">
        <f t="shared" si="0"/>
        <v>5.1426403641881642</v>
      </c>
      <c r="G20" s="19">
        <f t="shared" si="1"/>
        <v>8.5813356164383556</v>
      </c>
    </row>
    <row r="21" spans="1:9" x14ac:dyDescent="0.2">
      <c r="A21" s="1" t="s">
        <v>144</v>
      </c>
      <c r="B21" s="1">
        <v>6597</v>
      </c>
      <c r="C21" s="1">
        <v>5481</v>
      </c>
      <c r="D21" s="1">
        <v>1115</v>
      </c>
      <c r="E21" s="1">
        <v>1</v>
      </c>
      <c r="F21" s="19">
        <f t="shared" si="0"/>
        <v>4.9156950672645738</v>
      </c>
      <c r="G21" s="19">
        <f t="shared" si="1"/>
        <v>7.9099690880989177</v>
      </c>
    </row>
    <row r="22" spans="1:9" x14ac:dyDescent="0.2">
      <c r="A22" s="1" t="s">
        <v>165</v>
      </c>
      <c r="B22" s="1">
        <v>8759</v>
      </c>
      <c r="C22" s="1">
        <v>7078</v>
      </c>
      <c r="D22" s="1">
        <v>1670</v>
      </c>
      <c r="E22" s="1">
        <v>11</v>
      </c>
      <c r="F22" s="19">
        <f t="shared" si="0"/>
        <v>4.2383233532934135</v>
      </c>
      <c r="G22" s="19">
        <f t="shared" si="1"/>
        <v>7.1149471163440428</v>
      </c>
    </row>
    <row r="23" spans="1:9" x14ac:dyDescent="0.2">
      <c r="A23" s="1" t="s">
        <v>166</v>
      </c>
      <c r="B23" s="1">
        <v>5933</v>
      </c>
      <c r="C23" s="1">
        <v>5107</v>
      </c>
      <c r="D23" s="1">
        <v>798</v>
      </c>
      <c r="E23" s="1">
        <v>28</v>
      </c>
      <c r="F23" s="19">
        <f t="shared" si="0"/>
        <v>6.3997493734335835</v>
      </c>
      <c r="G23" s="19">
        <f t="shared" si="1"/>
        <v>4.6185927306616961</v>
      </c>
    </row>
    <row r="24" spans="1:9" x14ac:dyDescent="0.2">
      <c r="A24" s="1" t="s">
        <v>167</v>
      </c>
      <c r="B24" s="1">
        <v>1214</v>
      </c>
      <c r="C24" s="1">
        <v>1091</v>
      </c>
      <c r="D24" s="1">
        <v>117</v>
      </c>
      <c r="E24" s="1">
        <v>6</v>
      </c>
      <c r="F24" s="19">
        <f t="shared" si="0"/>
        <v>9.3247863247863254</v>
      </c>
      <c r="G24" s="19">
        <f t="shared" si="1"/>
        <v>7.8789601949634447</v>
      </c>
    </row>
    <row r="25" spans="1:9" x14ac:dyDescent="0.2">
      <c r="A25" s="1"/>
      <c r="B25" s="1"/>
      <c r="C25" s="1"/>
      <c r="D25" s="1"/>
      <c r="E25" s="1"/>
      <c r="F25" s="1"/>
      <c r="G25" s="1"/>
    </row>
    <row r="26" spans="1:9" x14ac:dyDescent="0.2">
      <c r="A26" s="1" t="s">
        <v>178</v>
      </c>
      <c r="B26" s="1">
        <f>SUM(B10:B16)</f>
        <v>13216</v>
      </c>
      <c r="C26" s="1">
        <f>SUM(C10:C16)</f>
        <v>8697</v>
      </c>
      <c r="D26" s="1">
        <f>SUM(D10:D16)</f>
        <v>4458</v>
      </c>
      <c r="E26" s="1">
        <f>SUM(E10:E16)</f>
        <v>61</v>
      </c>
      <c r="F26" s="19">
        <f>C26/D26</f>
        <v>1.9508748317631224</v>
      </c>
      <c r="G26" s="19"/>
    </row>
    <row r="27" spans="1:9" x14ac:dyDescent="0.2">
      <c r="A27" s="1" t="s">
        <v>173</v>
      </c>
      <c r="B27" s="1">
        <f>SUM(B17:B19)</f>
        <v>5921</v>
      </c>
      <c r="C27" s="1">
        <f>SUM(C17:C19)</f>
        <v>4779</v>
      </c>
      <c r="D27" s="1">
        <f>SUM(D17:D19)</f>
        <v>1141</v>
      </c>
      <c r="E27" s="1">
        <f>SUM(E17:E19)</f>
        <v>1</v>
      </c>
      <c r="F27" s="19">
        <f>C27/D27</f>
        <v>4.1884312007011397</v>
      </c>
      <c r="G27" s="19"/>
    </row>
    <row r="28" spans="1:9" x14ac:dyDescent="0.2">
      <c r="F28" s="11"/>
      <c r="G28" s="11"/>
    </row>
    <row r="29" spans="1:9" x14ac:dyDescent="0.2">
      <c r="F29" s="11"/>
      <c r="G29" s="11"/>
    </row>
    <row r="31" spans="1:9" x14ac:dyDescent="0.2">
      <c r="A31" t="s">
        <v>172</v>
      </c>
    </row>
    <row r="32" spans="1:9" x14ac:dyDescent="0.2">
      <c r="A32" s="1" t="s">
        <v>170</v>
      </c>
      <c r="B32" s="1" t="s">
        <v>114</v>
      </c>
      <c r="C32" s="1" t="s">
        <v>162</v>
      </c>
      <c r="D32" s="1" t="s">
        <v>163</v>
      </c>
      <c r="E32" s="1"/>
      <c r="F32" s="1"/>
      <c r="I32" t="s">
        <v>189</v>
      </c>
    </row>
    <row r="33" spans="1:9" x14ac:dyDescent="0.2">
      <c r="A33" s="1" t="s">
        <v>140</v>
      </c>
      <c r="B33" s="1">
        <f>C33+D33</f>
        <v>1010</v>
      </c>
      <c r="C33" s="1">
        <v>593</v>
      </c>
      <c r="D33" s="1">
        <v>417</v>
      </c>
      <c r="E33" s="1"/>
      <c r="F33" s="19">
        <f t="shared" ref="F33:F40" si="2">C33/D33</f>
        <v>1.4220623501199041</v>
      </c>
      <c r="G33" s="11"/>
      <c r="I33" t="s">
        <v>188</v>
      </c>
    </row>
    <row r="34" spans="1:9" x14ac:dyDescent="0.2">
      <c r="A34" s="1" t="s">
        <v>141</v>
      </c>
      <c r="B34" s="1">
        <f t="shared" ref="B34:B41" si="3">C34+D34</f>
        <v>4951</v>
      </c>
      <c r="C34" s="1">
        <v>4160</v>
      </c>
      <c r="D34" s="1">
        <v>791</v>
      </c>
      <c r="E34" s="1"/>
      <c r="F34" s="19">
        <f t="shared" si="2"/>
        <v>5.2591656131479141</v>
      </c>
      <c r="G34" s="11"/>
    </row>
    <row r="35" spans="1:9" x14ac:dyDescent="0.2">
      <c r="A35" s="1" t="s">
        <v>142</v>
      </c>
      <c r="B35" s="1">
        <f t="shared" si="3"/>
        <v>2927</v>
      </c>
      <c r="C35" s="1">
        <v>2196</v>
      </c>
      <c r="D35" s="1">
        <v>731</v>
      </c>
      <c r="E35" s="1"/>
      <c r="F35" s="19">
        <f t="shared" si="2"/>
        <v>3.0041039671682626</v>
      </c>
      <c r="G35" s="11"/>
    </row>
    <row r="36" spans="1:9" x14ac:dyDescent="0.2">
      <c r="A36" s="1" t="s">
        <v>143</v>
      </c>
      <c r="B36" s="1">
        <f t="shared" si="3"/>
        <v>11191</v>
      </c>
      <c r="C36" s="1">
        <v>10023</v>
      </c>
      <c r="D36" s="1">
        <v>1168</v>
      </c>
      <c r="E36" s="1"/>
      <c r="F36" s="19">
        <f t="shared" si="2"/>
        <v>8.5813356164383556</v>
      </c>
      <c r="G36" s="11"/>
    </row>
    <row r="37" spans="1:9" x14ac:dyDescent="0.2">
      <c r="A37" s="1" t="s">
        <v>144</v>
      </c>
      <c r="B37" s="1">
        <f t="shared" si="3"/>
        <v>23059</v>
      </c>
      <c r="C37" s="1">
        <v>20471</v>
      </c>
      <c r="D37" s="1">
        <v>2588</v>
      </c>
      <c r="E37" s="1"/>
      <c r="F37" s="19">
        <f t="shared" si="2"/>
        <v>7.9099690880989177</v>
      </c>
      <c r="G37" s="11"/>
    </row>
    <row r="38" spans="1:9" x14ac:dyDescent="0.2">
      <c r="A38" s="1" t="s">
        <v>165</v>
      </c>
      <c r="B38" s="1">
        <f t="shared" si="3"/>
        <v>40664</v>
      </c>
      <c r="C38" s="1">
        <v>35653</v>
      </c>
      <c r="D38" s="1">
        <v>5011</v>
      </c>
      <c r="E38" s="1"/>
      <c r="F38" s="19">
        <f t="shared" si="2"/>
        <v>7.1149471163440428</v>
      </c>
      <c r="G38" s="11"/>
    </row>
    <row r="39" spans="1:9" x14ac:dyDescent="0.2">
      <c r="A39" s="1" t="s">
        <v>166</v>
      </c>
      <c r="B39" s="1">
        <f t="shared" si="3"/>
        <v>24115</v>
      </c>
      <c r="C39" s="1">
        <v>19823</v>
      </c>
      <c r="D39" s="1">
        <v>4292</v>
      </c>
      <c r="E39" s="1"/>
      <c r="F39" s="19">
        <f t="shared" si="2"/>
        <v>4.6185927306616961</v>
      </c>
      <c r="G39" s="11"/>
    </row>
    <row r="40" spans="1:9" x14ac:dyDescent="0.2">
      <c r="A40" s="1" t="s">
        <v>167</v>
      </c>
      <c r="B40" s="1">
        <f t="shared" si="3"/>
        <v>10930</v>
      </c>
      <c r="C40" s="1">
        <v>9699</v>
      </c>
      <c r="D40" s="1">
        <v>1231</v>
      </c>
      <c r="E40" s="1"/>
      <c r="F40" s="19">
        <f t="shared" si="2"/>
        <v>7.8789601949634447</v>
      </c>
      <c r="G40" s="11"/>
    </row>
    <row r="41" spans="1:9" x14ac:dyDescent="0.2">
      <c r="A41" s="1" t="s">
        <v>171</v>
      </c>
      <c r="B41" s="1">
        <f t="shared" si="3"/>
        <v>4220</v>
      </c>
      <c r="C41" s="1">
        <v>4220</v>
      </c>
      <c r="D41" s="1"/>
      <c r="E41" s="1"/>
      <c r="F41" s="1"/>
    </row>
    <row r="42" spans="1:9" x14ac:dyDescent="0.2">
      <c r="A42" s="1"/>
      <c r="B42" s="1"/>
      <c r="C42" s="1"/>
      <c r="D42" s="1"/>
      <c r="E42" s="1"/>
      <c r="F42" s="1"/>
    </row>
    <row r="43" spans="1:9" x14ac:dyDescent="0.2">
      <c r="A43" s="1" t="s">
        <v>173</v>
      </c>
      <c r="B43" s="1">
        <f>SUM(B33:B35)</f>
        <v>8888</v>
      </c>
      <c r="C43" s="1">
        <f>SUM(C33:C35)</f>
        <v>6949</v>
      </c>
      <c r="D43" s="1">
        <f>SUM(D33:D35)</f>
        <v>1939</v>
      </c>
      <c r="E43" s="1"/>
      <c r="F43" s="19">
        <f>C43/D43</f>
        <v>3.5838060856111396</v>
      </c>
      <c r="G43" s="11"/>
    </row>
  </sheetData>
  <mergeCells count="4">
    <mergeCell ref="A1:G1"/>
    <mergeCell ref="A5:E5"/>
    <mergeCell ref="A6:E6"/>
    <mergeCell ref="A7:E7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>
      <selection sqref="A1:G1"/>
    </sheetView>
  </sheetViews>
  <sheetFormatPr defaultRowHeight="12.75" x14ac:dyDescent="0.2"/>
  <cols>
    <col min="1" max="1" width="6.140625" customWidth="1"/>
    <col min="2" max="2" width="15.85546875" customWidth="1"/>
    <col min="3" max="4" width="17.42578125" customWidth="1"/>
    <col min="5" max="5" width="7" customWidth="1"/>
    <col min="13" max="13" width="3" customWidth="1"/>
    <col min="14" max="14" width="102.5703125" customWidth="1"/>
  </cols>
  <sheetData>
    <row r="1" spans="1:14" x14ac:dyDescent="0.2">
      <c r="A1" s="27" t="s">
        <v>310</v>
      </c>
      <c r="B1" s="28"/>
      <c r="C1" s="28"/>
      <c r="D1" s="28"/>
      <c r="E1" s="28"/>
      <c r="F1" s="28"/>
      <c r="G1" s="28"/>
      <c r="N1" t="s">
        <v>392</v>
      </c>
    </row>
    <row r="2" spans="1:14" x14ac:dyDescent="0.2">
      <c r="A2" s="4"/>
      <c r="B2" s="4"/>
      <c r="C2" s="4"/>
      <c r="D2" s="4"/>
      <c r="E2" s="4"/>
      <c r="F2" s="4"/>
      <c r="G2" s="4"/>
      <c r="N2" t="s">
        <v>393</v>
      </c>
    </row>
    <row r="3" spans="1:14" x14ac:dyDescent="0.2">
      <c r="N3" t="s">
        <v>394</v>
      </c>
    </row>
    <row r="4" spans="1:14" ht="51" x14ac:dyDescent="0.2">
      <c r="A4" t="s">
        <v>0</v>
      </c>
      <c r="B4" t="s">
        <v>194</v>
      </c>
      <c r="C4" t="s">
        <v>195</v>
      </c>
      <c r="D4" t="s">
        <v>196</v>
      </c>
      <c r="E4" t="s">
        <v>314</v>
      </c>
      <c r="F4" s="15" t="s">
        <v>197</v>
      </c>
      <c r="G4" s="15" t="s">
        <v>198</v>
      </c>
      <c r="H4" t="s">
        <v>307</v>
      </c>
      <c r="I4" t="s">
        <v>308</v>
      </c>
      <c r="J4" t="s">
        <v>308</v>
      </c>
      <c r="K4" t="s">
        <v>359</v>
      </c>
      <c r="L4" t="s">
        <v>360</v>
      </c>
      <c r="N4" t="s">
        <v>180</v>
      </c>
    </row>
    <row r="5" spans="1:14" x14ac:dyDescent="0.2">
      <c r="A5">
        <v>1</v>
      </c>
      <c r="B5" t="s">
        <v>224</v>
      </c>
      <c r="C5" t="s">
        <v>42</v>
      </c>
      <c r="D5" t="s">
        <v>42</v>
      </c>
      <c r="E5" t="s">
        <v>316</v>
      </c>
      <c r="F5">
        <v>106</v>
      </c>
      <c r="G5">
        <v>10</v>
      </c>
      <c r="N5" t="s">
        <v>309</v>
      </c>
    </row>
    <row r="6" spans="1:14" x14ac:dyDescent="0.2">
      <c r="A6">
        <v>2</v>
      </c>
      <c r="B6" t="s">
        <v>224</v>
      </c>
      <c r="C6" t="s">
        <v>199</v>
      </c>
      <c r="D6" t="s">
        <v>199</v>
      </c>
      <c r="E6" t="s">
        <v>316</v>
      </c>
      <c r="F6">
        <v>49</v>
      </c>
      <c r="G6">
        <v>5</v>
      </c>
    </row>
    <row r="7" spans="1:14" x14ac:dyDescent="0.2">
      <c r="A7">
        <v>3</v>
      </c>
      <c r="B7" t="s">
        <v>224</v>
      </c>
      <c r="C7" t="s">
        <v>199</v>
      </c>
      <c r="D7" t="s">
        <v>201</v>
      </c>
      <c r="E7" t="s">
        <v>316</v>
      </c>
      <c r="F7">
        <v>0</v>
      </c>
      <c r="G7">
        <v>18</v>
      </c>
      <c r="N7" t="s">
        <v>311</v>
      </c>
    </row>
    <row r="8" spans="1:14" x14ac:dyDescent="0.2">
      <c r="A8">
        <v>4</v>
      </c>
      <c r="B8" t="s">
        <v>224</v>
      </c>
      <c r="C8" t="s">
        <v>200</v>
      </c>
      <c r="D8" t="s">
        <v>200</v>
      </c>
      <c r="E8" t="s">
        <v>316</v>
      </c>
      <c r="F8">
        <v>116</v>
      </c>
      <c r="G8">
        <v>45</v>
      </c>
      <c r="N8" t="s">
        <v>312</v>
      </c>
    </row>
    <row r="9" spans="1:14" x14ac:dyDescent="0.2">
      <c r="A9">
        <v>5</v>
      </c>
      <c r="B9" t="s">
        <v>224</v>
      </c>
      <c r="C9" t="s">
        <v>200</v>
      </c>
      <c r="D9" t="s">
        <v>202</v>
      </c>
      <c r="E9" t="s">
        <v>316</v>
      </c>
      <c r="F9">
        <v>0</v>
      </c>
      <c r="G9">
        <v>3</v>
      </c>
      <c r="N9" t="s">
        <v>313</v>
      </c>
    </row>
    <row r="10" spans="1:14" x14ac:dyDescent="0.2">
      <c r="A10">
        <v>6</v>
      </c>
      <c r="B10" t="s">
        <v>224</v>
      </c>
      <c r="C10" t="s">
        <v>200</v>
      </c>
      <c r="D10" t="s">
        <v>203</v>
      </c>
      <c r="E10" t="s">
        <v>316</v>
      </c>
      <c r="F10">
        <v>0</v>
      </c>
      <c r="G10">
        <v>6</v>
      </c>
    </row>
    <row r="11" spans="1:14" x14ac:dyDescent="0.2">
      <c r="A11">
        <v>7</v>
      </c>
      <c r="B11" t="s">
        <v>224</v>
      </c>
      <c r="C11" t="s">
        <v>204</v>
      </c>
      <c r="D11" t="s">
        <v>204</v>
      </c>
      <c r="E11" t="s">
        <v>316</v>
      </c>
      <c r="F11">
        <v>34</v>
      </c>
      <c r="G11">
        <v>3</v>
      </c>
      <c r="N11" t="s">
        <v>315</v>
      </c>
    </row>
    <row r="12" spans="1:14" x14ac:dyDescent="0.2">
      <c r="A12">
        <v>8</v>
      </c>
      <c r="B12" t="s">
        <v>224</v>
      </c>
      <c r="C12" t="s">
        <v>204</v>
      </c>
      <c r="D12" t="s">
        <v>205</v>
      </c>
      <c r="E12" t="s">
        <v>316</v>
      </c>
      <c r="F12">
        <v>0</v>
      </c>
      <c r="G12">
        <v>1</v>
      </c>
    </row>
    <row r="13" spans="1:14" x14ac:dyDescent="0.2">
      <c r="A13">
        <v>9</v>
      </c>
      <c r="B13" t="s">
        <v>224</v>
      </c>
      <c r="C13" t="s">
        <v>206</v>
      </c>
      <c r="D13" t="s">
        <v>206</v>
      </c>
      <c r="E13" t="s">
        <v>316</v>
      </c>
      <c r="F13">
        <v>167</v>
      </c>
      <c r="G13">
        <v>83</v>
      </c>
      <c r="N13" t="s">
        <v>317</v>
      </c>
    </row>
    <row r="14" spans="1:14" x14ac:dyDescent="0.2">
      <c r="A14">
        <v>10</v>
      </c>
      <c r="B14" t="s">
        <v>224</v>
      </c>
      <c r="C14" t="s">
        <v>206</v>
      </c>
      <c r="D14" t="s">
        <v>207</v>
      </c>
      <c r="E14" t="s">
        <v>316</v>
      </c>
      <c r="F14">
        <v>0</v>
      </c>
      <c r="G14">
        <v>18</v>
      </c>
    </row>
    <row r="15" spans="1:14" x14ac:dyDescent="0.2">
      <c r="A15">
        <v>11</v>
      </c>
      <c r="B15" t="s">
        <v>223</v>
      </c>
      <c r="C15" t="s">
        <v>208</v>
      </c>
      <c r="D15" t="s">
        <v>208</v>
      </c>
      <c r="F15">
        <v>27</v>
      </c>
      <c r="G15">
        <v>17</v>
      </c>
    </row>
    <row r="16" spans="1:14" x14ac:dyDescent="0.2">
      <c r="A16">
        <v>12</v>
      </c>
      <c r="B16" t="s">
        <v>223</v>
      </c>
      <c r="C16" t="s">
        <v>208</v>
      </c>
      <c r="D16" t="s">
        <v>209</v>
      </c>
      <c r="F16">
        <v>0</v>
      </c>
      <c r="G16">
        <v>5</v>
      </c>
    </row>
    <row r="17" spans="1:10" x14ac:dyDescent="0.2">
      <c r="A17">
        <v>13</v>
      </c>
      <c r="B17" t="s">
        <v>223</v>
      </c>
      <c r="C17" t="s">
        <v>210</v>
      </c>
      <c r="D17" t="s">
        <v>210</v>
      </c>
      <c r="F17">
        <v>50</v>
      </c>
      <c r="G17">
        <v>0</v>
      </c>
    </row>
    <row r="18" spans="1:10" x14ac:dyDescent="0.2">
      <c r="A18">
        <v>14</v>
      </c>
      <c r="B18" t="s">
        <v>223</v>
      </c>
      <c r="C18" t="s">
        <v>210</v>
      </c>
      <c r="D18" t="s">
        <v>211</v>
      </c>
      <c r="F18">
        <v>0</v>
      </c>
      <c r="G18">
        <v>0</v>
      </c>
    </row>
    <row r="19" spans="1:10" x14ac:dyDescent="0.2">
      <c r="A19">
        <v>15</v>
      </c>
      <c r="B19" t="s">
        <v>223</v>
      </c>
      <c r="C19" t="s">
        <v>210</v>
      </c>
      <c r="D19" t="s">
        <v>212</v>
      </c>
      <c r="F19">
        <v>0</v>
      </c>
      <c r="G19">
        <v>1</v>
      </c>
    </row>
    <row r="20" spans="1:10" x14ac:dyDescent="0.2">
      <c r="A20">
        <v>16</v>
      </c>
      <c r="B20" t="s">
        <v>223</v>
      </c>
      <c r="C20" t="s">
        <v>210</v>
      </c>
      <c r="D20" t="s">
        <v>213</v>
      </c>
      <c r="F20">
        <v>0</v>
      </c>
      <c r="G20">
        <v>10</v>
      </c>
    </row>
    <row r="21" spans="1:10" x14ac:dyDescent="0.2">
      <c r="A21">
        <v>17</v>
      </c>
      <c r="B21" t="s">
        <v>223</v>
      </c>
      <c r="C21" t="s">
        <v>214</v>
      </c>
      <c r="D21" t="s">
        <v>214</v>
      </c>
      <c r="F21">
        <v>4</v>
      </c>
      <c r="G21">
        <v>0</v>
      </c>
    </row>
    <row r="22" spans="1:10" x14ac:dyDescent="0.2">
      <c r="A22">
        <v>18</v>
      </c>
      <c r="B22" t="s">
        <v>223</v>
      </c>
      <c r="C22" t="s">
        <v>215</v>
      </c>
      <c r="D22" t="s">
        <v>215</v>
      </c>
      <c r="F22">
        <v>19</v>
      </c>
      <c r="G22">
        <v>20</v>
      </c>
    </row>
    <row r="23" spans="1:10" x14ac:dyDescent="0.2">
      <c r="A23">
        <v>19</v>
      </c>
      <c r="B23" t="s">
        <v>223</v>
      </c>
      <c r="C23" t="s">
        <v>215</v>
      </c>
      <c r="D23" t="s">
        <v>216</v>
      </c>
      <c r="F23">
        <v>7</v>
      </c>
      <c r="G23">
        <v>7</v>
      </c>
    </row>
    <row r="24" spans="1:10" x14ac:dyDescent="0.2">
      <c r="A24">
        <v>20</v>
      </c>
      <c r="B24" t="s">
        <v>223</v>
      </c>
      <c r="C24" t="s">
        <v>217</v>
      </c>
      <c r="D24" t="s">
        <v>217</v>
      </c>
      <c r="F24">
        <v>8</v>
      </c>
      <c r="G24">
        <v>0</v>
      </c>
    </row>
    <row r="25" spans="1:10" x14ac:dyDescent="0.2">
      <c r="A25">
        <v>21</v>
      </c>
      <c r="B25" t="s">
        <v>223</v>
      </c>
      <c r="C25" t="s">
        <v>218</v>
      </c>
      <c r="D25" t="s">
        <v>218</v>
      </c>
      <c r="F25">
        <v>25</v>
      </c>
      <c r="G25">
        <v>0</v>
      </c>
    </row>
    <row r="26" spans="1:10" x14ac:dyDescent="0.2">
      <c r="A26">
        <v>22</v>
      </c>
      <c r="B26" t="s">
        <v>223</v>
      </c>
      <c r="C26" t="s">
        <v>218</v>
      </c>
      <c r="D26" t="s">
        <v>219</v>
      </c>
      <c r="F26">
        <v>9</v>
      </c>
      <c r="G26">
        <v>3</v>
      </c>
    </row>
    <row r="27" spans="1:10" x14ac:dyDescent="0.2">
      <c r="A27">
        <v>23</v>
      </c>
      <c r="B27" t="s">
        <v>223</v>
      </c>
      <c r="C27" t="s">
        <v>220</v>
      </c>
      <c r="D27" t="s">
        <v>220</v>
      </c>
      <c r="F27">
        <v>28</v>
      </c>
      <c r="G27">
        <v>13</v>
      </c>
    </row>
    <row r="28" spans="1:10" x14ac:dyDescent="0.2">
      <c r="A28">
        <v>24</v>
      </c>
      <c r="B28" t="s">
        <v>223</v>
      </c>
      <c r="C28" t="s">
        <v>221</v>
      </c>
      <c r="D28" t="s">
        <v>221</v>
      </c>
      <c r="F28">
        <v>112</v>
      </c>
      <c r="G28">
        <v>2</v>
      </c>
    </row>
    <row r="29" spans="1:10" x14ac:dyDescent="0.2">
      <c r="A29">
        <v>25</v>
      </c>
      <c r="B29" t="s">
        <v>223</v>
      </c>
      <c r="C29" t="s">
        <v>221</v>
      </c>
      <c r="D29" t="s">
        <v>222</v>
      </c>
      <c r="F29">
        <v>28</v>
      </c>
      <c r="G29">
        <v>0</v>
      </c>
      <c r="H29">
        <f>SUM(F5:F29)</f>
        <v>789</v>
      </c>
      <c r="I29">
        <f>SUM(G5:G29)</f>
        <v>270</v>
      </c>
      <c r="J29">
        <f>H29+I29</f>
        <v>1059</v>
      </c>
    </row>
    <row r="30" spans="1:10" x14ac:dyDescent="0.2">
      <c r="A30">
        <v>26</v>
      </c>
      <c r="B30" t="s">
        <v>225</v>
      </c>
      <c r="C30" t="s">
        <v>226</v>
      </c>
      <c r="D30" t="s">
        <v>226</v>
      </c>
      <c r="F30">
        <v>40</v>
      </c>
      <c r="G30">
        <v>0</v>
      </c>
    </row>
    <row r="31" spans="1:10" x14ac:dyDescent="0.2">
      <c r="A31">
        <v>27</v>
      </c>
      <c r="B31" t="s">
        <v>225</v>
      </c>
      <c r="C31" t="s">
        <v>227</v>
      </c>
      <c r="D31" t="s">
        <v>227</v>
      </c>
      <c r="F31">
        <v>44</v>
      </c>
      <c r="G31">
        <v>10</v>
      </c>
    </row>
    <row r="32" spans="1:10" x14ac:dyDescent="0.2">
      <c r="A32">
        <v>28</v>
      </c>
      <c r="B32" t="s">
        <v>225</v>
      </c>
      <c r="C32" t="s">
        <v>228</v>
      </c>
      <c r="D32" t="s">
        <v>228</v>
      </c>
      <c r="F32">
        <v>23</v>
      </c>
      <c r="G32">
        <v>2</v>
      </c>
    </row>
    <row r="33" spans="1:7" x14ac:dyDescent="0.2">
      <c r="A33">
        <v>29</v>
      </c>
      <c r="B33" t="s">
        <v>225</v>
      </c>
      <c r="C33" t="s">
        <v>229</v>
      </c>
      <c r="D33" t="s">
        <v>229</v>
      </c>
      <c r="F33">
        <v>8</v>
      </c>
      <c r="G33">
        <v>0</v>
      </c>
    </row>
    <row r="34" spans="1:7" x14ac:dyDescent="0.2">
      <c r="A34">
        <v>30</v>
      </c>
      <c r="B34" t="s">
        <v>225</v>
      </c>
      <c r="C34" t="s">
        <v>230</v>
      </c>
      <c r="D34" t="s">
        <v>230</v>
      </c>
      <c r="F34">
        <v>17</v>
      </c>
      <c r="G34">
        <v>0</v>
      </c>
    </row>
    <row r="35" spans="1:7" x14ac:dyDescent="0.2">
      <c r="A35">
        <v>31</v>
      </c>
      <c r="B35" t="s">
        <v>225</v>
      </c>
      <c r="C35" t="s">
        <v>231</v>
      </c>
      <c r="D35" t="s">
        <v>231</v>
      </c>
      <c r="F35">
        <v>70</v>
      </c>
      <c r="G35">
        <v>3</v>
      </c>
    </row>
    <row r="36" spans="1:7" x14ac:dyDescent="0.2">
      <c r="A36">
        <v>32</v>
      </c>
      <c r="B36" t="s">
        <v>225</v>
      </c>
      <c r="C36" t="s">
        <v>231</v>
      </c>
      <c r="D36" t="s">
        <v>232</v>
      </c>
      <c r="F36">
        <v>0</v>
      </c>
      <c r="G36">
        <v>9</v>
      </c>
    </row>
    <row r="37" spans="1:7" x14ac:dyDescent="0.2">
      <c r="A37">
        <v>33</v>
      </c>
      <c r="B37" t="s">
        <v>225</v>
      </c>
      <c r="C37" t="s">
        <v>231</v>
      </c>
      <c r="D37" t="s">
        <v>233</v>
      </c>
      <c r="F37">
        <v>0</v>
      </c>
      <c r="G37">
        <v>13</v>
      </c>
    </row>
    <row r="38" spans="1:7" x14ac:dyDescent="0.2">
      <c r="A38">
        <v>34</v>
      </c>
      <c r="B38" t="s">
        <v>225</v>
      </c>
      <c r="C38" t="s">
        <v>234</v>
      </c>
      <c r="D38" t="s">
        <v>234</v>
      </c>
      <c r="F38">
        <v>12</v>
      </c>
      <c r="G38">
        <v>0</v>
      </c>
    </row>
    <row r="39" spans="1:7" x14ac:dyDescent="0.2">
      <c r="A39">
        <v>35</v>
      </c>
      <c r="B39" t="s">
        <v>225</v>
      </c>
      <c r="C39" t="s">
        <v>235</v>
      </c>
      <c r="D39" t="s">
        <v>235</v>
      </c>
      <c r="F39">
        <v>72</v>
      </c>
      <c r="G39">
        <v>4</v>
      </c>
    </row>
    <row r="40" spans="1:7" x14ac:dyDescent="0.2">
      <c r="A40">
        <v>36</v>
      </c>
      <c r="B40" t="s">
        <v>225</v>
      </c>
      <c r="C40" t="s">
        <v>235</v>
      </c>
      <c r="D40" t="s">
        <v>236</v>
      </c>
      <c r="F40">
        <v>0</v>
      </c>
      <c r="G40">
        <v>5</v>
      </c>
    </row>
    <row r="41" spans="1:7" x14ac:dyDescent="0.2">
      <c r="A41">
        <v>37</v>
      </c>
      <c r="B41" t="s">
        <v>225</v>
      </c>
      <c r="C41" t="s">
        <v>235</v>
      </c>
      <c r="D41" t="s">
        <v>237</v>
      </c>
      <c r="F41">
        <v>0</v>
      </c>
      <c r="G41">
        <v>5</v>
      </c>
    </row>
    <row r="42" spans="1:7" x14ac:dyDescent="0.2">
      <c r="A42">
        <v>38</v>
      </c>
      <c r="B42" t="s">
        <v>238</v>
      </c>
      <c r="C42" t="s">
        <v>239</v>
      </c>
      <c r="D42" t="s">
        <v>239</v>
      </c>
      <c r="F42">
        <v>11</v>
      </c>
      <c r="G42">
        <v>20</v>
      </c>
    </row>
    <row r="43" spans="1:7" x14ac:dyDescent="0.2">
      <c r="A43">
        <v>39</v>
      </c>
      <c r="B43" t="s">
        <v>238</v>
      </c>
      <c r="C43" t="s">
        <v>240</v>
      </c>
      <c r="D43" t="s">
        <v>240</v>
      </c>
      <c r="F43">
        <v>23</v>
      </c>
      <c r="G43">
        <v>13</v>
      </c>
    </row>
    <row r="44" spans="1:7" x14ac:dyDescent="0.2">
      <c r="A44">
        <v>40</v>
      </c>
      <c r="B44" t="s">
        <v>238</v>
      </c>
      <c r="C44" t="s">
        <v>241</v>
      </c>
      <c r="D44" t="s">
        <v>241</v>
      </c>
      <c r="F44">
        <v>18</v>
      </c>
      <c r="G44">
        <v>9</v>
      </c>
    </row>
    <row r="45" spans="1:7" x14ac:dyDescent="0.2">
      <c r="A45">
        <v>41</v>
      </c>
      <c r="B45" t="s">
        <v>238</v>
      </c>
      <c r="C45" t="s">
        <v>241</v>
      </c>
      <c r="D45" t="s">
        <v>242</v>
      </c>
      <c r="F45">
        <v>0</v>
      </c>
      <c r="G45">
        <v>2</v>
      </c>
    </row>
    <row r="46" spans="1:7" x14ac:dyDescent="0.2">
      <c r="A46">
        <v>42</v>
      </c>
      <c r="B46" t="s">
        <v>238</v>
      </c>
      <c r="C46" t="s">
        <v>243</v>
      </c>
      <c r="D46" t="s">
        <v>243</v>
      </c>
      <c r="F46">
        <v>10</v>
      </c>
      <c r="G46">
        <v>17</v>
      </c>
    </row>
    <row r="47" spans="1:7" x14ac:dyDescent="0.2">
      <c r="A47">
        <v>43</v>
      </c>
      <c r="B47" t="s">
        <v>238</v>
      </c>
      <c r="C47" t="s">
        <v>244</v>
      </c>
      <c r="D47" t="s">
        <v>244</v>
      </c>
      <c r="F47">
        <v>3</v>
      </c>
      <c r="G47">
        <v>0</v>
      </c>
    </row>
    <row r="48" spans="1:7" x14ac:dyDescent="0.2">
      <c r="A48">
        <v>44</v>
      </c>
      <c r="B48" t="s">
        <v>238</v>
      </c>
      <c r="C48" t="s">
        <v>244</v>
      </c>
      <c r="D48" t="s">
        <v>245</v>
      </c>
      <c r="F48">
        <v>0</v>
      </c>
      <c r="G48">
        <v>1</v>
      </c>
    </row>
    <row r="49" spans="1:10" x14ac:dyDescent="0.2">
      <c r="A49">
        <v>45</v>
      </c>
      <c r="B49" t="s">
        <v>238</v>
      </c>
      <c r="C49" t="s">
        <v>246</v>
      </c>
      <c r="D49" t="s">
        <v>246</v>
      </c>
      <c r="F49">
        <v>44</v>
      </c>
      <c r="G49">
        <v>95</v>
      </c>
    </row>
    <row r="50" spans="1:10" x14ac:dyDescent="0.2">
      <c r="A50">
        <v>46</v>
      </c>
      <c r="B50" t="s">
        <v>238</v>
      </c>
      <c r="C50" t="s">
        <v>246</v>
      </c>
      <c r="D50" t="s">
        <v>247</v>
      </c>
      <c r="F50">
        <v>0</v>
      </c>
      <c r="G50">
        <v>22</v>
      </c>
    </row>
    <row r="51" spans="1:10" x14ac:dyDescent="0.2">
      <c r="A51">
        <v>47</v>
      </c>
      <c r="B51" t="s">
        <v>238</v>
      </c>
      <c r="C51" t="s">
        <v>246</v>
      </c>
      <c r="D51" t="s">
        <v>248</v>
      </c>
      <c r="F51">
        <v>0</v>
      </c>
      <c r="G51">
        <v>1</v>
      </c>
    </row>
    <row r="52" spans="1:10" x14ac:dyDescent="0.2">
      <c r="A52">
        <v>48</v>
      </c>
      <c r="B52" t="s">
        <v>238</v>
      </c>
      <c r="C52" t="s">
        <v>246</v>
      </c>
      <c r="D52" t="s">
        <v>249</v>
      </c>
      <c r="F52">
        <v>0</v>
      </c>
      <c r="G52">
        <v>4</v>
      </c>
      <c r="H52">
        <f>SUM(F30:F52)</f>
        <v>395</v>
      </c>
      <c r="I52">
        <f>SUM(G30:G52)</f>
        <v>235</v>
      </c>
      <c r="J52">
        <f>H52+I52</f>
        <v>630</v>
      </c>
    </row>
    <row r="53" spans="1:10" x14ac:dyDescent="0.2">
      <c r="A53">
        <v>49</v>
      </c>
      <c r="B53" t="s">
        <v>250</v>
      </c>
      <c r="C53" t="s">
        <v>251</v>
      </c>
      <c r="D53" t="s">
        <v>251</v>
      </c>
      <c r="F53">
        <v>124</v>
      </c>
      <c r="G53">
        <v>0</v>
      </c>
    </row>
    <row r="54" spans="1:10" x14ac:dyDescent="0.2">
      <c r="A54">
        <v>50</v>
      </c>
      <c r="B54" t="s">
        <v>250</v>
      </c>
      <c r="C54" t="s">
        <v>251</v>
      </c>
      <c r="D54" t="s">
        <v>252</v>
      </c>
      <c r="F54">
        <v>0</v>
      </c>
      <c r="G54">
        <v>14</v>
      </c>
    </row>
    <row r="55" spans="1:10" x14ac:dyDescent="0.2">
      <c r="A55">
        <v>51</v>
      </c>
      <c r="B55" t="s">
        <v>250</v>
      </c>
      <c r="C55" t="s">
        <v>251</v>
      </c>
      <c r="D55" t="s">
        <v>253</v>
      </c>
      <c r="F55">
        <v>0</v>
      </c>
      <c r="G55">
        <v>4</v>
      </c>
    </row>
    <row r="56" spans="1:10" x14ac:dyDescent="0.2">
      <c r="A56">
        <v>52</v>
      </c>
      <c r="B56" t="s">
        <v>250</v>
      </c>
      <c r="C56" t="s">
        <v>251</v>
      </c>
      <c r="D56" t="s">
        <v>254</v>
      </c>
      <c r="F56">
        <v>0</v>
      </c>
      <c r="G56">
        <v>42</v>
      </c>
    </row>
    <row r="57" spans="1:10" x14ac:dyDescent="0.2">
      <c r="A57">
        <v>53</v>
      </c>
      <c r="B57" t="s">
        <v>250</v>
      </c>
      <c r="C57" t="s">
        <v>251</v>
      </c>
      <c r="D57" t="s">
        <v>255</v>
      </c>
      <c r="F57">
        <v>0</v>
      </c>
      <c r="G57">
        <v>1</v>
      </c>
    </row>
    <row r="58" spans="1:10" x14ac:dyDescent="0.2">
      <c r="A58">
        <v>54</v>
      </c>
      <c r="B58" t="s">
        <v>250</v>
      </c>
      <c r="C58" t="s">
        <v>251</v>
      </c>
      <c r="D58" t="s">
        <v>256</v>
      </c>
      <c r="F58">
        <v>0</v>
      </c>
      <c r="G58">
        <v>7</v>
      </c>
    </row>
    <row r="59" spans="1:10" x14ac:dyDescent="0.2">
      <c r="A59">
        <v>55</v>
      </c>
      <c r="B59" t="s">
        <v>250</v>
      </c>
      <c r="C59" t="s">
        <v>251</v>
      </c>
      <c r="D59" t="s">
        <v>257</v>
      </c>
      <c r="F59">
        <v>0</v>
      </c>
      <c r="G59">
        <v>1</v>
      </c>
    </row>
    <row r="60" spans="1:10" x14ac:dyDescent="0.2">
      <c r="A60">
        <v>56</v>
      </c>
      <c r="B60" t="s">
        <v>250</v>
      </c>
      <c r="C60" t="s">
        <v>251</v>
      </c>
      <c r="D60" t="s">
        <v>258</v>
      </c>
      <c r="F60">
        <v>0</v>
      </c>
      <c r="G60">
        <v>1</v>
      </c>
    </row>
    <row r="61" spans="1:10" x14ac:dyDescent="0.2">
      <c r="A61">
        <v>57</v>
      </c>
      <c r="B61" t="s">
        <v>250</v>
      </c>
      <c r="C61" t="s">
        <v>251</v>
      </c>
      <c r="D61" t="s">
        <v>259</v>
      </c>
      <c r="F61">
        <v>0</v>
      </c>
      <c r="G61">
        <v>1</v>
      </c>
    </row>
    <row r="62" spans="1:10" x14ac:dyDescent="0.2">
      <c r="A62">
        <v>58</v>
      </c>
      <c r="B62" t="s">
        <v>250</v>
      </c>
      <c r="C62" t="s">
        <v>41</v>
      </c>
      <c r="D62" t="s">
        <v>41</v>
      </c>
      <c r="F62">
        <v>12</v>
      </c>
      <c r="G62">
        <v>5</v>
      </c>
    </row>
    <row r="63" spans="1:10" x14ac:dyDescent="0.2">
      <c r="A63">
        <v>59</v>
      </c>
      <c r="B63" t="s">
        <v>250</v>
      </c>
      <c r="C63" t="s">
        <v>260</v>
      </c>
      <c r="D63" t="s">
        <v>260</v>
      </c>
      <c r="F63">
        <v>1</v>
      </c>
      <c r="G63">
        <v>8</v>
      </c>
    </row>
    <row r="64" spans="1:10" x14ac:dyDescent="0.2">
      <c r="A64">
        <v>60</v>
      </c>
      <c r="B64" t="s">
        <v>261</v>
      </c>
      <c r="C64" t="s">
        <v>262</v>
      </c>
      <c r="D64" t="s">
        <v>262</v>
      </c>
      <c r="F64">
        <v>57</v>
      </c>
      <c r="G64">
        <v>15</v>
      </c>
    </row>
    <row r="65" spans="1:10" x14ac:dyDescent="0.2">
      <c r="A65">
        <v>61</v>
      </c>
      <c r="B65" t="s">
        <v>261</v>
      </c>
      <c r="C65" t="s">
        <v>262</v>
      </c>
      <c r="D65" t="s">
        <v>263</v>
      </c>
      <c r="F65">
        <v>0</v>
      </c>
      <c r="G65">
        <v>7</v>
      </c>
    </row>
    <row r="66" spans="1:10" x14ac:dyDescent="0.2">
      <c r="A66">
        <v>62</v>
      </c>
      <c r="B66" t="s">
        <v>261</v>
      </c>
      <c r="C66" t="s">
        <v>264</v>
      </c>
      <c r="D66" t="s">
        <v>264</v>
      </c>
      <c r="F66">
        <v>53</v>
      </c>
      <c r="G66">
        <v>3</v>
      </c>
    </row>
    <row r="67" spans="1:10" x14ac:dyDescent="0.2">
      <c r="A67">
        <v>63</v>
      </c>
      <c r="B67" t="s">
        <v>261</v>
      </c>
      <c r="C67" t="s">
        <v>264</v>
      </c>
      <c r="D67" t="s">
        <v>265</v>
      </c>
      <c r="F67">
        <v>0</v>
      </c>
      <c r="G67">
        <v>2</v>
      </c>
    </row>
    <row r="68" spans="1:10" x14ac:dyDescent="0.2">
      <c r="A68">
        <v>64</v>
      </c>
      <c r="B68" t="s">
        <v>261</v>
      </c>
      <c r="C68" t="s">
        <v>264</v>
      </c>
      <c r="D68" t="s">
        <v>266</v>
      </c>
      <c r="F68">
        <v>0</v>
      </c>
      <c r="G68">
        <v>4</v>
      </c>
    </row>
    <row r="69" spans="1:10" x14ac:dyDescent="0.2">
      <c r="A69">
        <v>65</v>
      </c>
      <c r="B69" t="s">
        <v>261</v>
      </c>
      <c r="C69" t="s">
        <v>267</v>
      </c>
      <c r="D69" t="s">
        <v>267</v>
      </c>
      <c r="F69">
        <v>119</v>
      </c>
      <c r="G69">
        <v>19</v>
      </c>
    </row>
    <row r="70" spans="1:10" x14ac:dyDescent="0.2">
      <c r="A70">
        <v>66</v>
      </c>
      <c r="B70" t="s">
        <v>261</v>
      </c>
      <c r="C70" t="s">
        <v>267</v>
      </c>
      <c r="D70" t="s">
        <v>268</v>
      </c>
      <c r="F70">
        <v>7</v>
      </c>
      <c r="G70">
        <v>7</v>
      </c>
    </row>
    <row r="71" spans="1:10" x14ac:dyDescent="0.2">
      <c r="A71">
        <v>67</v>
      </c>
      <c r="B71" t="s">
        <v>261</v>
      </c>
      <c r="C71" t="s">
        <v>269</v>
      </c>
      <c r="D71" t="s">
        <v>269</v>
      </c>
      <c r="F71">
        <v>49</v>
      </c>
      <c r="G71">
        <v>0</v>
      </c>
    </row>
    <row r="72" spans="1:10" x14ac:dyDescent="0.2">
      <c r="A72">
        <v>68</v>
      </c>
      <c r="B72" t="s">
        <v>261</v>
      </c>
      <c r="C72" t="s">
        <v>270</v>
      </c>
      <c r="D72" t="s">
        <v>270</v>
      </c>
      <c r="F72">
        <v>44</v>
      </c>
      <c r="G72">
        <v>2</v>
      </c>
    </row>
    <row r="73" spans="1:10" x14ac:dyDescent="0.2">
      <c r="A73">
        <v>69</v>
      </c>
      <c r="B73" t="s">
        <v>261</v>
      </c>
      <c r="C73" t="s">
        <v>271</v>
      </c>
      <c r="D73" t="s">
        <v>271</v>
      </c>
      <c r="F73">
        <v>82</v>
      </c>
      <c r="G73">
        <v>12</v>
      </c>
    </row>
    <row r="74" spans="1:10" x14ac:dyDescent="0.2">
      <c r="A74">
        <v>70</v>
      </c>
      <c r="B74" t="s">
        <v>261</v>
      </c>
      <c r="C74" t="s">
        <v>271</v>
      </c>
      <c r="D74" t="s">
        <v>272</v>
      </c>
      <c r="F74">
        <v>0</v>
      </c>
      <c r="G74">
        <v>5</v>
      </c>
    </row>
    <row r="75" spans="1:10" x14ac:dyDescent="0.2">
      <c r="A75">
        <v>71</v>
      </c>
      <c r="B75" t="s">
        <v>261</v>
      </c>
      <c r="C75" t="s">
        <v>273</v>
      </c>
      <c r="D75" t="s">
        <v>273</v>
      </c>
      <c r="F75">
        <v>85</v>
      </c>
      <c r="G75">
        <v>11</v>
      </c>
    </row>
    <row r="76" spans="1:10" x14ac:dyDescent="0.2">
      <c r="A76">
        <v>72</v>
      </c>
      <c r="B76" t="s">
        <v>261</v>
      </c>
      <c r="C76" t="s">
        <v>273</v>
      </c>
      <c r="D76" t="s">
        <v>57</v>
      </c>
      <c r="F76">
        <v>0</v>
      </c>
      <c r="G76">
        <v>3</v>
      </c>
    </row>
    <row r="77" spans="1:10" x14ac:dyDescent="0.2">
      <c r="A77">
        <v>73</v>
      </c>
      <c r="B77" t="s">
        <v>261</v>
      </c>
      <c r="C77" t="s">
        <v>274</v>
      </c>
      <c r="D77" t="s">
        <v>274</v>
      </c>
      <c r="F77">
        <v>59</v>
      </c>
      <c r="G77">
        <v>0</v>
      </c>
    </row>
    <row r="78" spans="1:10" x14ac:dyDescent="0.2">
      <c r="A78">
        <v>74</v>
      </c>
      <c r="B78" t="s">
        <v>261</v>
      </c>
      <c r="C78" t="s">
        <v>13</v>
      </c>
      <c r="D78" t="s">
        <v>13</v>
      </c>
      <c r="F78">
        <v>15</v>
      </c>
      <c r="G78">
        <v>0</v>
      </c>
      <c r="H78">
        <f>SUM(F53:F78)</f>
        <v>707</v>
      </c>
      <c r="I78">
        <f>SUM(G53:G78)</f>
        <v>174</v>
      </c>
      <c r="J78">
        <f>H78+I78</f>
        <v>881</v>
      </c>
    </row>
    <row r="79" spans="1:10" x14ac:dyDescent="0.2">
      <c r="A79">
        <v>75</v>
      </c>
      <c r="B79" t="s">
        <v>275</v>
      </c>
      <c r="C79" t="s">
        <v>276</v>
      </c>
      <c r="D79" t="s">
        <v>276</v>
      </c>
      <c r="F79">
        <v>53</v>
      </c>
      <c r="G79">
        <v>25</v>
      </c>
    </row>
    <row r="80" spans="1:10" x14ac:dyDescent="0.2">
      <c r="A80">
        <v>76</v>
      </c>
      <c r="B80" t="s">
        <v>275</v>
      </c>
      <c r="C80" t="s">
        <v>277</v>
      </c>
      <c r="D80" t="s">
        <v>277</v>
      </c>
      <c r="F80">
        <v>104</v>
      </c>
      <c r="G80">
        <v>29</v>
      </c>
    </row>
    <row r="81" spans="1:7" x14ac:dyDescent="0.2">
      <c r="A81">
        <v>77</v>
      </c>
      <c r="B81" t="s">
        <v>275</v>
      </c>
      <c r="C81" t="s">
        <v>277</v>
      </c>
      <c r="D81" t="s">
        <v>278</v>
      </c>
      <c r="F81">
        <v>0</v>
      </c>
      <c r="G81">
        <v>7</v>
      </c>
    </row>
    <row r="82" spans="1:7" x14ac:dyDescent="0.2">
      <c r="A82">
        <v>78</v>
      </c>
      <c r="B82" t="s">
        <v>275</v>
      </c>
      <c r="C82" t="s">
        <v>279</v>
      </c>
      <c r="D82" t="s">
        <v>279</v>
      </c>
      <c r="F82">
        <v>1</v>
      </c>
      <c r="G82">
        <v>4</v>
      </c>
    </row>
    <row r="83" spans="1:7" x14ac:dyDescent="0.2">
      <c r="A83">
        <v>79</v>
      </c>
      <c r="B83" t="s">
        <v>275</v>
      </c>
      <c r="C83" t="s">
        <v>40</v>
      </c>
      <c r="D83" t="s">
        <v>40</v>
      </c>
      <c r="F83">
        <v>53</v>
      </c>
      <c r="G83">
        <v>11</v>
      </c>
    </row>
    <row r="84" spans="1:7" x14ac:dyDescent="0.2">
      <c r="A84">
        <v>80</v>
      </c>
      <c r="B84" t="s">
        <v>275</v>
      </c>
      <c r="C84" t="s">
        <v>40</v>
      </c>
      <c r="D84" t="s">
        <v>280</v>
      </c>
      <c r="F84">
        <v>1</v>
      </c>
      <c r="G84">
        <v>3</v>
      </c>
    </row>
    <row r="85" spans="1:7" x14ac:dyDescent="0.2">
      <c r="A85">
        <v>81</v>
      </c>
      <c r="B85" t="s">
        <v>275</v>
      </c>
      <c r="C85" t="s">
        <v>281</v>
      </c>
      <c r="D85" t="s">
        <v>281</v>
      </c>
      <c r="F85">
        <v>113</v>
      </c>
      <c r="G85">
        <v>5</v>
      </c>
    </row>
    <row r="86" spans="1:7" x14ac:dyDescent="0.2">
      <c r="A86">
        <v>82</v>
      </c>
      <c r="B86" t="s">
        <v>275</v>
      </c>
      <c r="C86" t="s">
        <v>281</v>
      </c>
      <c r="D86" t="s">
        <v>282</v>
      </c>
      <c r="F86">
        <v>1</v>
      </c>
      <c r="G86">
        <v>5</v>
      </c>
    </row>
    <row r="87" spans="1:7" x14ac:dyDescent="0.2">
      <c r="A87">
        <v>83</v>
      </c>
      <c r="B87" t="s">
        <v>275</v>
      </c>
      <c r="C87" t="s">
        <v>283</v>
      </c>
      <c r="D87" t="s">
        <v>283</v>
      </c>
      <c r="F87">
        <v>60</v>
      </c>
      <c r="G87">
        <v>26</v>
      </c>
    </row>
    <row r="88" spans="1:7" x14ac:dyDescent="0.2">
      <c r="A88">
        <v>84</v>
      </c>
      <c r="B88" t="s">
        <v>275</v>
      </c>
      <c r="C88" t="s">
        <v>283</v>
      </c>
      <c r="D88" t="s">
        <v>284</v>
      </c>
      <c r="F88">
        <v>0</v>
      </c>
      <c r="G88">
        <v>3</v>
      </c>
    </row>
    <row r="89" spans="1:7" x14ac:dyDescent="0.2">
      <c r="A89">
        <v>85</v>
      </c>
      <c r="B89" t="s">
        <v>275</v>
      </c>
      <c r="C89" t="s">
        <v>285</v>
      </c>
      <c r="D89" t="s">
        <v>285</v>
      </c>
      <c r="F89">
        <v>120</v>
      </c>
      <c r="G89">
        <v>40</v>
      </c>
    </row>
    <row r="90" spans="1:7" x14ac:dyDescent="0.2">
      <c r="A90">
        <v>86</v>
      </c>
      <c r="B90" t="s">
        <v>275</v>
      </c>
      <c r="C90" t="s">
        <v>285</v>
      </c>
      <c r="D90" t="s">
        <v>286</v>
      </c>
      <c r="F90">
        <v>36</v>
      </c>
      <c r="G90">
        <v>73</v>
      </c>
    </row>
    <row r="91" spans="1:7" x14ac:dyDescent="0.2">
      <c r="A91">
        <v>87</v>
      </c>
      <c r="B91" t="s">
        <v>275</v>
      </c>
      <c r="C91" t="s">
        <v>287</v>
      </c>
      <c r="D91" t="s">
        <v>287</v>
      </c>
      <c r="E91" t="s">
        <v>316</v>
      </c>
      <c r="F91">
        <v>699</v>
      </c>
      <c r="G91">
        <v>0</v>
      </c>
    </row>
    <row r="92" spans="1:7" x14ac:dyDescent="0.2">
      <c r="A92">
        <v>88</v>
      </c>
      <c r="B92" t="s">
        <v>275</v>
      </c>
      <c r="C92" t="s">
        <v>145</v>
      </c>
      <c r="D92" t="s">
        <v>145</v>
      </c>
      <c r="E92" t="s">
        <v>316</v>
      </c>
      <c r="F92">
        <v>1365</v>
      </c>
      <c r="G92">
        <v>394</v>
      </c>
    </row>
    <row r="93" spans="1:7" x14ac:dyDescent="0.2">
      <c r="A93">
        <v>89</v>
      </c>
      <c r="B93" t="s">
        <v>275</v>
      </c>
      <c r="C93" t="s">
        <v>145</v>
      </c>
      <c r="D93" t="s">
        <v>288</v>
      </c>
      <c r="E93" t="s">
        <v>316</v>
      </c>
      <c r="F93">
        <v>0</v>
      </c>
      <c r="G93">
        <v>159</v>
      </c>
    </row>
    <row r="94" spans="1:7" x14ac:dyDescent="0.2">
      <c r="A94">
        <v>90</v>
      </c>
      <c r="B94" t="s">
        <v>289</v>
      </c>
      <c r="C94" t="s">
        <v>290</v>
      </c>
      <c r="D94" t="s">
        <v>290</v>
      </c>
      <c r="F94">
        <v>16</v>
      </c>
      <c r="G94">
        <v>3</v>
      </c>
    </row>
    <row r="95" spans="1:7" x14ac:dyDescent="0.2">
      <c r="A95">
        <v>91</v>
      </c>
      <c r="B95" t="s">
        <v>289</v>
      </c>
      <c r="C95" t="s">
        <v>291</v>
      </c>
      <c r="D95" t="s">
        <v>291</v>
      </c>
      <c r="F95">
        <v>0</v>
      </c>
      <c r="G95">
        <v>14</v>
      </c>
    </row>
    <row r="96" spans="1:7" x14ac:dyDescent="0.2">
      <c r="A96">
        <v>92</v>
      </c>
      <c r="B96" t="s">
        <v>289</v>
      </c>
      <c r="C96" t="s">
        <v>292</v>
      </c>
      <c r="D96" t="s">
        <v>292</v>
      </c>
      <c r="F96">
        <v>1</v>
      </c>
      <c r="G96">
        <v>2</v>
      </c>
    </row>
    <row r="97" spans="1:12" x14ac:dyDescent="0.2">
      <c r="A97">
        <v>93</v>
      </c>
      <c r="B97" t="s">
        <v>289</v>
      </c>
      <c r="C97" t="s">
        <v>293</v>
      </c>
      <c r="D97" t="s">
        <v>293</v>
      </c>
      <c r="F97">
        <v>14</v>
      </c>
      <c r="G97">
        <v>0</v>
      </c>
    </row>
    <row r="98" spans="1:12" x14ac:dyDescent="0.2">
      <c r="A98">
        <v>94</v>
      </c>
      <c r="B98" t="s">
        <v>289</v>
      </c>
      <c r="C98" t="s">
        <v>294</v>
      </c>
      <c r="D98" t="s">
        <v>294</v>
      </c>
      <c r="F98">
        <v>3</v>
      </c>
      <c r="G98">
        <v>0</v>
      </c>
    </row>
    <row r="99" spans="1:12" x14ac:dyDescent="0.2">
      <c r="A99">
        <v>95</v>
      </c>
      <c r="B99" t="s">
        <v>289</v>
      </c>
      <c r="C99" t="s">
        <v>295</v>
      </c>
      <c r="D99" t="s">
        <v>295</v>
      </c>
      <c r="F99">
        <v>8</v>
      </c>
      <c r="G99">
        <v>0</v>
      </c>
    </row>
    <row r="100" spans="1:12" x14ac:dyDescent="0.2">
      <c r="A100">
        <v>96</v>
      </c>
      <c r="B100" t="s">
        <v>289</v>
      </c>
      <c r="C100" t="s">
        <v>296</v>
      </c>
      <c r="D100" t="s">
        <v>296</v>
      </c>
      <c r="F100">
        <v>0</v>
      </c>
      <c r="G100">
        <v>0</v>
      </c>
    </row>
    <row r="101" spans="1:12" x14ac:dyDescent="0.2">
      <c r="A101">
        <v>97</v>
      </c>
      <c r="B101" t="s">
        <v>289</v>
      </c>
      <c r="C101" t="s">
        <v>297</v>
      </c>
      <c r="D101" t="s">
        <v>297</v>
      </c>
      <c r="F101">
        <v>2</v>
      </c>
      <c r="G101">
        <v>1</v>
      </c>
    </row>
    <row r="102" spans="1:12" x14ac:dyDescent="0.2">
      <c r="A102">
        <v>98</v>
      </c>
      <c r="B102" t="s">
        <v>289</v>
      </c>
      <c r="C102" t="s">
        <v>298</v>
      </c>
      <c r="D102" t="s">
        <v>298</v>
      </c>
      <c r="F102">
        <v>0</v>
      </c>
      <c r="G102">
        <v>5</v>
      </c>
    </row>
    <row r="103" spans="1:12" x14ac:dyDescent="0.2">
      <c r="A103">
        <v>99</v>
      </c>
      <c r="B103" t="s">
        <v>289</v>
      </c>
      <c r="C103" t="s">
        <v>299</v>
      </c>
      <c r="D103" t="s">
        <v>299</v>
      </c>
      <c r="F103">
        <v>1</v>
      </c>
      <c r="G103">
        <v>5</v>
      </c>
    </row>
    <row r="104" spans="1:12" x14ac:dyDescent="0.2">
      <c r="A104">
        <v>100</v>
      </c>
      <c r="B104" t="s">
        <v>289</v>
      </c>
      <c r="C104" t="s">
        <v>300</v>
      </c>
      <c r="D104" t="s">
        <v>300</v>
      </c>
      <c r="F104">
        <v>12</v>
      </c>
      <c r="G104">
        <v>0</v>
      </c>
    </row>
    <row r="105" spans="1:12" x14ac:dyDescent="0.2">
      <c r="A105">
        <v>101</v>
      </c>
      <c r="B105" t="s">
        <v>289</v>
      </c>
      <c r="C105" t="s">
        <v>301</v>
      </c>
      <c r="D105" t="s">
        <v>301</v>
      </c>
      <c r="F105">
        <v>5</v>
      </c>
      <c r="G105">
        <v>0</v>
      </c>
    </row>
    <row r="106" spans="1:12" x14ac:dyDescent="0.2">
      <c r="A106">
        <v>102</v>
      </c>
      <c r="B106" t="s">
        <v>289</v>
      </c>
      <c r="C106" t="s">
        <v>302</v>
      </c>
      <c r="D106" t="s">
        <v>302</v>
      </c>
      <c r="F106">
        <v>5</v>
      </c>
      <c r="G106">
        <v>0</v>
      </c>
    </row>
    <row r="107" spans="1:12" x14ac:dyDescent="0.2">
      <c r="A107">
        <v>103</v>
      </c>
      <c r="B107" t="s">
        <v>289</v>
      </c>
      <c r="C107" t="s">
        <v>303</v>
      </c>
      <c r="D107" t="s">
        <v>303</v>
      </c>
      <c r="F107">
        <v>5</v>
      </c>
      <c r="G107">
        <v>0</v>
      </c>
    </row>
    <row r="108" spans="1:12" x14ac:dyDescent="0.2">
      <c r="A108">
        <v>104</v>
      </c>
      <c r="B108" t="s">
        <v>289</v>
      </c>
      <c r="C108" t="s">
        <v>304</v>
      </c>
      <c r="D108" t="s">
        <v>304</v>
      </c>
      <c r="F108">
        <v>0</v>
      </c>
      <c r="G108">
        <v>0</v>
      </c>
      <c r="L108" t="s">
        <v>306</v>
      </c>
    </row>
    <row r="109" spans="1:12" x14ac:dyDescent="0.2">
      <c r="A109">
        <v>105</v>
      </c>
      <c r="B109" t="s">
        <v>289</v>
      </c>
      <c r="C109" t="s">
        <v>305</v>
      </c>
      <c r="D109" t="s">
        <v>305</v>
      </c>
      <c r="F109">
        <v>2</v>
      </c>
      <c r="G109">
        <v>0</v>
      </c>
      <c r="H109">
        <f>SUM(F79:F109)</f>
        <v>2680</v>
      </c>
      <c r="I109">
        <f>SUM(G79:G109)</f>
        <v>814</v>
      </c>
      <c r="J109">
        <f>H109+I109</f>
        <v>3494</v>
      </c>
      <c r="K109">
        <v>541</v>
      </c>
      <c r="L109" s="2">
        <f>J109/K109</f>
        <v>6.4584103512014783</v>
      </c>
    </row>
    <row r="110" spans="1:12" x14ac:dyDescent="0.2">
      <c r="A110">
        <v>106</v>
      </c>
      <c r="H110">
        <f>H52</f>
        <v>395</v>
      </c>
      <c r="I110">
        <f>I52</f>
        <v>235</v>
      </c>
      <c r="J110">
        <f>J52</f>
        <v>630</v>
      </c>
      <c r="K110">
        <v>104</v>
      </c>
      <c r="L110" s="2">
        <f>J110/K110</f>
        <v>6.0576923076923075</v>
      </c>
    </row>
    <row r="111" spans="1:12" x14ac:dyDescent="0.2">
      <c r="A111">
        <v>107</v>
      </c>
      <c r="H111">
        <f>H109+H110</f>
        <v>3075</v>
      </c>
      <c r="I111">
        <f>I109+I110</f>
        <v>1049</v>
      </c>
      <c r="J111">
        <f>J109+J110</f>
        <v>4124</v>
      </c>
      <c r="K111">
        <v>645</v>
      </c>
      <c r="L111" s="2">
        <f>J111/K111</f>
        <v>6.3937984496124027</v>
      </c>
    </row>
    <row r="112" spans="1:12" x14ac:dyDescent="0.2">
      <c r="A112">
        <v>108</v>
      </c>
      <c r="H112">
        <f>H115+H116</f>
        <v>1496</v>
      </c>
      <c r="I112">
        <f>I115+I116</f>
        <v>444</v>
      </c>
      <c r="J112">
        <f>J115+J116</f>
        <v>1940</v>
      </c>
      <c r="K112">
        <v>315</v>
      </c>
      <c r="L112" s="2">
        <f>J112/K112</f>
        <v>6.1587301587301591</v>
      </c>
    </row>
    <row r="113" spans="1:12" x14ac:dyDescent="0.2">
      <c r="A113">
        <v>109</v>
      </c>
      <c r="H113">
        <f>SUM(F5:F109)</f>
        <v>4571</v>
      </c>
      <c r="I113">
        <f>SUM(G5:G109)</f>
        <v>1493</v>
      </c>
      <c r="J113">
        <f>H113+I113</f>
        <v>6064</v>
      </c>
      <c r="K113">
        <v>960</v>
      </c>
      <c r="L113" s="2">
        <f>J113/K113</f>
        <v>6.3166666666666664</v>
      </c>
    </row>
    <row r="114" spans="1:12" x14ac:dyDescent="0.2">
      <c r="A114">
        <v>111</v>
      </c>
      <c r="L114" s="2"/>
    </row>
    <row r="115" spans="1:12" x14ac:dyDescent="0.2">
      <c r="A115">
        <v>112</v>
      </c>
      <c r="H115">
        <f>H78</f>
        <v>707</v>
      </c>
      <c r="I115">
        <f>I78</f>
        <v>174</v>
      </c>
      <c r="J115">
        <f>J78</f>
        <v>881</v>
      </c>
      <c r="K115">
        <v>144</v>
      </c>
      <c r="L115" s="2">
        <f>J115/K115</f>
        <v>6.1180555555555554</v>
      </c>
    </row>
    <row r="116" spans="1:12" x14ac:dyDescent="0.2">
      <c r="A116">
        <v>113</v>
      </c>
      <c r="H116">
        <f>H29</f>
        <v>789</v>
      </c>
      <c r="I116">
        <f>I29</f>
        <v>270</v>
      </c>
      <c r="J116">
        <f>J29</f>
        <v>1059</v>
      </c>
      <c r="K116">
        <v>171</v>
      </c>
      <c r="L116" s="2">
        <f>J116/K116</f>
        <v>6.192982456140351</v>
      </c>
    </row>
    <row r="117" spans="1:12" x14ac:dyDescent="0.2">
      <c r="A117">
        <v>114</v>
      </c>
    </row>
    <row r="118" spans="1:12" x14ac:dyDescent="0.2">
      <c r="A118">
        <v>115</v>
      </c>
      <c r="H118">
        <f>SUM(F91:F93)+SUM(F5:F14)</f>
        <v>2536</v>
      </c>
      <c r="I118">
        <f>SUM(G91:G93)+SUM(G5:G14)</f>
        <v>745</v>
      </c>
      <c r="J118">
        <f>H118+I118</f>
        <v>3281</v>
      </c>
    </row>
  </sheetData>
  <mergeCells count="1">
    <mergeCell ref="A1:G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E1"/>
    </sheetView>
  </sheetViews>
  <sheetFormatPr defaultRowHeight="12.75" x14ac:dyDescent="0.2"/>
  <cols>
    <col min="1" max="1" width="13.42578125" customWidth="1"/>
    <col min="2" max="7" width="13.140625" customWidth="1"/>
    <col min="8" max="8" width="1.85546875" customWidth="1"/>
    <col min="9" max="9" width="85.85546875" customWidth="1"/>
  </cols>
  <sheetData>
    <row r="1" spans="1:9" x14ac:dyDescent="0.2">
      <c r="A1" s="27" t="s">
        <v>325</v>
      </c>
      <c r="B1" s="28"/>
      <c r="C1" s="28"/>
      <c r="D1" s="28"/>
      <c r="E1" s="28"/>
      <c r="I1" t="s">
        <v>392</v>
      </c>
    </row>
    <row r="2" spans="1:9" x14ac:dyDescent="0.2">
      <c r="I2" t="s">
        <v>393</v>
      </c>
    </row>
    <row r="3" spans="1:9" x14ac:dyDescent="0.2">
      <c r="I3" t="s">
        <v>394</v>
      </c>
    </row>
    <row r="4" spans="1:9" ht="25.5" x14ac:dyDescent="0.2">
      <c r="A4" s="1" t="s">
        <v>175</v>
      </c>
      <c r="B4" s="16" t="s">
        <v>225</v>
      </c>
      <c r="C4" s="16" t="s">
        <v>223</v>
      </c>
      <c r="D4" s="16" t="s">
        <v>318</v>
      </c>
      <c r="E4" s="16" t="s">
        <v>322</v>
      </c>
      <c r="F4" s="16" t="s">
        <v>324</v>
      </c>
      <c r="G4" s="16" t="s">
        <v>323</v>
      </c>
      <c r="I4" t="s">
        <v>180</v>
      </c>
    </row>
    <row r="5" spans="1:9" x14ac:dyDescent="0.2">
      <c r="A5" s="1">
        <v>1750</v>
      </c>
      <c r="B5" s="1">
        <v>35</v>
      </c>
      <c r="C5" s="1">
        <v>50</v>
      </c>
      <c r="D5" s="1">
        <f>'sentenced from Old Bailey'!B68</f>
        <v>235</v>
      </c>
      <c r="E5" s="1">
        <f>'year totals'!F40</f>
        <v>442</v>
      </c>
      <c r="F5" s="19">
        <f t="shared" ref="F5:F27" si="0">D5/(B5+C5)</f>
        <v>2.7647058823529411</v>
      </c>
      <c r="G5" s="19">
        <f>E5/(B5+C5)</f>
        <v>5.2</v>
      </c>
      <c r="I5" t="s">
        <v>326</v>
      </c>
    </row>
    <row r="6" spans="1:9" x14ac:dyDescent="0.2">
      <c r="A6" s="1">
        <v>1751</v>
      </c>
      <c r="B6" s="1">
        <v>36</v>
      </c>
      <c r="C6" s="1">
        <v>47</v>
      </c>
      <c r="D6" s="1">
        <f>'sentenced from Old Bailey'!B69</f>
        <v>209</v>
      </c>
      <c r="E6" s="1">
        <f>'year totals'!F41</f>
        <v>308</v>
      </c>
      <c r="F6" s="19">
        <f t="shared" si="0"/>
        <v>2.5180722891566263</v>
      </c>
      <c r="G6" s="19">
        <f t="shared" ref="G6:G31" si="1">E6/(B6+C6)</f>
        <v>3.7108433734939759</v>
      </c>
      <c r="I6" t="s">
        <v>327</v>
      </c>
    </row>
    <row r="7" spans="1:9" x14ac:dyDescent="0.2">
      <c r="A7" s="1">
        <v>1752</v>
      </c>
      <c r="B7" s="1">
        <v>44</v>
      </c>
      <c r="C7" s="1">
        <v>45</v>
      </c>
      <c r="D7" s="1">
        <f>'sentenced from Old Bailey'!B70</f>
        <v>224</v>
      </c>
      <c r="E7" s="1">
        <f>'year totals'!F42</f>
        <v>475</v>
      </c>
      <c r="F7" s="19">
        <f t="shared" si="0"/>
        <v>2.5168539325842696</v>
      </c>
      <c r="G7" s="19">
        <f t="shared" si="1"/>
        <v>5.3370786516853936</v>
      </c>
      <c r="I7" t="s">
        <v>328</v>
      </c>
    </row>
    <row r="8" spans="1:9" x14ac:dyDescent="0.2">
      <c r="A8" s="1">
        <v>1753</v>
      </c>
      <c r="B8" s="1">
        <v>29</v>
      </c>
      <c r="C8" s="1">
        <v>58</v>
      </c>
      <c r="D8" s="1">
        <f>'sentenced from Old Bailey'!B71</f>
        <v>234</v>
      </c>
      <c r="E8" s="1">
        <f>'year totals'!F43</f>
        <v>367</v>
      </c>
      <c r="F8" s="19">
        <f t="shared" si="0"/>
        <v>2.6896551724137931</v>
      </c>
      <c r="G8" s="19">
        <f t="shared" si="1"/>
        <v>4.2183908045977008</v>
      </c>
    </row>
    <row r="9" spans="1:9" x14ac:dyDescent="0.2">
      <c r="A9" s="1">
        <v>1754</v>
      </c>
      <c r="B9" s="1">
        <v>54</v>
      </c>
      <c r="C9" s="1">
        <v>63</v>
      </c>
      <c r="D9" s="1">
        <f>'sentenced from Old Bailey'!B72</f>
        <v>249</v>
      </c>
      <c r="E9" s="1">
        <f>'year totals'!F44</f>
        <v>411</v>
      </c>
      <c r="F9" s="19">
        <f t="shared" si="0"/>
        <v>2.1282051282051282</v>
      </c>
      <c r="G9" s="19">
        <f t="shared" si="1"/>
        <v>3.5128205128205128</v>
      </c>
      <c r="I9" t="s">
        <v>329</v>
      </c>
    </row>
    <row r="10" spans="1:9" x14ac:dyDescent="0.2">
      <c r="A10" s="1">
        <v>1755</v>
      </c>
      <c r="B10" s="1">
        <v>31</v>
      </c>
      <c r="C10" s="1">
        <v>44</v>
      </c>
      <c r="D10" s="1">
        <f>'sentenced from Old Bailey'!B73</f>
        <v>203</v>
      </c>
      <c r="E10" s="1">
        <f>'year totals'!F45</f>
        <v>330</v>
      </c>
      <c r="F10" s="19">
        <f t="shared" si="0"/>
        <v>2.7066666666666666</v>
      </c>
      <c r="G10" s="19">
        <f t="shared" si="1"/>
        <v>4.4000000000000004</v>
      </c>
    </row>
    <row r="11" spans="1:9" x14ac:dyDescent="0.2">
      <c r="A11" s="1">
        <v>1756</v>
      </c>
      <c r="B11" s="1">
        <v>36</v>
      </c>
      <c r="C11" s="1">
        <v>44</v>
      </c>
      <c r="D11" s="1">
        <f>'sentenced from Old Bailey'!B74</f>
        <v>181</v>
      </c>
      <c r="E11" s="1">
        <f>'year totals'!F46</f>
        <v>317</v>
      </c>
      <c r="F11" s="19">
        <f t="shared" si="0"/>
        <v>2.2625000000000002</v>
      </c>
      <c r="G11" s="19">
        <f t="shared" si="1"/>
        <v>3.9624999999999999</v>
      </c>
    </row>
    <row r="12" spans="1:9" x14ac:dyDescent="0.2">
      <c r="A12" s="1">
        <v>1757</v>
      </c>
      <c r="B12" s="1">
        <v>46</v>
      </c>
      <c r="C12" s="1">
        <v>60</v>
      </c>
      <c r="D12" s="1">
        <f>'sentenced from Old Bailey'!B75</f>
        <v>194</v>
      </c>
      <c r="E12" s="1">
        <f>'year totals'!F47</f>
        <v>256</v>
      </c>
      <c r="F12" s="19">
        <f t="shared" si="0"/>
        <v>1.8301886792452831</v>
      </c>
      <c r="G12" s="19">
        <f t="shared" si="1"/>
        <v>2.4150943396226414</v>
      </c>
    </row>
    <row r="13" spans="1:9" x14ac:dyDescent="0.2">
      <c r="A13" s="1">
        <v>1758</v>
      </c>
      <c r="B13" s="1">
        <v>57</v>
      </c>
      <c r="C13" s="1">
        <v>54</v>
      </c>
      <c r="D13" s="1">
        <f>'sentenced from Old Bailey'!B76</f>
        <v>152</v>
      </c>
      <c r="E13" s="1">
        <f>'year totals'!F48</f>
        <v>339</v>
      </c>
      <c r="F13" s="19">
        <f t="shared" si="0"/>
        <v>1.3693693693693694</v>
      </c>
      <c r="G13" s="19">
        <f t="shared" si="1"/>
        <v>3.0540540540540539</v>
      </c>
    </row>
    <row r="14" spans="1:9" x14ac:dyDescent="0.2">
      <c r="A14" s="1">
        <v>1759</v>
      </c>
      <c r="B14" s="1">
        <v>29</v>
      </c>
      <c r="C14" s="1">
        <v>43</v>
      </c>
      <c r="D14" s="1">
        <f>'sentenced from Old Bailey'!B77</f>
        <v>166</v>
      </c>
      <c r="E14" s="1">
        <f>'year totals'!F49</f>
        <v>240</v>
      </c>
      <c r="F14" s="19">
        <f t="shared" si="0"/>
        <v>2.3055555555555554</v>
      </c>
      <c r="G14" s="19">
        <f t="shared" si="1"/>
        <v>3.3333333333333335</v>
      </c>
    </row>
    <row r="15" spans="1:9" x14ac:dyDescent="0.2">
      <c r="A15" s="1">
        <v>1760</v>
      </c>
      <c r="B15" s="1">
        <v>27</v>
      </c>
      <c r="C15" s="1">
        <v>32</v>
      </c>
      <c r="D15" s="1">
        <f>'sentenced from Old Bailey'!B78</f>
        <v>153</v>
      </c>
      <c r="E15" s="1">
        <f>'year totals'!F50</f>
        <v>178</v>
      </c>
      <c r="F15" s="19">
        <f t="shared" si="0"/>
        <v>2.593220338983051</v>
      </c>
      <c r="G15" s="19">
        <f t="shared" si="1"/>
        <v>3.0169491525423728</v>
      </c>
    </row>
    <row r="16" spans="1:9" x14ac:dyDescent="0.2">
      <c r="A16" s="1">
        <v>1761</v>
      </c>
      <c r="B16" s="1">
        <v>18</v>
      </c>
      <c r="C16" s="1">
        <v>28</v>
      </c>
      <c r="D16" s="1">
        <f>'sentenced from Old Bailey'!B79</f>
        <v>166</v>
      </c>
      <c r="E16" s="1">
        <f>'year totals'!F51</f>
        <v>205</v>
      </c>
      <c r="F16" s="19">
        <f t="shared" si="0"/>
        <v>3.6086956521739131</v>
      </c>
      <c r="G16" s="19">
        <f t="shared" si="1"/>
        <v>4.4565217391304346</v>
      </c>
    </row>
    <row r="17" spans="1:7" x14ac:dyDescent="0.2">
      <c r="A17" s="1">
        <v>1762</v>
      </c>
      <c r="B17" s="1">
        <v>15</v>
      </c>
      <c r="C17" s="1">
        <v>23</v>
      </c>
      <c r="D17" s="1">
        <f>'sentenced from Old Bailey'!B80</f>
        <v>136</v>
      </c>
      <c r="E17" s="1">
        <f>'year totals'!F52</f>
        <v>216</v>
      </c>
      <c r="F17" s="19">
        <f t="shared" si="0"/>
        <v>3.5789473684210527</v>
      </c>
      <c r="G17" s="19">
        <f t="shared" si="1"/>
        <v>5.6842105263157894</v>
      </c>
    </row>
    <row r="18" spans="1:7" x14ac:dyDescent="0.2">
      <c r="A18" s="1">
        <v>1763</v>
      </c>
      <c r="B18" s="1">
        <v>27</v>
      </c>
      <c r="C18" s="1">
        <v>45</v>
      </c>
      <c r="D18" s="1">
        <f>'sentenced from Old Bailey'!B81</f>
        <v>234</v>
      </c>
      <c r="E18" s="1">
        <f>'year totals'!F53</f>
        <v>364</v>
      </c>
      <c r="F18" s="19">
        <f t="shared" si="0"/>
        <v>3.25</v>
      </c>
      <c r="G18" s="19">
        <f t="shared" si="1"/>
        <v>5.0555555555555554</v>
      </c>
    </row>
    <row r="19" spans="1:7" x14ac:dyDescent="0.2">
      <c r="A19" s="1">
        <v>1764</v>
      </c>
      <c r="B19" s="1">
        <v>29</v>
      </c>
      <c r="C19" s="1">
        <v>63</v>
      </c>
      <c r="D19" s="1">
        <f>'sentenced from Old Bailey'!B82</f>
        <v>320</v>
      </c>
      <c r="E19" s="1">
        <f>'year totals'!F54</f>
        <v>513</v>
      </c>
      <c r="F19" s="19">
        <f t="shared" si="0"/>
        <v>3.4782608695652173</v>
      </c>
      <c r="G19" s="19">
        <f t="shared" si="1"/>
        <v>5.5760869565217392</v>
      </c>
    </row>
    <row r="20" spans="1:7" x14ac:dyDescent="0.2">
      <c r="A20" s="1">
        <v>1765</v>
      </c>
      <c r="B20" s="1">
        <v>52</v>
      </c>
      <c r="C20" s="1">
        <v>62</v>
      </c>
      <c r="D20" s="1">
        <f>'sentenced from Old Bailey'!B83</f>
        <v>280</v>
      </c>
      <c r="E20" s="1">
        <f>'year totals'!F55</f>
        <v>424</v>
      </c>
      <c r="F20" s="19">
        <f t="shared" si="0"/>
        <v>2.4561403508771931</v>
      </c>
      <c r="G20" s="19">
        <f t="shared" si="1"/>
        <v>3.7192982456140351</v>
      </c>
    </row>
    <row r="21" spans="1:7" x14ac:dyDescent="0.2">
      <c r="A21" s="1">
        <v>1766</v>
      </c>
      <c r="B21" s="1">
        <v>45</v>
      </c>
      <c r="C21" s="1">
        <v>63</v>
      </c>
      <c r="D21" s="1">
        <f>'sentenced from Old Bailey'!B84</f>
        <v>257</v>
      </c>
      <c r="E21" s="1">
        <f>'year totals'!F56</f>
        <v>480</v>
      </c>
      <c r="F21" s="19">
        <f t="shared" si="0"/>
        <v>2.3796296296296298</v>
      </c>
      <c r="G21" s="19">
        <f t="shared" si="1"/>
        <v>4.4444444444444446</v>
      </c>
    </row>
    <row r="22" spans="1:7" x14ac:dyDescent="0.2">
      <c r="A22" s="1">
        <v>1767</v>
      </c>
      <c r="B22" s="1">
        <v>72</v>
      </c>
      <c r="C22" s="1">
        <v>45</v>
      </c>
      <c r="D22" s="1">
        <f>'sentenced from Old Bailey'!B85</f>
        <v>306</v>
      </c>
      <c r="E22" s="1">
        <f>'year totals'!F57</f>
        <v>516</v>
      </c>
      <c r="F22" s="19">
        <f t="shared" si="0"/>
        <v>2.6153846153846154</v>
      </c>
      <c r="G22" s="19">
        <f t="shared" si="1"/>
        <v>4.4102564102564106</v>
      </c>
    </row>
    <row r="23" spans="1:7" x14ac:dyDescent="0.2">
      <c r="A23" s="1">
        <v>1768</v>
      </c>
      <c r="B23" s="1">
        <v>55</v>
      </c>
      <c r="C23" s="1">
        <v>49</v>
      </c>
      <c r="D23" s="1">
        <f>'sentenced from Old Bailey'!B86</f>
        <v>251</v>
      </c>
      <c r="E23" s="1">
        <f>'year totals'!F58</f>
        <v>569</v>
      </c>
      <c r="F23" s="19">
        <f t="shared" si="0"/>
        <v>2.4134615384615383</v>
      </c>
      <c r="G23" s="19">
        <f t="shared" si="1"/>
        <v>5.4711538461538458</v>
      </c>
    </row>
    <row r="24" spans="1:7" x14ac:dyDescent="0.2">
      <c r="A24" s="1">
        <v>1769</v>
      </c>
      <c r="B24" s="1">
        <v>34</v>
      </c>
      <c r="C24" s="1">
        <v>37</v>
      </c>
      <c r="D24" s="1">
        <f>'sentenced from Old Bailey'!B87</f>
        <v>233</v>
      </c>
      <c r="E24" s="1">
        <f>'year totals'!F59</f>
        <v>401</v>
      </c>
      <c r="F24" s="19">
        <f t="shared" si="0"/>
        <v>3.2816901408450705</v>
      </c>
      <c r="G24" s="19">
        <f t="shared" si="1"/>
        <v>5.647887323943662</v>
      </c>
    </row>
    <row r="25" spans="1:7" x14ac:dyDescent="0.2">
      <c r="A25" s="1">
        <v>1770</v>
      </c>
      <c r="B25" s="1">
        <v>35</v>
      </c>
      <c r="C25" s="1">
        <v>45</v>
      </c>
      <c r="D25" s="1">
        <f>'sentenced from Old Bailey'!B88</f>
        <v>260</v>
      </c>
      <c r="E25" s="1">
        <f>'year totals'!F60</f>
        <v>595</v>
      </c>
      <c r="F25" s="19">
        <f t="shared" si="0"/>
        <v>3.25</v>
      </c>
      <c r="G25" s="19">
        <f t="shared" si="1"/>
        <v>7.4375</v>
      </c>
    </row>
    <row r="26" spans="1:7" x14ac:dyDescent="0.2">
      <c r="A26" s="1">
        <v>1771</v>
      </c>
      <c r="B26" s="1">
        <v>43</v>
      </c>
      <c r="C26" s="1">
        <v>36</v>
      </c>
      <c r="D26" s="1">
        <f>'sentenced from Old Bailey'!B89</f>
        <v>347</v>
      </c>
      <c r="E26" s="1">
        <f>'year totals'!F61</f>
        <v>295</v>
      </c>
      <c r="F26" s="19">
        <f t="shared" si="0"/>
        <v>4.3924050632911396</v>
      </c>
      <c r="G26" s="19">
        <f t="shared" si="1"/>
        <v>3.7341772151898733</v>
      </c>
    </row>
    <row r="27" spans="1:7" x14ac:dyDescent="0.2">
      <c r="A27" s="1">
        <v>1772</v>
      </c>
      <c r="B27" s="1">
        <v>25</v>
      </c>
      <c r="C27" s="1">
        <v>21</v>
      </c>
      <c r="D27" s="1">
        <f>'sentenced from Old Bailey'!B90</f>
        <v>301</v>
      </c>
      <c r="E27" s="1">
        <f>'year totals'!F62</f>
        <v>650</v>
      </c>
      <c r="F27" s="19">
        <f t="shared" si="0"/>
        <v>6.5434782608695654</v>
      </c>
      <c r="G27" s="19">
        <f t="shared" si="1"/>
        <v>14.130434782608695</v>
      </c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 t="s">
        <v>319</v>
      </c>
      <c r="B29" s="1">
        <f>SUM(B5:B27)</f>
        <v>874</v>
      </c>
      <c r="C29" s="1">
        <f>SUM(C5:C27)</f>
        <v>1057</v>
      </c>
      <c r="D29" s="1">
        <f>SUM(D5:D27)</f>
        <v>5291</v>
      </c>
      <c r="E29" s="1">
        <f>SUM(E5:E27)</f>
        <v>8891</v>
      </c>
      <c r="F29" s="19">
        <f>D29/(B29+C29)</f>
        <v>2.7400310719834282</v>
      </c>
      <c r="G29" s="19">
        <f t="shared" si="1"/>
        <v>4.6043500776799586</v>
      </c>
    </row>
    <row r="30" spans="1:7" x14ac:dyDescent="0.2">
      <c r="A30" s="1" t="s">
        <v>320</v>
      </c>
      <c r="B30" s="1">
        <f>SUM(B5:B23)</f>
        <v>737</v>
      </c>
      <c r="C30" s="1">
        <f>SUM(C5:C23)</f>
        <v>918</v>
      </c>
      <c r="D30" s="1">
        <f>SUM(D5:D23)</f>
        <v>4150</v>
      </c>
      <c r="E30" s="1">
        <f>SUM(E5:E23)</f>
        <v>6950</v>
      </c>
      <c r="F30" s="19">
        <f>D30/(B30+C30)</f>
        <v>2.5075528700906347</v>
      </c>
      <c r="G30" s="19">
        <f t="shared" si="1"/>
        <v>4.1993957703927496</v>
      </c>
    </row>
    <row r="31" spans="1:7" x14ac:dyDescent="0.2">
      <c r="A31" s="1" t="s">
        <v>321</v>
      </c>
      <c r="B31" s="1">
        <f>SUM(B24:B27)</f>
        <v>137</v>
      </c>
      <c r="C31" s="1">
        <f>SUM(C24:C27)</f>
        <v>139</v>
      </c>
      <c r="D31" s="1">
        <f>SUM(D24:D27)</f>
        <v>1141</v>
      </c>
      <c r="E31" s="1">
        <f>SUM(E24:E27)</f>
        <v>1941</v>
      </c>
      <c r="F31" s="19">
        <f>D31/(B31+C31)</f>
        <v>4.1340579710144931</v>
      </c>
      <c r="G31" s="19">
        <f t="shared" si="1"/>
        <v>7.0326086956521738</v>
      </c>
    </row>
  </sheetData>
  <mergeCells count="1"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>
      <selection sqref="A1:F1"/>
    </sheetView>
  </sheetViews>
  <sheetFormatPr defaultRowHeight="12.75" x14ac:dyDescent="0.2"/>
  <cols>
    <col min="1" max="1" width="5.5703125" customWidth="1"/>
    <col min="2" max="2" width="11" style="1" customWidth="1"/>
    <col min="3" max="3" width="12.7109375" style="1" customWidth="1"/>
    <col min="4" max="4" width="25.85546875" customWidth="1"/>
    <col min="5" max="6" width="9.140625" style="1"/>
    <col min="7" max="7" width="3.28515625" customWidth="1"/>
    <col min="8" max="8" width="125.28515625" customWidth="1"/>
  </cols>
  <sheetData>
    <row r="1" spans="1:8" ht="26.25" customHeight="1" x14ac:dyDescent="0.2">
      <c r="A1" s="29" t="s">
        <v>132</v>
      </c>
      <c r="B1" s="30"/>
      <c r="C1" s="30"/>
      <c r="D1" s="30"/>
      <c r="E1" s="30"/>
      <c r="F1" s="30"/>
      <c r="H1" t="s">
        <v>392</v>
      </c>
    </row>
    <row r="2" spans="1:8" x14ac:dyDescent="0.2">
      <c r="H2" t="s">
        <v>393</v>
      </c>
    </row>
    <row r="3" spans="1:8" x14ac:dyDescent="0.2">
      <c r="H3" t="s">
        <v>394</v>
      </c>
    </row>
    <row r="4" spans="1:8" x14ac:dyDescent="0.2">
      <c r="E4" s="31"/>
      <c r="F4" s="31"/>
    </row>
    <row r="5" spans="1:8" s="4" customFormat="1" ht="38.25" x14ac:dyDescent="0.2">
      <c r="A5" s="4" t="s">
        <v>0</v>
      </c>
      <c r="B5" s="4" t="s">
        <v>2</v>
      </c>
      <c r="C5" s="4" t="s">
        <v>1</v>
      </c>
      <c r="D5" s="4" t="s">
        <v>3</v>
      </c>
      <c r="E5" s="24" t="s">
        <v>100</v>
      </c>
      <c r="F5" s="24" t="s">
        <v>102</v>
      </c>
      <c r="H5" s="4" t="s">
        <v>123</v>
      </c>
    </row>
    <row r="6" spans="1:8" x14ac:dyDescent="0.2">
      <c r="A6">
        <v>1</v>
      </c>
      <c r="B6" s="1">
        <v>1716</v>
      </c>
      <c r="C6" s="1" t="s">
        <v>4</v>
      </c>
      <c r="D6" t="s">
        <v>5</v>
      </c>
      <c r="E6" s="1">
        <v>30</v>
      </c>
      <c r="H6" t="s">
        <v>124</v>
      </c>
    </row>
    <row r="7" spans="1:8" x14ac:dyDescent="0.2">
      <c r="A7">
        <v>2</v>
      </c>
      <c r="B7" s="1">
        <v>1717</v>
      </c>
      <c r="C7" s="1" t="s">
        <v>6</v>
      </c>
      <c r="D7" t="s">
        <v>81</v>
      </c>
      <c r="E7" s="1">
        <v>23</v>
      </c>
      <c r="H7" t="s">
        <v>125</v>
      </c>
    </row>
    <row r="8" spans="1:8" x14ac:dyDescent="0.2">
      <c r="A8">
        <v>3</v>
      </c>
      <c r="B8" s="1">
        <v>1718</v>
      </c>
      <c r="C8" s="1" t="s">
        <v>7</v>
      </c>
      <c r="D8" t="s">
        <v>8</v>
      </c>
      <c r="E8" s="1">
        <v>65</v>
      </c>
      <c r="H8" t="s">
        <v>104</v>
      </c>
    </row>
    <row r="9" spans="1:8" x14ac:dyDescent="0.2">
      <c r="A9">
        <v>4</v>
      </c>
      <c r="B9" s="1">
        <v>1718</v>
      </c>
      <c r="C9" s="1" t="s">
        <v>9</v>
      </c>
      <c r="D9" t="s">
        <v>10</v>
      </c>
      <c r="E9" s="1">
        <v>42</v>
      </c>
      <c r="H9" t="s">
        <v>105</v>
      </c>
    </row>
    <row r="10" spans="1:8" x14ac:dyDescent="0.2">
      <c r="A10">
        <v>5</v>
      </c>
      <c r="B10" s="1">
        <v>1718</v>
      </c>
      <c r="C10" s="1" t="s">
        <v>11</v>
      </c>
      <c r="D10" t="s">
        <v>101</v>
      </c>
      <c r="E10" s="1">
        <v>107</v>
      </c>
      <c r="H10" t="s">
        <v>126</v>
      </c>
    </row>
    <row r="11" spans="1:8" x14ac:dyDescent="0.2">
      <c r="A11">
        <v>6</v>
      </c>
      <c r="B11" s="1">
        <v>1719</v>
      </c>
      <c r="C11" s="1" t="s">
        <v>12</v>
      </c>
      <c r="D11" t="s">
        <v>13</v>
      </c>
      <c r="E11" s="1">
        <v>97</v>
      </c>
      <c r="F11" s="1">
        <v>4</v>
      </c>
      <c r="H11" t="s">
        <v>103</v>
      </c>
    </row>
    <row r="12" spans="1:8" x14ac:dyDescent="0.2">
      <c r="A12">
        <v>7</v>
      </c>
      <c r="B12" s="1">
        <v>1719</v>
      </c>
      <c r="C12" s="1" t="s">
        <v>9</v>
      </c>
      <c r="D12" t="s">
        <v>14</v>
      </c>
      <c r="E12" s="1">
        <v>113</v>
      </c>
      <c r="F12" s="1">
        <v>8</v>
      </c>
    </row>
    <row r="13" spans="1:8" x14ac:dyDescent="0.2">
      <c r="A13">
        <v>8</v>
      </c>
      <c r="B13" s="1">
        <v>1719</v>
      </c>
      <c r="C13" s="1" t="s">
        <v>15</v>
      </c>
      <c r="D13" t="s">
        <v>82</v>
      </c>
      <c r="E13" s="1">
        <v>91</v>
      </c>
      <c r="F13" s="1">
        <v>10</v>
      </c>
      <c r="H13" t="s">
        <v>117</v>
      </c>
    </row>
    <row r="14" spans="1:8" x14ac:dyDescent="0.2">
      <c r="A14">
        <v>9</v>
      </c>
      <c r="B14" s="1">
        <v>1720</v>
      </c>
      <c r="C14" s="1" t="s">
        <v>9</v>
      </c>
      <c r="D14" t="s">
        <v>17</v>
      </c>
      <c r="E14" s="1">
        <v>60</v>
      </c>
      <c r="H14" t="s">
        <v>110</v>
      </c>
    </row>
    <row r="15" spans="1:8" x14ac:dyDescent="0.2">
      <c r="A15">
        <v>10</v>
      </c>
      <c r="B15" s="1">
        <v>1720</v>
      </c>
      <c r="C15" s="1" t="s">
        <v>15</v>
      </c>
      <c r="D15" t="s">
        <v>18</v>
      </c>
      <c r="E15" s="1">
        <v>147</v>
      </c>
      <c r="F15" s="1">
        <v>22</v>
      </c>
    </row>
    <row r="16" spans="1:8" x14ac:dyDescent="0.2">
      <c r="A16">
        <v>11</v>
      </c>
      <c r="B16" s="1">
        <v>1721</v>
      </c>
      <c r="C16" s="1" t="s">
        <v>11</v>
      </c>
      <c r="D16" t="s">
        <v>83</v>
      </c>
      <c r="E16" s="1">
        <v>35</v>
      </c>
      <c r="F16" s="1">
        <v>19</v>
      </c>
    </row>
    <row r="17" spans="1:6" x14ac:dyDescent="0.2">
      <c r="A17">
        <v>12</v>
      </c>
      <c r="B17" s="1">
        <v>1721</v>
      </c>
      <c r="C17" s="1" t="s">
        <v>11</v>
      </c>
      <c r="D17" t="s">
        <v>84</v>
      </c>
      <c r="E17" s="1">
        <v>117</v>
      </c>
      <c r="F17" s="1">
        <v>12</v>
      </c>
    </row>
    <row r="18" spans="1:6" x14ac:dyDescent="0.2">
      <c r="A18">
        <v>13</v>
      </c>
      <c r="B18" s="1">
        <v>1721</v>
      </c>
      <c r="C18" s="1" t="s">
        <v>15</v>
      </c>
      <c r="D18" t="s">
        <v>85</v>
      </c>
      <c r="E18" s="1">
        <v>29</v>
      </c>
    </row>
    <row r="19" spans="1:6" x14ac:dyDescent="0.2">
      <c r="A19">
        <v>14</v>
      </c>
      <c r="B19" s="1">
        <v>1722</v>
      </c>
      <c r="C19" s="1" t="s">
        <v>86</v>
      </c>
      <c r="D19" t="s">
        <v>18</v>
      </c>
      <c r="E19" s="1">
        <v>85</v>
      </c>
      <c r="F19" s="1">
        <v>5</v>
      </c>
    </row>
    <row r="20" spans="1:6" x14ac:dyDescent="0.2">
      <c r="A20">
        <v>15</v>
      </c>
      <c r="B20" s="1">
        <v>1722</v>
      </c>
      <c r="C20" s="1" t="s">
        <v>20</v>
      </c>
      <c r="D20" t="s">
        <v>21</v>
      </c>
      <c r="E20" s="1">
        <v>109</v>
      </c>
      <c r="F20" s="1">
        <v>6</v>
      </c>
    </row>
    <row r="21" spans="1:6" x14ac:dyDescent="0.2">
      <c r="A21">
        <v>16</v>
      </c>
      <c r="B21" s="1">
        <v>1722</v>
      </c>
      <c r="C21" s="1" t="s">
        <v>15</v>
      </c>
      <c r="D21" t="s">
        <v>22</v>
      </c>
      <c r="E21" s="1">
        <v>106</v>
      </c>
      <c r="F21" s="1">
        <v>7</v>
      </c>
    </row>
    <row r="22" spans="1:6" x14ac:dyDescent="0.2">
      <c r="A22">
        <v>17</v>
      </c>
      <c r="B22" s="1">
        <v>1723</v>
      </c>
      <c r="C22" s="1" t="s">
        <v>12</v>
      </c>
      <c r="D22" t="s">
        <v>23</v>
      </c>
      <c r="E22" s="1">
        <v>36</v>
      </c>
      <c r="F22" s="1">
        <v>2</v>
      </c>
    </row>
    <row r="23" spans="1:6" x14ac:dyDescent="0.2">
      <c r="A23">
        <v>18</v>
      </c>
      <c r="B23" s="1">
        <v>1723</v>
      </c>
      <c r="C23" s="1" t="s">
        <v>9</v>
      </c>
      <c r="D23" t="s">
        <v>24</v>
      </c>
      <c r="E23" s="1">
        <v>8</v>
      </c>
    </row>
    <row r="24" spans="1:6" x14ac:dyDescent="0.2">
      <c r="A24">
        <v>19</v>
      </c>
      <c r="B24" s="1">
        <v>1723</v>
      </c>
      <c r="C24" s="1" t="s">
        <v>20</v>
      </c>
      <c r="D24" t="s">
        <v>21</v>
      </c>
      <c r="E24" s="1">
        <v>105</v>
      </c>
      <c r="F24" s="1">
        <v>11</v>
      </c>
    </row>
    <row r="25" spans="1:6" x14ac:dyDescent="0.2">
      <c r="A25">
        <v>20</v>
      </c>
      <c r="B25" s="1">
        <v>1723</v>
      </c>
      <c r="C25" s="1" t="s">
        <v>15</v>
      </c>
      <c r="D25" t="s">
        <v>22</v>
      </c>
      <c r="E25" s="1">
        <v>119</v>
      </c>
    </row>
    <row r="26" spans="1:6" x14ac:dyDescent="0.2">
      <c r="A26">
        <v>21</v>
      </c>
      <c r="B26" s="1">
        <v>1724</v>
      </c>
      <c r="C26" s="1" t="s">
        <v>12</v>
      </c>
      <c r="D26" t="s">
        <v>25</v>
      </c>
      <c r="E26" s="1">
        <v>67</v>
      </c>
    </row>
    <row r="27" spans="1:6" x14ac:dyDescent="0.2">
      <c r="A27">
        <v>22</v>
      </c>
      <c r="B27" s="1">
        <v>1724</v>
      </c>
      <c r="C27" s="1" t="s">
        <v>20</v>
      </c>
      <c r="D27" t="s">
        <v>26</v>
      </c>
      <c r="E27" s="1">
        <v>52</v>
      </c>
    </row>
    <row r="28" spans="1:6" x14ac:dyDescent="0.2">
      <c r="A28">
        <v>23</v>
      </c>
      <c r="B28" s="1">
        <v>1724</v>
      </c>
      <c r="C28" s="1" t="s">
        <v>15</v>
      </c>
      <c r="D28" t="s">
        <v>22</v>
      </c>
      <c r="E28" s="1">
        <v>109</v>
      </c>
    </row>
    <row r="29" spans="1:6" x14ac:dyDescent="0.2">
      <c r="A29">
        <v>24</v>
      </c>
      <c r="B29" s="1">
        <v>1724</v>
      </c>
      <c r="C29" s="1" t="s">
        <v>4</v>
      </c>
      <c r="D29" t="s">
        <v>87</v>
      </c>
      <c r="E29" s="1">
        <v>84</v>
      </c>
      <c r="F29" s="1">
        <v>10</v>
      </c>
    </row>
    <row r="30" spans="1:6" x14ac:dyDescent="0.2">
      <c r="A30">
        <v>25</v>
      </c>
      <c r="B30" s="1">
        <v>1725</v>
      </c>
      <c r="C30" s="1" t="s">
        <v>7</v>
      </c>
      <c r="D30" t="s">
        <v>27</v>
      </c>
      <c r="E30" s="1">
        <v>112</v>
      </c>
      <c r="F30" s="1">
        <v>22</v>
      </c>
    </row>
    <row r="31" spans="1:6" x14ac:dyDescent="0.2">
      <c r="A31">
        <v>26</v>
      </c>
      <c r="B31" s="1">
        <v>1725</v>
      </c>
      <c r="C31" s="1" t="s">
        <v>28</v>
      </c>
      <c r="D31" t="s">
        <v>22</v>
      </c>
      <c r="E31" s="1">
        <v>130</v>
      </c>
      <c r="F31" s="1">
        <v>10</v>
      </c>
    </row>
    <row r="32" spans="1:6" x14ac:dyDescent="0.2">
      <c r="A32">
        <v>27</v>
      </c>
      <c r="B32" s="1">
        <v>1725</v>
      </c>
      <c r="C32" s="1" t="s">
        <v>29</v>
      </c>
      <c r="D32" t="s">
        <v>87</v>
      </c>
      <c r="E32" s="1">
        <v>79</v>
      </c>
      <c r="F32" s="1">
        <v>38</v>
      </c>
    </row>
    <row r="33" spans="1:6" x14ac:dyDescent="0.2">
      <c r="A33">
        <v>28</v>
      </c>
      <c r="B33" s="1">
        <v>1726</v>
      </c>
      <c r="C33" s="1" t="s">
        <v>12</v>
      </c>
      <c r="D33" t="s">
        <v>30</v>
      </c>
      <c r="E33" s="1">
        <v>77</v>
      </c>
    </row>
    <row r="34" spans="1:6" x14ac:dyDescent="0.2">
      <c r="A34">
        <v>29</v>
      </c>
      <c r="B34" s="1">
        <v>1726</v>
      </c>
      <c r="C34" s="1" t="s">
        <v>31</v>
      </c>
      <c r="D34" t="s">
        <v>88</v>
      </c>
      <c r="E34" s="1">
        <v>75</v>
      </c>
      <c r="F34" s="1">
        <v>16</v>
      </c>
    </row>
    <row r="35" spans="1:6" x14ac:dyDescent="0.2">
      <c r="A35">
        <v>30</v>
      </c>
      <c r="B35" s="1">
        <v>1726</v>
      </c>
      <c r="C35" s="1" t="s">
        <v>15</v>
      </c>
      <c r="D35" t="s">
        <v>22</v>
      </c>
      <c r="E35" s="1">
        <v>130</v>
      </c>
    </row>
    <row r="36" spans="1:6" x14ac:dyDescent="0.2">
      <c r="A36">
        <v>31</v>
      </c>
      <c r="B36" s="1">
        <v>1727</v>
      </c>
      <c r="C36" s="1" t="s">
        <v>32</v>
      </c>
      <c r="D36" t="s">
        <v>87</v>
      </c>
      <c r="E36" s="1">
        <v>80</v>
      </c>
    </row>
    <row r="37" spans="1:6" x14ac:dyDescent="0.2">
      <c r="A37">
        <v>32</v>
      </c>
      <c r="B37" s="1">
        <v>1727</v>
      </c>
      <c r="C37" s="1" t="s">
        <v>20</v>
      </c>
      <c r="D37" t="s">
        <v>33</v>
      </c>
      <c r="E37" s="1">
        <v>107</v>
      </c>
    </row>
    <row r="38" spans="1:6" x14ac:dyDescent="0.2">
      <c r="A38">
        <v>33</v>
      </c>
      <c r="B38" s="1">
        <v>1727</v>
      </c>
      <c r="C38" s="1" t="s">
        <v>28</v>
      </c>
      <c r="D38" t="s">
        <v>22</v>
      </c>
      <c r="E38" s="1">
        <v>96</v>
      </c>
      <c r="F38" s="1">
        <v>27</v>
      </c>
    </row>
    <row r="39" spans="1:6" x14ac:dyDescent="0.2">
      <c r="A39">
        <v>34</v>
      </c>
      <c r="B39" s="1">
        <v>1727</v>
      </c>
      <c r="C39" s="1" t="s">
        <v>4</v>
      </c>
      <c r="D39" t="s">
        <v>10</v>
      </c>
      <c r="E39" s="1">
        <v>49</v>
      </c>
    </row>
    <row r="40" spans="1:6" x14ac:dyDescent="0.2">
      <c r="A40">
        <v>35</v>
      </c>
      <c r="B40" s="1">
        <v>1728</v>
      </c>
      <c r="C40" s="1" t="s">
        <v>31</v>
      </c>
      <c r="D40" t="s">
        <v>34</v>
      </c>
      <c r="E40" s="1">
        <v>146</v>
      </c>
    </row>
    <row r="41" spans="1:6" x14ac:dyDescent="0.2">
      <c r="A41">
        <v>36</v>
      </c>
      <c r="B41" s="1">
        <v>1728</v>
      </c>
      <c r="C41" s="1" t="s">
        <v>29</v>
      </c>
      <c r="D41" t="s">
        <v>22</v>
      </c>
      <c r="E41" s="1">
        <v>100</v>
      </c>
      <c r="F41" s="1">
        <v>14</v>
      </c>
    </row>
    <row r="42" spans="1:6" x14ac:dyDescent="0.2">
      <c r="A42">
        <v>37</v>
      </c>
      <c r="B42" s="1">
        <v>1729</v>
      </c>
      <c r="C42" s="1" t="s">
        <v>32</v>
      </c>
      <c r="D42" t="s">
        <v>35</v>
      </c>
      <c r="E42" s="1">
        <v>96</v>
      </c>
      <c r="F42" s="1">
        <v>10</v>
      </c>
    </row>
    <row r="43" spans="1:6" x14ac:dyDescent="0.2">
      <c r="A43">
        <v>38</v>
      </c>
      <c r="B43" s="1">
        <v>1729</v>
      </c>
      <c r="C43" s="1" t="s">
        <v>29</v>
      </c>
      <c r="D43" t="s">
        <v>22</v>
      </c>
      <c r="E43" s="1">
        <v>154</v>
      </c>
      <c r="F43" s="1">
        <v>32</v>
      </c>
    </row>
    <row r="44" spans="1:6" x14ac:dyDescent="0.2">
      <c r="A44">
        <v>39</v>
      </c>
      <c r="B44" s="1">
        <v>1730</v>
      </c>
      <c r="C44" s="1" t="s">
        <v>9</v>
      </c>
      <c r="D44" t="s">
        <v>35</v>
      </c>
      <c r="E44" s="1">
        <v>106</v>
      </c>
      <c r="F44" s="1">
        <v>12</v>
      </c>
    </row>
    <row r="45" spans="1:6" x14ac:dyDescent="0.2">
      <c r="A45">
        <v>40</v>
      </c>
      <c r="B45" s="1">
        <v>1730</v>
      </c>
      <c r="C45" s="1" t="s">
        <v>28</v>
      </c>
      <c r="D45" t="s">
        <v>36</v>
      </c>
      <c r="E45" s="1">
        <v>77</v>
      </c>
    </row>
    <row r="46" spans="1:6" x14ac:dyDescent="0.2">
      <c r="A46">
        <v>41</v>
      </c>
      <c r="B46" s="1">
        <v>1730</v>
      </c>
      <c r="C46" s="1" t="s">
        <v>29</v>
      </c>
      <c r="D46" t="s">
        <v>37</v>
      </c>
      <c r="E46" s="1">
        <v>155</v>
      </c>
    </row>
    <row r="47" spans="1:6" x14ac:dyDescent="0.2">
      <c r="A47">
        <v>42</v>
      </c>
      <c r="B47" s="1">
        <v>1731</v>
      </c>
      <c r="C47" s="1" t="s">
        <v>7</v>
      </c>
      <c r="D47" t="s">
        <v>38</v>
      </c>
      <c r="E47" s="1">
        <v>16</v>
      </c>
    </row>
    <row r="48" spans="1:6" x14ac:dyDescent="0.2">
      <c r="A48">
        <v>43</v>
      </c>
      <c r="B48" s="1">
        <v>1731</v>
      </c>
      <c r="C48" s="1" t="s">
        <v>9</v>
      </c>
      <c r="D48" t="s">
        <v>35</v>
      </c>
      <c r="E48" s="1">
        <v>102</v>
      </c>
      <c r="F48" s="1">
        <v>7</v>
      </c>
    </row>
    <row r="49" spans="1:6" x14ac:dyDescent="0.2">
      <c r="A49">
        <v>44</v>
      </c>
      <c r="B49" s="1">
        <v>1731</v>
      </c>
      <c r="C49" s="1" t="s">
        <v>15</v>
      </c>
      <c r="D49" t="s">
        <v>36</v>
      </c>
      <c r="E49" s="1">
        <v>113</v>
      </c>
      <c r="F49" s="1">
        <v>14</v>
      </c>
    </row>
    <row r="50" spans="1:6" x14ac:dyDescent="0.2">
      <c r="A50">
        <v>45</v>
      </c>
      <c r="B50" s="1">
        <v>1731</v>
      </c>
      <c r="C50" s="1" t="s">
        <v>4</v>
      </c>
      <c r="D50" t="s">
        <v>22</v>
      </c>
      <c r="E50" s="1">
        <v>88</v>
      </c>
    </row>
    <row r="51" spans="1:6" x14ac:dyDescent="0.2">
      <c r="A51">
        <v>46</v>
      </c>
      <c r="B51" s="1">
        <v>1732</v>
      </c>
      <c r="C51" s="1" t="s">
        <v>7</v>
      </c>
      <c r="D51" t="s">
        <v>35</v>
      </c>
      <c r="E51" s="1">
        <v>79</v>
      </c>
      <c r="F51" s="1">
        <v>1</v>
      </c>
    </row>
    <row r="52" spans="1:6" x14ac:dyDescent="0.2">
      <c r="A52">
        <v>47</v>
      </c>
      <c r="B52" s="1">
        <v>1732</v>
      </c>
      <c r="C52" s="1" t="s">
        <v>15</v>
      </c>
      <c r="D52" t="s">
        <v>39</v>
      </c>
      <c r="E52" s="1">
        <v>141</v>
      </c>
    </row>
    <row r="53" spans="1:6" x14ac:dyDescent="0.2">
      <c r="A53">
        <v>48</v>
      </c>
      <c r="B53" s="1">
        <v>1733</v>
      </c>
      <c r="C53" s="1" t="s">
        <v>12</v>
      </c>
      <c r="D53" t="s">
        <v>36</v>
      </c>
      <c r="E53" s="1">
        <v>63</v>
      </c>
    </row>
    <row r="54" spans="1:6" x14ac:dyDescent="0.2">
      <c r="A54">
        <v>49</v>
      </c>
      <c r="B54" s="1">
        <v>1733</v>
      </c>
      <c r="C54" s="1" t="s">
        <v>7</v>
      </c>
      <c r="D54" t="s">
        <v>35</v>
      </c>
      <c r="E54" s="1">
        <v>99</v>
      </c>
    </row>
    <row r="55" spans="1:6" x14ac:dyDescent="0.2">
      <c r="A55">
        <v>50</v>
      </c>
      <c r="B55" s="1">
        <v>1734</v>
      </c>
      <c r="C55" s="1" t="s">
        <v>6</v>
      </c>
      <c r="D55" t="s">
        <v>39</v>
      </c>
      <c r="E55" s="1">
        <v>139</v>
      </c>
      <c r="F55" s="1">
        <v>5</v>
      </c>
    </row>
    <row r="56" spans="1:6" x14ac:dyDescent="0.2">
      <c r="A56">
        <v>51</v>
      </c>
      <c r="B56" s="1">
        <v>1734</v>
      </c>
      <c r="C56" s="1" t="s">
        <v>7</v>
      </c>
      <c r="D56" t="s">
        <v>35</v>
      </c>
      <c r="E56" s="1">
        <v>64</v>
      </c>
    </row>
    <row r="57" spans="1:6" x14ac:dyDescent="0.2">
      <c r="A57">
        <v>52</v>
      </c>
      <c r="B57" s="1">
        <v>1734</v>
      </c>
      <c r="C57" s="1" t="s">
        <v>4</v>
      </c>
      <c r="D57" t="s">
        <v>39</v>
      </c>
      <c r="E57" s="1">
        <v>146</v>
      </c>
      <c r="F57" s="1">
        <v>24</v>
      </c>
    </row>
    <row r="58" spans="1:6" x14ac:dyDescent="0.2">
      <c r="A58">
        <v>53</v>
      </c>
      <c r="B58" s="1">
        <v>1735</v>
      </c>
      <c r="C58" s="1" t="s">
        <v>7</v>
      </c>
      <c r="D58" t="s">
        <v>35</v>
      </c>
      <c r="E58" s="1">
        <v>99</v>
      </c>
    </row>
    <row r="59" spans="1:6" x14ac:dyDescent="0.2">
      <c r="A59">
        <v>54</v>
      </c>
      <c r="B59" s="1">
        <v>1735</v>
      </c>
      <c r="C59" s="1" t="s">
        <v>4</v>
      </c>
      <c r="D59" t="s">
        <v>19</v>
      </c>
      <c r="E59" s="1">
        <v>50</v>
      </c>
    </row>
    <row r="60" spans="1:6" x14ac:dyDescent="0.2">
      <c r="A60">
        <v>55</v>
      </c>
      <c r="B60" s="1">
        <v>1736</v>
      </c>
      <c r="C60" s="1" t="s">
        <v>12</v>
      </c>
      <c r="D60" t="s">
        <v>40</v>
      </c>
      <c r="E60" s="1">
        <v>170</v>
      </c>
      <c r="F60" s="1">
        <v>21</v>
      </c>
    </row>
    <row r="61" spans="1:6" x14ac:dyDescent="0.2">
      <c r="A61">
        <v>56</v>
      </c>
      <c r="B61" s="1">
        <v>1736</v>
      </c>
      <c r="C61" s="1" t="s">
        <v>9</v>
      </c>
      <c r="D61" t="s">
        <v>35</v>
      </c>
      <c r="E61" s="1">
        <v>124</v>
      </c>
    </row>
    <row r="62" spans="1:6" x14ac:dyDescent="0.2">
      <c r="A62">
        <v>57</v>
      </c>
      <c r="B62" s="1">
        <v>1736</v>
      </c>
      <c r="C62" s="1" t="s">
        <v>4</v>
      </c>
      <c r="D62" t="s">
        <v>40</v>
      </c>
      <c r="E62" s="1">
        <v>169</v>
      </c>
    </row>
    <row r="63" spans="1:6" x14ac:dyDescent="0.2">
      <c r="A63">
        <v>58</v>
      </c>
      <c r="B63" s="1">
        <v>1737</v>
      </c>
      <c r="C63" s="1" t="s">
        <v>9</v>
      </c>
      <c r="D63" t="s">
        <v>22</v>
      </c>
      <c r="E63" s="1">
        <v>70</v>
      </c>
    </row>
    <row r="64" spans="1:6" x14ac:dyDescent="0.2">
      <c r="A64">
        <v>59</v>
      </c>
      <c r="B64" s="1">
        <v>1737</v>
      </c>
      <c r="C64" s="1" t="s">
        <v>28</v>
      </c>
      <c r="D64" t="s">
        <v>89</v>
      </c>
      <c r="E64" s="1">
        <v>132</v>
      </c>
    </row>
    <row r="65" spans="1:5" x14ac:dyDescent="0.2">
      <c r="A65">
        <v>60</v>
      </c>
      <c r="B65" s="1">
        <v>1738</v>
      </c>
      <c r="C65" s="1" t="s">
        <v>6</v>
      </c>
      <c r="D65" t="s">
        <v>40</v>
      </c>
      <c r="E65" s="1">
        <v>129</v>
      </c>
    </row>
    <row r="66" spans="1:5" x14ac:dyDescent="0.2">
      <c r="A66">
        <v>61</v>
      </c>
      <c r="B66" s="1">
        <v>1738</v>
      </c>
      <c r="C66" s="1" t="s">
        <v>31</v>
      </c>
      <c r="D66" t="s">
        <v>22</v>
      </c>
      <c r="E66" s="1">
        <v>160</v>
      </c>
    </row>
    <row r="67" spans="1:5" x14ac:dyDescent="0.2">
      <c r="A67">
        <v>62</v>
      </c>
      <c r="B67" s="1">
        <v>1739</v>
      </c>
      <c r="C67" s="1" t="s">
        <v>6</v>
      </c>
      <c r="D67" t="s">
        <v>40</v>
      </c>
      <c r="E67" s="1">
        <v>127</v>
      </c>
    </row>
    <row r="68" spans="1:5" x14ac:dyDescent="0.2">
      <c r="A68">
        <v>63</v>
      </c>
      <c r="B68" s="1">
        <v>1739</v>
      </c>
      <c r="C68" s="1" t="s">
        <v>7</v>
      </c>
      <c r="D68" t="s">
        <v>22</v>
      </c>
      <c r="E68" s="1">
        <v>62</v>
      </c>
    </row>
    <row r="69" spans="1:5" x14ac:dyDescent="0.2">
      <c r="A69">
        <v>64</v>
      </c>
      <c r="B69" s="1">
        <v>1739</v>
      </c>
      <c r="C69" s="1" t="s">
        <v>20</v>
      </c>
      <c r="D69" t="s">
        <v>10</v>
      </c>
      <c r="E69" s="1">
        <v>86</v>
      </c>
    </row>
    <row r="70" spans="1:5" x14ac:dyDescent="0.2">
      <c r="A70">
        <v>65</v>
      </c>
      <c r="B70" s="1">
        <v>1739</v>
      </c>
      <c r="C70" s="1" t="s">
        <v>15</v>
      </c>
      <c r="D70" t="s">
        <v>90</v>
      </c>
      <c r="E70" s="1">
        <v>76</v>
      </c>
    </row>
    <row r="71" spans="1:5" x14ac:dyDescent="0.2">
      <c r="A71">
        <v>66</v>
      </c>
      <c r="B71" s="1">
        <v>1740</v>
      </c>
      <c r="C71" s="1" t="s">
        <v>12</v>
      </c>
      <c r="D71" t="s">
        <v>41</v>
      </c>
      <c r="E71" s="1">
        <v>114</v>
      </c>
    </row>
    <row r="72" spans="1:5" x14ac:dyDescent="0.2">
      <c r="A72">
        <v>67</v>
      </c>
      <c r="B72" s="1">
        <v>1740</v>
      </c>
      <c r="C72" s="1" t="s">
        <v>31</v>
      </c>
      <c r="D72" t="s">
        <v>42</v>
      </c>
      <c r="E72" s="1">
        <v>117</v>
      </c>
    </row>
    <row r="73" spans="1:5" x14ac:dyDescent="0.2">
      <c r="A73">
        <v>68</v>
      </c>
      <c r="B73" s="1">
        <v>1740</v>
      </c>
      <c r="C73" s="1" t="s">
        <v>4</v>
      </c>
      <c r="D73" t="s">
        <v>43</v>
      </c>
      <c r="E73" s="1">
        <v>91</v>
      </c>
    </row>
    <row r="74" spans="1:5" x14ac:dyDescent="0.2">
      <c r="A74">
        <v>69</v>
      </c>
      <c r="B74" s="1">
        <v>1741</v>
      </c>
      <c r="C74" s="1" t="s">
        <v>6</v>
      </c>
      <c r="D74" t="s">
        <v>44</v>
      </c>
      <c r="E74" s="1">
        <v>99</v>
      </c>
    </row>
    <row r="75" spans="1:5" x14ac:dyDescent="0.2">
      <c r="A75">
        <v>70</v>
      </c>
      <c r="B75" s="1">
        <v>1741</v>
      </c>
      <c r="C75" s="1" t="s">
        <v>7</v>
      </c>
      <c r="D75" t="s">
        <v>45</v>
      </c>
    </row>
    <row r="76" spans="1:5" x14ac:dyDescent="0.2">
      <c r="A76">
        <v>71</v>
      </c>
      <c r="B76" s="1">
        <v>1741</v>
      </c>
      <c r="C76" s="1" t="s">
        <v>7</v>
      </c>
      <c r="D76" t="s">
        <v>46</v>
      </c>
    </row>
    <row r="77" spans="1:5" x14ac:dyDescent="0.2">
      <c r="A77">
        <v>0</v>
      </c>
      <c r="B77" s="1">
        <v>1741</v>
      </c>
      <c r="D77" t="s">
        <v>115</v>
      </c>
      <c r="E77" s="1">
        <v>160</v>
      </c>
    </row>
    <row r="78" spans="1:5" x14ac:dyDescent="0.2">
      <c r="A78">
        <v>72</v>
      </c>
      <c r="B78" s="1">
        <v>1741</v>
      </c>
      <c r="C78" s="1" t="s">
        <v>9</v>
      </c>
      <c r="D78" t="s">
        <v>91</v>
      </c>
      <c r="E78" s="1">
        <v>23</v>
      </c>
    </row>
    <row r="79" spans="1:5" x14ac:dyDescent="0.2">
      <c r="A79">
        <v>73</v>
      </c>
      <c r="B79" s="1">
        <v>1741</v>
      </c>
      <c r="C79" s="1" t="s">
        <v>9</v>
      </c>
      <c r="D79" t="s">
        <v>47</v>
      </c>
      <c r="E79" s="1">
        <v>9</v>
      </c>
    </row>
    <row r="80" spans="1:5" x14ac:dyDescent="0.2">
      <c r="A80">
        <v>74</v>
      </c>
      <c r="B80" s="1">
        <v>1741</v>
      </c>
      <c r="C80" s="1" t="s">
        <v>11</v>
      </c>
      <c r="D80" t="s">
        <v>48</v>
      </c>
      <c r="E80" s="1">
        <v>7</v>
      </c>
    </row>
    <row r="81" spans="1:5" x14ac:dyDescent="0.2">
      <c r="A81">
        <v>75</v>
      </c>
      <c r="B81" s="1">
        <v>1741</v>
      </c>
      <c r="C81" s="1" t="s">
        <v>15</v>
      </c>
      <c r="D81" t="s">
        <v>92</v>
      </c>
      <c r="E81" s="1">
        <v>135</v>
      </c>
    </row>
    <row r="82" spans="1:5" x14ac:dyDescent="0.2">
      <c r="A82">
        <v>76</v>
      </c>
      <c r="B82" s="1">
        <v>1742</v>
      </c>
      <c r="C82" s="1" t="s">
        <v>12</v>
      </c>
      <c r="D82" t="s">
        <v>49</v>
      </c>
      <c r="E82" s="1">
        <v>84</v>
      </c>
    </row>
    <row r="83" spans="1:5" x14ac:dyDescent="0.2">
      <c r="A83">
        <v>77</v>
      </c>
      <c r="B83" s="1">
        <v>1742</v>
      </c>
      <c r="C83" s="1" t="s">
        <v>11</v>
      </c>
      <c r="D83" t="s">
        <v>50</v>
      </c>
      <c r="E83" s="1">
        <v>84</v>
      </c>
    </row>
    <row r="84" spans="1:5" x14ac:dyDescent="0.2">
      <c r="A84">
        <v>78</v>
      </c>
      <c r="B84" s="1">
        <v>1742</v>
      </c>
      <c r="C84" s="1" t="s">
        <v>31</v>
      </c>
      <c r="D84" t="s">
        <v>51</v>
      </c>
      <c r="E84" s="1">
        <v>56</v>
      </c>
    </row>
    <row r="85" spans="1:5" x14ac:dyDescent="0.2">
      <c r="A85">
        <v>79</v>
      </c>
      <c r="B85" s="1">
        <v>1742</v>
      </c>
      <c r="C85" s="1" t="s">
        <v>28</v>
      </c>
      <c r="D85" t="s">
        <v>22</v>
      </c>
      <c r="E85" s="1">
        <v>74</v>
      </c>
    </row>
    <row r="86" spans="1:5" x14ac:dyDescent="0.2">
      <c r="A86">
        <v>80</v>
      </c>
      <c r="B86" s="1">
        <v>1743</v>
      </c>
      <c r="C86" s="1" t="s">
        <v>32</v>
      </c>
      <c r="D86" t="s">
        <v>52</v>
      </c>
      <c r="E86" s="1">
        <v>132</v>
      </c>
    </row>
    <row r="87" spans="1:5" x14ac:dyDescent="0.2">
      <c r="A87">
        <v>81</v>
      </c>
      <c r="B87" s="1">
        <v>1743</v>
      </c>
      <c r="C87" s="1" t="s">
        <v>9</v>
      </c>
      <c r="D87" t="s">
        <v>93</v>
      </c>
      <c r="E87" s="1">
        <v>32</v>
      </c>
    </row>
    <row r="88" spans="1:5" x14ac:dyDescent="0.2">
      <c r="A88">
        <v>82</v>
      </c>
      <c r="B88" s="1">
        <v>1743</v>
      </c>
      <c r="C88" s="1" t="s">
        <v>29</v>
      </c>
      <c r="D88" t="s">
        <v>94</v>
      </c>
      <c r="E88" s="1">
        <v>110</v>
      </c>
    </row>
    <row r="89" spans="1:5" x14ac:dyDescent="0.2">
      <c r="A89">
        <v>83</v>
      </c>
      <c r="B89" s="1">
        <v>1744</v>
      </c>
      <c r="C89" s="1" t="s">
        <v>12</v>
      </c>
      <c r="D89" t="s">
        <v>53</v>
      </c>
      <c r="E89" s="1">
        <v>99</v>
      </c>
    </row>
    <row r="90" spans="1:5" x14ac:dyDescent="0.2">
      <c r="A90">
        <v>84</v>
      </c>
      <c r="B90" s="1">
        <v>1744</v>
      </c>
      <c r="C90" s="1" t="s">
        <v>15</v>
      </c>
      <c r="D90" t="s">
        <v>16</v>
      </c>
      <c r="E90" s="1">
        <v>105</v>
      </c>
    </row>
    <row r="91" spans="1:5" x14ac:dyDescent="0.2">
      <c r="A91">
        <v>85</v>
      </c>
      <c r="B91" s="1">
        <v>1745</v>
      </c>
      <c r="C91" s="1" t="s">
        <v>6</v>
      </c>
      <c r="D91" t="s">
        <v>8</v>
      </c>
      <c r="E91" s="1">
        <v>80</v>
      </c>
    </row>
    <row r="92" spans="1:5" x14ac:dyDescent="0.2">
      <c r="A92">
        <v>86</v>
      </c>
      <c r="B92" s="1">
        <v>1745</v>
      </c>
      <c r="C92" s="1" t="s">
        <v>20</v>
      </c>
      <c r="D92" t="s">
        <v>95</v>
      </c>
      <c r="E92" s="1">
        <v>29</v>
      </c>
    </row>
    <row r="93" spans="1:5" x14ac:dyDescent="0.2">
      <c r="A93">
        <v>87</v>
      </c>
      <c r="B93" s="1">
        <v>1746</v>
      </c>
      <c r="C93" s="1" t="s">
        <v>6</v>
      </c>
      <c r="D93" t="s">
        <v>96</v>
      </c>
      <c r="E93" s="1">
        <v>136</v>
      </c>
    </row>
    <row r="94" spans="1:5" x14ac:dyDescent="0.2">
      <c r="A94">
        <v>88</v>
      </c>
      <c r="B94" s="1">
        <v>1746</v>
      </c>
      <c r="C94" s="1" t="s">
        <v>54</v>
      </c>
      <c r="D94" t="s">
        <v>55</v>
      </c>
      <c r="E94" s="1">
        <v>84</v>
      </c>
    </row>
    <row r="95" spans="1:5" x14ac:dyDescent="0.2">
      <c r="A95">
        <v>89</v>
      </c>
      <c r="B95" s="1">
        <v>1746</v>
      </c>
      <c r="C95" s="1" t="s">
        <v>28</v>
      </c>
      <c r="D95" t="s">
        <v>56</v>
      </c>
      <c r="E95" s="1">
        <v>52</v>
      </c>
    </row>
    <row r="96" spans="1:5" x14ac:dyDescent="0.2">
      <c r="A96">
        <v>90</v>
      </c>
      <c r="B96" s="1">
        <v>1747</v>
      </c>
      <c r="C96" s="1" t="s">
        <v>6</v>
      </c>
      <c r="D96" t="s">
        <v>94</v>
      </c>
      <c r="E96" s="1">
        <v>61</v>
      </c>
    </row>
    <row r="97" spans="1:5" x14ac:dyDescent="0.2">
      <c r="A97">
        <v>91</v>
      </c>
      <c r="B97" s="1">
        <v>1747</v>
      </c>
      <c r="C97" s="1" t="s">
        <v>20</v>
      </c>
      <c r="D97" t="s">
        <v>55</v>
      </c>
      <c r="E97" s="1">
        <v>88</v>
      </c>
    </row>
    <row r="98" spans="1:5" x14ac:dyDescent="0.2">
      <c r="A98">
        <v>92</v>
      </c>
      <c r="B98" s="1">
        <v>1748</v>
      </c>
      <c r="C98" s="1" t="s">
        <v>6</v>
      </c>
      <c r="D98" t="s">
        <v>97</v>
      </c>
      <c r="E98" s="1">
        <v>103</v>
      </c>
    </row>
    <row r="99" spans="1:5" x14ac:dyDescent="0.2">
      <c r="A99">
        <v>93</v>
      </c>
      <c r="B99" s="1">
        <v>1748</v>
      </c>
      <c r="C99" s="1" t="s">
        <v>31</v>
      </c>
      <c r="D99" t="s">
        <v>57</v>
      </c>
      <c r="E99" s="1">
        <v>124</v>
      </c>
    </row>
    <row r="100" spans="1:5" x14ac:dyDescent="0.2">
      <c r="A100">
        <v>94</v>
      </c>
      <c r="B100" s="1">
        <v>1748</v>
      </c>
      <c r="C100" s="1" t="s">
        <v>20</v>
      </c>
      <c r="D100" t="s">
        <v>10</v>
      </c>
      <c r="E100" s="1">
        <v>55</v>
      </c>
    </row>
    <row r="101" spans="1:5" x14ac:dyDescent="0.2">
      <c r="A101">
        <v>95</v>
      </c>
      <c r="B101" s="1">
        <v>1749</v>
      </c>
      <c r="C101" s="1" t="s">
        <v>6</v>
      </c>
      <c r="D101" t="s">
        <v>55</v>
      </c>
      <c r="E101" s="1">
        <v>120</v>
      </c>
    </row>
    <row r="102" spans="1:5" x14ac:dyDescent="0.2">
      <c r="A102">
        <v>96</v>
      </c>
      <c r="B102" s="1">
        <v>1749</v>
      </c>
      <c r="C102" s="1" t="s">
        <v>9</v>
      </c>
      <c r="D102" t="s">
        <v>57</v>
      </c>
      <c r="E102" s="1">
        <v>150</v>
      </c>
    </row>
    <row r="103" spans="1:5" x14ac:dyDescent="0.2">
      <c r="A103">
        <v>97</v>
      </c>
      <c r="B103" s="1">
        <v>1749</v>
      </c>
      <c r="C103" s="1" t="s">
        <v>11</v>
      </c>
      <c r="D103" t="s">
        <v>58</v>
      </c>
    </row>
    <row r="104" spans="1:5" x14ac:dyDescent="0.2">
      <c r="A104">
        <v>98</v>
      </c>
      <c r="B104" s="1">
        <v>1749</v>
      </c>
      <c r="C104" s="1" t="s">
        <v>15</v>
      </c>
      <c r="D104" t="s">
        <v>56</v>
      </c>
    </row>
    <row r="105" spans="1:5" x14ac:dyDescent="0.2">
      <c r="A105">
        <v>0</v>
      </c>
      <c r="B105" s="1">
        <v>1749</v>
      </c>
      <c r="D105" t="s">
        <v>116</v>
      </c>
      <c r="E105" s="1">
        <v>170</v>
      </c>
    </row>
    <row r="106" spans="1:5" x14ac:dyDescent="0.2">
      <c r="A106">
        <v>99</v>
      </c>
      <c r="B106" s="1">
        <v>1750</v>
      </c>
      <c r="C106" s="1" t="s">
        <v>7</v>
      </c>
      <c r="D106" t="s">
        <v>8</v>
      </c>
      <c r="E106" s="1">
        <v>82</v>
      </c>
    </row>
    <row r="107" spans="1:5" x14ac:dyDescent="0.2">
      <c r="A107">
        <v>100</v>
      </c>
      <c r="B107" s="1">
        <v>1750</v>
      </c>
      <c r="C107" s="1" t="s">
        <v>9</v>
      </c>
      <c r="D107" t="s">
        <v>57</v>
      </c>
      <c r="E107" s="1">
        <v>138</v>
      </c>
    </row>
    <row r="108" spans="1:5" x14ac:dyDescent="0.2">
      <c r="A108">
        <v>101</v>
      </c>
      <c r="B108" s="1">
        <v>1750</v>
      </c>
      <c r="C108" s="1" t="s">
        <v>15</v>
      </c>
      <c r="D108" t="s">
        <v>58</v>
      </c>
      <c r="E108" s="1">
        <v>131</v>
      </c>
    </row>
    <row r="109" spans="1:5" x14ac:dyDescent="0.2">
      <c r="A109">
        <v>102</v>
      </c>
      <c r="B109" s="1">
        <v>1750</v>
      </c>
      <c r="C109" s="1" t="s">
        <v>29</v>
      </c>
      <c r="D109" t="s">
        <v>59</v>
      </c>
      <c r="E109" s="1">
        <v>91</v>
      </c>
    </row>
    <row r="110" spans="1:5" x14ac:dyDescent="0.2">
      <c r="A110">
        <v>103</v>
      </c>
      <c r="B110" s="1">
        <v>1751</v>
      </c>
      <c r="C110" s="1" t="s">
        <v>9</v>
      </c>
      <c r="D110" t="s">
        <v>8</v>
      </c>
      <c r="E110" s="1">
        <v>155</v>
      </c>
    </row>
    <row r="111" spans="1:5" x14ac:dyDescent="0.2">
      <c r="A111">
        <v>104</v>
      </c>
      <c r="B111" s="1">
        <v>1751</v>
      </c>
      <c r="C111" s="1" t="s">
        <v>28</v>
      </c>
      <c r="D111" t="s">
        <v>60</v>
      </c>
      <c r="E111" s="1">
        <v>153</v>
      </c>
    </row>
    <row r="112" spans="1:5" x14ac:dyDescent="0.2">
      <c r="A112">
        <v>105</v>
      </c>
      <c r="B112" s="1">
        <v>1752</v>
      </c>
      <c r="C112" s="1" t="s">
        <v>12</v>
      </c>
      <c r="D112" t="s">
        <v>58</v>
      </c>
      <c r="E112" s="1">
        <v>119</v>
      </c>
    </row>
    <row r="113" spans="1:5" x14ac:dyDescent="0.2">
      <c r="A113">
        <v>106</v>
      </c>
      <c r="B113" s="1">
        <v>1752</v>
      </c>
      <c r="C113" s="1" t="s">
        <v>9</v>
      </c>
      <c r="D113" t="s">
        <v>57</v>
      </c>
      <c r="E113" s="1">
        <v>138</v>
      </c>
    </row>
    <row r="114" spans="1:5" x14ac:dyDescent="0.2">
      <c r="A114">
        <v>107</v>
      </c>
      <c r="B114" s="1">
        <v>1752</v>
      </c>
      <c r="C114" s="1" t="s">
        <v>11</v>
      </c>
      <c r="D114" t="s">
        <v>8</v>
      </c>
      <c r="E114" s="1">
        <v>107</v>
      </c>
    </row>
    <row r="115" spans="1:5" x14ac:dyDescent="0.2">
      <c r="A115">
        <v>108</v>
      </c>
      <c r="B115" s="1">
        <v>1752</v>
      </c>
      <c r="C115" s="1" t="s">
        <v>4</v>
      </c>
      <c r="D115" t="s">
        <v>60</v>
      </c>
      <c r="E115" s="1">
        <v>111</v>
      </c>
    </row>
    <row r="116" spans="1:5" x14ac:dyDescent="0.2">
      <c r="A116">
        <v>109</v>
      </c>
      <c r="B116" s="1">
        <v>1753</v>
      </c>
      <c r="C116" s="1" t="s">
        <v>7</v>
      </c>
      <c r="D116" t="s">
        <v>58</v>
      </c>
      <c r="E116" s="1">
        <v>143</v>
      </c>
    </row>
    <row r="117" spans="1:5" x14ac:dyDescent="0.2">
      <c r="A117">
        <v>110</v>
      </c>
      <c r="B117" s="1">
        <v>1753</v>
      </c>
      <c r="C117" s="1" t="s">
        <v>20</v>
      </c>
      <c r="D117" t="s">
        <v>8</v>
      </c>
      <c r="E117" s="1">
        <v>108</v>
      </c>
    </row>
    <row r="118" spans="1:5" x14ac:dyDescent="0.2">
      <c r="A118">
        <v>111</v>
      </c>
      <c r="B118" s="1">
        <v>1753</v>
      </c>
      <c r="C118" s="1" t="s">
        <v>4</v>
      </c>
      <c r="D118" t="s">
        <v>61</v>
      </c>
      <c r="E118" s="1">
        <v>116</v>
      </c>
    </row>
    <row r="119" spans="1:5" x14ac:dyDescent="0.2">
      <c r="A119">
        <v>112</v>
      </c>
      <c r="B119" s="1">
        <v>1754</v>
      </c>
      <c r="C119" s="1" t="s">
        <v>32</v>
      </c>
      <c r="D119" t="s">
        <v>58</v>
      </c>
      <c r="E119" s="1">
        <v>150</v>
      </c>
    </row>
    <row r="120" spans="1:5" x14ac:dyDescent="0.2">
      <c r="A120">
        <v>113</v>
      </c>
      <c r="B120" s="1">
        <v>1754</v>
      </c>
      <c r="C120" s="1" t="s">
        <v>31</v>
      </c>
      <c r="D120" t="s">
        <v>8</v>
      </c>
      <c r="E120" s="1">
        <v>128</v>
      </c>
    </row>
    <row r="121" spans="1:5" x14ac:dyDescent="0.2">
      <c r="A121">
        <v>114</v>
      </c>
      <c r="B121" s="1">
        <v>1754</v>
      </c>
      <c r="C121" s="1" t="s">
        <v>15</v>
      </c>
      <c r="D121" t="s">
        <v>62</v>
      </c>
      <c r="E121" s="1">
        <v>133</v>
      </c>
    </row>
    <row r="122" spans="1:5" x14ac:dyDescent="0.2">
      <c r="A122">
        <v>115</v>
      </c>
      <c r="B122" s="1">
        <v>1755</v>
      </c>
      <c r="C122" s="1" t="s">
        <v>12</v>
      </c>
      <c r="D122" t="s">
        <v>60</v>
      </c>
      <c r="E122" s="1">
        <v>83</v>
      </c>
    </row>
    <row r="123" spans="1:5" x14ac:dyDescent="0.2">
      <c r="A123">
        <v>116</v>
      </c>
      <c r="B123" s="1">
        <v>1755</v>
      </c>
      <c r="C123" s="1" t="s">
        <v>9</v>
      </c>
      <c r="D123" t="s">
        <v>63</v>
      </c>
      <c r="E123" s="1">
        <v>121</v>
      </c>
    </row>
    <row r="124" spans="1:5" x14ac:dyDescent="0.2">
      <c r="A124">
        <v>117</v>
      </c>
      <c r="B124" s="1">
        <v>1755</v>
      </c>
      <c r="C124" s="1" t="s">
        <v>28</v>
      </c>
      <c r="D124" t="s">
        <v>8</v>
      </c>
      <c r="E124" s="1">
        <v>126</v>
      </c>
    </row>
    <row r="125" spans="1:5" x14ac:dyDescent="0.2">
      <c r="A125">
        <v>118</v>
      </c>
      <c r="B125" s="1">
        <v>1756</v>
      </c>
      <c r="C125" s="1" t="s">
        <v>6</v>
      </c>
      <c r="D125" t="s">
        <v>60</v>
      </c>
      <c r="E125" s="1">
        <v>100</v>
      </c>
    </row>
    <row r="126" spans="1:5" x14ac:dyDescent="0.2">
      <c r="A126">
        <v>119</v>
      </c>
      <c r="B126" s="1">
        <v>1756</v>
      </c>
      <c r="C126" s="1" t="s">
        <v>31</v>
      </c>
      <c r="D126" t="s">
        <v>64</v>
      </c>
      <c r="E126" s="1">
        <v>103</v>
      </c>
    </row>
    <row r="127" spans="1:5" x14ac:dyDescent="0.2">
      <c r="A127">
        <v>120</v>
      </c>
      <c r="B127" s="1">
        <v>1756</v>
      </c>
      <c r="C127" s="1" t="s">
        <v>15</v>
      </c>
      <c r="D127" t="s">
        <v>65</v>
      </c>
      <c r="E127" s="1">
        <v>114</v>
      </c>
    </row>
    <row r="128" spans="1:5" x14ac:dyDescent="0.2">
      <c r="A128">
        <v>121</v>
      </c>
      <c r="B128" s="1">
        <v>1757</v>
      </c>
      <c r="C128" s="1" t="s">
        <v>32</v>
      </c>
      <c r="D128" t="s">
        <v>8</v>
      </c>
      <c r="E128" s="1">
        <v>99</v>
      </c>
    </row>
    <row r="129" spans="1:5" x14ac:dyDescent="0.2">
      <c r="A129">
        <v>122</v>
      </c>
      <c r="B129" s="1">
        <v>1757</v>
      </c>
      <c r="C129" s="1" t="s">
        <v>28</v>
      </c>
      <c r="D129" t="s">
        <v>66</v>
      </c>
      <c r="E129" s="1">
        <v>157</v>
      </c>
    </row>
    <row r="130" spans="1:5" x14ac:dyDescent="0.2">
      <c r="A130">
        <v>123</v>
      </c>
      <c r="B130" s="1">
        <v>1758</v>
      </c>
      <c r="C130" s="1" t="s">
        <v>32</v>
      </c>
      <c r="D130" t="s">
        <v>67</v>
      </c>
      <c r="E130" s="1">
        <v>90</v>
      </c>
    </row>
    <row r="131" spans="1:5" x14ac:dyDescent="0.2">
      <c r="A131">
        <v>124</v>
      </c>
      <c r="B131" s="1">
        <v>1758</v>
      </c>
      <c r="C131" s="1" t="s">
        <v>31</v>
      </c>
      <c r="D131" t="s">
        <v>8</v>
      </c>
      <c r="E131" s="1">
        <v>145</v>
      </c>
    </row>
    <row r="132" spans="1:5" x14ac:dyDescent="0.2">
      <c r="A132">
        <v>125</v>
      </c>
      <c r="B132" s="1">
        <v>1758</v>
      </c>
      <c r="C132" s="1" t="s">
        <v>4</v>
      </c>
      <c r="D132" t="s">
        <v>98</v>
      </c>
      <c r="E132" s="1">
        <v>104</v>
      </c>
    </row>
    <row r="133" spans="1:5" x14ac:dyDescent="0.2">
      <c r="A133">
        <v>126</v>
      </c>
      <c r="B133" s="1">
        <v>1759</v>
      </c>
      <c r="C133" s="1" t="s">
        <v>7</v>
      </c>
      <c r="D133" t="s">
        <v>66</v>
      </c>
      <c r="E133" s="1">
        <v>107</v>
      </c>
    </row>
    <row r="134" spans="1:5" x14ac:dyDescent="0.2">
      <c r="A134">
        <v>127</v>
      </c>
      <c r="B134" s="1">
        <v>1759</v>
      </c>
      <c r="C134" s="1" t="s">
        <v>29</v>
      </c>
      <c r="D134" t="s">
        <v>68</v>
      </c>
      <c r="E134" s="1">
        <v>133</v>
      </c>
    </row>
    <row r="135" spans="1:5" x14ac:dyDescent="0.2">
      <c r="A135">
        <v>128</v>
      </c>
      <c r="B135" s="1">
        <v>1760</v>
      </c>
      <c r="C135" s="1" t="s">
        <v>69</v>
      </c>
      <c r="D135" t="s">
        <v>70</v>
      </c>
      <c r="E135" s="1">
        <v>49</v>
      </c>
    </row>
    <row r="136" spans="1:5" x14ac:dyDescent="0.2">
      <c r="A136">
        <v>129</v>
      </c>
      <c r="B136" s="1">
        <v>1760</v>
      </c>
      <c r="C136" s="1" t="s">
        <v>7</v>
      </c>
      <c r="D136" t="s">
        <v>66</v>
      </c>
      <c r="E136" s="1">
        <v>25</v>
      </c>
    </row>
    <row r="137" spans="1:5" x14ac:dyDescent="0.2">
      <c r="A137">
        <v>130</v>
      </c>
      <c r="B137" s="1">
        <v>1760</v>
      </c>
      <c r="C137" s="1" t="s">
        <v>15</v>
      </c>
      <c r="D137" t="s">
        <v>68</v>
      </c>
      <c r="E137" s="1">
        <v>104</v>
      </c>
    </row>
    <row r="138" spans="1:5" x14ac:dyDescent="0.2">
      <c r="A138">
        <v>131</v>
      </c>
      <c r="B138" s="1">
        <v>1761</v>
      </c>
      <c r="C138" s="1" t="s">
        <v>32</v>
      </c>
      <c r="D138" t="s">
        <v>53</v>
      </c>
      <c r="E138" s="1">
        <v>80</v>
      </c>
    </row>
    <row r="139" spans="1:5" x14ac:dyDescent="0.2">
      <c r="A139">
        <v>132</v>
      </c>
      <c r="B139" s="1">
        <v>1761</v>
      </c>
      <c r="C139" s="1" t="s">
        <v>7</v>
      </c>
      <c r="D139" t="s">
        <v>71</v>
      </c>
      <c r="E139" s="1">
        <v>40</v>
      </c>
    </row>
    <row r="140" spans="1:5" x14ac:dyDescent="0.2">
      <c r="A140">
        <v>133</v>
      </c>
      <c r="B140" s="1">
        <v>1761</v>
      </c>
      <c r="C140" s="1" t="s">
        <v>15</v>
      </c>
      <c r="D140" t="s">
        <v>72</v>
      </c>
      <c r="E140" s="1">
        <v>85</v>
      </c>
    </row>
    <row r="141" spans="1:5" x14ac:dyDescent="0.2">
      <c r="A141">
        <v>134</v>
      </c>
      <c r="B141" s="1">
        <v>1762</v>
      </c>
      <c r="C141" s="1" t="s">
        <v>7</v>
      </c>
      <c r="D141" t="s">
        <v>71</v>
      </c>
      <c r="E141" s="1">
        <v>85</v>
      </c>
    </row>
    <row r="142" spans="1:5" x14ac:dyDescent="0.2">
      <c r="A142">
        <v>135</v>
      </c>
      <c r="B142" s="1">
        <v>1762</v>
      </c>
      <c r="C142" s="1" t="s">
        <v>7</v>
      </c>
      <c r="D142" t="s">
        <v>53</v>
      </c>
      <c r="E142" s="1">
        <v>40</v>
      </c>
    </row>
    <row r="143" spans="1:5" x14ac:dyDescent="0.2">
      <c r="A143">
        <v>136</v>
      </c>
      <c r="B143" s="1">
        <v>1762</v>
      </c>
      <c r="C143" s="1" t="s">
        <v>29</v>
      </c>
      <c r="D143" t="s">
        <v>99</v>
      </c>
      <c r="E143" s="1">
        <v>91</v>
      </c>
    </row>
    <row r="144" spans="1:5" x14ac:dyDescent="0.2">
      <c r="A144">
        <v>137</v>
      </c>
      <c r="B144" s="1">
        <v>1763</v>
      </c>
      <c r="C144" s="1" t="s">
        <v>32</v>
      </c>
      <c r="D144" t="s">
        <v>53</v>
      </c>
      <c r="E144" s="1">
        <v>65</v>
      </c>
    </row>
    <row r="145" spans="1:5" x14ac:dyDescent="0.2">
      <c r="A145">
        <v>138</v>
      </c>
      <c r="B145" s="1">
        <v>1763</v>
      </c>
      <c r="C145" s="1" t="s">
        <v>9</v>
      </c>
      <c r="D145" t="s">
        <v>71</v>
      </c>
      <c r="E145" s="1">
        <v>64</v>
      </c>
    </row>
    <row r="146" spans="1:5" x14ac:dyDescent="0.2">
      <c r="A146">
        <v>139</v>
      </c>
      <c r="B146" s="1">
        <v>1763</v>
      </c>
      <c r="C146" s="1" t="s">
        <v>11</v>
      </c>
      <c r="D146" t="s">
        <v>73</v>
      </c>
      <c r="E146" s="1">
        <v>121</v>
      </c>
    </row>
    <row r="147" spans="1:5" x14ac:dyDescent="0.2">
      <c r="A147">
        <v>140</v>
      </c>
      <c r="B147" s="1">
        <v>1763</v>
      </c>
      <c r="C147" s="1" t="s">
        <v>4</v>
      </c>
      <c r="D147" t="s">
        <v>53</v>
      </c>
      <c r="E147" s="1">
        <v>114</v>
      </c>
    </row>
    <row r="148" spans="1:5" x14ac:dyDescent="0.2">
      <c r="A148">
        <v>141</v>
      </c>
      <c r="B148" s="1">
        <v>1764</v>
      </c>
      <c r="C148" s="1" t="s">
        <v>32</v>
      </c>
      <c r="D148" t="s">
        <v>8</v>
      </c>
      <c r="E148" s="1">
        <v>166</v>
      </c>
    </row>
    <row r="149" spans="1:5" x14ac:dyDescent="0.2">
      <c r="A149">
        <v>142</v>
      </c>
      <c r="B149" s="1">
        <v>1764</v>
      </c>
      <c r="C149" s="1" t="s">
        <v>31</v>
      </c>
      <c r="D149" t="s">
        <v>71</v>
      </c>
      <c r="E149" s="1">
        <v>141</v>
      </c>
    </row>
    <row r="150" spans="1:5" x14ac:dyDescent="0.2">
      <c r="A150">
        <v>143</v>
      </c>
      <c r="B150" s="1">
        <v>1764</v>
      </c>
      <c r="C150" s="1" t="s">
        <v>28</v>
      </c>
      <c r="D150" t="s">
        <v>52</v>
      </c>
      <c r="E150" s="1">
        <v>206</v>
      </c>
    </row>
    <row r="151" spans="1:5" x14ac:dyDescent="0.2">
      <c r="A151">
        <v>144</v>
      </c>
      <c r="B151" s="1">
        <v>1765</v>
      </c>
      <c r="C151" s="1" t="s">
        <v>6</v>
      </c>
      <c r="D151" t="s">
        <v>8</v>
      </c>
      <c r="E151" s="1">
        <v>116</v>
      </c>
    </row>
    <row r="152" spans="1:5" x14ac:dyDescent="0.2">
      <c r="A152">
        <v>145</v>
      </c>
      <c r="B152" s="1">
        <v>1765</v>
      </c>
      <c r="C152" s="1" t="s">
        <v>7</v>
      </c>
      <c r="D152" t="s">
        <v>25</v>
      </c>
      <c r="E152" s="1">
        <v>155</v>
      </c>
    </row>
    <row r="153" spans="1:5" x14ac:dyDescent="0.2">
      <c r="A153">
        <v>146</v>
      </c>
      <c r="B153" s="1">
        <v>1765</v>
      </c>
      <c r="C153" s="1" t="s">
        <v>28</v>
      </c>
      <c r="D153" t="s">
        <v>52</v>
      </c>
      <c r="E153" s="1">
        <v>153</v>
      </c>
    </row>
    <row r="154" spans="1:5" x14ac:dyDescent="0.2">
      <c r="A154">
        <v>147</v>
      </c>
      <c r="B154" s="1">
        <v>1766</v>
      </c>
      <c r="C154" s="1" t="s">
        <v>6</v>
      </c>
      <c r="D154" t="s">
        <v>8</v>
      </c>
      <c r="E154" s="1">
        <v>129</v>
      </c>
    </row>
    <row r="155" spans="1:5" x14ac:dyDescent="0.2">
      <c r="A155">
        <v>148</v>
      </c>
      <c r="B155" s="1">
        <v>1766</v>
      </c>
      <c r="C155" s="1" t="s">
        <v>7</v>
      </c>
      <c r="D155" t="s">
        <v>25</v>
      </c>
      <c r="E155" s="1">
        <v>168</v>
      </c>
    </row>
    <row r="156" spans="1:5" x14ac:dyDescent="0.2">
      <c r="A156">
        <v>149</v>
      </c>
      <c r="B156" s="1">
        <v>1766</v>
      </c>
      <c r="C156" s="1" t="s">
        <v>28</v>
      </c>
      <c r="D156" t="s">
        <v>52</v>
      </c>
      <c r="E156" s="1">
        <v>183</v>
      </c>
    </row>
    <row r="157" spans="1:5" x14ac:dyDescent="0.2">
      <c r="A157">
        <v>150</v>
      </c>
      <c r="B157" s="1">
        <v>1767</v>
      </c>
      <c r="C157" s="1" t="s">
        <v>6</v>
      </c>
      <c r="D157" t="s">
        <v>8</v>
      </c>
      <c r="E157" s="1">
        <v>147</v>
      </c>
    </row>
    <row r="158" spans="1:5" x14ac:dyDescent="0.2">
      <c r="A158">
        <v>151</v>
      </c>
      <c r="B158" s="1">
        <v>1767</v>
      </c>
      <c r="C158" s="1" t="s">
        <v>9</v>
      </c>
      <c r="D158" t="s">
        <v>74</v>
      </c>
      <c r="E158" s="1">
        <v>175</v>
      </c>
    </row>
    <row r="159" spans="1:5" x14ac:dyDescent="0.2">
      <c r="A159">
        <v>152</v>
      </c>
      <c r="B159" s="1">
        <v>1767</v>
      </c>
      <c r="C159" s="1" t="s">
        <v>28</v>
      </c>
      <c r="D159" t="s">
        <v>52</v>
      </c>
      <c r="E159" s="1">
        <v>194</v>
      </c>
    </row>
    <row r="160" spans="1:5" x14ac:dyDescent="0.2">
      <c r="A160">
        <v>153</v>
      </c>
      <c r="B160" s="1">
        <v>1768</v>
      </c>
      <c r="C160" s="1" t="s">
        <v>6</v>
      </c>
      <c r="D160" t="s">
        <v>53</v>
      </c>
      <c r="E160" s="1">
        <v>145</v>
      </c>
    </row>
    <row r="161" spans="1:5" x14ac:dyDescent="0.2">
      <c r="A161">
        <v>154</v>
      </c>
      <c r="B161" s="1">
        <v>1768</v>
      </c>
      <c r="C161" s="1" t="s">
        <v>7</v>
      </c>
      <c r="D161" t="s">
        <v>74</v>
      </c>
      <c r="E161" s="1">
        <v>179</v>
      </c>
    </row>
    <row r="162" spans="1:5" x14ac:dyDescent="0.2">
      <c r="A162">
        <v>155</v>
      </c>
      <c r="B162" s="1">
        <v>1768</v>
      </c>
      <c r="C162" s="1" t="s">
        <v>31</v>
      </c>
      <c r="D162" t="s">
        <v>8</v>
      </c>
      <c r="E162" s="1">
        <v>102</v>
      </c>
    </row>
    <row r="163" spans="1:5" x14ac:dyDescent="0.2">
      <c r="A163">
        <v>156</v>
      </c>
      <c r="B163" s="1">
        <v>1768</v>
      </c>
      <c r="C163" s="1" t="s">
        <v>15</v>
      </c>
      <c r="D163" t="s">
        <v>52</v>
      </c>
      <c r="E163" s="1">
        <v>143</v>
      </c>
    </row>
    <row r="164" spans="1:5" x14ac:dyDescent="0.2">
      <c r="A164">
        <v>157</v>
      </c>
      <c r="B164" s="1">
        <v>1769</v>
      </c>
      <c r="C164" s="1" t="s">
        <v>12</v>
      </c>
      <c r="D164" t="s">
        <v>74</v>
      </c>
      <c r="E164" s="1">
        <v>153</v>
      </c>
    </row>
    <row r="165" spans="1:5" x14ac:dyDescent="0.2">
      <c r="A165">
        <v>158</v>
      </c>
      <c r="B165" s="1">
        <v>1769</v>
      </c>
      <c r="C165" s="1" t="s">
        <v>9</v>
      </c>
      <c r="D165" t="s">
        <v>8</v>
      </c>
      <c r="E165" s="1">
        <v>113</v>
      </c>
    </row>
    <row r="166" spans="1:5" x14ac:dyDescent="0.2">
      <c r="A166">
        <v>159</v>
      </c>
      <c r="B166" s="1">
        <v>1769</v>
      </c>
      <c r="C166" s="1" t="s">
        <v>28</v>
      </c>
      <c r="D166" t="s">
        <v>75</v>
      </c>
      <c r="E166" s="1">
        <v>135</v>
      </c>
    </row>
    <row r="167" spans="1:5" x14ac:dyDescent="0.2">
      <c r="A167">
        <v>160</v>
      </c>
      <c r="B167" s="1">
        <v>1770</v>
      </c>
      <c r="C167" s="1" t="s">
        <v>12</v>
      </c>
      <c r="D167" t="s">
        <v>52</v>
      </c>
      <c r="E167" s="1">
        <v>120</v>
      </c>
    </row>
    <row r="168" spans="1:5" x14ac:dyDescent="0.2">
      <c r="A168">
        <v>161</v>
      </c>
      <c r="B168" s="1">
        <v>1770</v>
      </c>
      <c r="C168" s="1" t="s">
        <v>7</v>
      </c>
      <c r="D168" t="s">
        <v>74</v>
      </c>
      <c r="E168" s="1">
        <v>182</v>
      </c>
    </row>
    <row r="169" spans="1:5" x14ac:dyDescent="0.2">
      <c r="A169">
        <v>162</v>
      </c>
      <c r="B169" s="1">
        <v>1770</v>
      </c>
      <c r="C169" s="1" t="s">
        <v>20</v>
      </c>
      <c r="D169" t="s">
        <v>76</v>
      </c>
      <c r="E169" s="1">
        <v>167</v>
      </c>
    </row>
    <row r="170" spans="1:5" x14ac:dyDescent="0.2">
      <c r="A170">
        <v>163</v>
      </c>
      <c r="B170" s="1">
        <v>1770</v>
      </c>
      <c r="C170" s="1" t="s">
        <v>4</v>
      </c>
      <c r="D170" t="s">
        <v>52</v>
      </c>
      <c r="E170" s="1">
        <v>126</v>
      </c>
    </row>
    <row r="171" spans="1:5" x14ac:dyDescent="0.2">
      <c r="A171">
        <v>164</v>
      </c>
      <c r="B171" s="1">
        <v>1771</v>
      </c>
      <c r="C171" s="1" t="s">
        <v>9</v>
      </c>
      <c r="D171" t="s">
        <v>74</v>
      </c>
      <c r="E171" s="1">
        <v>126</v>
      </c>
    </row>
    <row r="172" spans="1:5" x14ac:dyDescent="0.2">
      <c r="A172">
        <v>165</v>
      </c>
      <c r="B172" s="1">
        <v>1771</v>
      </c>
      <c r="C172" s="1" t="s">
        <v>20</v>
      </c>
      <c r="D172" t="s">
        <v>77</v>
      </c>
      <c r="E172" s="1">
        <v>169</v>
      </c>
    </row>
    <row r="173" spans="1:5" x14ac:dyDescent="0.2">
      <c r="A173">
        <v>166</v>
      </c>
      <c r="B173" s="1">
        <v>1772</v>
      </c>
      <c r="C173" s="1" t="s">
        <v>6</v>
      </c>
      <c r="D173" t="s">
        <v>52</v>
      </c>
      <c r="E173" s="1">
        <v>228</v>
      </c>
    </row>
    <row r="174" spans="1:5" x14ac:dyDescent="0.2">
      <c r="A174">
        <v>167</v>
      </c>
      <c r="B174" s="1">
        <v>1772</v>
      </c>
      <c r="C174" s="1" t="s">
        <v>7</v>
      </c>
      <c r="D174" t="s">
        <v>74</v>
      </c>
    </row>
    <row r="175" spans="1:5" x14ac:dyDescent="0.2">
      <c r="A175">
        <v>0</v>
      </c>
      <c r="B175" s="1">
        <v>1772</v>
      </c>
      <c r="C175" s="1" t="s">
        <v>20</v>
      </c>
      <c r="D175" t="s">
        <v>78</v>
      </c>
    </row>
    <row r="176" spans="1:5" x14ac:dyDescent="0.2">
      <c r="A176">
        <v>168</v>
      </c>
      <c r="B176" s="1">
        <v>1772</v>
      </c>
      <c r="D176" t="s">
        <v>106</v>
      </c>
      <c r="E176" s="1">
        <v>422</v>
      </c>
    </row>
    <row r="177" spans="1:5" x14ac:dyDescent="0.2">
      <c r="A177">
        <v>169</v>
      </c>
      <c r="B177" s="1">
        <v>1773</v>
      </c>
      <c r="C177" s="1" t="s">
        <v>6</v>
      </c>
      <c r="D177" t="s">
        <v>10</v>
      </c>
    </row>
    <row r="178" spans="1:5" x14ac:dyDescent="0.2">
      <c r="A178">
        <v>170</v>
      </c>
      <c r="B178" s="1">
        <v>1773</v>
      </c>
      <c r="C178" s="1" t="s">
        <v>32</v>
      </c>
      <c r="D178" t="s">
        <v>74</v>
      </c>
    </row>
    <row r="179" spans="1:5" x14ac:dyDescent="0.2">
      <c r="A179">
        <v>171</v>
      </c>
      <c r="B179" s="1">
        <v>1773</v>
      </c>
      <c r="C179" s="1" t="s">
        <v>9</v>
      </c>
      <c r="D179" t="s">
        <v>10</v>
      </c>
    </row>
    <row r="180" spans="1:5" x14ac:dyDescent="0.2">
      <c r="A180">
        <v>172</v>
      </c>
      <c r="B180" s="1">
        <v>1773</v>
      </c>
      <c r="C180" s="1" t="s">
        <v>20</v>
      </c>
      <c r="D180" t="s">
        <v>78</v>
      </c>
    </row>
    <row r="181" spans="1:5" x14ac:dyDescent="0.2">
      <c r="A181">
        <v>0</v>
      </c>
      <c r="B181" s="1">
        <v>1773</v>
      </c>
      <c r="D181" t="s">
        <v>107</v>
      </c>
      <c r="E181" s="1">
        <v>454</v>
      </c>
    </row>
    <row r="182" spans="1:5" x14ac:dyDescent="0.2">
      <c r="A182">
        <v>173</v>
      </c>
      <c r="B182" s="1">
        <v>1774</v>
      </c>
      <c r="C182" s="1" t="s">
        <v>6</v>
      </c>
      <c r="D182" t="s">
        <v>10</v>
      </c>
    </row>
    <row r="183" spans="1:5" x14ac:dyDescent="0.2">
      <c r="A183">
        <v>174</v>
      </c>
      <c r="B183" s="1">
        <v>1774</v>
      </c>
      <c r="C183" s="1" t="s">
        <v>7</v>
      </c>
      <c r="D183" t="s">
        <v>79</v>
      </c>
    </row>
    <row r="184" spans="1:5" x14ac:dyDescent="0.2">
      <c r="A184">
        <v>174</v>
      </c>
      <c r="B184" s="1">
        <v>1774</v>
      </c>
      <c r="C184" s="1" t="s">
        <v>7</v>
      </c>
      <c r="D184" t="s">
        <v>79</v>
      </c>
    </row>
    <row r="185" spans="1:5" x14ac:dyDescent="0.2">
      <c r="A185">
        <v>175</v>
      </c>
      <c r="B185" s="1">
        <v>1774</v>
      </c>
      <c r="C185" s="1" t="s">
        <v>20</v>
      </c>
      <c r="D185" t="s">
        <v>80</v>
      </c>
    </row>
    <row r="186" spans="1:5" x14ac:dyDescent="0.2">
      <c r="A186">
        <v>0</v>
      </c>
      <c r="B186" s="1">
        <v>1774</v>
      </c>
      <c r="D186" t="s">
        <v>108</v>
      </c>
      <c r="E186" s="1">
        <v>401</v>
      </c>
    </row>
    <row r="187" spans="1:5" x14ac:dyDescent="0.2">
      <c r="A187">
        <v>176</v>
      </c>
      <c r="B187" s="1">
        <v>1775</v>
      </c>
      <c r="C187" s="1" t="s">
        <v>6</v>
      </c>
      <c r="D187" t="s">
        <v>79</v>
      </c>
    </row>
    <row r="188" spans="1:5" x14ac:dyDescent="0.2">
      <c r="A188">
        <v>177</v>
      </c>
      <c r="B188" s="1">
        <v>1775</v>
      </c>
      <c r="C188" s="1" t="s">
        <v>32</v>
      </c>
      <c r="D188" t="s">
        <v>10</v>
      </c>
    </row>
    <row r="189" spans="1:5" x14ac:dyDescent="0.2">
      <c r="A189">
        <v>178</v>
      </c>
      <c r="B189" s="1">
        <v>1775</v>
      </c>
      <c r="C189" s="1" t="s">
        <v>20</v>
      </c>
      <c r="D189" t="s">
        <v>80</v>
      </c>
    </row>
    <row r="190" spans="1:5" x14ac:dyDescent="0.2">
      <c r="A190">
        <v>179</v>
      </c>
      <c r="B190" s="1">
        <v>1775</v>
      </c>
      <c r="C190" s="1" t="s">
        <v>15</v>
      </c>
      <c r="D190" t="s">
        <v>79</v>
      </c>
    </row>
    <row r="191" spans="1:5" x14ac:dyDescent="0.2">
      <c r="A191">
        <v>0</v>
      </c>
      <c r="B191" s="1">
        <v>1775</v>
      </c>
      <c r="D191" t="s">
        <v>109</v>
      </c>
      <c r="E191" s="1">
        <v>282</v>
      </c>
    </row>
  </sheetData>
  <mergeCells count="2">
    <mergeCell ref="E4:F4"/>
    <mergeCell ref="A1:F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E1"/>
    </sheetView>
  </sheetViews>
  <sheetFormatPr defaultRowHeight="12.75" x14ac:dyDescent="0.2"/>
  <cols>
    <col min="1" max="1" width="26" style="7" customWidth="1"/>
    <col min="2" max="2" width="9.140625" style="7"/>
    <col min="3" max="3" width="13.5703125" style="7" customWidth="1"/>
    <col min="4" max="7" width="9.140625" style="7"/>
    <col min="8" max="8" width="4.42578125" style="7" customWidth="1"/>
    <col min="9" max="9" width="93.28515625" style="7" customWidth="1"/>
    <col min="10" max="16384" width="9.140625" style="7"/>
  </cols>
  <sheetData>
    <row r="1" spans="1:9" x14ac:dyDescent="0.2">
      <c r="A1" s="27" t="s">
        <v>382</v>
      </c>
      <c r="B1" s="27"/>
      <c r="C1" s="27"/>
      <c r="D1" s="27"/>
      <c r="E1" s="27"/>
      <c r="I1" s="7" t="s">
        <v>392</v>
      </c>
    </row>
    <row r="2" spans="1:9" x14ac:dyDescent="0.2">
      <c r="I2" s="7" t="s">
        <v>393</v>
      </c>
    </row>
    <row r="3" spans="1:9" x14ac:dyDescent="0.2">
      <c r="I3" s="7" t="s">
        <v>394</v>
      </c>
    </row>
    <row r="4" spans="1:9" x14ac:dyDescent="0.2">
      <c r="A4" s="7" t="s">
        <v>379</v>
      </c>
    </row>
    <row r="5" spans="1:9" x14ac:dyDescent="0.2">
      <c r="A5" s="7" t="s">
        <v>383</v>
      </c>
      <c r="B5" s="7" t="s">
        <v>375</v>
      </c>
    </row>
    <row r="6" spans="1:9" x14ac:dyDescent="0.2">
      <c r="A6" s="7" t="s">
        <v>373</v>
      </c>
      <c r="B6" s="23">
        <v>2068</v>
      </c>
      <c r="I6" s="7" t="s">
        <v>377</v>
      </c>
    </row>
    <row r="7" spans="1:9" x14ac:dyDescent="0.2">
      <c r="A7" s="7" t="s">
        <v>374</v>
      </c>
      <c r="B7" s="23">
        <v>5606</v>
      </c>
    </row>
    <row r="8" spans="1:9" x14ac:dyDescent="0.2">
      <c r="A8" s="7" t="s">
        <v>376</v>
      </c>
      <c r="B8" s="23">
        <f>B6+B7</f>
        <v>7674</v>
      </c>
    </row>
    <row r="9" spans="1:9" x14ac:dyDescent="0.2">
      <c r="B9" s="23"/>
    </row>
    <row r="10" spans="1:9" x14ac:dyDescent="0.2">
      <c r="A10" s="7" t="s">
        <v>378</v>
      </c>
      <c r="B10" s="23">
        <f>SUM('year totals'!F43:F65)</f>
        <v>8803</v>
      </c>
      <c r="I10" s="7" t="s">
        <v>381</v>
      </c>
    </row>
    <row r="11" spans="1:9" x14ac:dyDescent="0.2">
      <c r="A11" s="7" t="s">
        <v>380</v>
      </c>
      <c r="B11" s="23">
        <f>SUM('year totals'!B43:B65)</f>
        <v>15845.4</v>
      </c>
    </row>
    <row r="14" spans="1:9" x14ac:dyDescent="0.2">
      <c r="A14" s="5" t="s">
        <v>150</v>
      </c>
      <c r="B14" s="5"/>
      <c r="C14" s="5"/>
    </row>
    <row r="15" spans="1:9" x14ac:dyDescent="0.2">
      <c r="A15" s="5"/>
      <c r="B15" s="5" t="s">
        <v>156</v>
      </c>
      <c r="C15" s="5" t="s">
        <v>157</v>
      </c>
      <c r="D15" s="7" t="s">
        <v>158</v>
      </c>
      <c r="E15" s="5" t="s">
        <v>159</v>
      </c>
      <c r="F15" t="s">
        <v>114</v>
      </c>
      <c r="G15" s="5" t="s">
        <v>149</v>
      </c>
      <c r="I15" s="7" t="s">
        <v>146</v>
      </c>
    </row>
    <row r="16" spans="1:9" x14ac:dyDescent="0.2">
      <c r="A16" s="5" t="s">
        <v>160</v>
      </c>
      <c r="B16" s="5">
        <v>1507</v>
      </c>
      <c r="C16" s="5">
        <v>67</v>
      </c>
      <c r="D16" s="5">
        <v>386</v>
      </c>
      <c r="E16" s="5">
        <v>21</v>
      </c>
      <c r="F16" s="5">
        <f>SUM(B16:E16)</f>
        <v>1981</v>
      </c>
      <c r="G16" s="6">
        <f>(B16+C16)/(D16+E16)</f>
        <v>3.8673218673218672</v>
      </c>
      <c r="I16" s="7" t="s">
        <v>147</v>
      </c>
    </row>
    <row r="17" spans="1:9" x14ac:dyDescent="0.2">
      <c r="A17" s="5"/>
      <c r="B17" s="5"/>
      <c r="C17" s="5"/>
      <c r="I17" s="7" t="s">
        <v>152</v>
      </c>
    </row>
    <row r="18" spans="1:9" x14ac:dyDescent="0.2">
      <c r="A18" s="5"/>
      <c r="B18" s="5"/>
      <c r="C18" s="5"/>
    </row>
    <row r="19" spans="1:9" x14ac:dyDescent="0.2">
      <c r="A19" s="5" t="s">
        <v>151</v>
      </c>
      <c r="B19" s="5"/>
      <c r="C19" s="5"/>
    </row>
    <row r="20" spans="1:9" x14ac:dyDescent="0.2">
      <c r="B20" s="5" t="s">
        <v>121</v>
      </c>
      <c r="D20" s="5" t="s">
        <v>122</v>
      </c>
      <c r="F20" t="s">
        <v>114</v>
      </c>
      <c r="G20" s="5" t="s">
        <v>149</v>
      </c>
    </row>
    <row r="21" spans="1:9" x14ac:dyDescent="0.2">
      <c r="A21" s="5" t="s">
        <v>160</v>
      </c>
      <c r="B21" s="5">
        <v>1693</v>
      </c>
      <c r="D21" s="5">
        <v>381</v>
      </c>
      <c r="F21" s="7">
        <f>B21+D21</f>
        <v>2074</v>
      </c>
      <c r="G21" s="6">
        <f>B21/D21</f>
        <v>4.4435695538057747</v>
      </c>
      <c r="I21" s="7" t="s">
        <v>148</v>
      </c>
    </row>
    <row r="22" spans="1:9" x14ac:dyDescent="0.2">
      <c r="A22" s="5"/>
      <c r="B22" s="5"/>
      <c r="C22" s="5"/>
    </row>
    <row r="23" spans="1:9" x14ac:dyDescent="0.2">
      <c r="A23" s="5"/>
      <c r="B23" s="6"/>
      <c r="C23" s="5"/>
    </row>
    <row r="24" spans="1:9" x14ac:dyDescent="0.2">
      <c r="A24" s="5"/>
      <c r="B24" s="5"/>
      <c r="C24" s="5"/>
    </row>
    <row r="25" spans="1:9" x14ac:dyDescent="0.2">
      <c r="A25" s="5" t="s">
        <v>154</v>
      </c>
      <c r="B25" s="5"/>
      <c r="C25" s="5"/>
    </row>
    <row r="26" spans="1:9" x14ac:dyDescent="0.2">
      <c r="A26" s="5"/>
      <c r="B26" s="5" t="s">
        <v>121</v>
      </c>
      <c r="D26" s="5" t="s">
        <v>122</v>
      </c>
      <c r="E26" s="7" t="s">
        <v>153</v>
      </c>
      <c r="F26" t="s">
        <v>114</v>
      </c>
      <c r="G26" s="5" t="s">
        <v>149</v>
      </c>
    </row>
    <row r="27" spans="1:9" x14ac:dyDescent="0.2">
      <c r="A27" s="5" t="s">
        <v>160</v>
      </c>
      <c r="B27" s="5">
        <f>F27-E27-D27</f>
        <v>301</v>
      </c>
      <c r="D27" s="5">
        <v>48</v>
      </c>
      <c r="E27" s="5">
        <v>89</v>
      </c>
      <c r="F27" s="5">
        <v>438</v>
      </c>
      <c r="G27" s="6">
        <f>B27/D27</f>
        <v>6.270833333333333</v>
      </c>
      <c r="I27" s="7" t="s">
        <v>155</v>
      </c>
    </row>
    <row r="28" spans="1:9" x14ac:dyDescent="0.2">
      <c r="A28" s="5" t="s">
        <v>160</v>
      </c>
      <c r="B28" s="8">
        <f>338-D28</f>
        <v>290.98419999999999</v>
      </c>
      <c r="D28" s="8">
        <f>0.1391*338</f>
        <v>47.015799999999999</v>
      </c>
      <c r="E28" s="9">
        <f>F28-B28-D28</f>
        <v>89.000000000000014</v>
      </c>
      <c r="F28" s="7">
        <v>427</v>
      </c>
      <c r="G28" s="10">
        <f>B28/D28</f>
        <v>6.1890726096333575</v>
      </c>
      <c r="I28" s="7" t="s">
        <v>161</v>
      </c>
    </row>
    <row r="29" spans="1:9" x14ac:dyDescent="0.2">
      <c r="A29" s="5"/>
      <c r="C29" s="5"/>
    </row>
    <row r="30" spans="1:9" x14ac:dyDescent="0.2">
      <c r="A30" s="5"/>
      <c r="B30" s="5"/>
      <c r="C30" s="5"/>
    </row>
    <row r="31" spans="1:9" x14ac:dyDescent="0.2">
      <c r="B31" s="5"/>
      <c r="C31" s="5"/>
    </row>
    <row r="34" spans="1:9" x14ac:dyDescent="0.2">
      <c r="A34" t="s">
        <v>370</v>
      </c>
      <c r="B34"/>
      <c r="C34"/>
      <c r="E34"/>
      <c r="F34"/>
      <c r="G34"/>
    </row>
    <row r="35" spans="1:9" x14ac:dyDescent="0.2">
      <c r="A35" t="s">
        <v>369</v>
      </c>
      <c r="B35" t="s">
        <v>121</v>
      </c>
      <c r="C35" t="s">
        <v>122</v>
      </c>
      <c r="D35" t="s">
        <v>366</v>
      </c>
      <c r="E35" t="s">
        <v>114</v>
      </c>
      <c r="F35"/>
      <c r="G35"/>
      <c r="I35" s="7" t="s">
        <v>372</v>
      </c>
    </row>
    <row r="36" spans="1:9" x14ac:dyDescent="0.2">
      <c r="A36">
        <v>7</v>
      </c>
      <c r="B36" s="21">
        <v>0.71299999999999997</v>
      </c>
      <c r="C36" s="21">
        <f>(E36-B36*B$41-B36*B$41*D$41/(B$41+C$41))/(C$41+C$41*D$41/(B$41+C$41))</f>
        <v>0.85682978723404291</v>
      </c>
      <c r="D36" s="21">
        <f>B36*(1-B$42)+C36*B$42</f>
        <v>0.7330000000000001</v>
      </c>
      <c r="E36" s="21">
        <v>0.73299999999999998</v>
      </c>
      <c r="F36" s="21"/>
      <c r="G36"/>
    </row>
    <row r="37" spans="1:9" x14ac:dyDescent="0.2">
      <c r="A37">
        <v>14</v>
      </c>
      <c r="B37" s="21">
        <v>0.26800000000000002</v>
      </c>
      <c r="C37" s="21">
        <f>(E37-B37*B$41-B37*B$41*D$41/(B$41+C$41))/(C$41+C$41*D$41/(B$41+C$41))</f>
        <v>0.14574468085106382</v>
      </c>
      <c r="D37" s="21">
        <f>B37*(1-B$42)+C37*B$42</f>
        <v>0.251</v>
      </c>
      <c r="E37" s="21">
        <v>0.251</v>
      </c>
      <c r="F37" s="21"/>
      <c r="G37"/>
    </row>
    <row r="38" spans="1:9" x14ac:dyDescent="0.2">
      <c r="A38">
        <v>35</v>
      </c>
      <c r="B38" s="21">
        <v>1.7999999999999999E-2</v>
      </c>
      <c r="C38" s="21">
        <f>(E38-B38*B$41-B38*B$41*D$41/(B$41+C$41))/(C$41+C$41*D$41/(B$41+C$41))</f>
        <v>3.6170212765957526E-3</v>
      </c>
      <c r="D38" s="21">
        <f>B38*(1-B$42)+C38*B$42</f>
        <v>1.6E-2</v>
      </c>
      <c r="E38" s="21">
        <v>1.6E-2</v>
      </c>
      <c r="F38" s="21"/>
      <c r="G38"/>
    </row>
    <row r="39" spans="1:9" x14ac:dyDescent="0.2">
      <c r="A39"/>
      <c r="B39" s="21"/>
      <c r="C39" s="21"/>
      <c r="D39" s="21"/>
      <c r="E39" s="21"/>
      <c r="F39" s="21"/>
      <c r="G39"/>
    </row>
    <row r="40" spans="1:9" x14ac:dyDescent="0.2">
      <c r="A40" t="s">
        <v>368</v>
      </c>
      <c r="B40">
        <v>291</v>
      </c>
      <c r="C40">
        <v>47</v>
      </c>
      <c r="D40">
        <f>E40-B40-C40</f>
        <v>89</v>
      </c>
      <c r="E40">
        <v>427</v>
      </c>
      <c r="F40"/>
      <c r="G40"/>
    </row>
    <row r="41" spans="1:9" x14ac:dyDescent="0.2">
      <c r="A41" t="s">
        <v>365</v>
      </c>
      <c r="B41" s="21">
        <f>B40/$E40</f>
        <v>0.68149882903981263</v>
      </c>
      <c r="C41" s="21">
        <f>C40/$E40</f>
        <v>0.11007025761124122</v>
      </c>
      <c r="D41" s="21">
        <f>D40/$E40</f>
        <v>0.20843091334894615</v>
      </c>
      <c r="E41" s="21">
        <f>SUM(B41:D41)</f>
        <v>1</v>
      </c>
      <c r="F41" s="21"/>
      <c r="G41"/>
    </row>
    <row r="42" spans="1:9" x14ac:dyDescent="0.2">
      <c r="A42" t="s">
        <v>367</v>
      </c>
      <c r="B42" s="22">
        <f>C40/(B40+C40)</f>
        <v>0.13905325443786981</v>
      </c>
      <c r="C42"/>
      <c r="D42"/>
      <c r="E42"/>
      <c r="F42"/>
      <c r="G42"/>
    </row>
    <row r="43" spans="1:9" x14ac:dyDescent="0.2">
      <c r="A43"/>
      <c r="B43"/>
      <c r="C43"/>
      <c r="D43"/>
      <c r="E43"/>
      <c r="F43"/>
      <c r="G43"/>
    </row>
    <row r="44" spans="1:9" x14ac:dyDescent="0.2">
      <c r="A44" t="s">
        <v>371</v>
      </c>
      <c r="B44" s="11">
        <f>SUMPRODUCT($A36:$A38,B36:B38)</f>
        <v>9.3730000000000011</v>
      </c>
      <c r="C44" s="11">
        <f>SUMPRODUCT($A36:$A38,C36:C38)</f>
        <v>8.1648297872340461</v>
      </c>
      <c r="D44" s="11">
        <f>SUMPRODUCT($A36:$A38,D36:D38)</f>
        <v>9.2050000000000001</v>
      </c>
      <c r="E44" s="11">
        <f>SUMPRODUCT($A36:$A38,E36:E38)</f>
        <v>9.2050000000000001</v>
      </c>
      <c r="F44" s="11"/>
      <c r="G44"/>
    </row>
    <row r="45" spans="1:9" x14ac:dyDescent="0.2">
      <c r="C45"/>
      <c r="D45"/>
      <c r="E45"/>
      <c r="F45"/>
      <c r="G45"/>
    </row>
  </sheetData>
  <mergeCells count="1"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 totals</vt:lpstr>
      <vt:lpstr>scaling LMHC to EW</vt:lpstr>
      <vt:lpstr>sentenced from Old Bailey</vt:lpstr>
      <vt:lpstr>scaling sentenced sr to actual</vt:lpstr>
      <vt:lpstr>by all places, 1769-76</vt:lpstr>
      <vt:lpstr>by some places, 1750-72</vt:lpstr>
      <vt:lpstr>by ship from LMHC</vt:lpstr>
      <vt:lpstr>other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2014-10-19T22:03:44Z</dcterms:created>
  <dcterms:modified xsi:type="dcterms:W3CDTF">2014-10-19T22:03:50Z</dcterms:modified>
</cp:coreProperties>
</file>