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50" windowWidth="16275" windowHeight="7170" tabRatio="796"/>
  </bookViews>
  <sheets>
    <sheet name="NVDRS summary" sheetId="5" r:id="rId1"/>
    <sheet name="victim suicides" sheetId="7" r:id="rId2"/>
    <sheet name="CT family violence deaths" sheetId="4" r:id="rId3"/>
    <sheet name="fatality reviews" sheetId="2" r:id="rId4"/>
    <sheet name="fatality review scope" sheetId="8" r:id="rId5"/>
    <sheet name="NVDRS WISQARS queries" sheetId="6" r:id="rId6"/>
  </sheets>
  <calcPr calcId="145621"/>
</workbook>
</file>

<file path=xl/calcChain.xml><?xml version="1.0" encoding="utf-8"?>
<calcChain xmlns="http://schemas.openxmlformats.org/spreadsheetml/2006/main">
  <c r="B7" i="5" l="1"/>
  <c r="B28" i="5"/>
  <c r="B6" i="5" l="1"/>
  <c r="D16" i="7" l="1"/>
  <c r="D15" i="7"/>
  <c r="D14" i="7"/>
  <c r="D12" i="7"/>
  <c r="D11" i="7"/>
  <c r="D10" i="7"/>
  <c r="D9" i="7"/>
  <c r="D8" i="7"/>
  <c r="D6" i="7"/>
  <c r="E9" i="7" l="1"/>
  <c r="F9" i="7"/>
  <c r="E10" i="7"/>
  <c r="F10" i="7"/>
  <c r="E11" i="7"/>
  <c r="F11" i="7"/>
  <c r="E12" i="7"/>
  <c r="F12" i="7"/>
  <c r="F8" i="7"/>
  <c r="C15" i="7" s="1"/>
  <c r="E8" i="7"/>
  <c r="B15" i="7" s="1"/>
  <c r="D24" i="7"/>
  <c r="B51" i="5" l="1"/>
  <c r="B52" i="5" s="1"/>
  <c r="B37" i="5"/>
  <c r="C37" i="5"/>
  <c r="D44" i="5"/>
  <c r="D40" i="5"/>
  <c r="D39" i="5"/>
  <c r="D37" i="5" l="1"/>
  <c r="B29" i="5" s="1"/>
  <c r="D45" i="5"/>
  <c r="E13" i="2"/>
  <c r="E14" i="2"/>
  <c r="E18" i="2"/>
  <c r="E20" i="2"/>
  <c r="E21" i="2"/>
  <c r="E22" i="2"/>
  <c r="E28" i="2"/>
  <c r="E29" i="2"/>
  <c r="E31" i="2"/>
  <c r="Q15" i="2"/>
  <c r="G15" i="2"/>
  <c r="J15" i="2" s="1"/>
  <c r="Q25" i="2"/>
  <c r="E25" i="2" s="1"/>
  <c r="Q24" i="2"/>
  <c r="E24" i="2" s="1"/>
  <c r="E15" i="2" l="1"/>
  <c r="Q30" i="2"/>
  <c r="E30" i="2" s="1"/>
  <c r="Q27" i="2"/>
  <c r="E27" i="2" s="1"/>
  <c r="Q16" i="2"/>
  <c r="E16" i="2" s="1"/>
  <c r="Q12" i="2"/>
  <c r="Q11" i="2"/>
  <c r="E11" i="2" s="1"/>
  <c r="Q10" i="2"/>
  <c r="E10" i="2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G5" i="4"/>
  <c r="E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A106" i="6"/>
  <c r="A88" i="6"/>
  <c r="A70" i="6"/>
  <c r="A51" i="6"/>
  <c r="A33" i="6"/>
  <c r="A15" i="6"/>
  <c r="D11" i="5" l="1"/>
  <c r="D12" i="5"/>
  <c r="D13" i="5"/>
  <c r="G26" i="2"/>
  <c r="Q26" i="2"/>
  <c r="E26" i="2" s="1"/>
  <c r="D26" i="4"/>
  <c r="C26" i="4"/>
  <c r="B26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J23" i="2"/>
  <c r="N23" i="2"/>
  <c r="Q23" i="2"/>
  <c r="E23" i="2" l="1"/>
  <c r="F26" i="4"/>
  <c r="G26" i="4"/>
  <c r="G22" i="2"/>
  <c r="J19" i="2"/>
  <c r="E19" i="2" s="1"/>
  <c r="Q17" i="2"/>
  <c r="E17" i="2" s="1"/>
  <c r="J12" i="2"/>
  <c r="E3" i="2" l="1"/>
  <c r="E4" i="2" s="1"/>
  <c r="E12" i="2"/>
</calcChain>
</file>

<file path=xl/sharedStrings.xml><?xml version="1.0" encoding="utf-8"?>
<sst xmlns="http://schemas.openxmlformats.org/spreadsheetml/2006/main" count="409" uniqueCount="209">
  <si>
    <t>perpetrators</t>
  </si>
  <si>
    <t>AR2012</t>
  </si>
  <si>
    <t>males</t>
  </si>
  <si>
    <t>females</t>
  </si>
  <si>
    <t>AR2011</t>
  </si>
  <si>
    <t>FL</t>
  </si>
  <si>
    <t>state</t>
  </si>
  <si>
    <t>source</t>
  </si>
  <si>
    <t>years covered</t>
  </si>
  <si>
    <t>incidents</t>
  </si>
  <si>
    <t>AZ</t>
  </si>
  <si>
    <t>total</t>
  </si>
  <si>
    <t>homicide victims</t>
  </si>
  <si>
    <t>suicides inc. 2 suicide attempts; homicide victims inc. 8 "near-fatalities"</t>
  </si>
  <si>
    <t>unknown sex</t>
  </si>
  <si>
    <t>line notes</t>
  </si>
  <si>
    <t>killed by law enforcement</t>
  </si>
  <si>
    <t>CT</t>
  </si>
  <si>
    <t>2000-2009</t>
  </si>
  <si>
    <t>counts are cases (p. 12)</t>
  </si>
  <si>
    <t>DE</t>
  </si>
  <si>
    <t>suicide by perpetrators</t>
  </si>
  <si>
    <t>GA</t>
  </si>
  <si>
    <t>2004-2011</t>
  </si>
  <si>
    <t>p. 36, chart 3</t>
  </si>
  <si>
    <t>MA</t>
  </si>
  <si>
    <t>2010-2011</t>
  </si>
  <si>
    <t>MT</t>
  </si>
  <si>
    <t>2000-2010</t>
  </si>
  <si>
    <t>intimate-partner homicides (victims include some children)</t>
  </si>
  <si>
    <t>NM</t>
  </si>
  <si>
    <t>1998-2010</t>
  </si>
  <si>
    <t>suicides includes deaths from law enforcement action</t>
  </si>
  <si>
    <t>OK</t>
  </si>
  <si>
    <t>PA</t>
  </si>
  <si>
    <t>VT</t>
  </si>
  <si>
    <t>1994-2011</t>
  </si>
  <si>
    <t>2005-2011</t>
  </si>
  <si>
    <t>not specified</t>
  </si>
  <si>
    <t>Of the 52 intimate partner violence homicides we have reported for 2012, 22 (42%) were accompanied by the suicide of the perpetrator.</t>
  </si>
  <si>
    <t>locality</t>
  </si>
  <si>
    <t>Family violence deaths in Connecticut, 1992-2011</t>
  </si>
  <si>
    <t>Based on annual FVAR</t>
  </si>
  <si>
    <t>FVHR gives slightly different historical figures 2002-2010</t>
  </si>
  <si>
    <t>State of Connecticut Department of Emergency Services and Public Protection, Family Violence Arrests, Annual Report.</t>
  </si>
  <si>
    <t>State of Connecticut Department of Emergency Services and Public Protection, Family Violence Homicides, Annual Report.</t>
  </si>
  <si>
    <t>1996-2011</t>
  </si>
  <si>
    <t>TX</t>
  </si>
  <si>
    <t>report for 2010</t>
  </si>
  <si>
    <t>NH</t>
  </si>
  <si>
    <t>2001-2010</t>
  </si>
  <si>
    <t>pp. 5, 7; almost alll homicide-suicide is DV (two other homicide/suicides were non-DV)</t>
  </si>
  <si>
    <t>UT</t>
  </si>
  <si>
    <t>AR2003-08</t>
  </si>
  <si>
    <t>"One-third of the domestic violence perpetrators committed suicide after committing the homicide"; perpetrator figures is suspects, excluding unknown sex; defines DV-related suicide of which only 10.3% preceded by homicide; DV-related homicide victims 142 men, 23 women. "Utah women have more to fear from the men they know than from any stranger."  -Ned Searle, Office on Domestic and Sexual Violence</t>
  </si>
  <si>
    <t>VA</t>
  </si>
  <si>
    <t>Fairfax County</t>
  </si>
  <si>
    <t>deaths from</t>
  </si>
  <si>
    <t>all violence (inc. suicide)</t>
  </si>
  <si>
    <t>suicide following homicide</t>
  </si>
  <si>
    <t>2011, 17 NVDRS States: AK, CO, GA, KY, MD, MA, NJ, NM, NC, OH, OK, OR, RI, SC, UT, VA, WI</t>
  </si>
  <si>
    <t>Suicide Victims Suspected of a Recent Homicide - Death counts and Rates per 100,000, Abstracter Assigned Mode</t>
  </si>
  <si>
    <t>Suicide: Homicide followed by Suicide, All Mechanisms</t>
  </si>
  <si>
    <t>All Races, Males, All Ages</t>
  </si>
  <si>
    <t xml:space="preserve">Number of Deaths </t>
  </si>
  <si>
    <t xml:space="preserve">Population </t>
  </si>
  <si>
    <t xml:space="preserve">Crude Rate </t>
  </si>
  <si>
    <t>Age-Adjusted</t>
  </si>
  <si>
    <t>Rate**</t>
  </si>
  <si>
    <t>Reports for All Ages include those of unknown age.</t>
  </si>
  <si>
    <t>* Numbers of deaths 20 or fewer are shown in white. Rates based on these numbers are also shown in white and may be unstable. Use with caution.</t>
  </si>
  <si>
    <t>--* The Number of deaths fewer than 10; the number has been suppressed to retain confidentiality.</t>
  </si>
  <si>
    <t>** Standard Population is 2000, all races, both sexes.</t>
  </si>
  <si>
    <t>Data Sources: National Violent Death Reporting System (NVDRS) for Number of Deaths, Bureau of Census for Population Estimates.</t>
  </si>
  <si>
    <t>Produced by: Office of Statistics and Programming, National Center for Injury Prevention and Control, CDC</t>
  </si>
  <si>
    <t>All Races, Females, All Ages</t>
  </si>
  <si>
    <t>All Victims Death Counts and Rates per 100,000, Abstracter Assigned Mode</t>
  </si>
  <si>
    <t>All Intents, Spouse/Intimate Partner, All Mechanisms</t>
  </si>
  <si>
    <t>All Intents, All Mechanisms</t>
  </si>
  <si>
    <t>states covered</t>
  </si>
  <si>
    <t>AK</t>
  </si>
  <si>
    <t>CO</t>
  </si>
  <si>
    <t>KY</t>
  </si>
  <si>
    <t>MD</t>
  </si>
  <si>
    <t>NJ</t>
  </si>
  <si>
    <t>NC</t>
  </si>
  <si>
    <t>OH</t>
  </si>
  <si>
    <t>OR</t>
  </si>
  <si>
    <t>RI</t>
  </si>
  <si>
    <t>SC</t>
  </si>
  <si>
    <t>WI</t>
  </si>
  <si>
    <t>statewide</t>
  </si>
  <si>
    <t>suicides following homicides</t>
  </si>
  <si>
    <t>year</t>
  </si>
  <si>
    <t>suicides following homicides may involve more than one homicide</t>
  </si>
  <si>
    <t>suicides / all deaths</t>
  </si>
  <si>
    <t>suicide incidents / all incidents</t>
  </si>
  <si>
    <t>suicide death share</t>
  </si>
  <si>
    <t>See p. 9; report examines only women victims of intimate-partner violence; total homicide victims scaled up based on national estimates</t>
  </si>
  <si>
    <t>pp. 11, 15; suicidal perpetrator count assumed equal to suicide incident count</t>
  </si>
  <si>
    <t>Among male perpetrators, nearly one third (30.6%) of those who killed their intimate partner (n=438) also ended their own lives,</t>
  </si>
  <si>
    <t>NVDRS 2003-2004</t>
  </si>
  <si>
    <t>homicide victims in homicide/suicide incidents</t>
  </si>
  <si>
    <t>homicide/suicide incidents</t>
  </si>
  <si>
    <t>intimate-partner homicide perpetrators</t>
  </si>
  <si>
    <t>male</t>
  </si>
  <si>
    <t>female</t>
  </si>
  <si>
    <t>homicide victims in IP homicide/suicide incidents</t>
  </si>
  <si>
    <t>perpetrators of homicide/suicides</t>
  </si>
  <si>
    <t>perpetrators of IP homicides/suicides</t>
  </si>
  <si>
    <t>est. intimate-partner homicide victims</t>
  </si>
  <si>
    <t>intimate-partner homicide</t>
  </si>
  <si>
    <t>domestic homicides / intimate-partner homicides</t>
  </si>
  <si>
    <t>NVDRS 2001-2002 pilot</t>
  </si>
  <si>
    <t>IP homicide incidents</t>
  </si>
  <si>
    <t>IP homicide-suicide incidents</t>
  </si>
  <si>
    <t>IP homicide-suicide incident homicides</t>
  </si>
  <si>
    <t>homicide-suicide incident death share</t>
  </si>
  <si>
    <t>Data from Bossarte, Simon &amp; Barker (2006)</t>
  </si>
  <si>
    <t>Data from Barber et al. (2008)</t>
  </si>
  <si>
    <t>Barber, Catherine W., Deborah Azrael, et al. (2008). "Suicides and Suicide Attempts Follwoing Homicide:  Victim-Suspect Relationship, Weapon Thpe, and Presence of Antidepressants." Homicide Studies vol. 12: 285-297.</t>
  </si>
  <si>
    <t>Bossarte, R.M., T.R. Simon and L. Barker (2006). "Homicide-Suicide: Characteristics of homicide followed by suicide incidents in multiple states, 20003-04." Injury Prevention vol. 12 (Suppl II): ii33-ii38.</t>
  </si>
  <si>
    <t>statistics for intimate-partner incidents</t>
  </si>
  <si>
    <t>(above figures aggregated by deaths reviewed)</t>
  </si>
  <si>
    <t>Individual figures from domestic violence fatalities review publications</t>
  </si>
  <si>
    <t>Queries from U.S. National Violent Death Reporting System</t>
  </si>
  <si>
    <t>http://www.cdc.gov/injury/wisqars/nvdrs.html</t>
  </si>
  <si>
    <t>http://www.cdc.gov/ViolencePrevention/NVDRS/index.html</t>
  </si>
  <si>
    <t>Homicide-suicide statistics from domestic violence fatalities reviews</t>
  </si>
  <si>
    <t>for raw query output, see sheet "NVDIRS WISQARS queries"</t>
  </si>
  <si>
    <t>Domestic violence homicide-suicide data from the National Violent Death Reporting System (NVDRS)</t>
  </si>
  <si>
    <t>all suicides</t>
  </si>
  <si>
    <t>women</t>
  </si>
  <si>
    <t>men</t>
  </si>
  <si>
    <t>Utah, 2005-2008, persons 18 &amp; over</t>
  </si>
  <si>
    <t>domestic-violence-related suicides</t>
  </si>
  <si>
    <t>domestic-violence-related suicides preceded by homicide</t>
  </si>
  <si>
    <t>domestic-violence related defined as incident including</t>
  </si>
  <si>
    <t>violence or threat of violence between family members, current or former intimate partners, or cohabitants</t>
  </si>
  <si>
    <t>and relationship problem or victim/perpetrator of interpersonal violence in past month</t>
  </si>
  <si>
    <t>all domestic-violence related homicides</t>
  </si>
  <si>
    <t>source:</t>
  </si>
  <si>
    <t>Domestic Violence Fatalities in Utah, 2003-2008</t>
  </si>
  <si>
    <t>Utah Department of Health Violence and Injury Prevention Program</t>
  </si>
  <si>
    <t>Domestic Violence Fatality Review Committee</t>
  </si>
  <si>
    <t>NVDRS, 2010 (16 states)</t>
  </si>
  <si>
    <t>suicides with information about circumstances</t>
  </si>
  <si>
    <t>intimate partner problem</t>
  </si>
  <si>
    <t>other relationship problem (non-intimate)</t>
  </si>
  <si>
    <t>perpetrator of interpersonal violence within past month</t>
  </si>
  <si>
    <t>victim of interpersonal violence within past month</t>
  </si>
  <si>
    <t>number of suicides</t>
  </si>
  <si>
    <t>within-sex share of suicides</t>
  </si>
  <si>
    <t>selected precipitating circumstances (can be multiple)</t>
  </si>
  <si>
    <t>US Centers for Disease Control and Prevention</t>
  </si>
  <si>
    <t>Morbidity and Mortality Weekly Report</t>
  </si>
  <si>
    <t>Surveillance Summaries / Vol. 63 / No. 1 January 17, 2014</t>
  </si>
  <si>
    <t>Surveillance for Violent Deaths —</t>
  </si>
  <si>
    <t>National Violent Death Reporting System, 16 States, 2010</t>
  </si>
  <si>
    <t>Table 7</t>
  </si>
  <si>
    <t>recent criminal legal problem</t>
  </si>
  <si>
    <t>Attributing suicides to domestic violence</t>
  </si>
  <si>
    <t>intimate-partner homicides in 2008</t>
  </si>
  <si>
    <t>suicides nationally in 2008</t>
  </si>
  <si>
    <t>see workbook victims-fatalities</t>
  </si>
  <si>
    <t>report</t>
  </si>
  <si>
    <t>page</t>
  </si>
  <si>
    <t>any homicide where perpetrator was current or former intimate partner of the victim, and any suicide of the perpetrator of an intimate-partner fatality</t>
  </si>
  <si>
    <t>scope of cases considered</t>
  </si>
  <si>
    <t>{report encompassed} "64 reviews of intimate partner homicides and near homicides that occurred between 2005 – 2011"</t>
  </si>
  <si>
    <t>"any case in which a law-enforcement agency has investigated the death or near death under review or any prior domestic violence incident involving the decedent or near death victim."</t>
  </si>
  <si>
    <t>intimate-partner homicides and "homicides perpetrated by family members as well as suicides related to incidents of domestic violence and perpetrators killed by law enforcement when they respond to a domestic violence call.  Our list also contains information of bystanders killed because they were at the scene with the intended victim, or because they are seen as a sexual competitor to the perpetrator."</t>
  </si>
  <si>
    <t>not clear; gender not reported, but victims gender-stereotyped, with footnoted justifying (p. 1)</t>
  </si>
  <si>
    <t>"For over 20 years, TCFV has issued a statewide report on women killed as a result of family violence."</t>
  </si>
  <si>
    <t>ME</t>
  </si>
  <si>
    <t>"domestic abuse related homicides"; "The Panel makes every effort to review all intimate partner homicides and as many intrafamilial homicides as time allows."</t>
  </si>
  <si>
    <t>8, 10</t>
  </si>
  <si>
    <t>"broad look at domestic violence-related fatalities, viewing these deaths and near­deaths in a larger context" ; stututory defintion of domestic violence "for puposes of fatality review", includes only intimate-partner fatalities</t>
  </si>
  <si>
    <t>"only intimate partner homicides"</t>
  </si>
  <si>
    <t>"domestic violence-related homicides"</t>
  </si>
  <si>
    <t>"each death related to intimate partner violence and sexual assault"</t>
  </si>
  <si>
    <t>"family-related homicides"</t>
  </si>
  <si>
    <t>NY (New York City)</t>
  </si>
  <si>
    <t>state (jurisdiction)</t>
  </si>
  <si>
    <t>"DV related deaths, including homicides and suicides"</t>
  </si>
  <si>
    <t>NC (Mecklenburg)</t>
  </si>
  <si>
    <t>Domestic violence deaths include “those involving a spouse, former spouse, parent, child, persons related by blood or marriage, persons in a present or former dating relationship, persons who are presently residing together or have resided together in the past, persons who have a child in common regardless of whether they are or have been married or have lived together at any time, other persons on premises when a domestic incident occurs, and romantic triangle situations.”</t>
  </si>
  <si>
    <t>ND</t>
  </si>
  <si>
    <t>intimate-partner homicides</t>
  </si>
  <si>
    <t>Ohio (Wood County)</t>
  </si>
  <si>
    <t>domestic violence victims killed by partners and ex-partners; family members killed by family members, children killed by abusers or other family members; bystanders killed by abusers; roommates killed by roommates; and suicide deaths of abusers.</t>
  </si>
  <si>
    <t>Domestic violence-related homicides and suicides</t>
  </si>
  <si>
    <t>domestic violence related homicides</t>
  </si>
  <si>
    <t>Intimate Partner Homicides and Homicide-Suicides</t>
  </si>
  <si>
    <t>VA (Fairfax)</t>
  </si>
  <si>
    <t>domestic violence related homicide cases (including homicide/suicide cases)</t>
  </si>
  <si>
    <t>CA (Sacramento)</t>
  </si>
  <si>
    <t>Scope of cases considered in fatality reviews</t>
  </si>
  <si>
    <t>Repository:</t>
  </si>
  <si>
    <t>http://acrosswalls.org/datasets/</t>
  </si>
  <si>
    <t>Version: 1.0</t>
  </si>
  <si>
    <t>estimates based on data below</t>
  </si>
  <si>
    <t>for domestic homicides / intimate-partner homicides, see dataset victims-fatalities, sheet: homicides (at bottom)</t>
  </si>
  <si>
    <t>from NVDRS WISQARS queries (partial US coverage, 2011)</t>
  </si>
  <si>
    <t>homicide-suicide death share</t>
  </si>
  <si>
    <t>domestic-violence fatalities:</t>
  </si>
  <si>
    <t>suicides with intimate-partner problem as precipitating circumstance</t>
  </si>
  <si>
    <t>estimate based on within-sex shares above</t>
  </si>
  <si>
    <t>notes and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</si>
</sst>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2"/>
    <xf numFmtId="0" fontId="3" fillId="0" borderId="0" xfId="4"/>
    <xf numFmtId="3" fontId="3" fillId="0" borderId="0" xfId="4" applyNumberFormat="1"/>
    <xf numFmtId="9" fontId="3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wrapText="1"/>
    </xf>
    <xf numFmtId="0" fontId="2" fillId="0" borderId="0" xfId="2" applyAlignment="1">
      <alignment horizontal="center" wrapText="1"/>
    </xf>
    <xf numFmtId="0" fontId="2" fillId="0" borderId="0" xfId="2" applyAlignment="1">
      <alignment horizontal="center"/>
    </xf>
    <xf numFmtId="9" fontId="2" fillId="0" borderId="0" xfId="1" applyFont="1" applyAlignment="1">
      <alignment horizontal="center"/>
    </xf>
    <xf numFmtId="9" fontId="0" fillId="0" borderId="0" xfId="3" applyFont="1" applyAlignment="1">
      <alignment horizontal="center"/>
    </xf>
    <xf numFmtId="9" fontId="0" fillId="0" borderId="0" xfId="1" applyFont="1" applyAlignment="1">
      <alignment horizontal="center" vertical="center"/>
    </xf>
    <xf numFmtId="1" fontId="3" fillId="0" borderId="0" xfId="4" applyNumberFormat="1"/>
    <xf numFmtId="0" fontId="3" fillId="0" borderId="0" xfId="4" applyAlignment="1">
      <alignment wrapText="1"/>
    </xf>
    <xf numFmtId="0" fontId="4" fillId="0" borderId="0" xfId="2" applyFont="1" applyFill="1" applyAlignment="1">
      <alignment horizontal="center" wrapText="1"/>
    </xf>
    <xf numFmtId="0" fontId="1" fillId="0" borderId="0" xfId="4" applyFont="1"/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4" applyAlignment="1">
      <alignment horizontal="left" wrapText="1"/>
    </xf>
    <xf numFmtId="0" fontId="3" fillId="0" borderId="0" xfId="4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4" applyFont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5">
    <cellStyle name="Normal" xfId="0" builtinId="0"/>
    <cellStyle name="Normal 2" xfId="2"/>
    <cellStyle name="Normal 3" xfId="4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sqref="A1:G1"/>
    </sheetView>
  </sheetViews>
  <sheetFormatPr defaultRowHeight="14.25" x14ac:dyDescent="0.2"/>
  <cols>
    <col min="1" max="1" width="44" style="2" customWidth="1"/>
    <col min="2" max="5" width="9.140625" style="2"/>
    <col min="6" max="6" width="11.85546875" style="2" customWidth="1"/>
    <col min="7" max="7" width="9.140625" style="2"/>
    <col min="8" max="8" width="3.140625" style="2" customWidth="1"/>
    <col min="9" max="9" width="113.7109375" style="2" customWidth="1"/>
    <col min="10" max="16384" width="9.140625" style="2"/>
  </cols>
  <sheetData>
    <row r="1" spans="1:9" x14ac:dyDescent="0.2">
      <c r="A1" s="25" t="s">
        <v>130</v>
      </c>
      <c r="B1" s="25"/>
      <c r="C1" s="25"/>
      <c r="D1" s="25"/>
      <c r="E1" s="25"/>
      <c r="F1" s="25"/>
      <c r="G1" s="25"/>
      <c r="I1" s="2" t="s">
        <v>198</v>
      </c>
    </row>
    <row r="2" spans="1:9" x14ac:dyDescent="0.2">
      <c r="I2" s="2" t="s">
        <v>199</v>
      </c>
    </row>
    <row r="3" spans="1:9" x14ac:dyDescent="0.2">
      <c r="I3" s="2" t="s">
        <v>200</v>
      </c>
    </row>
    <row r="5" spans="1:9" x14ac:dyDescent="0.2">
      <c r="A5" s="2" t="s">
        <v>205</v>
      </c>
      <c r="F5" s="2" t="s">
        <v>79</v>
      </c>
    </row>
    <row r="6" spans="1:9" x14ac:dyDescent="0.2">
      <c r="A6" s="2" t="s">
        <v>97</v>
      </c>
      <c r="B6" s="4">
        <f>D13/(B16*D12+D13)</f>
        <v>0.26264910808740377</v>
      </c>
      <c r="F6" s="2" t="s">
        <v>80</v>
      </c>
      <c r="I6" s="2" t="s">
        <v>201</v>
      </c>
    </row>
    <row r="7" spans="1:9" x14ac:dyDescent="0.2">
      <c r="A7" s="2" t="s">
        <v>204</v>
      </c>
      <c r="B7" s="4">
        <f>B6*2</f>
        <v>0.52529821617480754</v>
      </c>
      <c r="F7" s="2" t="s">
        <v>81</v>
      </c>
      <c r="I7" s="2" t="s">
        <v>129</v>
      </c>
    </row>
    <row r="8" spans="1:9" x14ac:dyDescent="0.2">
      <c r="F8" s="2" t="s">
        <v>22</v>
      </c>
    </row>
    <row r="9" spans="1:9" x14ac:dyDescent="0.2">
      <c r="A9" s="25" t="s">
        <v>203</v>
      </c>
      <c r="B9" s="25"/>
      <c r="C9" s="25"/>
      <c r="F9" s="2" t="s">
        <v>82</v>
      </c>
    </row>
    <row r="10" spans="1:9" x14ac:dyDescent="0.2">
      <c r="A10" s="2" t="s">
        <v>57</v>
      </c>
      <c r="B10" s="2" t="s">
        <v>2</v>
      </c>
      <c r="C10" s="2" t="s">
        <v>3</v>
      </c>
      <c r="D10" s="2" t="s">
        <v>11</v>
      </c>
      <c r="F10" s="2" t="s">
        <v>83</v>
      </c>
    </row>
    <row r="11" spans="1:9" x14ac:dyDescent="0.2">
      <c r="A11" s="2" t="s">
        <v>58</v>
      </c>
      <c r="B11" s="3">
        <v>14291</v>
      </c>
      <c r="C11" s="3">
        <v>4531</v>
      </c>
      <c r="D11" s="3">
        <f>B11+C11</f>
        <v>18822</v>
      </c>
      <c r="F11" s="2" t="s">
        <v>25</v>
      </c>
    </row>
    <row r="12" spans="1:9" x14ac:dyDescent="0.2">
      <c r="A12" s="2" t="s">
        <v>111</v>
      </c>
      <c r="B12" s="2">
        <v>114</v>
      </c>
      <c r="C12" s="2">
        <v>379</v>
      </c>
      <c r="D12" s="3">
        <f t="shared" ref="D12:D13" si="0">B12+C12</f>
        <v>493</v>
      </c>
      <c r="F12" s="2" t="s">
        <v>84</v>
      </c>
    </row>
    <row r="13" spans="1:9" x14ac:dyDescent="0.2">
      <c r="A13" s="2" t="s">
        <v>59</v>
      </c>
      <c r="B13" s="2">
        <v>194</v>
      </c>
      <c r="C13" s="2">
        <v>22</v>
      </c>
      <c r="D13" s="3">
        <f t="shared" si="0"/>
        <v>216</v>
      </c>
      <c r="F13" s="2" t="s">
        <v>30</v>
      </c>
    </row>
    <row r="14" spans="1:9" x14ac:dyDescent="0.2">
      <c r="D14" s="3"/>
      <c r="F14" s="2" t="s">
        <v>85</v>
      </c>
    </row>
    <row r="15" spans="1:9" x14ac:dyDescent="0.2">
      <c r="D15" s="3"/>
      <c r="F15" s="2" t="s">
        <v>86</v>
      </c>
    </row>
    <row r="16" spans="1:9" x14ac:dyDescent="0.2">
      <c r="A16" s="2" t="s">
        <v>112</v>
      </c>
      <c r="B16" s="2">
        <v>1.23</v>
      </c>
      <c r="F16" s="2" t="s">
        <v>33</v>
      </c>
      <c r="I16" s="2" t="s">
        <v>202</v>
      </c>
    </row>
    <row r="17" spans="1:6" x14ac:dyDescent="0.2">
      <c r="F17" s="2" t="s">
        <v>87</v>
      </c>
    </row>
    <row r="18" spans="1:6" x14ac:dyDescent="0.2">
      <c r="F18" s="2" t="s">
        <v>88</v>
      </c>
    </row>
    <row r="19" spans="1:6" x14ac:dyDescent="0.2">
      <c r="F19" s="2" t="s">
        <v>89</v>
      </c>
    </row>
    <row r="20" spans="1:6" x14ac:dyDescent="0.2">
      <c r="F20" s="2" t="s">
        <v>52</v>
      </c>
    </row>
    <row r="21" spans="1:6" x14ac:dyDescent="0.2">
      <c r="F21" s="2" t="s">
        <v>55</v>
      </c>
    </row>
    <row r="22" spans="1:6" x14ac:dyDescent="0.2">
      <c r="F22" s="2" t="s">
        <v>90</v>
      </c>
    </row>
    <row r="26" spans="1:6" x14ac:dyDescent="0.2">
      <c r="A26" s="2" t="s">
        <v>101</v>
      </c>
    </row>
    <row r="27" spans="1:6" x14ac:dyDescent="0.2">
      <c r="A27" s="2" t="s">
        <v>122</v>
      </c>
    </row>
    <row r="28" spans="1:6" x14ac:dyDescent="0.2">
      <c r="A28" s="2" t="s">
        <v>97</v>
      </c>
      <c r="B28" s="4">
        <f>D37/(D37+D45)</f>
        <v>0.1741072709665758</v>
      </c>
    </row>
    <row r="29" spans="1:6" x14ac:dyDescent="0.2">
      <c r="A29" s="2" t="s">
        <v>117</v>
      </c>
      <c r="B29" s="4">
        <f>(D37+D36)/(D37+D45)</f>
        <v>0.35428122096175646</v>
      </c>
    </row>
    <row r="30" spans="1:6" x14ac:dyDescent="0.2">
      <c r="B30" s="4"/>
    </row>
    <row r="31" spans="1:6" x14ac:dyDescent="0.2">
      <c r="B31" s="4"/>
    </row>
    <row r="32" spans="1:6" x14ac:dyDescent="0.2">
      <c r="A32" s="2" t="s">
        <v>118</v>
      </c>
    </row>
    <row r="33" spans="1:9" s="15" customFormat="1" ht="28.5" x14ac:dyDescent="0.2">
      <c r="A33" s="24" t="s">
        <v>100</v>
      </c>
      <c r="B33" s="24"/>
      <c r="C33" s="24"/>
      <c r="D33" s="24"/>
      <c r="I33" s="15" t="s">
        <v>121</v>
      </c>
    </row>
    <row r="35" spans="1:9" x14ac:dyDescent="0.2">
      <c r="B35" s="2">
        <v>2003</v>
      </c>
      <c r="C35" s="2">
        <v>2004</v>
      </c>
      <c r="D35" s="2" t="s">
        <v>11</v>
      </c>
    </row>
    <row r="36" spans="1:9" x14ac:dyDescent="0.2">
      <c r="A36" s="2" t="s">
        <v>107</v>
      </c>
      <c r="D36" s="2">
        <v>146</v>
      </c>
    </row>
    <row r="37" spans="1:9" x14ac:dyDescent="0.2">
      <c r="A37" s="2" t="s">
        <v>109</v>
      </c>
      <c r="B37" s="14">
        <f>0.056*B44</f>
        <v>7.056</v>
      </c>
      <c r="C37" s="14">
        <f>0.306*C44</f>
        <v>134.02799999999999</v>
      </c>
      <c r="D37" s="14">
        <f>B37+C37</f>
        <v>141.084</v>
      </c>
    </row>
    <row r="38" spans="1:9" x14ac:dyDescent="0.2">
      <c r="B38" s="14"/>
      <c r="C38" s="14"/>
      <c r="D38" s="14"/>
    </row>
    <row r="39" spans="1:9" x14ac:dyDescent="0.2">
      <c r="A39" s="2" t="s">
        <v>103</v>
      </c>
      <c r="B39" s="2">
        <v>65</v>
      </c>
      <c r="C39" s="2">
        <v>144</v>
      </c>
      <c r="D39" s="2">
        <f>SUM(B39:C39)</f>
        <v>209</v>
      </c>
    </row>
    <row r="40" spans="1:9" x14ac:dyDescent="0.2">
      <c r="A40" s="2" t="s">
        <v>102</v>
      </c>
      <c r="B40" s="2">
        <v>84</v>
      </c>
      <c r="C40" s="2">
        <v>164</v>
      </c>
      <c r="D40" s="2">
        <f>SUM(B40:C40)</f>
        <v>248</v>
      </c>
    </row>
    <row r="41" spans="1:9" x14ac:dyDescent="0.2">
      <c r="A41" s="2" t="s">
        <v>108</v>
      </c>
      <c r="D41" s="2">
        <v>209</v>
      </c>
    </row>
    <row r="43" spans="1:9" x14ac:dyDescent="0.2">
      <c r="B43" s="2" t="s">
        <v>106</v>
      </c>
      <c r="C43" s="2" t="s">
        <v>105</v>
      </c>
      <c r="D43" s="2" t="s">
        <v>11</v>
      </c>
    </row>
    <row r="44" spans="1:9" x14ac:dyDescent="0.2">
      <c r="A44" s="2" t="s">
        <v>104</v>
      </c>
      <c r="B44" s="2">
        <v>126</v>
      </c>
      <c r="C44" s="2">
        <v>438</v>
      </c>
      <c r="D44" s="2">
        <f>B44+C44</f>
        <v>564</v>
      </c>
    </row>
    <row r="45" spans="1:9" x14ac:dyDescent="0.2">
      <c r="A45" s="2" t="s">
        <v>110</v>
      </c>
      <c r="D45" s="14">
        <f>D44*(D40/D39)</f>
        <v>669.24401913875602</v>
      </c>
    </row>
    <row r="49" spans="1:9" x14ac:dyDescent="0.2">
      <c r="A49" s="2" t="s">
        <v>113</v>
      </c>
    </row>
    <row r="50" spans="1:9" x14ac:dyDescent="0.2">
      <c r="A50" s="2" t="s">
        <v>122</v>
      </c>
    </row>
    <row r="51" spans="1:9" x14ac:dyDescent="0.2">
      <c r="A51" s="2" t="s">
        <v>97</v>
      </c>
      <c r="B51" s="4">
        <f>B57/(B57+B56*B58/B57)</f>
        <v>0.22042533025294708</v>
      </c>
    </row>
    <row r="52" spans="1:9" x14ac:dyDescent="0.2">
      <c r="A52" s="2" t="s">
        <v>117</v>
      </c>
      <c r="B52" s="4">
        <f>2*B51</f>
        <v>0.44085066050589417</v>
      </c>
    </row>
    <row r="53" spans="1:9" x14ac:dyDescent="0.2">
      <c r="B53" s="4"/>
    </row>
    <row r="54" spans="1:9" x14ac:dyDescent="0.2">
      <c r="A54" s="2" t="s">
        <v>119</v>
      </c>
      <c r="B54" s="4"/>
      <c r="I54" s="2" t="s">
        <v>120</v>
      </c>
    </row>
    <row r="56" spans="1:9" x14ac:dyDescent="0.2">
      <c r="A56" s="2" t="s">
        <v>114</v>
      </c>
      <c r="B56" s="2">
        <v>188</v>
      </c>
    </row>
    <row r="57" spans="1:9" x14ac:dyDescent="0.2">
      <c r="A57" s="2" t="s">
        <v>115</v>
      </c>
      <c r="B57" s="2">
        <v>61</v>
      </c>
    </row>
    <row r="58" spans="1:9" x14ac:dyDescent="0.2">
      <c r="A58" s="2" t="s">
        <v>116</v>
      </c>
      <c r="B58" s="2">
        <v>70</v>
      </c>
    </row>
  </sheetData>
  <mergeCells count="3">
    <mergeCell ref="A33:D33"/>
    <mergeCell ref="A1:G1"/>
    <mergeCell ref="A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cols>
    <col min="1" max="1" width="52.85546875" style="5" customWidth="1"/>
    <col min="2" max="6" width="9.140625" style="5"/>
    <col min="7" max="7" width="3.140625" style="5" customWidth="1"/>
    <col min="8" max="8" width="99.28515625" style="5" customWidth="1"/>
    <col min="9" max="16384" width="9.140625" style="5"/>
  </cols>
  <sheetData>
    <row r="1" spans="1:8" x14ac:dyDescent="0.25">
      <c r="A1" s="5" t="s">
        <v>161</v>
      </c>
      <c r="H1" s="5" t="s">
        <v>198</v>
      </c>
    </row>
    <row r="2" spans="1:8" x14ac:dyDescent="0.25">
      <c r="H2" s="5" t="s">
        <v>199</v>
      </c>
    </row>
    <row r="3" spans="1:8" x14ac:dyDescent="0.25">
      <c r="H3" s="5" t="s">
        <v>200</v>
      </c>
    </row>
    <row r="4" spans="1:8" ht="29.25" customHeight="1" x14ac:dyDescent="0.25">
      <c r="B4" s="27" t="s">
        <v>151</v>
      </c>
      <c r="C4" s="27"/>
      <c r="D4" s="27"/>
      <c r="E4" s="26" t="s">
        <v>152</v>
      </c>
      <c r="F4" s="26"/>
      <c r="H4" s="5" t="s">
        <v>208</v>
      </c>
    </row>
    <row r="5" spans="1:8" x14ac:dyDescent="0.25">
      <c r="A5" s="5" t="s">
        <v>145</v>
      </c>
      <c r="B5" s="7" t="s">
        <v>105</v>
      </c>
      <c r="C5" s="7" t="s">
        <v>106</v>
      </c>
      <c r="D5" s="7" t="s">
        <v>11</v>
      </c>
      <c r="E5" s="7" t="s">
        <v>105</v>
      </c>
      <c r="F5" s="7" t="s">
        <v>106</v>
      </c>
      <c r="H5" s="5" t="s">
        <v>154</v>
      </c>
    </row>
    <row r="6" spans="1:8" x14ac:dyDescent="0.25">
      <c r="A6" s="5" t="s">
        <v>146</v>
      </c>
      <c r="B6" s="21">
        <v>7033</v>
      </c>
      <c r="C6" s="21">
        <v>1998</v>
      </c>
      <c r="D6" s="21">
        <f>B6+C6</f>
        <v>9031</v>
      </c>
      <c r="E6" s="7"/>
      <c r="F6" s="7"/>
      <c r="H6" s="5" t="s">
        <v>155</v>
      </c>
    </row>
    <row r="7" spans="1:8" x14ac:dyDescent="0.25">
      <c r="A7" s="5" t="s">
        <v>153</v>
      </c>
      <c r="B7" s="21"/>
      <c r="C7" s="21"/>
      <c r="D7" s="7"/>
      <c r="E7" s="7"/>
      <c r="F7" s="7"/>
      <c r="H7" s="5" t="s">
        <v>156</v>
      </c>
    </row>
    <row r="8" spans="1:8" x14ac:dyDescent="0.25">
      <c r="A8" s="5" t="s">
        <v>147</v>
      </c>
      <c r="B8" s="21">
        <v>2275</v>
      </c>
      <c r="C8" s="21">
        <v>540</v>
      </c>
      <c r="D8" s="21">
        <f t="shared" ref="D8:D12" si="0">B8+C8</f>
        <v>2815</v>
      </c>
      <c r="E8" s="13">
        <f t="shared" ref="E8:F12" si="1">B8/B$6</f>
        <v>0.32347504621072087</v>
      </c>
      <c r="F8" s="13">
        <f t="shared" si="1"/>
        <v>0.27027027027027029</v>
      </c>
      <c r="H8" s="5" t="s">
        <v>157</v>
      </c>
    </row>
    <row r="9" spans="1:8" x14ac:dyDescent="0.25">
      <c r="A9" s="5" t="s">
        <v>148</v>
      </c>
      <c r="B9" s="21">
        <v>677</v>
      </c>
      <c r="C9" s="21">
        <v>240</v>
      </c>
      <c r="D9" s="21">
        <f t="shared" si="0"/>
        <v>917</v>
      </c>
      <c r="E9" s="13">
        <f t="shared" si="1"/>
        <v>9.6260486278970561E-2</v>
      </c>
      <c r="F9" s="13">
        <f t="shared" si="1"/>
        <v>0.12012012012012012</v>
      </c>
      <c r="H9" s="5" t="s">
        <v>158</v>
      </c>
    </row>
    <row r="10" spans="1:8" x14ac:dyDescent="0.25">
      <c r="A10" s="5" t="s">
        <v>149</v>
      </c>
      <c r="B10" s="21">
        <v>282</v>
      </c>
      <c r="C10" s="21">
        <v>27</v>
      </c>
      <c r="D10" s="21">
        <f t="shared" si="0"/>
        <v>309</v>
      </c>
      <c r="E10" s="13">
        <f t="shared" si="1"/>
        <v>4.0096687046779468E-2</v>
      </c>
      <c r="F10" s="13">
        <f t="shared" si="1"/>
        <v>1.3513513513513514E-2</v>
      </c>
      <c r="H10" s="5" t="s">
        <v>159</v>
      </c>
    </row>
    <row r="11" spans="1:8" x14ac:dyDescent="0.25">
      <c r="A11" s="5" t="s">
        <v>150</v>
      </c>
      <c r="B11" s="21">
        <v>22</v>
      </c>
      <c r="C11" s="21">
        <v>21</v>
      </c>
      <c r="D11" s="21">
        <f t="shared" si="0"/>
        <v>43</v>
      </c>
      <c r="E11" s="13">
        <f t="shared" si="1"/>
        <v>3.1281103369827953E-3</v>
      </c>
      <c r="F11" s="13">
        <f t="shared" si="1"/>
        <v>1.0510510510510511E-2</v>
      </c>
    </row>
    <row r="12" spans="1:8" x14ac:dyDescent="0.25">
      <c r="A12" s="5" t="s">
        <v>160</v>
      </c>
      <c r="B12" s="21">
        <v>746</v>
      </c>
      <c r="C12" s="21">
        <v>81</v>
      </c>
      <c r="D12" s="21">
        <f t="shared" si="0"/>
        <v>827</v>
      </c>
      <c r="E12" s="13">
        <f t="shared" si="1"/>
        <v>0.1060713777904166</v>
      </c>
      <c r="F12" s="13">
        <f t="shared" si="1"/>
        <v>4.0540540540540543E-2</v>
      </c>
    </row>
    <row r="13" spans="1:8" x14ac:dyDescent="0.25">
      <c r="B13" s="7"/>
      <c r="C13" s="7"/>
      <c r="D13" s="7"/>
      <c r="E13" s="7"/>
      <c r="F13" s="7"/>
    </row>
    <row r="14" spans="1:8" x14ac:dyDescent="0.25">
      <c r="A14" s="5" t="s">
        <v>163</v>
      </c>
      <c r="B14" s="22">
        <v>28293</v>
      </c>
      <c r="C14" s="22">
        <v>7515</v>
      </c>
      <c r="D14" s="21">
        <f t="shared" ref="D14:D16" si="2">B14+C14</f>
        <v>35808</v>
      </c>
      <c r="E14" s="13"/>
      <c r="F14" s="7"/>
      <c r="H14" s="5" t="s">
        <v>164</v>
      </c>
    </row>
    <row r="15" spans="1:8" ht="30" x14ac:dyDescent="0.25">
      <c r="A15" s="6" t="s">
        <v>206</v>
      </c>
      <c r="B15" s="21">
        <f>B14*E8</f>
        <v>9152.0794824399254</v>
      </c>
      <c r="C15" s="21">
        <f>C14*F8</f>
        <v>2031.0810810810813</v>
      </c>
      <c r="D15" s="21">
        <f t="shared" si="2"/>
        <v>11183.160563521007</v>
      </c>
      <c r="E15" s="7"/>
      <c r="F15" s="7"/>
      <c r="H15" s="5" t="s">
        <v>207</v>
      </c>
    </row>
    <row r="16" spans="1:8" x14ac:dyDescent="0.25">
      <c r="A16" s="5" t="s">
        <v>162</v>
      </c>
      <c r="B16" s="21">
        <v>308.38199460129857</v>
      </c>
      <c r="C16" s="21">
        <v>1211.6500118801498</v>
      </c>
      <c r="D16" s="21">
        <f t="shared" si="2"/>
        <v>1520.0320064814484</v>
      </c>
      <c r="E16" s="7"/>
      <c r="F16" s="7"/>
      <c r="H16" s="5" t="s">
        <v>164</v>
      </c>
    </row>
    <row r="17" spans="1:8" x14ac:dyDescent="0.25">
      <c r="B17" s="18"/>
      <c r="C17" s="18"/>
    </row>
    <row r="18" spans="1:8" x14ac:dyDescent="0.25">
      <c r="B18" s="18"/>
      <c r="C18" s="18"/>
    </row>
    <row r="20" spans="1:8" x14ac:dyDescent="0.25">
      <c r="A20" s="5" t="s">
        <v>134</v>
      </c>
    </row>
    <row r="22" spans="1:8" x14ac:dyDescent="0.25">
      <c r="B22" s="7" t="s">
        <v>133</v>
      </c>
      <c r="C22" s="7" t="s">
        <v>132</v>
      </c>
      <c r="D22" s="7" t="s">
        <v>11</v>
      </c>
      <c r="H22" s="5" t="s">
        <v>141</v>
      </c>
    </row>
    <row r="23" spans="1:8" x14ac:dyDescent="0.25">
      <c r="A23" s="5" t="s">
        <v>135</v>
      </c>
      <c r="B23" s="7">
        <v>142</v>
      </c>
      <c r="C23" s="7">
        <v>23</v>
      </c>
      <c r="D23" s="7">
        <v>165</v>
      </c>
      <c r="H23" s="5" t="s">
        <v>142</v>
      </c>
    </row>
    <row r="24" spans="1:8" x14ac:dyDescent="0.25">
      <c r="A24" s="5" t="s">
        <v>131</v>
      </c>
      <c r="B24" s="7"/>
      <c r="C24" s="7"/>
      <c r="D24" s="23">
        <f>D23/0.118</f>
        <v>1398.3050847457628</v>
      </c>
      <c r="H24" s="5" t="s">
        <v>143</v>
      </c>
    </row>
    <row r="25" spans="1:8" ht="30" x14ac:dyDescent="0.25">
      <c r="A25" s="6" t="s">
        <v>136</v>
      </c>
      <c r="B25" s="7"/>
      <c r="C25" s="7"/>
      <c r="D25" s="23">
        <v>27</v>
      </c>
      <c r="H25" s="5" t="s">
        <v>144</v>
      </c>
    </row>
    <row r="26" spans="1:8" x14ac:dyDescent="0.25">
      <c r="A26" s="5" t="s">
        <v>140</v>
      </c>
      <c r="B26" s="7">
        <v>35</v>
      </c>
      <c r="C26" s="7">
        <v>52</v>
      </c>
      <c r="D26" s="7">
        <v>87</v>
      </c>
      <c r="H26" s="5" t="s">
        <v>137</v>
      </c>
    </row>
    <row r="27" spans="1:8" x14ac:dyDescent="0.25">
      <c r="H27" s="5" t="s">
        <v>138</v>
      </c>
    </row>
    <row r="28" spans="1:8" x14ac:dyDescent="0.25">
      <c r="H28" s="5" t="s">
        <v>139</v>
      </c>
    </row>
  </sheetData>
  <mergeCells count="2">
    <mergeCell ref="E4:F4"/>
    <mergeCell ref="B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E1"/>
    </sheetView>
  </sheetViews>
  <sheetFormatPr defaultRowHeight="15" x14ac:dyDescent="0.25"/>
  <cols>
    <col min="1" max="4" width="9.140625" style="1"/>
    <col min="5" max="6" width="10.7109375" style="1" customWidth="1"/>
    <col min="7" max="7" width="11.5703125" customWidth="1"/>
    <col min="8" max="8" width="3.7109375" style="1" customWidth="1"/>
    <col min="9" max="9" width="103.140625" style="1" customWidth="1"/>
    <col min="10" max="263" width="9.140625" style="1"/>
    <col min="264" max="264" width="3.7109375" style="1" customWidth="1"/>
    <col min="265" max="265" width="103.140625" style="1" customWidth="1"/>
    <col min="266" max="519" width="9.140625" style="1"/>
    <col min="520" max="520" width="3.7109375" style="1" customWidth="1"/>
    <col min="521" max="521" width="103.140625" style="1" customWidth="1"/>
    <col min="522" max="775" width="9.140625" style="1"/>
    <col min="776" max="776" width="3.7109375" style="1" customWidth="1"/>
    <col min="777" max="777" width="103.140625" style="1" customWidth="1"/>
    <col min="778" max="1031" width="9.140625" style="1"/>
    <col min="1032" max="1032" width="3.7109375" style="1" customWidth="1"/>
    <col min="1033" max="1033" width="103.140625" style="1" customWidth="1"/>
    <col min="1034" max="1287" width="9.140625" style="1"/>
    <col min="1288" max="1288" width="3.7109375" style="1" customWidth="1"/>
    <col min="1289" max="1289" width="103.140625" style="1" customWidth="1"/>
    <col min="1290" max="1543" width="9.140625" style="1"/>
    <col min="1544" max="1544" width="3.7109375" style="1" customWidth="1"/>
    <col min="1545" max="1545" width="103.140625" style="1" customWidth="1"/>
    <col min="1546" max="1799" width="9.140625" style="1"/>
    <col min="1800" max="1800" width="3.7109375" style="1" customWidth="1"/>
    <col min="1801" max="1801" width="103.140625" style="1" customWidth="1"/>
    <col min="1802" max="2055" width="9.140625" style="1"/>
    <col min="2056" max="2056" width="3.7109375" style="1" customWidth="1"/>
    <col min="2057" max="2057" width="103.140625" style="1" customWidth="1"/>
    <col min="2058" max="2311" width="9.140625" style="1"/>
    <col min="2312" max="2312" width="3.7109375" style="1" customWidth="1"/>
    <col min="2313" max="2313" width="103.140625" style="1" customWidth="1"/>
    <col min="2314" max="2567" width="9.140625" style="1"/>
    <col min="2568" max="2568" width="3.7109375" style="1" customWidth="1"/>
    <col min="2569" max="2569" width="103.140625" style="1" customWidth="1"/>
    <col min="2570" max="2823" width="9.140625" style="1"/>
    <col min="2824" max="2824" width="3.7109375" style="1" customWidth="1"/>
    <col min="2825" max="2825" width="103.140625" style="1" customWidth="1"/>
    <col min="2826" max="3079" width="9.140625" style="1"/>
    <col min="3080" max="3080" width="3.7109375" style="1" customWidth="1"/>
    <col min="3081" max="3081" width="103.140625" style="1" customWidth="1"/>
    <col min="3082" max="3335" width="9.140625" style="1"/>
    <col min="3336" max="3336" width="3.7109375" style="1" customWidth="1"/>
    <col min="3337" max="3337" width="103.140625" style="1" customWidth="1"/>
    <col min="3338" max="3591" width="9.140625" style="1"/>
    <col min="3592" max="3592" width="3.7109375" style="1" customWidth="1"/>
    <col min="3593" max="3593" width="103.140625" style="1" customWidth="1"/>
    <col min="3594" max="3847" width="9.140625" style="1"/>
    <col min="3848" max="3848" width="3.7109375" style="1" customWidth="1"/>
    <col min="3849" max="3849" width="103.140625" style="1" customWidth="1"/>
    <col min="3850" max="4103" width="9.140625" style="1"/>
    <col min="4104" max="4104" width="3.7109375" style="1" customWidth="1"/>
    <col min="4105" max="4105" width="103.140625" style="1" customWidth="1"/>
    <col min="4106" max="4359" width="9.140625" style="1"/>
    <col min="4360" max="4360" width="3.7109375" style="1" customWidth="1"/>
    <col min="4361" max="4361" width="103.140625" style="1" customWidth="1"/>
    <col min="4362" max="4615" width="9.140625" style="1"/>
    <col min="4616" max="4616" width="3.7109375" style="1" customWidth="1"/>
    <col min="4617" max="4617" width="103.140625" style="1" customWidth="1"/>
    <col min="4618" max="4871" width="9.140625" style="1"/>
    <col min="4872" max="4872" width="3.7109375" style="1" customWidth="1"/>
    <col min="4873" max="4873" width="103.140625" style="1" customWidth="1"/>
    <col min="4874" max="5127" width="9.140625" style="1"/>
    <col min="5128" max="5128" width="3.7109375" style="1" customWidth="1"/>
    <col min="5129" max="5129" width="103.140625" style="1" customWidth="1"/>
    <col min="5130" max="5383" width="9.140625" style="1"/>
    <col min="5384" max="5384" width="3.7109375" style="1" customWidth="1"/>
    <col min="5385" max="5385" width="103.140625" style="1" customWidth="1"/>
    <col min="5386" max="5639" width="9.140625" style="1"/>
    <col min="5640" max="5640" width="3.7109375" style="1" customWidth="1"/>
    <col min="5641" max="5641" width="103.140625" style="1" customWidth="1"/>
    <col min="5642" max="5895" width="9.140625" style="1"/>
    <col min="5896" max="5896" width="3.7109375" style="1" customWidth="1"/>
    <col min="5897" max="5897" width="103.140625" style="1" customWidth="1"/>
    <col min="5898" max="6151" width="9.140625" style="1"/>
    <col min="6152" max="6152" width="3.7109375" style="1" customWidth="1"/>
    <col min="6153" max="6153" width="103.140625" style="1" customWidth="1"/>
    <col min="6154" max="6407" width="9.140625" style="1"/>
    <col min="6408" max="6408" width="3.7109375" style="1" customWidth="1"/>
    <col min="6409" max="6409" width="103.140625" style="1" customWidth="1"/>
    <col min="6410" max="6663" width="9.140625" style="1"/>
    <col min="6664" max="6664" width="3.7109375" style="1" customWidth="1"/>
    <col min="6665" max="6665" width="103.140625" style="1" customWidth="1"/>
    <col min="6666" max="6919" width="9.140625" style="1"/>
    <col min="6920" max="6920" width="3.7109375" style="1" customWidth="1"/>
    <col min="6921" max="6921" width="103.140625" style="1" customWidth="1"/>
    <col min="6922" max="7175" width="9.140625" style="1"/>
    <col min="7176" max="7176" width="3.7109375" style="1" customWidth="1"/>
    <col min="7177" max="7177" width="103.140625" style="1" customWidth="1"/>
    <col min="7178" max="7431" width="9.140625" style="1"/>
    <col min="7432" max="7432" width="3.7109375" style="1" customWidth="1"/>
    <col min="7433" max="7433" width="103.140625" style="1" customWidth="1"/>
    <col min="7434" max="7687" width="9.140625" style="1"/>
    <col min="7688" max="7688" width="3.7109375" style="1" customWidth="1"/>
    <col min="7689" max="7689" width="103.140625" style="1" customWidth="1"/>
    <col min="7690" max="7943" width="9.140625" style="1"/>
    <col min="7944" max="7944" width="3.7109375" style="1" customWidth="1"/>
    <col min="7945" max="7945" width="103.140625" style="1" customWidth="1"/>
    <col min="7946" max="8199" width="9.140625" style="1"/>
    <col min="8200" max="8200" width="3.7109375" style="1" customWidth="1"/>
    <col min="8201" max="8201" width="103.140625" style="1" customWidth="1"/>
    <col min="8202" max="8455" width="9.140625" style="1"/>
    <col min="8456" max="8456" width="3.7109375" style="1" customWidth="1"/>
    <col min="8457" max="8457" width="103.140625" style="1" customWidth="1"/>
    <col min="8458" max="8711" width="9.140625" style="1"/>
    <col min="8712" max="8712" width="3.7109375" style="1" customWidth="1"/>
    <col min="8713" max="8713" width="103.140625" style="1" customWidth="1"/>
    <col min="8714" max="8967" width="9.140625" style="1"/>
    <col min="8968" max="8968" width="3.7109375" style="1" customWidth="1"/>
    <col min="8969" max="8969" width="103.140625" style="1" customWidth="1"/>
    <col min="8970" max="9223" width="9.140625" style="1"/>
    <col min="9224" max="9224" width="3.7109375" style="1" customWidth="1"/>
    <col min="9225" max="9225" width="103.140625" style="1" customWidth="1"/>
    <col min="9226" max="9479" width="9.140625" style="1"/>
    <col min="9480" max="9480" width="3.7109375" style="1" customWidth="1"/>
    <col min="9481" max="9481" width="103.140625" style="1" customWidth="1"/>
    <col min="9482" max="9735" width="9.140625" style="1"/>
    <col min="9736" max="9736" width="3.7109375" style="1" customWidth="1"/>
    <col min="9737" max="9737" width="103.140625" style="1" customWidth="1"/>
    <col min="9738" max="9991" width="9.140625" style="1"/>
    <col min="9992" max="9992" width="3.7109375" style="1" customWidth="1"/>
    <col min="9993" max="9993" width="103.140625" style="1" customWidth="1"/>
    <col min="9994" max="10247" width="9.140625" style="1"/>
    <col min="10248" max="10248" width="3.7109375" style="1" customWidth="1"/>
    <col min="10249" max="10249" width="103.140625" style="1" customWidth="1"/>
    <col min="10250" max="10503" width="9.140625" style="1"/>
    <col min="10504" max="10504" width="3.7109375" style="1" customWidth="1"/>
    <col min="10505" max="10505" width="103.140625" style="1" customWidth="1"/>
    <col min="10506" max="10759" width="9.140625" style="1"/>
    <col min="10760" max="10760" width="3.7109375" style="1" customWidth="1"/>
    <col min="10761" max="10761" width="103.140625" style="1" customWidth="1"/>
    <col min="10762" max="11015" width="9.140625" style="1"/>
    <col min="11016" max="11016" width="3.7109375" style="1" customWidth="1"/>
    <col min="11017" max="11017" width="103.140625" style="1" customWidth="1"/>
    <col min="11018" max="11271" width="9.140625" style="1"/>
    <col min="11272" max="11272" width="3.7109375" style="1" customWidth="1"/>
    <col min="11273" max="11273" width="103.140625" style="1" customWidth="1"/>
    <col min="11274" max="11527" width="9.140625" style="1"/>
    <col min="11528" max="11528" width="3.7109375" style="1" customWidth="1"/>
    <col min="11529" max="11529" width="103.140625" style="1" customWidth="1"/>
    <col min="11530" max="11783" width="9.140625" style="1"/>
    <col min="11784" max="11784" width="3.7109375" style="1" customWidth="1"/>
    <col min="11785" max="11785" width="103.140625" style="1" customWidth="1"/>
    <col min="11786" max="12039" width="9.140625" style="1"/>
    <col min="12040" max="12040" width="3.7109375" style="1" customWidth="1"/>
    <col min="12041" max="12041" width="103.140625" style="1" customWidth="1"/>
    <col min="12042" max="12295" width="9.140625" style="1"/>
    <col min="12296" max="12296" width="3.7109375" style="1" customWidth="1"/>
    <col min="12297" max="12297" width="103.140625" style="1" customWidth="1"/>
    <col min="12298" max="12551" width="9.140625" style="1"/>
    <col min="12552" max="12552" width="3.7109375" style="1" customWidth="1"/>
    <col min="12553" max="12553" width="103.140625" style="1" customWidth="1"/>
    <col min="12554" max="12807" width="9.140625" style="1"/>
    <col min="12808" max="12808" width="3.7109375" style="1" customWidth="1"/>
    <col min="12809" max="12809" width="103.140625" style="1" customWidth="1"/>
    <col min="12810" max="13063" width="9.140625" style="1"/>
    <col min="13064" max="13064" width="3.7109375" style="1" customWidth="1"/>
    <col min="13065" max="13065" width="103.140625" style="1" customWidth="1"/>
    <col min="13066" max="13319" width="9.140625" style="1"/>
    <col min="13320" max="13320" width="3.7109375" style="1" customWidth="1"/>
    <col min="13321" max="13321" width="103.140625" style="1" customWidth="1"/>
    <col min="13322" max="13575" width="9.140625" style="1"/>
    <col min="13576" max="13576" width="3.7109375" style="1" customWidth="1"/>
    <col min="13577" max="13577" width="103.140625" style="1" customWidth="1"/>
    <col min="13578" max="13831" width="9.140625" style="1"/>
    <col min="13832" max="13832" width="3.7109375" style="1" customWidth="1"/>
    <col min="13833" max="13833" width="103.140625" style="1" customWidth="1"/>
    <col min="13834" max="14087" width="9.140625" style="1"/>
    <col min="14088" max="14088" width="3.7109375" style="1" customWidth="1"/>
    <col min="14089" max="14089" width="103.140625" style="1" customWidth="1"/>
    <col min="14090" max="14343" width="9.140625" style="1"/>
    <col min="14344" max="14344" width="3.7109375" style="1" customWidth="1"/>
    <col min="14345" max="14345" width="103.140625" style="1" customWidth="1"/>
    <col min="14346" max="14599" width="9.140625" style="1"/>
    <col min="14600" max="14600" width="3.7109375" style="1" customWidth="1"/>
    <col min="14601" max="14601" width="103.140625" style="1" customWidth="1"/>
    <col min="14602" max="14855" width="9.140625" style="1"/>
    <col min="14856" max="14856" width="3.7109375" style="1" customWidth="1"/>
    <col min="14857" max="14857" width="103.140625" style="1" customWidth="1"/>
    <col min="14858" max="15111" width="9.140625" style="1"/>
    <col min="15112" max="15112" width="3.7109375" style="1" customWidth="1"/>
    <col min="15113" max="15113" width="103.140625" style="1" customWidth="1"/>
    <col min="15114" max="15367" width="9.140625" style="1"/>
    <col min="15368" max="15368" width="3.7109375" style="1" customWidth="1"/>
    <col min="15369" max="15369" width="103.140625" style="1" customWidth="1"/>
    <col min="15370" max="15623" width="9.140625" style="1"/>
    <col min="15624" max="15624" width="3.7109375" style="1" customWidth="1"/>
    <col min="15625" max="15625" width="103.140625" style="1" customWidth="1"/>
    <col min="15626" max="15879" width="9.140625" style="1"/>
    <col min="15880" max="15880" width="3.7109375" style="1" customWidth="1"/>
    <col min="15881" max="15881" width="103.140625" style="1" customWidth="1"/>
    <col min="15882" max="16135" width="9.140625" style="1"/>
    <col min="16136" max="16136" width="3.7109375" style="1" customWidth="1"/>
    <col min="16137" max="16137" width="103.140625" style="1" customWidth="1"/>
    <col min="16138" max="16384" width="9.140625" style="1"/>
  </cols>
  <sheetData>
    <row r="1" spans="1:9" x14ac:dyDescent="0.25">
      <c r="A1" s="28" t="s">
        <v>41</v>
      </c>
      <c r="B1" s="28"/>
      <c r="C1" s="28"/>
      <c r="D1" s="28"/>
      <c r="E1" s="28"/>
      <c r="I1" s="1" t="s">
        <v>198</v>
      </c>
    </row>
    <row r="2" spans="1:9" x14ac:dyDescent="0.25">
      <c r="I2" s="1" t="s">
        <v>199</v>
      </c>
    </row>
    <row r="3" spans="1:9" x14ac:dyDescent="0.25">
      <c r="I3" s="1" t="s">
        <v>200</v>
      </c>
    </row>
    <row r="4" spans="1:9" s="8" customFormat="1" ht="51" x14ac:dyDescent="0.2">
      <c r="A4" s="9" t="s">
        <v>93</v>
      </c>
      <c r="B4" s="9" t="s">
        <v>9</v>
      </c>
      <c r="C4" s="9" t="s">
        <v>12</v>
      </c>
      <c r="D4" s="9" t="s">
        <v>92</v>
      </c>
      <c r="E4" s="9" t="s">
        <v>95</v>
      </c>
      <c r="F4" s="9" t="s">
        <v>96</v>
      </c>
      <c r="G4" s="16" t="s">
        <v>204</v>
      </c>
    </row>
    <row r="5" spans="1:9" x14ac:dyDescent="0.25">
      <c r="A5" s="10">
        <v>2011</v>
      </c>
      <c r="B5" s="10">
        <v>18</v>
      </c>
      <c r="C5" s="10">
        <v>18</v>
      </c>
      <c r="D5" s="10">
        <v>5</v>
      </c>
      <c r="E5" s="11">
        <f>D5/(C5+D5)</f>
        <v>0.21739130434782608</v>
      </c>
      <c r="F5" s="11">
        <f t="shared" ref="F5:F24" si="0">D5/B5</f>
        <v>0.27777777777777779</v>
      </c>
      <c r="G5" s="12">
        <f t="shared" ref="G5:G24" si="1">D5*(1+C5/B5)/(C5+D5)</f>
        <v>0.43478260869565216</v>
      </c>
      <c r="I5" s="1" t="s">
        <v>94</v>
      </c>
    </row>
    <row r="6" spans="1:9" x14ac:dyDescent="0.25">
      <c r="A6" s="10">
        <v>2010</v>
      </c>
      <c r="B6" s="10">
        <v>21</v>
      </c>
      <c r="C6" s="10">
        <v>21</v>
      </c>
      <c r="D6" s="10">
        <v>7</v>
      </c>
      <c r="E6" s="11">
        <f t="shared" ref="E6:E26" si="2">D6/(C6+D6)</f>
        <v>0.25</v>
      </c>
      <c r="F6" s="11">
        <f t="shared" si="0"/>
        <v>0.33333333333333331</v>
      </c>
      <c r="G6" s="12">
        <f t="shared" si="1"/>
        <v>0.5</v>
      </c>
      <c r="I6" s="1" t="s">
        <v>42</v>
      </c>
    </row>
    <row r="7" spans="1:9" x14ac:dyDescent="0.25">
      <c r="A7" s="10">
        <v>2009</v>
      </c>
      <c r="B7" s="10">
        <v>18</v>
      </c>
      <c r="C7" s="10">
        <v>18</v>
      </c>
      <c r="D7" s="10">
        <v>5</v>
      </c>
      <c r="E7" s="11">
        <f t="shared" si="2"/>
        <v>0.21739130434782608</v>
      </c>
      <c r="F7" s="11">
        <f t="shared" si="0"/>
        <v>0.27777777777777779</v>
      </c>
      <c r="G7" s="12">
        <f t="shared" si="1"/>
        <v>0.43478260869565216</v>
      </c>
      <c r="I7" s="1" t="s">
        <v>43</v>
      </c>
    </row>
    <row r="8" spans="1:9" x14ac:dyDescent="0.25">
      <c r="A8" s="10">
        <v>2008</v>
      </c>
      <c r="B8" s="10">
        <v>20</v>
      </c>
      <c r="C8" s="10">
        <v>15</v>
      </c>
      <c r="D8" s="10">
        <v>5</v>
      </c>
      <c r="E8" s="11">
        <f t="shared" si="2"/>
        <v>0.25</v>
      </c>
      <c r="F8" s="11">
        <f t="shared" si="0"/>
        <v>0.25</v>
      </c>
      <c r="G8" s="12">
        <f t="shared" si="1"/>
        <v>0.4375</v>
      </c>
    </row>
    <row r="9" spans="1:9" x14ac:dyDescent="0.25">
      <c r="A9" s="10">
        <v>2007</v>
      </c>
      <c r="B9" s="10">
        <v>22</v>
      </c>
      <c r="C9" s="10">
        <v>25</v>
      </c>
      <c r="D9" s="10">
        <v>6</v>
      </c>
      <c r="E9" s="11">
        <f t="shared" si="2"/>
        <v>0.19354838709677419</v>
      </c>
      <c r="F9" s="11">
        <f t="shared" si="0"/>
        <v>0.27272727272727271</v>
      </c>
      <c r="G9" s="12">
        <f t="shared" si="1"/>
        <v>0.41348973607038131</v>
      </c>
      <c r="I9" s="1" t="s">
        <v>44</v>
      </c>
    </row>
    <row r="10" spans="1:9" x14ac:dyDescent="0.25">
      <c r="A10" s="10">
        <v>2006</v>
      </c>
      <c r="B10" s="10">
        <v>25</v>
      </c>
      <c r="C10" s="10">
        <v>25</v>
      </c>
      <c r="D10" s="10">
        <v>6</v>
      </c>
      <c r="E10" s="11">
        <f t="shared" si="2"/>
        <v>0.19354838709677419</v>
      </c>
      <c r="F10" s="11">
        <f t="shared" si="0"/>
        <v>0.24</v>
      </c>
      <c r="G10" s="12">
        <f t="shared" si="1"/>
        <v>0.38709677419354838</v>
      </c>
      <c r="I10" s="1" t="s">
        <v>45</v>
      </c>
    </row>
    <row r="11" spans="1:9" x14ac:dyDescent="0.25">
      <c r="A11" s="10">
        <v>2005</v>
      </c>
      <c r="B11" s="10">
        <v>17</v>
      </c>
      <c r="C11" s="10">
        <v>17</v>
      </c>
      <c r="D11" s="10">
        <v>6</v>
      </c>
      <c r="E11" s="11">
        <f t="shared" si="2"/>
        <v>0.2608695652173913</v>
      </c>
      <c r="F11" s="11">
        <f t="shared" si="0"/>
        <v>0.35294117647058826</v>
      </c>
      <c r="G11" s="12">
        <f t="shared" si="1"/>
        <v>0.52173913043478259</v>
      </c>
    </row>
    <row r="12" spans="1:9" x14ac:dyDescent="0.25">
      <c r="A12" s="10">
        <v>2004</v>
      </c>
      <c r="B12" s="10">
        <v>25</v>
      </c>
      <c r="C12" s="10">
        <v>27</v>
      </c>
      <c r="D12" s="10">
        <v>6</v>
      </c>
      <c r="E12" s="11">
        <f t="shared" si="2"/>
        <v>0.18181818181818182</v>
      </c>
      <c r="F12" s="11">
        <f t="shared" si="0"/>
        <v>0.24</v>
      </c>
      <c r="G12" s="12">
        <f t="shared" si="1"/>
        <v>0.37818181818181817</v>
      </c>
    </row>
    <row r="13" spans="1:9" x14ac:dyDescent="0.25">
      <c r="A13" s="10">
        <v>2003</v>
      </c>
      <c r="B13" s="10">
        <v>27</v>
      </c>
      <c r="C13" s="10">
        <v>29</v>
      </c>
      <c r="D13" s="10">
        <v>6</v>
      </c>
      <c r="E13" s="11">
        <f t="shared" si="2"/>
        <v>0.17142857142857143</v>
      </c>
      <c r="F13" s="11">
        <f t="shared" si="0"/>
        <v>0.22222222222222221</v>
      </c>
      <c r="G13" s="12">
        <f t="shared" si="1"/>
        <v>0.35555555555555562</v>
      </c>
    </row>
    <row r="14" spans="1:9" x14ac:dyDescent="0.25">
      <c r="A14" s="10">
        <v>2002</v>
      </c>
      <c r="B14" s="10">
        <v>21</v>
      </c>
      <c r="C14" s="10">
        <v>21</v>
      </c>
      <c r="D14" s="10">
        <v>3</v>
      </c>
      <c r="E14" s="11">
        <f t="shared" si="2"/>
        <v>0.125</v>
      </c>
      <c r="F14" s="11">
        <f t="shared" si="0"/>
        <v>0.14285714285714285</v>
      </c>
      <c r="G14" s="12">
        <f t="shared" si="1"/>
        <v>0.25</v>
      </c>
    </row>
    <row r="15" spans="1:9" x14ac:dyDescent="0.25">
      <c r="A15" s="10">
        <v>2001</v>
      </c>
      <c r="B15" s="10">
        <v>26</v>
      </c>
      <c r="C15" s="10">
        <v>26</v>
      </c>
      <c r="D15" s="10">
        <v>3</v>
      </c>
      <c r="E15" s="11">
        <f t="shared" si="2"/>
        <v>0.10344827586206896</v>
      </c>
      <c r="F15" s="11">
        <f t="shared" si="0"/>
        <v>0.11538461538461539</v>
      </c>
      <c r="G15" s="12">
        <f t="shared" si="1"/>
        <v>0.20689655172413793</v>
      </c>
    </row>
    <row r="16" spans="1:9" x14ac:dyDescent="0.25">
      <c r="A16" s="10">
        <v>2000</v>
      </c>
      <c r="B16" s="10">
        <v>23</v>
      </c>
      <c r="C16" s="10">
        <v>25</v>
      </c>
      <c r="D16" s="10">
        <v>7</v>
      </c>
      <c r="E16" s="11">
        <f t="shared" si="2"/>
        <v>0.21875</v>
      </c>
      <c r="F16" s="11">
        <f t="shared" si="0"/>
        <v>0.30434782608695654</v>
      </c>
      <c r="G16" s="12">
        <f t="shared" si="1"/>
        <v>0.45652173913043476</v>
      </c>
    </row>
    <row r="17" spans="1:7" x14ac:dyDescent="0.25">
      <c r="A17" s="10">
        <v>1999</v>
      </c>
      <c r="B17" s="10">
        <v>21</v>
      </c>
      <c r="C17" s="10">
        <v>23</v>
      </c>
      <c r="D17" s="10">
        <v>12</v>
      </c>
      <c r="E17" s="11">
        <f t="shared" si="2"/>
        <v>0.34285714285714286</v>
      </c>
      <c r="F17" s="11">
        <f t="shared" si="0"/>
        <v>0.5714285714285714</v>
      </c>
      <c r="G17" s="12">
        <f t="shared" si="1"/>
        <v>0.71836734693877558</v>
      </c>
    </row>
    <row r="18" spans="1:7" x14ac:dyDescent="0.25">
      <c r="A18" s="10">
        <v>1998</v>
      </c>
      <c r="B18" s="10">
        <v>20</v>
      </c>
      <c r="C18" s="10">
        <v>26</v>
      </c>
      <c r="D18" s="10">
        <v>6</v>
      </c>
      <c r="E18" s="11">
        <f t="shared" si="2"/>
        <v>0.1875</v>
      </c>
      <c r="F18" s="11">
        <f t="shared" si="0"/>
        <v>0.3</v>
      </c>
      <c r="G18" s="12">
        <f t="shared" si="1"/>
        <v>0.43124999999999997</v>
      </c>
    </row>
    <row r="19" spans="1:7" x14ac:dyDescent="0.25">
      <c r="A19" s="10">
        <v>1997</v>
      </c>
      <c r="B19" s="10">
        <v>20</v>
      </c>
      <c r="C19" s="10">
        <v>22</v>
      </c>
      <c r="D19" s="10">
        <v>4</v>
      </c>
      <c r="E19" s="11">
        <f t="shared" si="2"/>
        <v>0.15384615384615385</v>
      </c>
      <c r="F19" s="11">
        <f t="shared" si="0"/>
        <v>0.2</v>
      </c>
      <c r="G19" s="12">
        <f t="shared" si="1"/>
        <v>0.32307692307692309</v>
      </c>
    </row>
    <row r="20" spans="1:7" x14ac:dyDescent="0.25">
      <c r="A20" s="10">
        <v>1996</v>
      </c>
      <c r="B20" s="10">
        <v>27</v>
      </c>
      <c r="C20" s="10">
        <v>28</v>
      </c>
      <c r="D20" s="10">
        <v>7</v>
      </c>
      <c r="E20" s="11">
        <f t="shared" si="2"/>
        <v>0.2</v>
      </c>
      <c r="F20" s="11">
        <f t="shared" si="0"/>
        <v>0.25925925925925924</v>
      </c>
      <c r="G20" s="12">
        <f t="shared" si="1"/>
        <v>0.40740740740740744</v>
      </c>
    </row>
    <row r="21" spans="1:7" x14ac:dyDescent="0.25">
      <c r="A21" s="10">
        <v>1995</v>
      </c>
      <c r="B21" s="10">
        <v>19</v>
      </c>
      <c r="C21" s="10">
        <v>21</v>
      </c>
      <c r="D21" s="10">
        <v>4</v>
      </c>
      <c r="E21" s="11">
        <f t="shared" si="2"/>
        <v>0.16</v>
      </c>
      <c r="F21" s="11">
        <f t="shared" si="0"/>
        <v>0.21052631578947367</v>
      </c>
      <c r="G21" s="12">
        <f t="shared" si="1"/>
        <v>0.33684210526315794</v>
      </c>
    </row>
    <row r="22" spans="1:7" x14ac:dyDescent="0.25">
      <c r="A22" s="10">
        <v>1994</v>
      </c>
      <c r="B22" s="10">
        <v>29</v>
      </c>
      <c r="C22" s="10">
        <v>29</v>
      </c>
      <c r="D22" s="10">
        <v>5</v>
      </c>
      <c r="E22" s="11">
        <f t="shared" si="2"/>
        <v>0.14705882352941177</v>
      </c>
      <c r="F22" s="11">
        <f t="shared" si="0"/>
        <v>0.17241379310344829</v>
      </c>
      <c r="G22" s="12">
        <f t="shared" si="1"/>
        <v>0.29411764705882354</v>
      </c>
    </row>
    <row r="23" spans="1:7" x14ac:dyDescent="0.25">
      <c r="A23" s="10">
        <v>1993</v>
      </c>
      <c r="B23" s="10">
        <v>23</v>
      </c>
      <c r="C23" s="10">
        <v>28</v>
      </c>
      <c r="D23" s="10">
        <v>7</v>
      </c>
      <c r="E23" s="11">
        <f t="shared" si="2"/>
        <v>0.2</v>
      </c>
      <c r="F23" s="11">
        <f t="shared" si="0"/>
        <v>0.30434782608695654</v>
      </c>
      <c r="G23" s="12">
        <f t="shared" si="1"/>
        <v>0.44347826086956521</v>
      </c>
    </row>
    <row r="24" spans="1:7" x14ac:dyDescent="0.25">
      <c r="A24" s="10">
        <v>1992</v>
      </c>
      <c r="B24" s="10">
        <v>24</v>
      </c>
      <c r="C24" s="10">
        <v>24</v>
      </c>
      <c r="D24" s="10">
        <v>4</v>
      </c>
      <c r="E24" s="11">
        <f t="shared" si="2"/>
        <v>0.14285714285714285</v>
      </c>
      <c r="F24" s="11">
        <f t="shared" si="0"/>
        <v>0.16666666666666666</v>
      </c>
      <c r="G24" s="12">
        <f t="shared" si="1"/>
        <v>0.2857142857142857</v>
      </c>
    </row>
    <row r="25" spans="1:7" ht="12.75" x14ac:dyDescent="0.2">
      <c r="A25" s="10"/>
      <c r="B25" s="10"/>
      <c r="C25" s="10"/>
      <c r="D25" s="10"/>
      <c r="E25" s="11"/>
      <c r="F25" s="11"/>
      <c r="G25" s="10"/>
    </row>
    <row r="26" spans="1:7" x14ac:dyDescent="0.25">
      <c r="A26" s="10" t="s">
        <v>11</v>
      </c>
      <c r="B26" s="10">
        <f>SUM(B5:B24)</f>
        <v>446</v>
      </c>
      <c r="C26" s="10">
        <f>SUM(C5:C24)</f>
        <v>468</v>
      </c>
      <c r="D26" s="10">
        <f>SUM(D5:D24)</f>
        <v>114</v>
      </c>
      <c r="E26" s="11">
        <f t="shared" si="2"/>
        <v>0.19587628865979381</v>
      </c>
      <c r="F26" s="11">
        <f>D26/B26</f>
        <v>0.2556053811659193</v>
      </c>
      <c r="G26" s="12">
        <f>D26*(1+C26/B26)/(C26+D26)</f>
        <v>0.40141463640146086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sqref="A1:F1"/>
    </sheetView>
  </sheetViews>
  <sheetFormatPr defaultRowHeight="15" x14ac:dyDescent="0.25"/>
  <cols>
    <col min="1" max="1" width="5.140625" style="5" customWidth="1"/>
    <col min="2" max="2" width="12.42578125" style="5" customWidth="1"/>
    <col min="3" max="3" width="14.42578125" style="5" customWidth="1"/>
    <col min="4" max="4" width="13.42578125" style="7" customWidth="1"/>
    <col min="5" max="5" width="11.5703125" style="7" customWidth="1"/>
    <col min="6" max="19" width="9.140625" style="5"/>
    <col min="20" max="20" width="65.42578125" style="5" customWidth="1"/>
    <col min="21" max="21" width="3" style="5" customWidth="1"/>
    <col min="22" max="22" width="71" style="5" customWidth="1"/>
    <col min="23" max="27" width="12.42578125" style="5" customWidth="1"/>
    <col min="28" max="16384" width="9.140625" style="5"/>
  </cols>
  <sheetData>
    <row r="1" spans="1:22" x14ac:dyDescent="0.25">
      <c r="A1" s="29" t="s">
        <v>128</v>
      </c>
      <c r="B1" s="29"/>
      <c r="C1" s="29"/>
      <c r="D1" s="29"/>
      <c r="E1" s="29"/>
      <c r="F1" s="29"/>
      <c r="V1" s="5" t="s">
        <v>198</v>
      </c>
    </row>
    <row r="2" spans="1:22" x14ac:dyDescent="0.25">
      <c r="V2" s="5" t="s">
        <v>199</v>
      </c>
    </row>
    <row r="3" spans="1:22" x14ac:dyDescent="0.25">
      <c r="A3" s="29" t="s">
        <v>97</v>
      </c>
      <c r="B3" s="29"/>
      <c r="C3" s="29"/>
      <c r="D3" s="29"/>
      <c r="E3" s="13">
        <f>SUM(J10:J31)/(SUM(J10:J31)+SUM(Q10:Q31))</f>
        <v>0.19460961352369271</v>
      </c>
      <c r="V3" s="5" t="s">
        <v>200</v>
      </c>
    </row>
    <row r="4" spans="1:22" x14ac:dyDescent="0.25">
      <c r="A4" s="30" t="s">
        <v>117</v>
      </c>
      <c r="B4" s="30"/>
      <c r="C4" s="30"/>
      <c r="D4" s="30"/>
      <c r="E4" s="13">
        <f>E3*2</f>
        <v>0.38921922704738543</v>
      </c>
    </row>
    <row r="5" spans="1:22" x14ac:dyDescent="0.25">
      <c r="A5" s="31" t="s">
        <v>123</v>
      </c>
      <c r="B5" s="31"/>
      <c r="C5" s="31"/>
      <c r="D5" s="31"/>
    </row>
    <row r="6" spans="1:22" x14ac:dyDescent="0.25">
      <c r="A6" s="17"/>
    </row>
    <row r="7" spans="1:22" x14ac:dyDescent="0.25">
      <c r="A7" s="5" t="s">
        <v>124</v>
      </c>
    </row>
    <row r="8" spans="1:22" x14ac:dyDescent="0.25">
      <c r="D8" s="19"/>
      <c r="E8" s="19"/>
      <c r="F8" s="19" t="s">
        <v>11</v>
      </c>
      <c r="G8" s="26" t="s">
        <v>0</v>
      </c>
      <c r="H8" s="26"/>
      <c r="I8" s="26"/>
      <c r="J8" s="26" t="s">
        <v>21</v>
      </c>
      <c r="K8" s="26"/>
      <c r="L8" s="26"/>
      <c r="M8" s="26"/>
      <c r="N8" s="26" t="s">
        <v>16</v>
      </c>
      <c r="O8" s="26"/>
      <c r="P8" s="26"/>
      <c r="Q8" s="26" t="s">
        <v>12</v>
      </c>
      <c r="R8" s="26"/>
      <c r="S8" s="26"/>
    </row>
    <row r="9" spans="1:22" ht="30" x14ac:dyDescent="0.25">
      <c r="A9" s="5" t="s">
        <v>6</v>
      </c>
      <c r="B9" s="5" t="s">
        <v>40</v>
      </c>
      <c r="C9" s="5" t="s">
        <v>7</v>
      </c>
      <c r="D9" s="19" t="s">
        <v>8</v>
      </c>
      <c r="E9" s="19" t="s">
        <v>97</v>
      </c>
      <c r="F9" s="19" t="s">
        <v>9</v>
      </c>
      <c r="G9" s="19" t="s">
        <v>11</v>
      </c>
      <c r="H9" s="19" t="s">
        <v>2</v>
      </c>
      <c r="I9" s="19" t="s">
        <v>3</v>
      </c>
      <c r="J9" s="19" t="s">
        <v>11</v>
      </c>
      <c r="K9" s="19" t="s">
        <v>2</v>
      </c>
      <c r="L9" s="19" t="s">
        <v>3</v>
      </c>
      <c r="M9" s="19" t="s">
        <v>14</v>
      </c>
      <c r="N9" s="19" t="s">
        <v>11</v>
      </c>
      <c r="O9" s="19" t="s">
        <v>2</v>
      </c>
      <c r="P9" s="19" t="s">
        <v>3</v>
      </c>
      <c r="Q9" s="19" t="s">
        <v>11</v>
      </c>
      <c r="R9" s="19" t="s">
        <v>2</v>
      </c>
      <c r="S9" s="19" t="s">
        <v>3</v>
      </c>
      <c r="T9" s="5" t="s">
        <v>15</v>
      </c>
    </row>
    <row r="10" spans="1:22" ht="30" x14ac:dyDescent="0.25">
      <c r="A10" s="5" t="s">
        <v>5</v>
      </c>
      <c r="B10" s="5" t="s">
        <v>91</v>
      </c>
      <c r="C10" s="5" t="s">
        <v>1</v>
      </c>
      <c r="D10" s="7" t="s">
        <v>37</v>
      </c>
      <c r="E10" s="13">
        <f>J10/(J10+Q10)</f>
        <v>0.37254901960784315</v>
      </c>
      <c r="F10" s="7">
        <v>64</v>
      </c>
      <c r="G10" s="7"/>
      <c r="H10" s="7">
        <v>53</v>
      </c>
      <c r="I10" s="7">
        <v>11</v>
      </c>
      <c r="J10" s="7">
        <v>38</v>
      </c>
      <c r="K10" s="7"/>
      <c r="L10" s="7"/>
      <c r="M10" s="7"/>
      <c r="N10" s="7"/>
      <c r="O10" s="7"/>
      <c r="P10" s="7"/>
      <c r="Q10" s="7">
        <f>R10+S10</f>
        <v>64</v>
      </c>
      <c r="R10" s="7">
        <v>11</v>
      </c>
      <c r="S10" s="7">
        <v>53</v>
      </c>
      <c r="T10" s="6" t="s">
        <v>13</v>
      </c>
    </row>
    <row r="11" spans="1:22" x14ac:dyDescent="0.25">
      <c r="A11" s="5" t="s">
        <v>5</v>
      </c>
      <c r="B11" s="5" t="s">
        <v>91</v>
      </c>
      <c r="C11" s="5" t="s">
        <v>4</v>
      </c>
      <c r="D11" s="7" t="s">
        <v>38</v>
      </c>
      <c r="E11" s="13">
        <f t="shared" ref="E11:E31" si="0">J11/(J11+Q11)</f>
        <v>0.18867924528301888</v>
      </c>
      <c r="F11" s="7">
        <v>43</v>
      </c>
      <c r="G11" s="7"/>
      <c r="H11" s="7">
        <v>38</v>
      </c>
      <c r="I11" s="7">
        <v>5</v>
      </c>
      <c r="J11" s="7">
        <v>10</v>
      </c>
      <c r="K11" s="7"/>
      <c r="L11" s="7"/>
      <c r="M11" s="7"/>
      <c r="N11" s="7"/>
      <c r="O11" s="7"/>
      <c r="P11" s="7"/>
      <c r="Q11" s="7">
        <f t="shared" ref="Q11:Q12" si="1">R11+S11</f>
        <v>43</v>
      </c>
      <c r="R11" s="7">
        <v>34</v>
      </c>
      <c r="S11" s="7">
        <v>9</v>
      </c>
      <c r="T11" s="6"/>
    </row>
    <row r="12" spans="1:22" ht="30" x14ac:dyDescent="0.25">
      <c r="A12" s="5" t="s">
        <v>10</v>
      </c>
      <c r="B12" s="5" t="s">
        <v>91</v>
      </c>
      <c r="C12" s="5" t="s">
        <v>4</v>
      </c>
      <c r="D12" s="7">
        <v>2011</v>
      </c>
      <c r="E12" s="13">
        <f t="shared" si="0"/>
        <v>0.36538461538461536</v>
      </c>
      <c r="F12" s="7"/>
      <c r="G12" s="7"/>
      <c r="H12" s="7"/>
      <c r="I12" s="7"/>
      <c r="J12" s="7">
        <f>SUM(K12:M12)</f>
        <v>19</v>
      </c>
      <c r="K12" s="7">
        <v>17</v>
      </c>
      <c r="L12" s="7">
        <v>1</v>
      </c>
      <c r="M12" s="7">
        <v>1</v>
      </c>
      <c r="N12" s="7"/>
      <c r="O12" s="7">
        <v>4</v>
      </c>
      <c r="P12" s="7">
        <v>1</v>
      </c>
      <c r="Q12" s="7">
        <f t="shared" si="1"/>
        <v>33</v>
      </c>
      <c r="R12" s="7">
        <v>8</v>
      </c>
      <c r="S12" s="7">
        <v>25</v>
      </c>
      <c r="T12" s="6" t="s">
        <v>99</v>
      </c>
    </row>
    <row r="13" spans="1:22" x14ac:dyDescent="0.25">
      <c r="A13" s="5" t="s">
        <v>17</v>
      </c>
      <c r="B13" s="5" t="s">
        <v>91</v>
      </c>
      <c r="C13" s="5" t="s">
        <v>4</v>
      </c>
      <c r="D13" s="7" t="s">
        <v>18</v>
      </c>
      <c r="E13" s="13">
        <f t="shared" si="0"/>
        <v>0.22340425531914893</v>
      </c>
      <c r="F13" s="7"/>
      <c r="G13" s="7"/>
      <c r="H13" s="7"/>
      <c r="I13" s="7"/>
      <c r="J13" s="7">
        <v>42</v>
      </c>
      <c r="K13" s="7"/>
      <c r="L13" s="7"/>
      <c r="M13" s="7"/>
      <c r="N13" s="7"/>
      <c r="O13" s="7"/>
      <c r="P13" s="7"/>
      <c r="Q13" s="7">
        <v>146</v>
      </c>
      <c r="R13" s="7"/>
      <c r="S13" s="7"/>
      <c r="T13" s="6" t="s">
        <v>19</v>
      </c>
    </row>
    <row r="14" spans="1:22" x14ac:dyDescent="0.25">
      <c r="A14" s="5" t="s">
        <v>20</v>
      </c>
      <c r="B14" s="5" t="s">
        <v>91</v>
      </c>
      <c r="C14" s="5" t="s">
        <v>4</v>
      </c>
      <c r="D14" s="7" t="s">
        <v>46</v>
      </c>
      <c r="E14" s="13">
        <f t="shared" si="0"/>
        <v>0.1981981981981982</v>
      </c>
      <c r="F14" s="7">
        <v>100</v>
      </c>
      <c r="G14" s="7"/>
      <c r="H14" s="7"/>
      <c r="I14" s="7"/>
      <c r="J14" s="7">
        <v>22</v>
      </c>
      <c r="K14" s="7"/>
      <c r="L14" s="7"/>
      <c r="M14" s="7"/>
      <c r="N14" s="7"/>
      <c r="O14" s="7"/>
      <c r="P14" s="7"/>
      <c r="Q14" s="7">
        <v>89</v>
      </c>
      <c r="R14" s="7"/>
      <c r="S14" s="7"/>
      <c r="T14" s="6"/>
    </row>
    <row r="15" spans="1:22" x14ac:dyDescent="0.25">
      <c r="A15" s="5" t="s">
        <v>22</v>
      </c>
      <c r="B15" s="5" t="s">
        <v>91</v>
      </c>
      <c r="C15" s="5" t="s">
        <v>4</v>
      </c>
      <c r="D15" s="7" t="s">
        <v>23</v>
      </c>
      <c r="E15" s="13">
        <f t="shared" si="0"/>
        <v>0.27007299270072993</v>
      </c>
      <c r="F15" s="7"/>
      <c r="G15" s="7">
        <f>H15+I15</f>
        <v>81</v>
      </c>
      <c r="H15" s="7">
        <v>77</v>
      </c>
      <c r="I15" s="7">
        <v>4</v>
      </c>
      <c r="J15" s="23">
        <f>0.37*G15</f>
        <v>29.97</v>
      </c>
      <c r="K15" s="7"/>
      <c r="L15" s="7"/>
      <c r="M15" s="7"/>
      <c r="N15" s="7"/>
      <c r="O15" s="7"/>
      <c r="P15" s="7"/>
      <c r="Q15" s="7">
        <f>R15+S15</f>
        <v>81</v>
      </c>
      <c r="R15" s="7">
        <v>4</v>
      </c>
      <c r="S15" s="7">
        <v>77</v>
      </c>
      <c r="T15" s="6" t="s">
        <v>24</v>
      </c>
    </row>
    <row r="16" spans="1:22" x14ac:dyDescent="0.25">
      <c r="A16" s="5" t="s">
        <v>25</v>
      </c>
      <c r="B16" s="5" t="s">
        <v>91</v>
      </c>
      <c r="C16" s="5" t="s">
        <v>1</v>
      </c>
      <c r="D16" s="7" t="s">
        <v>26</v>
      </c>
      <c r="E16" s="13">
        <f t="shared" si="0"/>
        <v>0.2857142857142857</v>
      </c>
      <c r="F16" s="7">
        <v>13</v>
      </c>
      <c r="G16" s="7">
        <v>13</v>
      </c>
      <c r="H16" s="7">
        <v>8</v>
      </c>
      <c r="I16" s="7">
        <v>5</v>
      </c>
      <c r="J16" s="7">
        <v>6</v>
      </c>
      <c r="K16" s="7"/>
      <c r="L16" s="7"/>
      <c r="M16" s="7"/>
      <c r="N16" s="7"/>
      <c r="O16" s="7"/>
      <c r="P16" s="7"/>
      <c r="Q16" s="7">
        <f>R16+S16</f>
        <v>15</v>
      </c>
      <c r="R16" s="7">
        <v>7</v>
      </c>
      <c r="S16" s="7">
        <v>8</v>
      </c>
      <c r="T16" s="6"/>
    </row>
    <row r="17" spans="1:20" x14ac:dyDescent="0.25">
      <c r="A17" s="5" t="s">
        <v>27</v>
      </c>
      <c r="B17" s="5" t="s">
        <v>91</v>
      </c>
      <c r="C17" s="5" t="s">
        <v>4</v>
      </c>
      <c r="D17" s="7" t="s">
        <v>28</v>
      </c>
      <c r="E17" s="13">
        <f t="shared" si="0"/>
        <v>0.26530612244897961</v>
      </c>
      <c r="F17" s="7">
        <v>64</v>
      </c>
      <c r="G17" s="7"/>
      <c r="H17" s="7"/>
      <c r="I17" s="7"/>
      <c r="J17" s="7">
        <v>26</v>
      </c>
      <c r="K17" s="7"/>
      <c r="L17" s="7"/>
      <c r="M17" s="7"/>
      <c r="N17" s="7"/>
      <c r="O17" s="7"/>
      <c r="P17" s="7"/>
      <c r="Q17" s="7">
        <f>98-J17</f>
        <v>72</v>
      </c>
      <c r="R17" s="7"/>
      <c r="S17" s="7"/>
      <c r="T17" s="6" t="s">
        <v>29</v>
      </c>
    </row>
    <row r="18" spans="1:20" x14ac:dyDescent="0.25">
      <c r="A18" s="5" t="s">
        <v>30</v>
      </c>
      <c r="B18" s="5" t="s">
        <v>91</v>
      </c>
      <c r="C18" s="5" t="s">
        <v>4</v>
      </c>
      <c r="D18" s="7">
        <v>2008</v>
      </c>
      <c r="E18" s="13">
        <f t="shared" si="0"/>
        <v>0.22222222222222221</v>
      </c>
      <c r="F18" s="7"/>
      <c r="G18" s="7"/>
      <c r="H18" s="7"/>
      <c r="I18" s="7"/>
      <c r="J18" s="7">
        <v>6</v>
      </c>
      <c r="K18" s="7"/>
      <c r="L18" s="7"/>
      <c r="M18" s="7"/>
      <c r="N18" s="7"/>
      <c r="O18" s="7"/>
      <c r="P18" s="7"/>
      <c r="Q18" s="7">
        <v>21</v>
      </c>
      <c r="R18" s="7"/>
      <c r="S18" s="7"/>
      <c r="T18" s="6"/>
    </row>
    <row r="19" spans="1:20" x14ac:dyDescent="0.25">
      <c r="A19" s="5" t="s">
        <v>33</v>
      </c>
      <c r="B19" s="5" t="s">
        <v>91</v>
      </c>
      <c r="C19" s="5" t="s">
        <v>4</v>
      </c>
      <c r="D19" s="7" t="s">
        <v>31</v>
      </c>
      <c r="E19" s="13">
        <f t="shared" si="0"/>
        <v>0.1397238017871649</v>
      </c>
      <c r="F19" s="7">
        <v>1000</v>
      </c>
      <c r="G19" s="7"/>
      <c r="H19" s="7"/>
      <c r="I19" s="7"/>
      <c r="J19" s="7">
        <f>1231-Q19</f>
        <v>172</v>
      </c>
      <c r="K19" s="7"/>
      <c r="L19" s="7"/>
      <c r="M19" s="7"/>
      <c r="N19" s="7"/>
      <c r="O19" s="7"/>
      <c r="P19" s="7"/>
      <c r="Q19" s="7">
        <v>1059</v>
      </c>
      <c r="R19" s="7"/>
      <c r="S19" s="7"/>
      <c r="T19" s="6" t="s">
        <v>32</v>
      </c>
    </row>
    <row r="20" spans="1:20" x14ac:dyDescent="0.25">
      <c r="A20" s="5" t="s">
        <v>34</v>
      </c>
      <c r="B20" s="5" t="s">
        <v>91</v>
      </c>
      <c r="C20" s="5" t="s">
        <v>4</v>
      </c>
      <c r="D20" s="7">
        <v>2011</v>
      </c>
      <c r="E20" s="13">
        <f t="shared" si="0"/>
        <v>0.18620689655172415</v>
      </c>
      <c r="F20" s="7">
        <v>124</v>
      </c>
      <c r="G20" s="7">
        <v>48</v>
      </c>
      <c r="H20" s="7"/>
      <c r="I20" s="7"/>
      <c r="J20" s="7">
        <v>27</v>
      </c>
      <c r="K20" s="7"/>
      <c r="L20" s="7"/>
      <c r="M20" s="7"/>
      <c r="N20" s="7"/>
      <c r="O20" s="7"/>
      <c r="P20" s="7"/>
      <c r="Q20" s="7">
        <v>118</v>
      </c>
      <c r="R20" s="7"/>
      <c r="S20" s="7"/>
      <c r="T20" s="6"/>
    </row>
    <row r="21" spans="1:20" x14ac:dyDescent="0.25">
      <c r="A21" s="5" t="s">
        <v>35</v>
      </c>
      <c r="B21" s="5" t="s">
        <v>91</v>
      </c>
      <c r="C21" s="5" t="s">
        <v>1</v>
      </c>
      <c r="D21" s="7">
        <v>2011</v>
      </c>
      <c r="E21" s="13">
        <f t="shared" si="0"/>
        <v>0.18181818181818182</v>
      </c>
      <c r="F21" s="7"/>
      <c r="G21" s="7"/>
      <c r="H21" s="7"/>
      <c r="I21" s="7"/>
      <c r="J21" s="7">
        <v>2</v>
      </c>
      <c r="K21" s="7"/>
      <c r="L21" s="7"/>
      <c r="M21" s="7"/>
      <c r="N21" s="7"/>
      <c r="O21" s="7"/>
      <c r="P21" s="7"/>
      <c r="Q21" s="7">
        <v>9</v>
      </c>
      <c r="R21" s="7"/>
      <c r="S21" s="7"/>
      <c r="T21" s="6"/>
    </row>
    <row r="22" spans="1:20" x14ac:dyDescent="0.25">
      <c r="A22" s="5" t="s">
        <v>35</v>
      </c>
      <c r="B22" s="5" t="s">
        <v>91</v>
      </c>
      <c r="C22" s="5" t="s">
        <v>1</v>
      </c>
      <c r="D22" s="7" t="s">
        <v>36</v>
      </c>
      <c r="E22" s="13">
        <f t="shared" si="0"/>
        <v>0.20588235294117646</v>
      </c>
      <c r="F22" s="7"/>
      <c r="G22" s="7">
        <f>H22+I22</f>
        <v>108</v>
      </c>
      <c r="H22" s="7">
        <v>91</v>
      </c>
      <c r="I22" s="7">
        <v>17</v>
      </c>
      <c r="J22" s="7">
        <v>28</v>
      </c>
      <c r="K22" s="7">
        <v>26</v>
      </c>
      <c r="L22" s="7">
        <v>2</v>
      </c>
      <c r="M22" s="7"/>
      <c r="N22" s="7">
        <v>3</v>
      </c>
      <c r="O22" s="7"/>
      <c r="P22" s="7"/>
      <c r="Q22" s="7">
        <v>108</v>
      </c>
      <c r="R22" s="7">
        <v>50</v>
      </c>
      <c r="S22" s="7">
        <v>58</v>
      </c>
      <c r="T22" s="6"/>
    </row>
    <row r="23" spans="1:20" ht="30" x14ac:dyDescent="0.25">
      <c r="A23" s="5" t="s">
        <v>10</v>
      </c>
      <c r="B23" s="5" t="s">
        <v>91</v>
      </c>
      <c r="C23" s="5" t="s">
        <v>1</v>
      </c>
      <c r="D23" s="7">
        <v>2012</v>
      </c>
      <c r="E23" s="13">
        <f t="shared" si="0"/>
        <v>0.18461538461538463</v>
      </c>
      <c r="F23" s="7"/>
      <c r="G23" s="7"/>
      <c r="H23" s="7"/>
      <c r="I23" s="7"/>
      <c r="J23" s="7">
        <f>K23+L23</f>
        <v>24</v>
      </c>
      <c r="K23" s="7">
        <v>22</v>
      </c>
      <c r="L23" s="7">
        <v>2</v>
      </c>
      <c r="M23" s="7"/>
      <c r="N23" s="7">
        <f>O23+P23</f>
        <v>9</v>
      </c>
      <c r="O23" s="7">
        <v>9</v>
      </c>
      <c r="P23" s="7">
        <v>0</v>
      </c>
      <c r="Q23" s="7">
        <f>R23+S23</f>
        <v>106</v>
      </c>
      <c r="R23" s="7">
        <v>37</v>
      </c>
      <c r="S23" s="7">
        <v>69</v>
      </c>
      <c r="T23" s="6" t="s">
        <v>39</v>
      </c>
    </row>
    <row r="24" spans="1:20" ht="30" x14ac:dyDescent="0.25">
      <c r="A24" s="5" t="s">
        <v>47</v>
      </c>
      <c r="B24" s="5" t="s">
        <v>91</v>
      </c>
      <c r="C24" s="5" t="s">
        <v>48</v>
      </c>
      <c r="D24" s="7">
        <v>2010</v>
      </c>
      <c r="E24" s="13">
        <f t="shared" si="0"/>
        <v>0.20413742823293535</v>
      </c>
      <c r="F24" s="7"/>
      <c r="G24" s="7"/>
      <c r="H24" s="7"/>
      <c r="I24" s="7"/>
      <c r="J24" s="7">
        <v>56</v>
      </c>
      <c r="K24" s="7"/>
      <c r="L24" s="7"/>
      <c r="M24" s="7"/>
      <c r="N24" s="7"/>
      <c r="O24" s="7"/>
      <c r="P24" s="7"/>
      <c r="Q24" s="23">
        <f>1.23*1.25*S24</f>
        <v>218.32500000000002</v>
      </c>
      <c r="R24" s="7"/>
      <c r="S24" s="23">
        <v>142</v>
      </c>
      <c r="T24" s="6" t="s">
        <v>98</v>
      </c>
    </row>
    <row r="25" spans="1:20" x14ac:dyDescent="0.25">
      <c r="A25" s="5" t="s">
        <v>47</v>
      </c>
      <c r="B25" s="5" t="s">
        <v>91</v>
      </c>
      <c r="C25" s="5" t="s">
        <v>48</v>
      </c>
      <c r="D25" s="7">
        <v>2009</v>
      </c>
      <c r="E25" s="13">
        <f t="shared" si="0"/>
        <v>0.19749603244577674</v>
      </c>
      <c r="F25" s="7"/>
      <c r="G25" s="7"/>
      <c r="H25" s="7"/>
      <c r="I25" s="7"/>
      <c r="J25" s="7">
        <v>42</v>
      </c>
      <c r="K25" s="7"/>
      <c r="L25" s="7"/>
      <c r="M25" s="7"/>
      <c r="N25" s="7"/>
      <c r="O25" s="7"/>
      <c r="P25" s="7"/>
      <c r="Q25" s="23">
        <f>1.23*1.25*S25</f>
        <v>170.66250000000002</v>
      </c>
      <c r="R25" s="7"/>
      <c r="S25" s="7">
        <v>111</v>
      </c>
      <c r="T25" s="6"/>
    </row>
    <row r="26" spans="1:20" ht="30" x14ac:dyDescent="0.25">
      <c r="A26" s="5" t="s">
        <v>49</v>
      </c>
      <c r="B26" s="5" t="s">
        <v>91</v>
      </c>
      <c r="C26" s="5" t="s">
        <v>1</v>
      </c>
      <c r="D26" s="7" t="s">
        <v>50</v>
      </c>
      <c r="E26" s="13">
        <f t="shared" si="0"/>
        <v>0.23300970873786409</v>
      </c>
      <c r="F26" s="7">
        <v>79</v>
      </c>
      <c r="G26" s="7">
        <f>H26+I26</f>
        <v>75</v>
      </c>
      <c r="H26" s="7">
        <v>63</v>
      </c>
      <c r="I26" s="7">
        <v>12</v>
      </c>
      <c r="J26" s="7">
        <v>24</v>
      </c>
      <c r="K26" s="7"/>
      <c r="L26" s="7"/>
      <c r="M26" s="7"/>
      <c r="N26" s="7"/>
      <c r="O26" s="7"/>
      <c r="P26" s="7"/>
      <c r="Q26" s="7">
        <f>R26+S26</f>
        <v>79</v>
      </c>
      <c r="R26" s="7">
        <v>26</v>
      </c>
      <c r="S26" s="7">
        <v>53</v>
      </c>
      <c r="T26" s="6" t="s">
        <v>51</v>
      </c>
    </row>
    <row r="27" spans="1:20" x14ac:dyDescent="0.25">
      <c r="A27" s="5" t="s">
        <v>49</v>
      </c>
      <c r="B27" s="5" t="s">
        <v>91</v>
      </c>
      <c r="C27" s="5" t="s">
        <v>1</v>
      </c>
      <c r="D27" s="7">
        <v>2011</v>
      </c>
      <c r="E27" s="13">
        <f t="shared" si="0"/>
        <v>0</v>
      </c>
      <c r="F27" s="7"/>
      <c r="G27" s="7"/>
      <c r="H27" s="7"/>
      <c r="I27" s="7"/>
      <c r="J27" s="7"/>
      <c r="K27" s="7">
        <v>6</v>
      </c>
      <c r="L27" s="7">
        <v>2</v>
      </c>
      <c r="M27" s="7"/>
      <c r="N27" s="7"/>
      <c r="O27" s="7"/>
      <c r="P27" s="7"/>
      <c r="Q27" s="7">
        <f>R27+S27</f>
        <v>8</v>
      </c>
      <c r="R27" s="7">
        <v>3</v>
      </c>
      <c r="S27" s="7">
        <v>5</v>
      </c>
      <c r="T27" s="6"/>
    </row>
    <row r="28" spans="1:20" x14ac:dyDescent="0.25">
      <c r="A28" s="5" t="s">
        <v>30</v>
      </c>
      <c r="B28" s="5" t="s">
        <v>91</v>
      </c>
      <c r="C28" s="5" t="s">
        <v>1</v>
      </c>
      <c r="D28" s="7">
        <v>2009</v>
      </c>
      <c r="E28" s="13">
        <f t="shared" si="0"/>
        <v>0.20689655172413793</v>
      </c>
      <c r="F28" s="7">
        <v>33</v>
      </c>
      <c r="G28" s="7">
        <v>20</v>
      </c>
      <c r="H28" s="7">
        <v>16</v>
      </c>
      <c r="I28" s="7">
        <v>4</v>
      </c>
      <c r="J28" s="7">
        <v>6</v>
      </c>
      <c r="K28" s="7"/>
      <c r="L28" s="7"/>
      <c r="M28" s="7"/>
      <c r="N28" s="7"/>
      <c r="O28" s="7"/>
      <c r="P28" s="7"/>
      <c r="Q28" s="7">
        <v>23</v>
      </c>
      <c r="R28" s="7">
        <v>12</v>
      </c>
      <c r="S28" s="7">
        <v>11</v>
      </c>
      <c r="T28" s="6"/>
    </row>
    <row r="29" spans="1:20" x14ac:dyDescent="0.25">
      <c r="A29" s="5" t="s">
        <v>33</v>
      </c>
      <c r="B29" s="5" t="s">
        <v>91</v>
      </c>
      <c r="C29" s="5" t="s">
        <v>1</v>
      </c>
      <c r="D29" s="7">
        <v>2011</v>
      </c>
      <c r="E29" s="13">
        <f t="shared" si="0"/>
        <v>0.2857142857142857</v>
      </c>
      <c r="F29" s="7"/>
      <c r="G29" s="7"/>
      <c r="H29" s="7"/>
      <c r="I29" s="7"/>
      <c r="J29" s="7">
        <v>18</v>
      </c>
      <c r="K29" s="7"/>
      <c r="L29" s="7"/>
      <c r="M29" s="7"/>
      <c r="N29" s="7"/>
      <c r="O29" s="7"/>
      <c r="P29" s="7"/>
      <c r="Q29" s="7">
        <v>45</v>
      </c>
      <c r="R29" s="7"/>
      <c r="S29" s="7"/>
      <c r="T29" s="6"/>
    </row>
    <row r="30" spans="1:20" ht="105" x14ac:dyDescent="0.25">
      <c r="A30" s="5" t="s">
        <v>52</v>
      </c>
      <c r="B30" s="5" t="s">
        <v>91</v>
      </c>
      <c r="C30" s="5" t="s">
        <v>53</v>
      </c>
      <c r="E30" s="13">
        <f t="shared" si="0"/>
        <v>0.23684210526315788</v>
      </c>
      <c r="F30" s="7"/>
      <c r="G30" s="7">
        <v>92</v>
      </c>
      <c r="H30" s="7">
        <v>71</v>
      </c>
      <c r="I30" s="7">
        <v>8</v>
      </c>
      <c r="J30" s="7">
        <v>27</v>
      </c>
      <c r="K30" s="7"/>
      <c r="L30" s="7"/>
      <c r="M30" s="7"/>
      <c r="N30" s="7"/>
      <c r="O30" s="7"/>
      <c r="P30" s="7"/>
      <c r="Q30" s="7">
        <f>R30+S30</f>
        <v>87</v>
      </c>
      <c r="R30" s="7">
        <v>35</v>
      </c>
      <c r="S30" s="7">
        <v>52</v>
      </c>
      <c r="T30" s="6" t="s">
        <v>54</v>
      </c>
    </row>
    <row r="31" spans="1:20" x14ac:dyDescent="0.25">
      <c r="A31" s="5" t="s">
        <v>55</v>
      </c>
      <c r="B31" s="5" t="s">
        <v>56</v>
      </c>
      <c r="C31" s="5" t="s">
        <v>1</v>
      </c>
      <c r="D31" s="7">
        <v>2009</v>
      </c>
      <c r="E31" s="13">
        <f t="shared" si="0"/>
        <v>0.33333333333333331</v>
      </c>
      <c r="F31" s="7"/>
      <c r="G31" s="7"/>
      <c r="H31" s="7"/>
      <c r="I31" s="7"/>
      <c r="J31" s="7">
        <v>4</v>
      </c>
      <c r="K31" s="7"/>
      <c r="L31" s="7"/>
      <c r="M31" s="7"/>
      <c r="N31" s="7"/>
      <c r="O31" s="7"/>
      <c r="P31" s="7"/>
      <c r="Q31" s="7">
        <v>8</v>
      </c>
      <c r="R31" s="7"/>
      <c r="S31" s="7"/>
      <c r="T31" s="6"/>
    </row>
    <row r="33" spans="5:5" x14ac:dyDescent="0.25">
      <c r="E33" s="5"/>
    </row>
  </sheetData>
  <mergeCells count="8">
    <mergeCell ref="A1:F1"/>
    <mergeCell ref="G8:I8"/>
    <mergeCell ref="J8:M8"/>
    <mergeCell ref="N8:P8"/>
    <mergeCell ref="Q8:S8"/>
    <mergeCell ref="A3:D3"/>
    <mergeCell ref="A4:D4"/>
    <mergeCell ref="A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C1"/>
    </sheetView>
  </sheetViews>
  <sheetFormatPr defaultRowHeight="15" x14ac:dyDescent="0.25"/>
  <cols>
    <col min="1" max="1" width="23.28515625" style="6" customWidth="1"/>
    <col min="2" max="2" width="12.85546875" style="6" customWidth="1"/>
    <col min="3" max="3" width="12.140625" style="19" customWidth="1"/>
    <col min="4" max="4" width="108.5703125" style="6" customWidth="1"/>
    <col min="5" max="16384" width="9.140625" style="6"/>
  </cols>
  <sheetData>
    <row r="1" spans="1:4" ht="15" customHeight="1" x14ac:dyDescent="0.25">
      <c r="A1" s="32" t="s">
        <v>197</v>
      </c>
      <c r="B1" s="32"/>
      <c r="C1" s="32"/>
      <c r="D1" s="6" t="s">
        <v>198</v>
      </c>
    </row>
    <row r="2" spans="1:4" x14ac:dyDescent="0.25">
      <c r="A2" s="20"/>
      <c r="B2" s="20"/>
      <c r="C2" s="20"/>
      <c r="D2" s="20" t="s">
        <v>199</v>
      </c>
    </row>
    <row r="3" spans="1:4" x14ac:dyDescent="0.25">
      <c r="A3" s="20"/>
      <c r="B3" s="20"/>
      <c r="C3" s="20"/>
      <c r="D3" s="20" t="s">
        <v>200</v>
      </c>
    </row>
    <row r="5" spans="1:4" x14ac:dyDescent="0.25">
      <c r="A5" s="6" t="s">
        <v>183</v>
      </c>
      <c r="B5" s="6" t="s">
        <v>165</v>
      </c>
      <c r="C5" s="19" t="s">
        <v>166</v>
      </c>
      <c r="D5" s="6" t="s">
        <v>168</v>
      </c>
    </row>
    <row r="6" spans="1:4" ht="60" x14ac:dyDescent="0.25">
      <c r="A6" s="6" t="s">
        <v>10</v>
      </c>
      <c r="B6" s="6" t="s">
        <v>1</v>
      </c>
      <c r="C6" s="19">
        <v>5</v>
      </c>
      <c r="D6" s="6" t="s">
        <v>171</v>
      </c>
    </row>
    <row r="7" spans="1:4" x14ac:dyDescent="0.25">
      <c r="A7" s="6" t="s">
        <v>196</v>
      </c>
      <c r="B7" s="6" t="s">
        <v>1</v>
      </c>
      <c r="C7" s="19">
        <v>1</v>
      </c>
      <c r="D7" s="6" t="s">
        <v>195</v>
      </c>
    </row>
    <row r="8" spans="1:4" ht="30" x14ac:dyDescent="0.25">
      <c r="A8" s="6" t="s">
        <v>17</v>
      </c>
      <c r="B8" s="6" t="s">
        <v>1</v>
      </c>
      <c r="C8" s="19">
        <v>4</v>
      </c>
      <c r="D8" s="6" t="s">
        <v>167</v>
      </c>
    </row>
    <row r="9" spans="1:4" ht="30" x14ac:dyDescent="0.25">
      <c r="A9" s="6" t="s">
        <v>20</v>
      </c>
      <c r="B9" s="6" t="s">
        <v>1</v>
      </c>
      <c r="C9" s="19">
        <v>27</v>
      </c>
      <c r="D9" s="6" t="s">
        <v>170</v>
      </c>
    </row>
    <row r="10" spans="1:4" ht="30" x14ac:dyDescent="0.25">
      <c r="A10" s="6" t="s">
        <v>5</v>
      </c>
      <c r="B10" s="6" t="s">
        <v>1</v>
      </c>
      <c r="C10" s="19">
        <v>3</v>
      </c>
      <c r="D10" s="6" t="s">
        <v>169</v>
      </c>
    </row>
    <row r="11" spans="1:4" x14ac:dyDescent="0.25">
      <c r="A11" s="6" t="s">
        <v>22</v>
      </c>
      <c r="B11" s="6" t="s">
        <v>1</v>
      </c>
      <c r="C11" s="19">
        <v>1</v>
      </c>
      <c r="D11" s="6" t="s">
        <v>172</v>
      </c>
    </row>
    <row r="12" spans="1:4" ht="30" x14ac:dyDescent="0.25">
      <c r="A12" s="6" t="s">
        <v>83</v>
      </c>
      <c r="B12" s="6" t="s">
        <v>1</v>
      </c>
      <c r="C12" s="19">
        <v>3</v>
      </c>
      <c r="D12" s="6" t="s">
        <v>177</v>
      </c>
    </row>
    <row r="13" spans="1:4" ht="30" x14ac:dyDescent="0.25">
      <c r="A13" s="6" t="s">
        <v>174</v>
      </c>
      <c r="B13" s="6" t="s">
        <v>1</v>
      </c>
      <c r="C13" s="19" t="s">
        <v>176</v>
      </c>
      <c r="D13" s="6" t="s">
        <v>175</v>
      </c>
    </row>
    <row r="14" spans="1:4" x14ac:dyDescent="0.25">
      <c r="A14" s="6" t="s">
        <v>27</v>
      </c>
      <c r="B14" s="6" t="s">
        <v>4</v>
      </c>
      <c r="C14" s="19">
        <v>5</v>
      </c>
      <c r="D14" s="6" t="s">
        <v>178</v>
      </c>
    </row>
    <row r="15" spans="1:4" x14ac:dyDescent="0.25">
      <c r="A15" s="6" t="s">
        <v>185</v>
      </c>
      <c r="B15" s="6" t="s">
        <v>1</v>
      </c>
      <c r="C15" s="19">
        <v>1</v>
      </c>
      <c r="D15" s="6" t="s">
        <v>184</v>
      </c>
    </row>
    <row r="16" spans="1:4" ht="75" x14ac:dyDescent="0.25">
      <c r="A16" s="6" t="s">
        <v>187</v>
      </c>
      <c r="B16" s="6" t="s">
        <v>1</v>
      </c>
      <c r="C16" s="19">
        <v>1</v>
      </c>
      <c r="D16" s="6" t="s">
        <v>186</v>
      </c>
    </row>
    <row r="17" spans="1:4" x14ac:dyDescent="0.25">
      <c r="A17" s="6" t="s">
        <v>49</v>
      </c>
      <c r="B17" s="6" t="s">
        <v>1</v>
      </c>
      <c r="C17" s="19">
        <v>1</v>
      </c>
      <c r="D17" s="6" t="s">
        <v>179</v>
      </c>
    </row>
    <row r="18" spans="1:4" x14ac:dyDescent="0.25">
      <c r="A18" s="6" t="s">
        <v>30</v>
      </c>
      <c r="B18" s="6" t="s">
        <v>1</v>
      </c>
      <c r="C18" s="19">
        <v>2</v>
      </c>
      <c r="D18" s="6" t="s">
        <v>180</v>
      </c>
    </row>
    <row r="19" spans="1:4" x14ac:dyDescent="0.25">
      <c r="A19" s="6" t="s">
        <v>182</v>
      </c>
      <c r="B19" s="6" t="s">
        <v>1</v>
      </c>
      <c r="C19" s="19">
        <v>4</v>
      </c>
      <c r="D19" s="6" t="s">
        <v>181</v>
      </c>
    </row>
    <row r="20" spans="1:4" x14ac:dyDescent="0.25">
      <c r="A20" s="6" t="s">
        <v>189</v>
      </c>
      <c r="B20" s="6" t="s">
        <v>1</v>
      </c>
      <c r="C20" s="19">
        <v>5</v>
      </c>
      <c r="D20" s="6" t="s">
        <v>188</v>
      </c>
    </row>
    <row r="21" spans="1:4" ht="45" x14ac:dyDescent="0.25">
      <c r="A21" s="6" t="s">
        <v>33</v>
      </c>
      <c r="B21" s="6" t="s">
        <v>1</v>
      </c>
      <c r="C21" s="19">
        <v>2</v>
      </c>
      <c r="D21" s="6" t="s">
        <v>190</v>
      </c>
    </row>
    <row r="22" spans="1:4" ht="30" x14ac:dyDescent="0.25">
      <c r="A22" s="6" t="s">
        <v>47</v>
      </c>
      <c r="B22" s="6" t="s">
        <v>48</v>
      </c>
      <c r="C22" s="19">
        <v>2</v>
      </c>
      <c r="D22" s="6" t="s">
        <v>173</v>
      </c>
    </row>
    <row r="23" spans="1:4" x14ac:dyDescent="0.25">
      <c r="A23" s="6" t="s">
        <v>52</v>
      </c>
      <c r="B23" s="6" t="s">
        <v>53</v>
      </c>
      <c r="D23" s="6" t="s">
        <v>191</v>
      </c>
    </row>
    <row r="24" spans="1:4" x14ac:dyDescent="0.25">
      <c r="A24" s="6" t="s">
        <v>194</v>
      </c>
      <c r="B24" s="6" t="s">
        <v>1</v>
      </c>
      <c r="D24" s="6" t="s">
        <v>193</v>
      </c>
    </row>
    <row r="25" spans="1:4" x14ac:dyDescent="0.25">
      <c r="A25" s="6" t="s">
        <v>35</v>
      </c>
      <c r="B25" s="6" t="s">
        <v>1</v>
      </c>
      <c r="D25" s="6" t="s">
        <v>192</v>
      </c>
    </row>
  </sheetData>
  <sortState ref="A4:D23">
    <sortCondition ref="A4:A23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/>
  </sheetViews>
  <sheetFormatPr defaultRowHeight="14.25" x14ac:dyDescent="0.2"/>
  <cols>
    <col min="1" max="1" width="108.85546875" style="2" customWidth="1"/>
    <col min="2" max="2" width="14.140625" style="2" customWidth="1"/>
    <col min="3" max="16384" width="9.140625" style="2"/>
  </cols>
  <sheetData>
    <row r="1" spans="1:4" x14ac:dyDescent="0.2">
      <c r="A1" s="2" t="s">
        <v>125</v>
      </c>
    </row>
    <row r="2" spans="1:4" x14ac:dyDescent="0.2">
      <c r="A2" s="2" t="s">
        <v>127</v>
      </c>
    </row>
    <row r="3" spans="1:4" x14ac:dyDescent="0.2">
      <c r="A3" s="2" t="s">
        <v>126</v>
      </c>
    </row>
    <row r="5" spans="1:4" x14ac:dyDescent="0.2">
      <c r="A5" s="2" t="s">
        <v>60</v>
      </c>
    </row>
    <row r="6" spans="1:4" x14ac:dyDescent="0.2">
      <c r="A6" s="2" t="s">
        <v>61</v>
      </c>
    </row>
    <row r="7" spans="1:4" x14ac:dyDescent="0.2">
      <c r="A7" s="2" t="s">
        <v>62</v>
      </c>
    </row>
    <row r="8" spans="1:4" x14ac:dyDescent="0.2">
      <c r="A8" s="2" t="s">
        <v>63</v>
      </c>
    </row>
    <row r="10" spans="1:4" x14ac:dyDescent="0.2">
      <c r="A10" s="2" t="s">
        <v>64</v>
      </c>
      <c r="B10" s="2" t="s">
        <v>65</v>
      </c>
      <c r="C10" s="2" t="s">
        <v>66</v>
      </c>
      <c r="D10" s="2" t="s">
        <v>67</v>
      </c>
    </row>
    <row r="11" spans="1:4" x14ac:dyDescent="0.2">
      <c r="A11" s="2" t="s">
        <v>68</v>
      </c>
    </row>
    <row r="12" spans="1:4" x14ac:dyDescent="0.2">
      <c r="A12" s="2">
        <v>194</v>
      </c>
      <c r="B12" s="3">
        <v>46385262</v>
      </c>
      <c r="C12" s="2">
        <v>0.42</v>
      </c>
      <c r="D12" s="2">
        <v>0.42</v>
      </c>
    </row>
    <row r="14" spans="1:4" x14ac:dyDescent="0.2">
      <c r="A14" s="2" t="s">
        <v>69</v>
      </c>
    </row>
    <row r="15" spans="1:4" x14ac:dyDescent="0.2">
      <c r="A15" s="2" t="e">
        <f>- No population estimate/rate not applicable.</f>
        <v>#NAME?</v>
      </c>
    </row>
    <row r="16" spans="1:4" x14ac:dyDescent="0.2">
      <c r="A16" s="2" t="s">
        <v>70</v>
      </c>
    </row>
    <row r="17" spans="1:4" x14ac:dyDescent="0.2">
      <c r="A17" s="2" t="s">
        <v>71</v>
      </c>
    </row>
    <row r="18" spans="1:4" x14ac:dyDescent="0.2">
      <c r="A18" s="2" t="s">
        <v>72</v>
      </c>
    </row>
    <row r="19" spans="1:4" x14ac:dyDescent="0.2">
      <c r="A19" s="2" t="s">
        <v>73</v>
      </c>
    </row>
    <row r="20" spans="1:4" x14ac:dyDescent="0.2">
      <c r="A20" s="2" t="s">
        <v>74</v>
      </c>
    </row>
    <row r="23" spans="1:4" x14ac:dyDescent="0.2">
      <c r="A23" s="2" t="s">
        <v>60</v>
      </c>
    </row>
    <row r="24" spans="1:4" x14ac:dyDescent="0.2">
      <c r="A24" s="2" t="s">
        <v>61</v>
      </c>
    </row>
    <row r="25" spans="1:4" x14ac:dyDescent="0.2">
      <c r="A25" s="2" t="s">
        <v>62</v>
      </c>
    </row>
    <row r="26" spans="1:4" x14ac:dyDescent="0.2">
      <c r="A26" s="2" t="s">
        <v>75</v>
      </c>
    </row>
    <row r="28" spans="1:4" x14ac:dyDescent="0.2">
      <c r="A28" s="2" t="s">
        <v>64</v>
      </c>
      <c r="B28" s="2" t="s">
        <v>65</v>
      </c>
      <c r="C28" s="2" t="s">
        <v>66</v>
      </c>
      <c r="D28" s="2" t="s">
        <v>67</v>
      </c>
    </row>
    <row r="29" spans="1:4" x14ac:dyDescent="0.2">
      <c r="A29" s="2" t="s">
        <v>68</v>
      </c>
    </row>
    <row r="30" spans="1:4" x14ac:dyDescent="0.2">
      <c r="A30" s="2">
        <v>22</v>
      </c>
      <c r="B30" s="3">
        <v>48191266</v>
      </c>
      <c r="C30" s="2">
        <v>0.05</v>
      </c>
      <c r="D30" s="2">
        <v>0.04</v>
      </c>
    </row>
    <row r="32" spans="1:4" x14ac:dyDescent="0.2">
      <c r="A32" s="2" t="s">
        <v>69</v>
      </c>
    </row>
    <row r="33" spans="1:4" x14ac:dyDescent="0.2">
      <c r="A33" s="2" t="e">
        <f>- No population estimate/rate not applicable.</f>
        <v>#NAME?</v>
      </c>
    </row>
    <row r="34" spans="1:4" x14ac:dyDescent="0.2">
      <c r="A34" s="2" t="s">
        <v>70</v>
      </c>
    </row>
    <row r="35" spans="1:4" x14ac:dyDescent="0.2">
      <c r="A35" s="2" t="s">
        <v>71</v>
      </c>
    </row>
    <row r="36" spans="1:4" x14ac:dyDescent="0.2">
      <c r="A36" s="2" t="s">
        <v>72</v>
      </c>
    </row>
    <row r="37" spans="1:4" x14ac:dyDescent="0.2">
      <c r="A37" s="2" t="s">
        <v>73</v>
      </c>
    </row>
    <row r="38" spans="1:4" x14ac:dyDescent="0.2">
      <c r="A38" s="2" t="s">
        <v>74</v>
      </c>
    </row>
    <row r="41" spans="1:4" x14ac:dyDescent="0.2">
      <c r="A41" s="2" t="s">
        <v>60</v>
      </c>
    </row>
    <row r="42" spans="1:4" x14ac:dyDescent="0.2">
      <c r="A42" s="2" t="s">
        <v>76</v>
      </c>
    </row>
    <row r="43" spans="1:4" x14ac:dyDescent="0.2">
      <c r="A43" s="2" t="s">
        <v>77</v>
      </c>
    </row>
    <row r="44" spans="1:4" x14ac:dyDescent="0.2">
      <c r="A44" s="2" t="s">
        <v>63</v>
      </c>
    </row>
    <row r="46" spans="1:4" x14ac:dyDescent="0.2">
      <c r="A46" s="2" t="s">
        <v>64</v>
      </c>
      <c r="B46" s="2" t="s">
        <v>65</v>
      </c>
      <c r="C46" s="2" t="s">
        <v>66</v>
      </c>
      <c r="D46" s="2" t="s">
        <v>67</v>
      </c>
    </row>
    <row r="47" spans="1:4" x14ac:dyDescent="0.2">
      <c r="A47" s="2" t="s">
        <v>68</v>
      </c>
    </row>
    <row r="48" spans="1:4" x14ac:dyDescent="0.2">
      <c r="A48" s="2">
        <v>114</v>
      </c>
      <c r="B48" s="3">
        <v>46385262</v>
      </c>
      <c r="C48" s="2">
        <v>0.25</v>
      </c>
      <c r="D48" s="2">
        <v>0.24</v>
      </c>
    </row>
    <row r="50" spans="1:1" x14ac:dyDescent="0.2">
      <c r="A50" s="2" t="s">
        <v>69</v>
      </c>
    </row>
    <row r="51" spans="1:1" x14ac:dyDescent="0.2">
      <c r="A51" s="2" t="e">
        <f>- No population estimate/rate not applicable.</f>
        <v>#NAME?</v>
      </c>
    </row>
    <row r="52" spans="1:1" x14ac:dyDescent="0.2">
      <c r="A52" s="2" t="s">
        <v>70</v>
      </c>
    </row>
    <row r="53" spans="1:1" x14ac:dyDescent="0.2">
      <c r="A53" s="2" t="s">
        <v>71</v>
      </c>
    </row>
    <row r="54" spans="1:1" x14ac:dyDescent="0.2">
      <c r="A54" s="2" t="s">
        <v>72</v>
      </c>
    </row>
    <row r="55" spans="1:1" x14ac:dyDescent="0.2">
      <c r="A55" s="2" t="s">
        <v>73</v>
      </c>
    </row>
    <row r="56" spans="1:1" x14ac:dyDescent="0.2">
      <c r="A56" s="2" t="s">
        <v>74</v>
      </c>
    </row>
    <row r="60" spans="1:1" x14ac:dyDescent="0.2">
      <c r="A60" s="2" t="s">
        <v>60</v>
      </c>
    </row>
    <row r="61" spans="1:1" x14ac:dyDescent="0.2">
      <c r="A61" s="2" t="s">
        <v>76</v>
      </c>
    </row>
    <row r="62" spans="1:1" x14ac:dyDescent="0.2">
      <c r="A62" s="2" t="s">
        <v>77</v>
      </c>
    </row>
    <row r="63" spans="1:1" x14ac:dyDescent="0.2">
      <c r="A63" s="2" t="s">
        <v>75</v>
      </c>
    </row>
    <row r="65" spans="1:4" x14ac:dyDescent="0.2">
      <c r="A65" s="2" t="s">
        <v>64</v>
      </c>
      <c r="B65" s="2" t="s">
        <v>65</v>
      </c>
      <c r="C65" s="2" t="s">
        <v>66</v>
      </c>
      <c r="D65" s="2" t="s">
        <v>67</v>
      </c>
    </row>
    <row r="66" spans="1:4" x14ac:dyDescent="0.2">
      <c r="A66" s="2" t="s">
        <v>68</v>
      </c>
    </row>
    <row r="67" spans="1:4" x14ac:dyDescent="0.2">
      <c r="A67" s="2">
        <v>379</v>
      </c>
      <c r="B67" s="3">
        <v>48191266</v>
      </c>
      <c r="C67" s="2">
        <v>0.79</v>
      </c>
      <c r="D67" s="2">
        <v>0.8</v>
      </c>
    </row>
    <row r="69" spans="1:4" x14ac:dyDescent="0.2">
      <c r="A69" s="2" t="s">
        <v>69</v>
      </c>
    </row>
    <row r="70" spans="1:4" x14ac:dyDescent="0.2">
      <c r="A70" s="2" t="e">
        <f>- No population estimate/rate not applicable.</f>
        <v>#NAME?</v>
      </c>
    </row>
    <row r="71" spans="1:4" x14ac:dyDescent="0.2">
      <c r="A71" s="2" t="s">
        <v>70</v>
      </c>
    </row>
    <row r="72" spans="1:4" x14ac:dyDescent="0.2">
      <c r="A72" s="2" t="s">
        <v>71</v>
      </c>
    </row>
    <row r="73" spans="1:4" x14ac:dyDescent="0.2">
      <c r="A73" s="2" t="s">
        <v>72</v>
      </c>
    </row>
    <row r="74" spans="1:4" x14ac:dyDescent="0.2">
      <c r="A74" s="2" t="s">
        <v>73</v>
      </c>
    </row>
    <row r="75" spans="1:4" x14ac:dyDescent="0.2">
      <c r="A75" s="2" t="s">
        <v>74</v>
      </c>
    </row>
    <row r="78" spans="1:4" x14ac:dyDescent="0.2">
      <c r="A78" s="2" t="s">
        <v>60</v>
      </c>
    </row>
    <row r="79" spans="1:4" x14ac:dyDescent="0.2">
      <c r="A79" s="2" t="s">
        <v>76</v>
      </c>
    </row>
    <row r="80" spans="1:4" x14ac:dyDescent="0.2">
      <c r="A80" s="2" t="s">
        <v>78</v>
      </c>
    </row>
    <row r="81" spans="1:4" x14ac:dyDescent="0.2">
      <c r="A81" s="2" t="s">
        <v>75</v>
      </c>
    </row>
    <row r="83" spans="1:4" x14ac:dyDescent="0.2">
      <c r="A83" s="2" t="s">
        <v>64</v>
      </c>
      <c r="B83" s="2" t="s">
        <v>65</v>
      </c>
      <c r="C83" s="2" t="s">
        <v>66</v>
      </c>
      <c r="D83" s="2" t="s">
        <v>67</v>
      </c>
    </row>
    <row r="84" spans="1:4" x14ac:dyDescent="0.2">
      <c r="A84" s="2" t="s">
        <v>68</v>
      </c>
    </row>
    <row r="85" spans="1:4" x14ac:dyDescent="0.2">
      <c r="A85" s="3">
        <v>4531</v>
      </c>
      <c r="B85" s="3">
        <v>48191266</v>
      </c>
      <c r="C85" s="2">
        <v>9.4</v>
      </c>
      <c r="D85" s="2">
        <v>9.26</v>
      </c>
    </row>
    <row r="87" spans="1:4" x14ac:dyDescent="0.2">
      <c r="A87" s="2" t="s">
        <v>69</v>
      </c>
    </row>
    <row r="88" spans="1:4" x14ac:dyDescent="0.2">
      <c r="A88" s="2" t="e">
        <f>- No population estimate/rate not applicable.</f>
        <v>#NAME?</v>
      </c>
    </row>
    <row r="89" spans="1:4" x14ac:dyDescent="0.2">
      <c r="A89" s="2" t="s">
        <v>70</v>
      </c>
    </row>
    <row r="90" spans="1:4" x14ac:dyDescent="0.2">
      <c r="A90" s="2" t="s">
        <v>71</v>
      </c>
    </row>
    <row r="91" spans="1:4" x14ac:dyDescent="0.2">
      <c r="A91" s="2" t="s">
        <v>72</v>
      </c>
    </row>
    <row r="92" spans="1:4" x14ac:dyDescent="0.2">
      <c r="A92" s="2" t="s">
        <v>73</v>
      </c>
    </row>
    <row r="93" spans="1:4" x14ac:dyDescent="0.2">
      <c r="A93" s="2" t="s">
        <v>74</v>
      </c>
    </row>
    <row r="96" spans="1:4" x14ac:dyDescent="0.2">
      <c r="A96" s="2" t="s">
        <v>60</v>
      </c>
    </row>
    <row r="97" spans="1:4" x14ac:dyDescent="0.2">
      <c r="A97" s="2" t="s">
        <v>76</v>
      </c>
    </row>
    <row r="98" spans="1:4" x14ac:dyDescent="0.2">
      <c r="A98" s="2" t="s">
        <v>78</v>
      </c>
    </row>
    <row r="99" spans="1:4" x14ac:dyDescent="0.2">
      <c r="A99" s="2" t="s">
        <v>63</v>
      </c>
    </row>
    <row r="101" spans="1:4" x14ac:dyDescent="0.2">
      <c r="A101" s="2" t="s">
        <v>64</v>
      </c>
      <c r="B101" s="2" t="s">
        <v>65</v>
      </c>
      <c r="C101" s="2" t="s">
        <v>66</v>
      </c>
      <c r="D101" s="2" t="s">
        <v>67</v>
      </c>
    </row>
    <row r="102" spans="1:4" x14ac:dyDescent="0.2">
      <c r="A102" s="2" t="s">
        <v>68</v>
      </c>
    </row>
    <row r="103" spans="1:4" x14ac:dyDescent="0.2">
      <c r="A103" s="3">
        <v>14291</v>
      </c>
      <c r="B103" s="3">
        <v>46385262</v>
      </c>
      <c r="C103" s="2">
        <v>30.81</v>
      </c>
      <c r="D103" s="2">
        <v>30.57</v>
      </c>
    </row>
    <row r="105" spans="1:4" x14ac:dyDescent="0.2">
      <c r="A105" s="2" t="s">
        <v>69</v>
      </c>
    </row>
    <row r="106" spans="1:4" x14ac:dyDescent="0.2">
      <c r="A106" s="2" t="e">
        <f>- No population estimate/rate not applicable.</f>
        <v>#NAME?</v>
      </c>
    </row>
    <row r="107" spans="1:4" x14ac:dyDescent="0.2">
      <c r="A107" s="2" t="s">
        <v>70</v>
      </c>
    </row>
    <row r="108" spans="1:4" x14ac:dyDescent="0.2">
      <c r="A108" s="2" t="s">
        <v>71</v>
      </c>
    </row>
    <row r="109" spans="1:4" x14ac:dyDescent="0.2">
      <c r="A109" s="2" t="s">
        <v>72</v>
      </c>
    </row>
    <row r="110" spans="1:4" x14ac:dyDescent="0.2">
      <c r="A110" s="2" t="s">
        <v>73</v>
      </c>
    </row>
    <row r="111" spans="1:4" x14ac:dyDescent="0.2">
      <c r="A111" s="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NVDRS summary</vt:lpstr>
      <vt:lpstr>victim suicides</vt:lpstr>
      <vt:lpstr>CT family violence deaths</vt:lpstr>
      <vt:lpstr>fatality reviews</vt:lpstr>
      <vt:lpstr>fatality review scope</vt:lpstr>
      <vt:lpstr>NVDRS WISQARS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2014-08-20T14:35:29Z</dcterms:created>
  <dcterms:modified xsi:type="dcterms:W3CDTF">2014-10-19T22:05:05Z</dcterms:modified>
</cp:coreProperties>
</file>