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范崇星\大学三年级下\"/>
    </mc:Choice>
  </mc:AlternateContent>
  <bookViews>
    <workbookView xWindow="0" yWindow="0" windowWidth="13044" windowHeight="5256" activeTab="3"/>
  </bookViews>
  <sheets>
    <sheet name="有效课程列表" sheetId="1" r:id="rId1"/>
    <sheet name="学分统计" sheetId="2" r:id="rId2"/>
    <sheet name="注销成绩" sheetId="3" r:id="rId3"/>
    <sheet name="待选课程" sheetId="4" r:id="rId4"/>
  </sheets>
  <definedNames>
    <definedName name="_xlnm._FilterDatabase" localSheetId="3" hidden="1">待选课程!$A$1:$F$20</definedName>
    <definedName name="_xlnm._FilterDatabase" localSheetId="0" hidden="1">有效课程列表!$A$1:$G$44</definedName>
    <definedName name="_xlnm._FilterDatabase" localSheetId="2" hidden="1">注销成绩!$A$1:$E$2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G63" i="1"/>
  <c r="F62" i="1" l="1"/>
  <c r="G62" i="1"/>
  <c r="F61" i="1" l="1"/>
  <c r="G61" i="1"/>
  <c r="F60" i="1" l="1"/>
  <c r="G60" i="1"/>
  <c r="F59" i="1" l="1"/>
  <c r="G59" i="1"/>
  <c r="F58" i="1"/>
  <c r="G58" i="1"/>
  <c r="F57" i="1" l="1"/>
  <c r="G57" i="1"/>
  <c r="F56" i="1" l="1"/>
  <c r="G56" i="1"/>
  <c r="F55" i="1" l="1"/>
  <c r="G55" i="1"/>
  <c r="F54" i="1" l="1"/>
  <c r="G54" i="1"/>
  <c r="F53" i="1"/>
  <c r="G53" i="1"/>
  <c r="F52" i="1" l="1"/>
  <c r="G52" i="1"/>
  <c r="F51" i="1"/>
  <c r="G51" i="1"/>
  <c r="F50" i="1" l="1"/>
  <c r="G50" i="1"/>
  <c r="B12" i="2" l="1"/>
  <c r="D12" i="2"/>
  <c r="E12" i="2"/>
  <c r="F12" i="2"/>
  <c r="G12" i="2"/>
  <c r="C12" i="2"/>
  <c r="H12" i="2" l="1"/>
  <c r="F49" i="1"/>
  <c r="G49" i="1"/>
  <c r="F48" i="1" l="1"/>
  <c r="G48" i="1"/>
  <c r="F47" i="1" l="1"/>
  <c r="G47" i="1"/>
  <c r="F46" i="1" l="1"/>
  <c r="G46" i="1"/>
  <c r="F45" i="1" l="1"/>
  <c r="G45" i="1"/>
  <c r="F44" i="1" l="1"/>
  <c r="G44" i="1"/>
  <c r="F43" i="1" l="1"/>
  <c r="G43" i="1"/>
  <c r="G42" i="1" l="1"/>
  <c r="O1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N12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C4" i="2" l="1"/>
  <c r="I4" i="2" s="1"/>
  <c r="D4" i="2"/>
  <c r="E4" i="2"/>
  <c r="K4" i="2" s="1"/>
  <c r="F4" i="2"/>
  <c r="L4" i="2" s="1"/>
  <c r="G4" i="2"/>
  <c r="M4" i="2" s="1"/>
  <c r="C5" i="2"/>
  <c r="I5" i="2" s="1"/>
  <c r="D5" i="2"/>
  <c r="E5" i="2"/>
  <c r="K5" i="2" s="1"/>
  <c r="F5" i="2"/>
  <c r="L5" i="2" s="1"/>
  <c r="G5" i="2"/>
  <c r="M5" i="2" s="1"/>
  <c r="C6" i="2"/>
  <c r="I6" i="2" s="1"/>
  <c r="D6" i="2"/>
  <c r="E6" i="2"/>
  <c r="K6" i="2" s="1"/>
  <c r="F6" i="2"/>
  <c r="L6" i="2" s="1"/>
  <c r="G6" i="2"/>
  <c r="M6" i="2" s="1"/>
  <c r="C7" i="2"/>
  <c r="I7" i="2" s="1"/>
  <c r="D7" i="2"/>
  <c r="E7" i="2"/>
  <c r="K7" i="2" s="1"/>
  <c r="F7" i="2"/>
  <c r="L7" i="2" s="1"/>
  <c r="G7" i="2"/>
  <c r="M7" i="2" s="1"/>
  <c r="C8" i="2"/>
  <c r="I8" i="2" s="1"/>
  <c r="D8" i="2"/>
  <c r="E8" i="2"/>
  <c r="K8" i="2" s="1"/>
  <c r="F8" i="2"/>
  <c r="L8" i="2" s="1"/>
  <c r="G8" i="2"/>
  <c r="M8" i="2" s="1"/>
  <c r="C9" i="2"/>
  <c r="I9" i="2" s="1"/>
  <c r="D9" i="2"/>
  <c r="E9" i="2"/>
  <c r="K9" i="2" s="1"/>
  <c r="F9" i="2"/>
  <c r="L9" i="2" s="1"/>
  <c r="G9" i="2"/>
  <c r="M9" i="2" s="1"/>
  <c r="C10" i="2"/>
  <c r="I10" i="2" s="1"/>
  <c r="D10" i="2"/>
  <c r="E10" i="2"/>
  <c r="K10" i="2" s="1"/>
  <c r="F10" i="2"/>
  <c r="L10" i="2" s="1"/>
  <c r="G10" i="2"/>
  <c r="M10" i="2" s="1"/>
  <c r="D3" i="2"/>
  <c r="E3" i="2"/>
  <c r="K3" i="2" s="1"/>
  <c r="F3" i="2"/>
  <c r="L3" i="2" s="1"/>
  <c r="G3" i="2"/>
  <c r="M3" i="2" s="1"/>
  <c r="C3" i="2"/>
  <c r="I3" i="2" s="1"/>
  <c r="B5" i="2"/>
  <c r="B6" i="2"/>
  <c r="B7" i="2"/>
  <c r="B8" i="2"/>
  <c r="B9" i="2"/>
  <c r="B10" i="2"/>
  <c r="B4" i="2"/>
  <c r="B3" i="2"/>
  <c r="J10" i="2" l="1"/>
  <c r="O10" i="2" s="1"/>
  <c r="J5" i="2"/>
  <c r="O5" i="2" s="1"/>
  <c r="J3" i="2"/>
  <c r="O3" i="2" s="1"/>
  <c r="J6" i="2"/>
  <c r="O6" i="2" s="1"/>
  <c r="J9" i="2"/>
  <c r="O9" i="2" s="1"/>
  <c r="J8" i="2"/>
  <c r="O8" i="2" s="1"/>
  <c r="J4" i="2"/>
  <c r="O4" i="2" s="1"/>
  <c r="J7" i="2"/>
  <c r="O7" i="2" s="1"/>
  <c r="B11" i="2"/>
  <c r="C11" i="2"/>
  <c r="D11" i="2"/>
  <c r="G11" i="2"/>
  <c r="M11" i="2" s="1"/>
  <c r="H10" i="2"/>
  <c r="N10" i="2" s="1"/>
  <c r="H6" i="2"/>
  <c r="N6" i="2" s="1"/>
  <c r="F11" i="2"/>
  <c r="L11" i="2" s="1"/>
  <c r="H9" i="2"/>
  <c r="N9" i="2" s="1"/>
  <c r="H5" i="2"/>
  <c r="N5" i="2" s="1"/>
  <c r="H7" i="2"/>
  <c r="N7" i="2" s="1"/>
  <c r="E11" i="2"/>
  <c r="K11" i="2" s="1"/>
  <c r="H8" i="2"/>
  <c r="N8" i="2" s="1"/>
  <c r="H4" i="2"/>
  <c r="N4" i="2" s="1"/>
  <c r="H3" i="2"/>
  <c r="N3" i="2" s="1"/>
  <c r="J11" i="2" l="1"/>
  <c r="I11" i="2"/>
  <c r="I1" i="4"/>
  <c r="H11" i="2"/>
  <c r="I2" i="4" s="1"/>
  <c r="O11" i="2" l="1"/>
  <c r="N11" i="2"/>
</calcChain>
</file>

<file path=xl/sharedStrings.xml><?xml version="1.0" encoding="utf-8"?>
<sst xmlns="http://schemas.openxmlformats.org/spreadsheetml/2006/main" count="289" uniqueCount="135">
  <si>
    <t>课程名称</t>
  </si>
  <si>
    <t>课程类型</t>
  </si>
  <si>
    <t>学分</t>
  </si>
  <si>
    <t>总评</t>
  </si>
  <si>
    <t>人与城市</t>
  </si>
  <si>
    <t>通识</t>
  </si>
  <si>
    <t>思想道德修养与法律基础</t>
  </si>
  <si>
    <t>通修</t>
  </si>
  <si>
    <t>形势与政策（上）</t>
  </si>
  <si>
    <t>大学计算机信息技术（二）</t>
  </si>
  <si>
    <t>大学物理实验（一）</t>
  </si>
  <si>
    <t>平台</t>
  </si>
  <si>
    <t>大学化学</t>
  </si>
  <si>
    <t>大气科学进展</t>
  </si>
  <si>
    <t>选修</t>
  </si>
  <si>
    <t>你的未来气象人生</t>
  </si>
  <si>
    <t>《呐喊》、《彷徨》阅读</t>
  </si>
  <si>
    <t>《信息简史》阅读</t>
  </si>
  <si>
    <t>羽毛球基础</t>
    <phoneticPr fontId="1" type="noConversion"/>
  </si>
  <si>
    <t>学期</t>
    <phoneticPr fontId="1" type="noConversion"/>
  </si>
  <si>
    <t>大一上</t>
    <phoneticPr fontId="1" type="noConversion"/>
  </si>
  <si>
    <t>军训</t>
    <phoneticPr fontId="1" type="noConversion"/>
  </si>
  <si>
    <t>通修</t>
    <phoneticPr fontId="1" type="noConversion"/>
  </si>
  <si>
    <t>大一下</t>
    <phoneticPr fontId="1" type="noConversion"/>
  </si>
  <si>
    <t>中国人与中国社会</t>
  </si>
  <si>
    <t>个人成长与社会环境研究</t>
  </si>
  <si>
    <t>形势与政策（下）</t>
  </si>
  <si>
    <t>线性代数与常微分方程</t>
  </si>
  <si>
    <t>乒乓球初级</t>
  </si>
  <si>
    <t>普通物理</t>
  </si>
  <si>
    <t>《乡土中国 生育制度》阅读</t>
  </si>
  <si>
    <r>
      <t>微积分</t>
    </r>
    <r>
      <rPr>
        <sz val="12"/>
        <color rgb="FF000000"/>
        <rFont val="宋体"/>
        <family val="3"/>
        <charset val="134"/>
        <scheme val="minor"/>
      </rPr>
      <t>I（第一层次）</t>
    </r>
    <phoneticPr fontId="1" type="noConversion"/>
  </si>
  <si>
    <r>
      <t>大学英语（第一层次</t>
    </r>
    <r>
      <rPr>
        <sz val="12"/>
        <color rgb="FF000000"/>
        <rFont val="宋体"/>
        <family val="3"/>
        <charset val="134"/>
        <scheme val="minor"/>
      </rPr>
      <t>A）</t>
    </r>
    <phoneticPr fontId="1" type="noConversion"/>
  </si>
  <si>
    <t>微积分II（第一层次）</t>
    <phoneticPr fontId="1" type="noConversion"/>
  </si>
  <si>
    <t>大学英语（第一层次B）</t>
    <phoneticPr fontId="1" type="noConversion"/>
  </si>
  <si>
    <t>学科总数</t>
    <phoneticPr fontId="1" type="noConversion"/>
  </si>
  <si>
    <t>大一上</t>
    <phoneticPr fontId="1" type="noConversion"/>
  </si>
  <si>
    <t>大一下</t>
    <phoneticPr fontId="1" type="noConversion"/>
  </si>
  <si>
    <t>大二上</t>
    <phoneticPr fontId="1" type="noConversion"/>
  </si>
  <si>
    <t>大二下</t>
    <phoneticPr fontId="1" type="noConversion"/>
  </si>
  <si>
    <t>大三上</t>
    <phoneticPr fontId="1" type="noConversion"/>
  </si>
  <si>
    <t>大三下</t>
    <phoneticPr fontId="1" type="noConversion"/>
  </si>
  <si>
    <t>大四上</t>
    <phoneticPr fontId="1" type="noConversion"/>
  </si>
  <si>
    <t>大四下</t>
    <phoneticPr fontId="1" type="noConversion"/>
  </si>
  <si>
    <t>总计</t>
    <phoneticPr fontId="1" type="noConversion"/>
  </si>
  <si>
    <t>学期</t>
    <phoneticPr fontId="1" type="noConversion"/>
  </si>
  <si>
    <t>通识</t>
    <phoneticPr fontId="1" type="noConversion"/>
  </si>
  <si>
    <t>通修</t>
    <phoneticPr fontId="1" type="noConversion"/>
  </si>
  <si>
    <t>平台</t>
    <phoneticPr fontId="1" type="noConversion"/>
  </si>
  <si>
    <t>选修</t>
    <phoneticPr fontId="1" type="noConversion"/>
  </si>
  <si>
    <t>核心</t>
    <phoneticPr fontId="1" type="noConversion"/>
  </si>
  <si>
    <t>学分分项</t>
    <phoneticPr fontId="1" type="noConversion"/>
  </si>
  <si>
    <t>学分总数</t>
    <phoneticPr fontId="1" type="noConversion"/>
  </si>
  <si>
    <t>学分绩分项</t>
    <phoneticPr fontId="1" type="noConversion"/>
  </si>
  <si>
    <t>学分绩总计</t>
    <phoneticPr fontId="1" type="noConversion"/>
  </si>
  <si>
    <t>大一下</t>
    <phoneticPr fontId="1" type="noConversion"/>
  </si>
  <si>
    <t>军事理论与军事高科技</t>
  </si>
  <si>
    <t>通修</t>
    <phoneticPr fontId="1" type="noConversion"/>
  </si>
  <si>
    <t>大一下</t>
    <phoneticPr fontId="1" type="noConversion"/>
  </si>
  <si>
    <t>《意大利文艺复兴时期的文化》阅读</t>
  </si>
  <si>
    <t>选修</t>
    <phoneticPr fontId="1" type="noConversion"/>
  </si>
  <si>
    <t>大二上</t>
  </si>
  <si>
    <t>功夫扇</t>
    <phoneticPr fontId="1" type="noConversion"/>
  </si>
  <si>
    <t>大二上</t>
    <phoneticPr fontId="1" type="noConversion"/>
  </si>
  <si>
    <t>概率论与数理统计</t>
    <phoneticPr fontId="1" type="noConversion"/>
  </si>
  <si>
    <t>普通物理（下）</t>
    <phoneticPr fontId="1" type="noConversion"/>
  </si>
  <si>
    <t>大气科学概论</t>
    <phoneticPr fontId="1" type="noConversion"/>
  </si>
  <si>
    <t>核心</t>
  </si>
  <si>
    <t>环境科学概论</t>
    <phoneticPr fontId="1" type="noConversion"/>
  </si>
  <si>
    <t>FORTRAN语言程序设计</t>
    <phoneticPr fontId="1" type="noConversion"/>
  </si>
  <si>
    <t>中国近现代史纲要</t>
    <phoneticPr fontId="1" type="noConversion"/>
  </si>
  <si>
    <t>《控制论：或关于在动物和机器中控制和通信的科学》阅读</t>
  </si>
  <si>
    <t>《论人与人之间不平等的起因和基础》阅读</t>
  </si>
  <si>
    <t>必修课程学分绩</t>
    <phoneticPr fontId="1" type="noConversion"/>
  </si>
  <si>
    <t>大二下</t>
  </si>
  <si>
    <t>环境与社会</t>
    <phoneticPr fontId="1" type="noConversion"/>
  </si>
  <si>
    <t>数学物理方法</t>
    <phoneticPr fontId="1" type="noConversion"/>
  </si>
  <si>
    <t>科学世界观</t>
    <phoneticPr fontId="1" type="noConversion"/>
  </si>
  <si>
    <t>太极剑</t>
    <phoneticPr fontId="1" type="noConversion"/>
  </si>
  <si>
    <t>统计物理</t>
    <phoneticPr fontId="1" type="noConversion"/>
  </si>
  <si>
    <t>理论力学</t>
    <phoneticPr fontId="1" type="noConversion"/>
  </si>
  <si>
    <t>4分制</t>
    <phoneticPr fontId="1" type="noConversion"/>
  </si>
  <si>
    <t>大气探测实验</t>
    <phoneticPr fontId="1" type="noConversion"/>
  </si>
  <si>
    <t>学分绩占比</t>
    <phoneticPr fontId="1" type="noConversion"/>
  </si>
  <si>
    <t>流体力学</t>
    <phoneticPr fontId="1" type="noConversion"/>
  </si>
  <si>
    <t>地球大气综合探测</t>
    <phoneticPr fontId="1" type="noConversion"/>
  </si>
  <si>
    <t>气候与全球变化科学基础</t>
    <phoneticPr fontId="1" type="noConversion"/>
  </si>
  <si>
    <t>选择</t>
    <phoneticPr fontId="1" type="noConversion"/>
  </si>
  <si>
    <t>大三上</t>
  </si>
  <si>
    <t>马克思主义基本原理概论</t>
    <phoneticPr fontId="1" type="noConversion"/>
  </si>
  <si>
    <t>√</t>
    <phoneticPr fontId="1" type="noConversion"/>
  </si>
  <si>
    <t>大气化学与实验</t>
    <phoneticPr fontId="1" type="noConversion"/>
  </si>
  <si>
    <t>天气学实验</t>
    <phoneticPr fontId="1" type="noConversion"/>
  </si>
  <si>
    <t>大三下</t>
  </si>
  <si>
    <t>预计通识学分</t>
    <phoneticPr fontId="1" type="noConversion"/>
  </si>
  <si>
    <t>预计总学分</t>
    <phoneticPr fontId="1" type="noConversion"/>
  </si>
  <si>
    <t>毛泽东思想和中国特色社会主义理论体系概论（理论部分）</t>
    <phoneticPr fontId="1" type="noConversion"/>
  </si>
  <si>
    <t>现代气候学基础</t>
    <phoneticPr fontId="1" type="noConversion"/>
  </si>
  <si>
    <t>数值天气预报</t>
    <phoneticPr fontId="1" type="noConversion"/>
  </si>
  <si>
    <t>气象统计预报</t>
    <phoneticPr fontId="1" type="noConversion"/>
  </si>
  <si>
    <t>边界层气象</t>
    <phoneticPr fontId="1" type="noConversion"/>
  </si>
  <si>
    <t>雷达气象</t>
    <phoneticPr fontId="1" type="noConversion"/>
  </si>
  <si>
    <t>天气分析与预报技术</t>
    <phoneticPr fontId="1" type="noConversion"/>
  </si>
  <si>
    <t>云和降水物理</t>
    <phoneticPr fontId="1" type="noConversion"/>
  </si>
  <si>
    <t>备注</t>
    <phoneticPr fontId="1" type="noConversion"/>
  </si>
  <si>
    <t>大四下</t>
  </si>
  <si>
    <t>毕业论文</t>
    <phoneticPr fontId="1" type="noConversion"/>
  </si>
  <si>
    <t>城市气象</t>
    <phoneticPr fontId="1" type="noConversion"/>
  </si>
  <si>
    <t>水文气象</t>
    <phoneticPr fontId="1" type="noConversion"/>
  </si>
  <si>
    <t>大四上</t>
  </si>
  <si>
    <t>气候变化</t>
    <phoneticPr fontId="1" type="noConversion"/>
  </si>
  <si>
    <t>大气环境规划与评价</t>
    <phoneticPr fontId="1" type="noConversion"/>
  </si>
  <si>
    <t>生态与农业气候学</t>
    <phoneticPr fontId="1" type="noConversion"/>
  </si>
  <si>
    <t>气候资源与利用</t>
    <phoneticPr fontId="1" type="noConversion"/>
  </si>
  <si>
    <t>高性能并行计算</t>
    <phoneticPr fontId="1" type="noConversion"/>
  </si>
  <si>
    <t>大气环流</t>
    <phoneticPr fontId="1" type="noConversion"/>
  </si>
  <si>
    <t>航空气象</t>
    <phoneticPr fontId="1" type="noConversion"/>
  </si>
  <si>
    <t>热带气象</t>
    <phoneticPr fontId="1" type="noConversion"/>
  </si>
  <si>
    <t>气象数据分析与绘图</t>
    <phoneticPr fontId="1" type="noConversion"/>
  </si>
  <si>
    <t>大气与地球系统综合实习</t>
    <phoneticPr fontId="1" type="noConversion"/>
  </si>
  <si>
    <t>大气污染控制与管理</t>
    <phoneticPr fontId="1" type="noConversion"/>
  </si>
  <si>
    <t>大气湍流</t>
    <phoneticPr fontId="1" type="noConversion"/>
  </si>
  <si>
    <t>毛泽东思想和中国特色社会主义理论体系概论（实践部分）</t>
    <phoneticPr fontId="1" type="noConversion"/>
  </si>
  <si>
    <t>√</t>
    <phoneticPr fontId="1" type="noConversion"/>
  </si>
  <si>
    <t>悦读经典计划</t>
    <phoneticPr fontId="1" type="noConversion"/>
  </si>
  <si>
    <t>海洋科学概论</t>
    <phoneticPr fontId="1" type="noConversion"/>
  </si>
  <si>
    <t>动力气象</t>
    <phoneticPr fontId="1" type="noConversion"/>
  </si>
  <si>
    <t>高级数据处理技术</t>
  </si>
  <si>
    <t>剩余</t>
    <phoneticPr fontId="1" type="noConversion"/>
  </si>
  <si>
    <t>四分制</t>
    <phoneticPr fontId="1" type="noConversion"/>
  </si>
  <si>
    <t>天气学原理</t>
    <phoneticPr fontId="1" type="noConversion"/>
  </si>
  <si>
    <t>计算方法</t>
    <phoneticPr fontId="1" type="noConversion"/>
  </si>
  <si>
    <t>计算思维导论</t>
    <phoneticPr fontId="1" type="noConversion"/>
  </si>
  <si>
    <t>√</t>
    <phoneticPr fontId="1" type="noConversion"/>
  </si>
  <si>
    <t>空气污染气象学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</si>
</sst>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pane ySplit="1" topLeftCell="A47" activePane="bottomLeft" state="frozen"/>
      <selection pane="bottomLeft" activeCell="E54" sqref="E54"/>
    </sheetView>
  </sheetViews>
  <sheetFormatPr defaultColWidth="8.77734375" defaultRowHeight="14.4" x14ac:dyDescent="0.25"/>
  <cols>
    <col min="1" max="1" width="8.77734375" style="1"/>
    <col min="2" max="2" width="56.77734375" style="1" customWidth="1"/>
    <col min="3" max="5" width="8.77734375" style="1"/>
    <col min="6" max="6" width="11.33203125" style="1" bestFit="1" customWidth="1"/>
    <col min="7" max="7" width="6.88671875" style="1" customWidth="1"/>
    <col min="8" max="16384" width="8.77734375" style="1"/>
  </cols>
  <sheetData>
    <row r="1" spans="1:7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6" t="s">
        <v>83</v>
      </c>
      <c r="G1" s="6" t="s">
        <v>81</v>
      </c>
    </row>
    <row r="2" spans="1:7" x14ac:dyDescent="0.25">
      <c r="A2" s="1" t="s">
        <v>20</v>
      </c>
      <c r="B2" s="1" t="s">
        <v>4</v>
      </c>
      <c r="C2" s="1" t="s">
        <v>5</v>
      </c>
      <c r="D2" s="1">
        <v>2</v>
      </c>
      <c r="E2" s="1">
        <v>88</v>
      </c>
      <c r="F2" s="1">
        <f>D2*E2</f>
        <v>176</v>
      </c>
      <c r="G2" s="1">
        <f>IF(E2&gt;=60,1,0)+IF(E2&gt;=70,1,0)+IF(E2&gt;=80,1,0)+IF(E2&gt;=90,1,0)</f>
        <v>3</v>
      </c>
    </row>
    <row r="3" spans="1:7" x14ac:dyDescent="0.25">
      <c r="A3" s="1" t="s">
        <v>20</v>
      </c>
      <c r="B3" s="1" t="s">
        <v>6</v>
      </c>
      <c r="C3" s="1" t="s">
        <v>7</v>
      </c>
      <c r="D3" s="1">
        <v>3</v>
      </c>
      <c r="E3" s="1">
        <v>92</v>
      </c>
      <c r="F3" s="3">
        <f t="shared" ref="F3:F63" si="0">D3*E3</f>
        <v>276</v>
      </c>
      <c r="G3" s="5">
        <f t="shared" ref="G3:G63" si="1">IF(E3&gt;=60,1,0)+IF(E3&gt;=70,1,0)+IF(E3&gt;=80,1,0)+IF(E3&gt;=90,1,0)</f>
        <v>4</v>
      </c>
    </row>
    <row r="4" spans="1:7" x14ac:dyDescent="0.25">
      <c r="A4" s="1" t="s">
        <v>20</v>
      </c>
      <c r="B4" s="1" t="s">
        <v>8</v>
      </c>
      <c r="C4" s="1" t="s">
        <v>7</v>
      </c>
      <c r="D4" s="1">
        <v>1</v>
      </c>
      <c r="E4" s="1">
        <v>94</v>
      </c>
      <c r="F4" s="3">
        <f t="shared" si="0"/>
        <v>94</v>
      </c>
      <c r="G4" s="5">
        <f t="shared" si="1"/>
        <v>4</v>
      </c>
    </row>
    <row r="5" spans="1:7" ht="15.6" x14ac:dyDescent="0.25">
      <c r="A5" s="1" t="s">
        <v>20</v>
      </c>
      <c r="B5" s="2" t="s">
        <v>31</v>
      </c>
      <c r="C5" s="1" t="s">
        <v>7</v>
      </c>
      <c r="D5" s="1">
        <v>5</v>
      </c>
      <c r="E5" s="1">
        <v>99</v>
      </c>
      <c r="F5" s="3">
        <f t="shared" si="0"/>
        <v>495</v>
      </c>
      <c r="G5" s="5">
        <f t="shared" si="1"/>
        <v>4</v>
      </c>
    </row>
    <row r="6" spans="1:7" x14ac:dyDescent="0.25">
      <c r="A6" s="1" t="s">
        <v>20</v>
      </c>
      <c r="B6" s="1" t="s">
        <v>9</v>
      </c>
      <c r="C6" s="1" t="s">
        <v>7</v>
      </c>
      <c r="D6" s="1">
        <v>2</v>
      </c>
      <c r="E6" s="1">
        <v>97</v>
      </c>
      <c r="F6" s="3">
        <f t="shared" si="0"/>
        <v>194</v>
      </c>
      <c r="G6" s="5">
        <f t="shared" si="1"/>
        <v>4</v>
      </c>
    </row>
    <row r="7" spans="1:7" x14ac:dyDescent="0.25">
      <c r="A7" s="1" t="s">
        <v>20</v>
      </c>
      <c r="B7" s="1" t="s">
        <v>18</v>
      </c>
      <c r="C7" s="1" t="s">
        <v>7</v>
      </c>
      <c r="D7" s="1">
        <v>1</v>
      </c>
      <c r="E7" s="1">
        <v>79</v>
      </c>
      <c r="F7" s="3">
        <f t="shared" si="0"/>
        <v>79</v>
      </c>
      <c r="G7" s="5">
        <f t="shared" si="1"/>
        <v>2</v>
      </c>
    </row>
    <row r="8" spans="1:7" x14ac:dyDescent="0.25">
      <c r="A8" s="1" t="s">
        <v>20</v>
      </c>
      <c r="B8" s="1" t="s">
        <v>10</v>
      </c>
      <c r="C8" s="1" t="s">
        <v>11</v>
      </c>
      <c r="D8" s="1">
        <v>2</v>
      </c>
      <c r="E8" s="1">
        <v>90</v>
      </c>
      <c r="F8" s="3">
        <f t="shared" si="0"/>
        <v>180</v>
      </c>
      <c r="G8" s="5">
        <f t="shared" si="1"/>
        <v>4</v>
      </c>
    </row>
    <row r="9" spans="1:7" x14ac:dyDescent="0.25">
      <c r="A9" s="1" t="s">
        <v>20</v>
      </c>
      <c r="B9" s="1" t="s">
        <v>12</v>
      </c>
      <c r="C9" s="1" t="s">
        <v>11</v>
      </c>
      <c r="D9" s="1">
        <v>2</v>
      </c>
      <c r="E9" s="1">
        <v>93</v>
      </c>
      <c r="F9" s="3">
        <f t="shared" si="0"/>
        <v>186</v>
      </c>
      <c r="G9" s="5">
        <f t="shared" si="1"/>
        <v>4</v>
      </c>
    </row>
    <row r="10" spans="1:7" ht="15.6" x14ac:dyDescent="0.25">
      <c r="A10" s="1" t="s">
        <v>20</v>
      </c>
      <c r="B10" s="2" t="s">
        <v>32</v>
      </c>
      <c r="C10" s="1" t="s">
        <v>7</v>
      </c>
      <c r="D10" s="1">
        <v>4</v>
      </c>
      <c r="E10" s="1">
        <v>93</v>
      </c>
      <c r="F10" s="3">
        <f t="shared" si="0"/>
        <v>372</v>
      </c>
      <c r="G10" s="5">
        <f t="shared" si="1"/>
        <v>4</v>
      </c>
    </row>
    <row r="11" spans="1:7" x14ac:dyDescent="0.25">
      <c r="A11" s="1" t="s">
        <v>20</v>
      </c>
      <c r="B11" s="1" t="s">
        <v>13</v>
      </c>
      <c r="C11" s="1" t="s">
        <v>14</v>
      </c>
      <c r="D11" s="1">
        <v>1</v>
      </c>
      <c r="E11" s="1">
        <v>86</v>
      </c>
      <c r="F11" s="3">
        <f t="shared" si="0"/>
        <v>86</v>
      </c>
      <c r="G11" s="5">
        <f t="shared" si="1"/>
        <v>3</v>
      </c>
    </row>
    <row r="12" spans="1:7" x14ac:dyDescent="0.25">
      <c r="A12" s="1" t="s">
        <v>20</v>
      </c>
      <c r="B12" s="1" t="s">
        <v>15</v>
      </c>
      <c r="C12" s="1" t="s">
        <v>14</v>
      </c>
      <c r="D12" s="1">
        <v>1</v>
      </c>
      <c r="E12" s="1">
        <v>96</v>
      </c>
      <c r="F12" s="3">
        <f t="shared" si="0"/>
        <v>96</v>
      </c>
      <c r="G12" s="5">
        <f t="shared" si="1"/>
        <v>4</v>
      </c>
    </row>
    <row r="13" spans="1:7" x14ac:dyDescent="0.25">
      <c r="A13" s="1" t="s">
        <v>20</v>
      </c>
      <c r="B13" s="1" t="s">
        <v>16</v>
      </c>
      <c r="C13" s="1" t="s">
        <v>14</v>
      </c>
      <c r="E13" s="1">
        <v>89</v>
      </c>
      <c r="F13" s="3">
        <f t="shared" si="0"/>
        <v>0</v>
      </c>
      <c r="G13" s="5">
        <f t="shared" si="1"/>
        <v>3</v>
      </c>
    </row>
    <row r="14" spans="1:7" x14ac:dyDescent="0.25">
      <c r="A14" s="1" t="s">
        <v>20</v>
      </c>
      <c r="B14" s="1" t="s">
        <v>17</v>
      </c>
      <c r="C14" s="1" t="s">
        <v>14</v>
      </c>
      <c r="E14" s="1">
        <v>90</v>
      </c>
      <c r="F14" s="3">
        <f t="shared" si="0"/>
        <v>0</v>
      </c>
      <c r="G14" s="5">
        <f t="shared" si="1"/>
        <v>4</v>
      </c>
    </row>
    <row r="15" spans="1:7" x14ac:dyDescent="0.25">
      <c r="A15" s="1" t="s">
        <v>20</v>
      </c>
      <c r="B15" s="1" t="s">
        <v>21</v>
      </c>
      <c r="C15" s="1" t="s">
        <v>22</v>
      </c>
      <c r="D15" s="1">
        <v>1</v>
      </c>
      <c r="E15" s="1">
        <v>85</v>
      </c>
      <c r="F15" s="3">
        <f t="shared" si="0"/>
        <v>85</v>
      </c>
      <c r="G15" s="5">
        <f t="shared" si="1"/>
        <v>3</v>
      </c>
    </row>
    <row r="16" spans="1:7" x14ac:dyDescent="0.25">
      <c r="A16" s="1" t="s">
        <v>23</v>
      </c>
      <c r="B16" s="1" t="s">
        <v>24</v>
      </c>
      <c r="C16" s="1" t="s">
        <v>5</v>
      </c>
      <c r="D16" s="1">
        <v>2</v>
      </c>
      <c r="E16" s="1">
        <v>85</v>
      </c>
      <c r="F16" s="3">
        <f t="shared" si="0"/>
        <v>170</v>
      </c>
      <c r="G16" s="5">
        <f t="shared" si="1"/>
        <v>3</v>
      </c>
    </row>
    <row r="17" spans="1:7" x14ac:dyDescent="0.25">
      <c r="A17" s="1" t="s">
        <v>23</v>
      </c>
      <c r="B17" s="1" t="s">
        <v>25</v>
      </c>
      <c r="C17" s="1" t="s">
        <v>5</v>
      </c>
      <c r="D17" s="1">
        <v>2</v>
      </c>
      <c r="E17" s="1">
        <v>94</v>
      </c>
      <c r="F17" s="3">
        <f t="shared" si="0"/>
        <v>188</v>
      </c>
      <c r="G17" s="5">
        <f t="shared" si="1"/>
        <v>4</v>
      </c>
    </row>
    <row r="18" spans="1:7" x14ac:dyDescent="0.25">
      <c r="A18" s="1" t="s">
        <v>23</v>
      </c>
      <c r="B18" s="1" t="s">
        <v>26</v>
      </c>
      <c r="C18" s="1" t="s">
        <v>7</v>
      </c>
      <c r="D18" s="1">
        <v>1</v>
      </c>
      <c r="E18" s="1">
        <v>96</v>
      </c>
      <c r="F18" s="3">
        <f t="shared" si="0"/>
        <v>96</v>
      </c>
      <c r="G18" s="5">
        <f t="shared" si="1"/>
        <v>4</v>
      </c>
    </row>
    <row r="19" spans="1:7" x14ac:dyDescent="0.25">
      <c r="A19" s="1" t="s">
        <v>23</v>
      </c>
      <c r="B19" s="1" t="s">
        <v>33</v>
      </c>
      <c r="C19" s="1" t="s">
        <v>7</v>
      </c>
      <c r="D19" s="1">
        <v>5</v>
      </c>
      <c r="E19" s="1">
        <v>97</v>
      </c>
      <c r="F19" s="3">
        <f t="shared" si="0"/>
        <v>485</v>
      </c>
      <c r="G19" s="5">
        <f t="shared" si="1"/>
        <v>4</v>
      </c>
    </row>
    <row r="20" spans="1:7" x14ac:dyDescent="0.25">
      <c r="A20" s="1" t="s">
        <v>23</v>
      </c>
      <c r="B20" s="1" t="s">
        <v>27</v>
      </c>
      <c r="C20" s="1" t="s">
        <v>7</v>
      </c>
      <c r="D20" s="1">
        <v>4</v>
      </c>
      <c r="E20" s="1">
        <v>99</v>
      </c>
      <c r="F20" s="3">
        <f t="shared" si="0"/>
        <v>396</v>
      </c>
      <c r="G20" s="5">
        <f t="shared" si="1"/>
        <v>4</v>
      </c>
    </row>
    <row r="21" spans="1:7" x14ac:dyDescent="0.25">
      <c r="A21" s="1" t="s">
        <v>23</v>
      </c>
      <c r="B21" s="1" t="s">
        <v>34</v>
      </c>
      <c r="C21" s="1" t="s">
        <v>7</v>
      </c>
      <c r="D21" s="1">
        <v>4</v>
      </c>
      <c r="E21" s="1">
        <v>86</v>
      </c>
      <c r="F21" s="3">
        <f t="shared" si="0"/>
        <v>344</v>
      </c>
      <c r="G21" s="5">
        <f t="shared" si="1"/>
        <v>3</v>
      </c>
    </row>
    <row r="22" spans="1:7" x14ac:dyDescent="0.25">
      <c r="A22" s="1" t="s">
        <v>23</v>
      </c>
      <c r="B22" s="1" t="s">
        <v>28</v>
      </c>
      <c r="C22" s="1" t="s">
        <v>7</v>
      </c>
      <c r="D22" s="1">
        <v>1</v>
      </c>
      <c r="E22" s="1">
        <v>84</v>
      </c>
      <c r="F22" s="3">
        <f t="shared" si="0"/>
        <v>84</v>
      </c>
      <c r="G22" s="5">
        <f t="shared" si="1"/>
        <v>3</v>
      </c>
    </row>
    <row r="23" spans="1:7" x14ac:dyDescent="0.25">
      <c r="A23" s="1" t="s">
        <v>23</v>
      </c>
      <c r="B23" s="1" t="s">
        <v>29</v>
      </c>
      <c r="C23" s="1" t="s">
        <v>11</v>
      </c>
      <c r="D23" s="1">
        <v>4</v>
      </c>
      <c r="E23" s="1">
        <v>98</v>
      </c>
      <c r="F23" s="3">
        <f t="shared" si="0"/>
        <v>392</v>
      </c>
      <c r="G23" s="5">
        <f t="shared" si="1"/>
        <v>4</v>
      </c>
    </row>
    <row r="24" spans="1:7" x14ac:dyDescent="0.25">
      <c r="A24" s="1" t="s">
        <v>23</v>
      </c>
      <c r="B24" s="1" t="s">
        <v>30</v>
      </c>
      <c r="C24" s="1" t="s">
        <v>14</v>
      </c>
      <c r="E24" s="1">
        <v>90</v>
      </c>
      <c r="F24" s="3">
        <f t="shared" si="0"/>
        <v>0</v>
      </c>
      <c r="G24" s="5">
        <f t="shared" si="1"/>
        <v>4</v>
      </c>
    </row>
    <row r="25" spans="1:7" x14ac:dyDescent="0.25">
      <c r="A25" s="1" t="s">
        <v>55</v>
      </c>
      <c r="B25" s="1" t="s">
        <v>56</v>
      </c>
      <c r="C25" s="1" t="s">
        <v>57</v>
      </c>
      <c r="D25" s="1">
        <v>2</v>
      </c>
      <c r="E25" s="1">
        <v>93</v>
      </c>
      <c r="F25" s="3">
        <f t="shared" si="0"/>
        <v>186</v>
      </c>
      <c r="G25" s="5">
        <f t="shared" si="1"/>
        <v>4</v>
      </c>
    </row>
    <row r="26" spans="1:7" x14ac:dyDescent="0.25">
      <c r="A26" s="1" t="s">
        <v>58</v>
      </c>
      <c r="B26" s="1" t="s">
        <v>59</v>
      </c>
      <c r="C26" s="1" t="s">
        <v>60</v>
      </c>
      <c r="E26" s="1">
        <v>95</v>
      </c>
      <c r="F26" s="3">
        <f t="shared" si="0"/>
        <v>0</v>
      </c>
      <c r="G26" s="5">
        <f t="shared" si="1"/>
        <v>4</v>
      </c>
    </row>
    <row r="27" spans="1:7" x14ac:dyDescent="0.25">
      <c r="A27" s="1" t="s">
        <v>61</v>
      </c>
      <c r="B27" s="1" t="s">
        <v>62</v>
      </c>
      <c r="C27" s="1" t="s">
        <v>7</v>
      </c>
      <c r="D27" s="1">
        <v>1</v>
      </c>
      <c r="E27" s="1">
        <v>84</v>
      </c>
      <c r="F27" s="3">
        <f t="shared" si="0"/>
        <v>84</v>
      </c>
      <c r="G27" s="5">
        <f t="shared" si="1"/>
        <v>3</v>
      </c>
    </row>
    <row r="28" spans="1:7" x14ac:dyDescent="0.25">
      <c r="A28" s="1" t="s">
        <v>63</v>
      </c>
      <c r="B28" s="1" t="s">
        <v>64</v>
      </c>
      <c r="C28" s="1" t="s">
        <v>11</v>
      </c>
      <c r="D28" s="1">
        <v>3</v>
      </c>
      <c r="E28" s="1">
        <v>96</v>
      </c>
      <c r="F28" s="3">
        <f t="shared" si="0"/>
        <v>288</v>
      </c>
      <c r="G28" s="5">
        <f t="shared" si="1"/>
        <v>4</v>
      </c>
    </row>
    <row r="29" spans="1:7" x14ac:dyDescent="0.25">
      <c r="A29" s="1" t="s">
        <v>61</v>
      </c>
      <c r="B29" s="1" t="s">
        <v>65</v>
      </c>
      <c r="C29" s="1" t="s">
        <v>11</v>
      </c>
      <c r="D29" s="1">
        <v>4</v>
      </c>
      <c r="E29" s="1">
        <v>96</v>
      </c>
      <c r="F29" s="3">
        <f t="shared" si="0"/>
        <v>384</v>
      </c>
      <c r="G29" s="5">
        <f t="shared" si="1"/>
        <v>4</v>
      </c>
    </row>
    <row r="30" spans="1:7" x14ac:dyDescent="0.25">
      <c r="A30" s="1" t="s">
        <v>61</v>
      </c>
      <c r="B30" s="1" t="s">
        <v>66</v>
      </c>
      <c r="C30" s="1" t="s">
        <v>67</v>
      </c>
      <c r="D30" s="1">
        <v>3</v>
      </c>
      <c r="E30" s="1">
        <v>98</v>
      </c>
      <c r="F30" s="3">
        <f t="shared" si="0"/>
        <v>294</v>
      </c>
      <c r="G30" s="5">
        <f t="shared" si="1"/>
        <v>4</v>
      </c>
    </row>
    <row r="31" spans="1:7" x14ac:dyDescent="0.25">
      <c r="A31" s="1" t="s">
        <v>61</v>
      </c>
      <c r="B31" s="1" t="s">
        <v>68</v>
      </c>
      <c r="C31" s="1" t="s">
        <v>14</v>
      </c>
      <c r="D31" s="1">
        <v>2</v>
      </c>
      <c r="E31" s="1">
        <v>92</v>
      </c>
      <c r="F31" s="3">
        <f t="shared" si="0"/>
        <v>184</v>
      </c>
      <c r="G31" s="5">
        <f t="shared" si="1"/>
        <v>4</v>
      </c>
    </row>
    <row r="32" spans="1:7" x14ac:dyDescent="0.25">
      <c r="A32" s="1" t="s">
        <v>61</v>
      </c>
      <c r="B32" s="1" t="s">
        <v>69</v>
      </c>
      <c r="C32" s="1" t="s">
        <v>11</v>
      </c>
      <c r="D32" s="1">
        <v>2</v>
      </c>
      <c r="E32" s="1">
        <v>98</v>
      </c>
      <c r="F32" s="3">
        <f t="shared" si="0"/>
        <v>196</v>
      </c>
      <c r="G32" s="5">
        <f t="shared" si="1"/>
        <v>4</v>
      </c>
    </row>
    <row r="33" spans="1:7" x14ac:dyDescent="0.25">
      <c r="A33" s="1" t="s">
        <v>61</v>
      </c>
      <c r="B33" s="1" t="s">
        <v>70</v>
      </c>
      <c r="C33" s="1" t="s">
        <v>7</v>
      </c>
      <c r="D33" s="1">
        <v>2</v>
      </c>
      <c r="E33" s="1">
        <v>90</v>
      </c>
      <c r="F33" s="3">
        <f t="shared" si="0"/>
        <v>180</v>
      </c>
      <c r="G33" s="5">
        <f t="shared" si="1"/>
        <v>4</v>
      </c>
    </row>
    <row r="34" spans="1:7" x14ac:dyDescent="0.25">
      <c r="A34" s="1" t="s">
        <v>61</v>
      </c>
      <c r="B34" s="4" t="s">
        <v>71</v>
      </c>
      <c r="C34" s="1" t="s">
        <v>14</v>
      </c>
      <c r="E34" s="1">
        <v>95</v>
      </c>
      <c r="F34" s="3">
        <f t="shared" si="0"/>
        <v>0</v>
      </c>
      <c r="G34" s="5">
        <f t="shared" si="1"/>
        <v>4</v>
      </c>
    </row>
    <row r="35" spans="1:7" x14ac:dyDescent="0.25">
      <c r="A35" s="1" t="s">
        <v>61</v>
      </c>
      <c r="B35" s="1" t="s">
        <v>72</v>
      </c>
      <c r="C35" s="1" t="s">
        <v>14</v>
      </c>
      <c r="E35" s="1">
        <v>91</v>
      </c>
      <c r="F35" s="3">
        <f t="shared" si="0"/>
        <v>0</v>
      </c>
      <c r="G35" s="5">
        <f t="shared" si="1"/>
        <v>4</v>
      </c>
    </row>
    <row r="36" spans="1:7" x14ac:dyDescent="0.25">
      <c r="A36" s="1" t="s">
        <v>74</v>
      </c>
      <c r="B36" s="1" t="s">
        <v>75</v>
      </c>
      <c r="C36" s="1" t="s">
        <v>5</v>
      </c>
      <c r="D36" s="1">
        <v>2</v>
      </c>
      <c r="E36" s="1">
        <v>94</v>
      </c>
      <c r="F36" s="3">
        <f t="shared" si="0"/>
        <v>188</v>
      </c>
      <c r="G36" s="5">
        <f t="shared" si="1"/>
        <v>4</v>
      </c>
    </row>
    <row r="37" spans="1:7" x14ac:dyDescent="0.25">
      <c r="A37" s="1" t="s">
        <v>74</v>
      </c>
      <c r="B37" s="1" t="s">
        <v>76</v>
      </c>
      <c r="C37" s="1" t="s">
        <v>11</v>
      </c>
      <c r="D37" s="1">
        <v>4</v>
      </c>
      <c r="E37" s="1">
        <v>97</v>
      </c>
      <c r="F37" s="3">
        <f t="shared" si="0"/>
        <v>388</v>
      </c>
      <c r="G37" s="5">
        <f t="shared" si="1"/>
        <v>4</v>
      </c>
    </row>
    <row r="38" spans="1:7" x14ac:dyDescent="0.25">
      <c r="A38" s="1" t="s">
        <v>74</v>
      </c>
      <c r="B38" s="1" t="s">
        <v>77</v>
      </c>
      <c r="C38" s="1" t="s">
        <v>5</v>
      </c>
      <c r="D38" s="1">
        <v>3</v>
      </c>
      <c r="E38" s="1">
        <v>91</v>
      </c>
      <c r="F38" s="3">
        <f t="shared" si="0"/>
        <v>273</v>
      </c>
      <c r="G38" s="5">
        <f t="shared" si="1"/>
        <v>4</v>
      </c>
    </row>
    <row r="39" spans="1:7" x14ac:dyDescent="0.25">
      <c r="A39" s="1" t="s">
        <v>74</v>
      </c>
      <c r="B39" s="1" t="s">
        <v>78</v>
      </c>
      <c r="C39" s="1" t="s">
        <v>7</v>
      </c>
      <c r="D39" s="1">
        <v>1</v>
      </c>
      <c r="E39" s="1">
        <v>96</v>
      </c>
      <c r="F39" s="3">
        <f t="shared" si="0"/>
        <v>96</v>
      </c>
      <c r="G39" s="5">
        <f t="shared" si="1"/>
        <v>4</v>
      </c>
    </row>
    <row r="40" spans="1:7" x14ac:dyDescent="0.25">
      <c r="A40" s="1" t="s">
        <v>74</v>
      </c>
      <c r="B40" s="1" t="s">
        <v>79</v>
      </c>
      <c r="C40" s="1" t="s">
        <v>11</v>
      </c>
      <c r="D40" s="1">
        <v>4</v>
      </c>
      <c r="E40" s="1">
        <v>95</v>
      </c>
      <c r="F40" s="3">
        <f t="shared" si="0"/>
        <v>380</v>
      </c>
      <c r="G40" s="5">
        <f t="shared" si="1"/>
        <v>4</v>
      </c>
    </row>
    <row r="41" spans="1:7" x14ac:dyDescent="0.25">
      <c r="A41" s="1" t="s">
        <v>74</v>
      </c>
      <c r="B41" s="1" t="s">
        <v>80</v>
      </c>
      <c r="C41" s="1" t="s">
        <v>14</v>
      </c>
      <c r="D41" s="1">
        <v>3</v>
      </c>
      <c r="E41" s="1">
        <v>100</v>
      </c>
      <c r="F41" s="3">
        <f t="shared" si="0"/>
        <v>300</v>
      </c>
      <c r="G41" s="5">
        <f t="shared" si="1"/>
        <v>4</v>
      </c>
    </row>
    <row r="42" spans="1:7" x14ac:dyDescent="0.25">
      <c r="A42" s="1" t="s">
        <v>74</v>
      </c>
      <c r="B42" s="1" t="s">
        <v>82</v>
      </c>
      <c r="C42" s="1" t="s">
        <v>67</v>
      </c>
      <c r="D42" s="1">
        <v>1</v>
      </c>
      <c r="E42" s="1">
        <v>88</v>
      </c>
      <c r="F42" s="3">
        <f t="shared" si="0"/>
        <v>88</v>
      </c>
      <c r="G42" s="5">
        <f t="shared" si="1"/>
        <v>3</v>
      </c>
    </row>
    <row r="43" spans="1:7" x14ac:dyDescent="0.25">
      <c r="A43" s="1" t="s">
        <v>74</v>
      </c>
      <c r="B43" s="1" t="s">
        <v>84</v>
      </c>
      <c r="C43" s="1" t="s">
        <v>67</v>
      </c>
      <c r="D43" s="1">
        <v>4</v>
      </c>
      <c r="E43" s="1">
        <v>96</v>
      </c>
      <c r="F43" s="3">
        <f t="shared" si="0"/>
        <v>384</v>
      </c>
      <c r="G43" s="1">
        <f t="shared" si="1"/>
        <v>4</v>
      </c>
    </row>
    <row r="44" spans="1:7" x14ac:dyDescent="0.25">
      <c r="A44" s="1" t="s">
        <v>74</v>
      </c>
      <c r="B44" s="1" t="s">
        <v>85</v>
      </c>
      <c r="C44" s="1" t="s">
        <v>67</v>
      </c>
      <c r="D44" s="1">
        <v>3</v>
      </c>
      <c r="E44" s="1">
        <v>95</v>
      </c>
      <c r="F44" s="3">
        <f t="shared" si="0"/>
        <v>285</v>
      </c>
      <c r="G44" s="1">
        <f t="shared" si="1"/>
        <v>4</v>
      </c>
    </row>
    <row r="45" spans="1:7" x14ac:dyDescent="0.25">
      <c r="A45" s="1" t="s">
        <v>88</v>
      </c>
      <c r="B45" s="1" t="s">
        <v>124</v>
      </c>
      <c r="C45" s="1" t="s">
        <v>5</v>
      </c>
      <c r="D45" s="1">
        <v>2</v>
      </c>
      <c r="E45" s="1">
        <v>92</v>
      </c>
      <c r="F45" s="3">
        <f t="shared" si="0"/>
        <v>184</v>
      </c>
      <c r="G45" s="1">
        <f t="shared" si="1"/>
        <v>4</v>
      </c>
    </row>
    <row r="46" spans="1:7" x14ac:dyDescent="0.25">
      <c r="A46" s="1" t="s">
        <v>88</v>
      </c>
      <c r="B46" s="1" t="s">
        <v>125</v>
      </c>
      <c r="C46" s="1" t="s">
        <v>14</v>
      </c>
      <c r="D46" s="1">
        <v>2</v>
      </c>
      <c r="E46" s="1">
        <v>96</v>
      </c>
      <c r="F46" s="3">
        <f t="shared" si="0"/>
        <v>192</v>
      </c>
      <c r="G46" s="1">
        <f t="shared" si="1"/>
        <v>4</v>
      </c>
    </row>
    <row r="47" spans="1:7" x14ac:dyDescent="0.25">
      <c r="A47" s="1" t="s">
        <v>88</v>
      </c>
      <c r="B47" s="1" t="s">
        <v>92</v>
      </c>
      <c r="C47" s="1" t="s">
        <v>67</v>
      </c>
      <c r="D47" s="1">
        <v>2</v>
      </c>
      <c r="E47" s="1">
        <v>90</v>
      </c>
      <c r="F47" s="3">
        <f t="shared" si="0"/>
        <v>180</v>
      </c>
      <c r="G47" s="1">
        <f t="shared" si="1"/>
        <v>4</v>
      </c>
    </row>
    <row r="48" spans="1:7" x14ac:dyDescent="0.25">
      <c r="A48" s="1" t="s">
        <v>88</v>
      </c>
      <c r="B48" s="1" t="s">
        <v>126</v>
      </c>
      <c r="C48" s="1" t="s">
        <v>67</v>
      </c>
      <c r="D48" s="1">
        <v>4</v>
      </c>
      <c r="E48" s="1">
        <v>96</v>
      </c>
      <c r="F48" s="3">
        <f t="shared" si="0"/>
        <v>384</v>
      </c>
      <c r="G48" s="1">
        <f t="shared" si="1"/>
        <v>4</v>
      </c>
    </row>
    <row r="49" spans="1:7" x14ac:dyDescent="0.25">
      <c r="A49" s="1" t="s">
        <v>88</v>
      </c>
      <c r="B49" s="1" t="s">
        <v>127</v>
      </c>
      <c r="C49" s="1" t="s">
        <v>14</v>
      </c>
      <c r="D49" s="1">
        <v>2</v>
      </c>
      <c r="E49" s="1">
        <v>98</v>
      </c>
      <c r="F49" s="3">
        <f t="shared" si="0"/>
        <v>196</v>
      </c>
      <c r="G49" s="1">
        <f t="shared" si="1"/>
        <v>4</v>
      </c>
    </row>
    <row r="50" spans="1:7" x14ac:dyDescent="0.25">
      <c r="A50" s="1" t="s">
        <v>88</v>
      </c>
      <c r="B50" s="8" t="s">
        <v>89</v>
      </c>
      <c r="C50" s="1" t="s">
        <v>7</v>
      </c>
      <c r="D50" s="1">
        <v>3</v>
      </c>
      <c r="E50" s="1">
        <v>89</v>
      </c>
      <c r="F50" s="3">
        <f t="shared" si="0"/>
        <v>267</v>
      </c>
      <c r="G50" s="1">
        <f t="shared" si="1"/>
        <v>3</v>
      </c>
    </row>
    <row r="51" spans="1:7" x14ac:dyDescent="0.25">
      <c r="A51" s="1" t="s">
        <v>88</v>
      </c>
      <c r="B51" s="8" t="s">
        <v>91</v>
      </c>
      <c r="C51" s="1" t="s">
        <v>14</v>
      </c>
      <c r="D51" s="1">
        <v>2</v>
      </c>
      <c r="E51" s="1">
        <v>95</v>
      </c>
      <c r="F51" s="3">
        <f t="shared" si="0"/>
        <v>190</v>
      </c>
      <c r="G51" s="1">
        <f t="shared" si="1"/>
        <v>4</v>
      </c>
    </row>
    <row r="52" spans="1:7" x14ac:dyDescent="0.25">
      <c r="A52" s="1" t="s">
        <v>88</v>
      </c>
      <c r="B52" s="1" t="s">
        <v>130</v>
      </c>
      <c r="C52" s="1" t="s">
        <v>67</v>
      </c>
      <c r="D52" s="1">
        <v>4</v>
      </c>
      <c r="E52" s="1">
        <v>94</v>
      </c>
      <c r="F52" s="3">
        <f t="shared" si="0"/>
        <v>376</v>
      </c>
      <c r="G52" s="1">
        <f t="shared" si="1"/>
        <v>4</v>
      </c>
    </row>
    <row r="53" spans="1:7" x14ac:dyDescent="0.25">
      <c r="A53" s="1" t="s">
        <v>88</v>
      </c>
      <c r="B53" s="1" t="s">
        <v>131</v>
      </c>
      <c r="C53" s="1" t="s">
        <v>67</v>
      </c>
      <c r="D53" s="1">
        <v>2</v>
      </c>
      <c r="E53" s="1">
        <v>93</v>
      </c>
      <c r="F53" s="3">
        <f t="shared" si="0"/>
        <v>186</v>
      </c>
      <c r="G53" s="1">
        <f t="shared" si="1"/>
        <v>4</v>
      </c>
    </row>
    <row r="54" spans="1:7" x14ac:dyDescent="0.25">
      <c r="A54" s="1" t="s">
        <v>88</v>
      </c>
      <c r="B54" s="1" t="s">
        <v>132</v>
      </c>
      <c r="C54" s="1" t="s">
        <v>5</v>
      </c>
      <c r="D54" s="1">
        <v>2</v>
      </c>
      <c r="E54" s="1">
        <v>84</v>
      </c>
      <c r="F54" s="3">
        <f t="shared" si="0"/>
        <v>168</v>
      </c>
      <c r="G54" s="1">
        <f t="shared" si="1"/>
        <v>3</v>
      </c>
    </row>
    <row r="55" spans="1:7" x14ac:dyDescent="0.25">
      <c r="A55" s="1" t="s">
        <v>93</v>
      </c>
      <c r="B55" s="1" t="s">
        <v>134</v>
      </c>
      <c r="C55" s="1" t="s">
        <v>14</v>
      </c>
      <c r="D55" s="1">
        <v>2</v>
      </c>
      <c r="E55" s="1">
        <v>90</v>
      </c>
      <c r="F55" s="3">
        <f t="shared" si="0"/>
        <v>180</v>
      </c>
      <c r="G55" s="1">
        <f t="shared" si="1"/>
        <v>4</v>
      </c>
    </row>
    <row r="56" spans="1:7" x14ac:dyDescent="0.25">
      <c r="A56" s="8" t="s">
        <v>93</v>
      </c>
      <c r="B56" s="8" t="s">
        <v>102</v>
      </c>
      <c r="C56" s="8" t="s">
        <v>67</v>
      </c>
      <c r="D56" s="8">
        <v>3</v>
      </c>
      <c r="E56" s="1">
        <v>93</v>
      </c>
      <c r="F56" s="3">
        <f t="shared" si="0"/>
        <v>279</v>
      </c>
      <c r="G56" s="1">
        <f t="shared" si="1"/>
        <v>4</v>
      </c>
    </row>
    <row r="57" spans="1:7" x14ac:dyDescent="0.25">
      <c r="A57" s="8" t="s">
        <v>93</v>
      </c>
      <c r="B57" s="8" t="s">
        <v>99</v>
      </c>
      <c r="C57" s="8" t="s">
        <v>67</v>
      </c>
      <c r="D57" s="8">
        <v>3</v>
      </c>
      <c r="E57" s="1">
        <v>98</v>
      </c>
      <c r="F57" s="3">
        <f t="shared" si="0"/>
        <v>294</v>
      </c>
      <c r="G57" s="1">
        <f t="shared" si="1"/>
        <v>4</v>
      </c>
    </row>
    <row r="58" spans="1:7" x14ac:dyDescent="0.25">
      <c r="A58" s="8" t="s">
        <v>93</v>
      </c>
      <c r="B58" s="8" t="s">
        <v>97</v>
      </c>
      <c r="C58" s="8" t="s">
        <v>67</v>
      </c>
      <c r="D58" s="8">
        <v>3</v>
      </c>
      <c r="E58" s="1">
        <v>96</v>
      </c>
      <c r="F58" s="3">
        <f t="shared" si="0"/>
        <v>288</v>
      </c>
      <c r="G58" s="1">
        <f t="shared" si="1"/>
        <v>4</v>
      </c>
    </row>
    <row r="59" spans="1:7" x14ac:dyDescent="0.25">
      <c r="A59" s="8" t="s">
        <v>93</v>
      </c>
      <c r="B59" s="8" t="s">
        <v>98</v>
      </c>
      <c r="C59" s="8" t="s">
        <v>67</v>
      </c>
      <c r="D59" s="8">
        <v>3</v>
      </c>
      <c r="E59" s="1">
        <v>99</v>
      </c>
      <c r="F59" s="3">
        <f t="shared" si="0"/>
        <v>297</v>
      </c>
      <c r="G59" s="1">
        <f t="shared" si="1"/>
        <v>4</v>
      </c>
    </row>
    <row r="60" spans="1:7" x14ac:dyDescent="0.25">
      <c r="A60" s="8" t="s">
        <v>93</v>
      </c>
      <c r="B60" s="8" t="s">
        <v>103</v>
      </c>
      <c r="C60" s="8" t="s">
        <v>14</v>
      </c>
      <c r="D60" s="8">
        <v>2</v>
      </c>
      <c r="E60" s="1">
        <v>92</v>
      </c>
      <c r="F60" s="3">
        <f t="shared" si="0"/>
        <v>184</v>
      </c>
      <c r="G60" s="1">
        <f t="shared" si="1"/>
        <v>4</v>
      </c>
    </row>
    <row r="61" spans="1:7" x14ac:dyDescent="0.25">
      <c r="A61" s="8" t="s">
        <v>93</v>
      </c>
      <c r="B61" s="8" t="s">
        <v>96</v>
      </c>
      <c r="C61" s="8" t="s">
        <v>7</v>
      </c>
      <c r="D61" s="8">
        <v>3</v>
      </c>
      <c r="E61" s="1">
        <v>94</v>
      </c>
      <c r="F61" s="3">
        <f t="shared" si="0"/>
        <v>282</v>
      </c>
      <c r="G61" s="1">
        <f t="shared" si="1"/>
        <v>4</v>
      </c>
    </row>
    <row r="62" spans="1:7" x14ac:dyDescent="0.25">
      <c r="A62" s="8" t="s">
        <v>93</v>
      </c>
      <c r="B62" s="8" t="s">
        <v>101</v>
      </c>
      <c r="C62" s="8" t="s">
        <v>14</v>
      </c>
      <c r="D62" s="8">
        <v>2</v>
      </c>
      <c r="E62" s="1">
        <v>94</v>
      </c>
      <c r="F62" s="3">
        <f t="shared" si="0"/>
        <v>188</v>
      </c>
      <c r="G62" s="1">
        <f t="shared" si="1"/>
        <v>4</v>
      </c>
    </row>
    <row r="63" spans="1:7" x14ac:dyDescent="0.25">
      <c r="A63" s="8" t="s">
        <v>93</v>
      </c>
      <c r="B63" s="8" t="s">
        <v>100</v>
      </c>
      <c r="C63" s="8" t="s">
        <v>14</v>
      </c>
      <c r="D63" s="8">
        <v>2</v>
      </c>
      <c r="E63" s="1">
        <v>92</v>
      </c>
      <c r="F63" s="3">
        <f t="shared" si="0"/>
        <v>184</v>
      </c>
      <c r="G63" s="1">
        <f t="shared" si="1"/>
        <v>4</v>
      </c>
    </row>
    <row r="64" spans="1:7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</sheetData>
  <autoFilter ref="A1:G44"/>
  <phoneticPr fontId="1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学分统计!$A$3:$A$10</xm:f>
          </x14:formula1>
          <xm:sqref>A2:A100</xm:sqref>
        </x14:dataValidation>
        <x14:dataValidation type="list" allowBlank="1" showInputMessage="1" showErrorMessage="1">
          <x14:formula1>
            <xm:f>学分统计!$C$2:$G$2</xm:f>
          </x14:formula1>
          <xm:sqref>C2:C100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O12" sqref="A1:O12"/>
    </sheetView>
  </sheetViews>
  <sheetFormatPr defaultColWidth="8.77734375" defaultRowHeight="14.4" x14ac:dyDescent="0.25"/>
  <cols>
    <col min="1" max="1" width="7.21875" style="1" bestFit="1" customWidth="1"/>
    <col min="2" max="2" width="5.6640625" style="1" customWidth="1"/>
    <col min="3" max="7" width="5.21875" style="1" customWidth="1"/>
    <col min="8" max="8" width="5.44140625" style="1" customWidth="1"/>
    <col min="9" max="13" width="6.21875" style="1" customWidth="1"/>
    <col min="14" max="14" width="7.21875" style="1" customWidth="1"/>
    <col min="15" max="15" width="9.77734375" style="1" customWidth="1"/>
    <col min="16" max="16384" width="8.77734375" style="1"/>
  </cols>
  <sheetData>
    <row r="1" spans="1:15" x14ac:dyDescent="0.25">
      <c r="A1" s="24" t="s">
        <v>45</v>
      </c>
      <c r="B1" s="20" t="s">
        <v>35</v>
      </c>
      <c r="C1" s="26" t="s">
        <v>51</v>
      </c>
      <c r="D1" s="26"/>
      <c r="E1" s="26"/>
      <c r="F1" s="26"/>
      <c r="G1" s="26"/>
      <c r="H1" s="20" t="s">
        <v>52</v>
      </c>
      <c r="I1" s="26" t="s">
        <v>53</v>
      </c>
      <c r="J1" s="26"/>
      <c r="K1" s="26"/>
      <c r="L1" s="26"/>
      <c r="M1" s="26"/>
      <c r="N1" s="20" t="s">
        <v>54</v>
      </c>
      <c r="O1" s="22" t="s">
        <v>73</v>
      </c>
    </row>
    <row r="2" spans="1:15" x14ac:dyDescent="0.25">
      <c r="A2" s="25"/>
      <c r="B2" s="21"/>
      <c r="C2" s="9" t="s">
        <v>46</v>
      </c>
      <c r="D2" s="9" t="s">
        <v>47</v>
      </c>
      <c r="E2" s="9" t="s">
        <v>48</v>
      </c>
      <c r="F2" s="9" t="s">
        <v>50</v>
      </c>
      <c r="G2" s="9" t="s">
        <v>49</v>
      </c>
      <c r="H2" s="21"/>
      <c r="I2" s="9" t="s">
        <v>46</v>
      </c>
      <c r="J2" s="9" t="s">
        <v>47</v>
      </c>
      <c r="K2" s="9" t="s">
        <v>48</v>
      </c>
      <c r="L2" s="9" t="s">
        <v>50</v>
      </c>
      <c r="M2" s="9" t="s">
        <v>49</v>
      </c>
      <c r="N2" s="21"/>
      <c r="O2" s="23"/>
    </row>
    <row r="3" spans="1:15" x14ac:dyDescent="0.25">
      <c r="A3" s="11" t="s">
        <v>36</v>
      </c>
      <c r="B3" s="9">
        <f>COUNTIF(有效课程列表!A:A,A3)</f>
        <v>14</v>
      </c>
      <c r="C3" s="9">
        <f>SUMIFS(有效课程列表!$D:$D,有效课程列表!$A:$A,$A3,有效课程列表!$C:$C,C$2)</f>
        <v>2</v>
      </c>
      <c r="D3" s="9">
        <f>SUMIFS(有效课程列表!$D:$D,有效课程列表!$A:$A,$A3,有效课程列表!$C:$C,D$2)</f>
        <v>17</v>
      </c>
      <c r="E3" s="9">
        <f>SUMIFS(有效课程列表!$D:$D,有效课程列表!$A:$A,$A3,有效课程列表!$C:$C,E$2)</f>
        <v>4</v>
      </c>
      <c r="F3" s="9">
        <f>SUMIFS(有效课程列表!$D:$D,有效课程列表!$A:$A,$A3,有效课程列表!$C:$C,F$2)</f>
        <v>0</v>
      </c>
      <c r="G3" s="9">
        <f>SUMIFS(有效课程列表!$D:$D,有效课程列表!$A:$A,$A3,有效课程列表!$C:$C,G$2)</f>
        <v>2</v>
      </c>
      <c r="H3" s="9">
        <f>SUM(C3:G3)</f>
        <v>25</v>
      </c>
      <c r="I3" s="10">
        <f>IFERROR(SUMIFS(有效课程列表!$F:$F,有效课程列表!$A:$A,$A3,有效课程列表!$C:$C,I$2)/C3/20,)</f>
        <v>4.4000000000000004</v>
      </c>
      <c r="J3" s="10">
        <f>IFERROR(SUMIFS(有效课程列表!$F:$F,有效课程列表!$A:$A,$A3,有效课程列表!$C:$C,J$2)/D3/20,)</f>
        <v>4.6911764705882355</v>
      </c>
      <c r="K3" s="10">
        <f>IFERROR(SUMIFS(有效课程列表!$F:$F,有效课程列表!$A:$A,$A3,有效课程列表!$C:$C,K$2)/E3/20,)</f>
        <v>4.5750000000000002</v>
      </c>
      <c r="L3" s="10">
        <f>IFERROR(SUMIFS(有效课程列表!$F:$F,有效课程列表!$A:$A,$A3,有效课程列表!$C:$C,L$2)/F3/20,)</f>
        <v>0</v>
      </c>
      <c r="M3" s="10">
        <f>IFERROR(SUMIFS(有效课程列表!$F:$F,有效课程列表!$A:$A,$A3,有效课程列表!$C:$C,M$2)/G3/20,)</f>
        <v>4.55</v>
      </c>
      <c r="N3" s="10">
        <f>IFERROR(SUMIFS(有效课程列表!$F:$F,有效课程列表!$A:$A,$A3)/H3/20,)</f>
        <v>4.6379999999999999</v>
      </c>
      <c r="O3" s="12">
        <f>IFERROR((D3*J3+E3*K3+F3*L3+C3*I3)/(D3+E3+F3+C3),)</f>
        <v>4.6456521739130432</v>
      </c>
    </row>
    <row r="4" spans="1:15" x14ac:dyDescent="0.25">
      <c r="A4" s="11" t="s">
        <v>37</v>
      </c>
      <c r="B4" s="9">
        <f>COUNTIF(有效课程列表!A:A,A4)</f>
        <v>11</v>
      </c>
      <c r="C4" s="9">
        <f>SUMIFS(有效课程列表!$D:$D,有效课程列表!$A:$A,$A4,有效课程列表!$C:$C,C$2)</f>
        <v>4</v>
      </c>
      <c r="D4" s="9">
        <f>SUMIFS(有效课程列表!$D:$D,有效课程列表!$A:$A,$A4,有效课程列表!$C:$C,D$2)</f>
        <v>17</v>
      </c>
      <c r="E4" s="9">
        <f>SUMIFS(有效课程列表!$D:$D,有效课程列表!$A:$A,$A4,有效课程列表!$C:$C,E$2)</f>
        <v>4</v>
      </c>
      <c r="F4" s="9">
        <f>SUMIFS(有效课程列表!$D:$D,有效课程列表!$A:$A,$A4,有效课程列表!$C:$C,F$2)</f>
        <v>0</v>
      </c>
      <c r="G4" s="9">
        <f>SUMIFS(有效课程列表!$D:$D,有效课程列表!$A:$A,$A4,有效课程列表!$C:$C,G$2)</f>
        <v>0</v>
      </c>
      <c r="H4" s="9">
        <f t="shared" ref="H4:H10" si="0">SUM(C4:G4)</f>
        <v>25</v>
      </c>
      <c r="I4" s="10">
        <f>IFERROR(SUMIFS(有效课程列表!$F:$F,有效课程列表!$A:$A,$A4,有效课程列表!$C:$C,I$2)/C4/20,)</f>
        <v>4.4749999999999996</v>
      </c>
      <c r="J4" s="10">
        <f>IFERROR(SUMIFS(有效课程列表!$F:$F,有效课程列表!$A:$A,$A4,有效课程列表!$C:$C,J$2)/D4/20,)</f>
        <v>4.6794117647058826</v>
      </c>
      <c r="K4" s="10">
        <f>IFERROR(SUMIFS(有效课程列表!$F:$F,有效课程列表!$A:$A,$A4,有效课程列表!$C:$C,K$2)/E4/20,)</f>
        <v>4.9000000000000004</v>
      </c>
      <c r="L4" s="10">
        <f>IFERROR(SUMIFS(有效课程列表!$F:$F,有效课程列表!$A:$A,$A4,有效课程列表!$C:$C,L$2)/F4/20,)</f>
        <v>0</v>
      </c>
      <c r="M4" s="10">
        <f>IFERROR(SUMIFS(有效课程列表!$F:$F,有效课程列表!$A:$A,$A4,有效课程列表!$C:$C,M$2)/G4/20,)</f>
        <v>0</v>
      </c>
      <c r="N4" s="10">
        <f>IFERROR(SUMIFS(有效课程列表!$F:$F,有效课程列表!$A:$A,$A4)/H4/20,)</f>
        <v>4.6820000000000004</v>
      </c>
      <c r="O4" s="12">
        <f t="shared" ref="O4:O11" si="1">IFERROR((D4*J4+E4*K4+F4*L4+C4*I4)/(D4+E4+F4+C4),)</f>
        <v>4.6820000000000004</v>
      </c>
    </row>
    <row r="5" spans="1:15" x14ac:dyDescent="0.25">
      <c r="A5" s="11" t="s">
        <v>38</v>
      </c>
      <c r="B5" s="9">
        <f>COUNTIF(有效课程列表!A:A,A5)</f>
        <v>9</v>
      </c>
      <c r="C5" s="9">
        <f>SUMIFS(有效课程列表!$D:$D,有效课程列表!$A:$A,$A5,有效课程列表!$C:$C,C$2)</f>
        <v>0</v>
      </c>
      <c r="D5" s="9">
        <f>SUMIFS(有效课程列表!$D:$D,有效课程列表!$A:$A,$A5,有效课程列表!$C:$C,D$2)</f>
        <v>3</v>
      </c>
      <c r="E5" s="9">
        <f>SUMIFS(有效课程列表!$D:$D,有效课程列表!$A:$A,$A5,有效课程列表!$C:$C,E$2)</f>
        <v>9</v>
      </c>
      <c r="F5" s="9">
        <f>SUMIFS(有效课程列表!$D:$D,有效课程列表!$A:$A,$A5,有效课程列表!$C:$C,F$2)</f>
        <v>3</v>
      </c>
      <c r="G5" s="9">
        <f>SUMIFS(有效课程列表!$D:$D,有效课程列表!$A:$A,$A5,有效课程列表!$C:$C,G$2)</f>
        <v>2</v>
      </c>
      <c r="H5" s="9">
        <f t="shared" si="0"/>
        <v>17</v>
      </c>
      <c r="I5" s="10">
        <f>IFERROR(SUMIFS(有效课程列表!$F:$F,有效课程列表!$A:$A,$A5,有效课程列表!$C:$C,I$2)/C5/20,)</f>
        <v>0</v>
      </c>
      <c r="J5" s="10">
        <f>IFERROR(SUMIFS(有效课程列表!$F:$F,有效课程列表!$A:$A,$A5,有效课程列表!$C:$C,J$2)/D5/20,)</f>
        <v>4.4000000000000004</v>
      </c>
      <c r="K5" s="10">
        <f>IFERROR(SUMIFS(有效课程列表!$F:$F,有效课程列表!$A:$A,$A5,有效课程列表!$C:$C,K$2)/E5/20,)</f>
        <v>4.822222222222222</v>
      </c>
      <c r="L5" s="10">
        <f>IFERROR(SUMIFS(有效课程列表!$F:$F,有效课程列表!$A:$A,$A5,有效课程列表!$C:$C,L$2)/F5/20,)</f>
        <v>4.9000000000000004</v>
      </c>
      <c r="M5" s="10">
        <f>IFERROR(SUMIFS(有效课程列表!$F:$F,有效课程列表!$A:$A,$A5,有效课程列表!$C:$C,M$2)/G5/20,)</f>
        <v>4.5999999999999996</v>
      </c>
      <c r="N5" s="10">
        <f>IFERROR(SUMIFS(有效课程列表!$F:$F,有效课程列表!$A:$A,$A5)/H5/20,)</f>
        <v>4.7352941176470589</v>
      </c>
      <c r="O5" s="12">
        <f t="shared" si="1"/>
        <v>4.753333333333333</v>
      </c>
    </row>
    <row r="6" spans="1:15" x14ac:dyDescent="0.25">
      <c r="A6" s="11" t="s">
        <v>39</v>
      </c>
      <c r="B6" s="9">
        <f>COUNTIF(有效课程列表!A:A,A6)</f>
        <v>9</v>
      </c>
      <c r="C6" s="9">
        <f>SUMIFS(有效课程列表!$D:$D,有效课程列表!$A:$A,$A6,有效课程列表!$C:$C,C$2)</f>
        <v>5</v>
      </c>
      <c r="D6" s="9">
        <f>SUMIFS(有效课程列表!$D:$D,有效课程列表!$A:$A,$A6,有效课程列表!$C:$C,D$2)</f>
        <v>1</v>
      </c>
      <c r="E6" s="9">
        <f>SUMIFS(有效课程列表!$D:$D,有效课程列表!$A:$A,$A6,有效课程列表!$C:$C,E$2)</f>
        <v>8</v>
      </c>
      <c r="F6" s="9">
        <f>SUMIFS(有效课程列表!$D:$D,有效课程列表!$A:$A,$A6,有效课程列表!$C:$C,F$2)</f>
        <v>8</v>
      </c>
      <c r="G6" s="9">
        <f>SUMIFS(有效课程列表!$D:$D,有效课程列表!$A:$A,$A6,有效课程列表!$C:$C,G$2)</f>
        <v>3</v>
      </c>
      <c r="H6" s="9">
        <f t="shared" si="0"/>
        <v>25</v>
      </c>
      <c r="I6" s="10">
        <f>IFERROR(SUMIFS(有效课程列表!$F:$F,有效课程列表!$A:$A,$A6,有效课程列表!$C:$C,I$2)/C6/20,)</f>
        <v>4.6100000000000003</v>
      </c>
      <c r="J6" s="10">
        <f>IFERROR(SUMIFS(有效课程列表!$F:$F,有效课程列表!$A:$A,$A6,有效课程列表!$C:$C,J$2)/D6/20,)</f>
        <v>4.8</v>
      </c>
      <c r="K6" s="10">
        <f>IFERROR(SUMIFS(有效课程列表!$F:$F,有效课程列表!$A:$A,$A6,有效课程列表!$C:$C,K$2)/E6/20,)</f>
        <v>4.8</v>
      </c>
      <c r="L6" s="10">
        <f>IFERROR(SUMIFS(有效课程列表!$F:$F,有效课程列表!$A:$A,$A6,有效课程列表!$C:$C,L$2)/F6/20,)</f>
        <v>4.7312500000000002</v>
      </c>
      <c r="M6" s="10">
        <f>IFERROR(SUMIFS(有效课程列表!$F:$F,有效课程列表!$A:$A,$A6,有效课程列表!$C:$C,M$2)/G6/20,)</f>
        <v>5</v>
      </c>
      <c r="N6" s="10">
        <f>IFERROR(SUMIFS(有效课程列表!$F:$F,有效课程列表!$A:$A,$A6)/H6/20,)</f>
        <v>4.7640000000000002</v>
      </c>
      <c r="O6" s="12">
        <f t="shared" si="1"/>
        <v>4.7318181818181815</v>
      </c>
    </row>
    <row r="7" spans="1:15" x14ac:dyDescent="0.25">
      <c r="A7" s="11" t="s">
        <v>40</v>
      </c>
      <c r="B7" s="9">
        <f>COUNTIF(有效课程列表!A:A,A7)</f>
        <v>10</v>
      </c>
      <c r="C7" s="9">
        <f>SUMIFS(有效课程列表!$D:$D,有效课程列表!$A:$A,$A7,有效课程列表!$C:$C,C$2)</f>
        <v>4</v>
      </c>
      <c r="D7" s="9">
        <f>SUMIFS(有效课程列表!$D:$D,有效课程列表!$A:$A,$A7,有效课程列表!$C:$C,D$2)</f>
        <v>3</v>
      </c>
      <c r="E7" s="9">
        <f>SUMIFS(有效课程列表!$D:$D,有效课程列表!$A:$A,$A7,有效课程列表!$C:$C,E$2)</f>
        <v>0</v>
      </c>
      <c r="F7" s="9">
        <f>SUMIFS(有效课程列表!$D:$D,有效课程列表!$A:$A,$A7,有效课程列表!$C:$C,F$2)</f>
        <v>12</v>
      </c>
      <c r="G7" s="9">
        <f>SUMIFS(有效课程列表!$D:$D,有效课程列表!$A:$A,$A7,有效课程列表!$C:$C,G$2)</f>
        <v>6</v>
      </c>
      <c r="H7" s="9">
        <f t="shared" si="0"/>
        <v>25</v>
      </c>
      <c r="I7" s="10">
        <f>IFERROR(SUMIFS(有效课程列表!$F:$F,有效课程列表!$A:$A,$A7,有效课程列表!$C:$C,I$2)/C7/20,)</f>
        <v>4.4000000000000004</v>
      </c>
      <c r="J7" s="10">
        <f>IFERROR(SUMIFS(有效课程列表!$F:$F,有效课程列表!$A:$A,$A7,有效课程列表!$C:$C,J$2)/D7/20,)</f>
        <v>4.45</v>
      </c>
      <c r="K7" s="10">
        <f>IFERROR(SUMIFS(有效课程列表!$F:$F,有效课程列表!$A:$A,$A7,有效课程列表!$C:$C,K$2)/E7/20,)</f>
        <v>0</v>
      </c>
      <c r="L7" s="10">
        <f>IFERROR(SUMIFS(有效课程列表!$F:$F,有效课程列表!$A:$A,$A7,有效课程列表!$C:$C,L$2)/F7/20,)</f>
        <v>4.6916666666666664</v>
      </c>
      <c r="M7" s="10">
        <f>IFERROR(SUMIFS(有效课程列表!$F:$F,有效课程列表!$A:$A,$A7,有效课程列表!$C:$C,M$2)/G7/20,)</f>
        <v>4.8166666666666664</v>
      </c>
      <c r="N7" s="10">
        <f>IFERROR(SUMIFS(有效课程列表!$F:$F,有效课程列表!$A:$A,$A7)/H7/20,)</f>
        <v>4.6459999999999999</v>
      </c>
      <c r="O7" s="12">
        <f t="shared" si="1"/>
        <v>4.5921052631578947</v>
      </c>
    </row>
    <row r="8" spans="1:15" x14ac:dyDescent="0.25">
      <c r="A8" s="11" t="s">
        <v>41</v>
      </c>
      <c r="B8" s="9">
        <f>COUNTIF(有效课程列表!A:A,A8)</f>
        <v>9</v>
      </c>
      <c r="C8" s="9">
        <f>SUMIFS(有效课程列表!$D:$D,有效课程列表!$A:$A,$A8,有效课程列表!$C:$C,C$2)</f>
        <v>0</v>
      </c>
      <c r="D8" s="9">
        <f>SUMIFS(有效课程列表!$D:$D,有效课程列表!$A:$A,$A8,有效课程列表!$C:$C,D$2)</f>
        <v>3</v>
      </c>
      <c r="E8" s="9">
        <f>SUMIFS(有效课程列表!$D:$D,有效课程列表!$A:$A,$A8,有效课程列表!$C:$C,E$2)</f>
        <v>0</v>
      </c>
      <c r="F8" s="9">
        <f>SUMIFS(有效课程列表!$D:$D,有效课程列表!$A:$A,$A8,有效课程列表!$C:$C,F$2)</f>
        <v>12</v>
      </c>
      <c r="G8" s="9">
        <f>SUMIFS(有效课程列表!$D:$D,有效课程列表!$A:$A,$A8,有效课程列表!$C:$C,G$2)</f>
        <v>8</v>
      </c>
      <c r="H8" s="9">
        <f t="shared" si="0"/>
        <v>23</v>
      </c>
      <c r="I8" s="10">
        <f>IFERROR(SUMIFS(有效课程列表!$F:$F,有效课程列表!$A:$A,$A8,有效课程列表!$C:$C,I$2)/C8/20,)</f>
        <v>0</v>
      </c>
      <c r="J8" s="10">
        <f>IFERROR(SUMIFS(有效课程列表!$F:$F,有效课程列表!$A:$A,$A8,有效课程列表!$C:$C,J$2)/D8/20,)</f>
        <v>4.7</v>
      </c>
      <c r="K8" s="10">
        <f>IFERROR(SUMIFS(有效课程列表!$F:$F,有效课程列表!$A:$A,$A8,有效课程列表!$C:$C,K$2)/E8/20,)</f>
        <v>0</v>
      </c>
      <c r="L8" s="10">
        <f>IFERROR(SUMIFS(有效课程列表!$F:$F,有效课程列表!$A:$A,$A8,有效课程列表!$C:$C,L$2)/F8/20,)</f>
        <v>4.8250000000000002</v>
      </c>
      <c r="M8" s="10">
        <f>IFERROR(SUMIFS(有效课程列表!$F:$F,有效课程列表!$A:$A,$A8,有效课程列表!$C:$C,M$2)/G8/20,)</f>
        <v>4.5999999999999996</v>
      </c>
      <c r="N8" s="10">
        <f>IFERROR(SUMIFS(有效课程列表!$F:$F,有效课程列表!$A:$A,$A8)/H8/20,)</f>
        <v>4.730434782608695</v>
      </c>
      <c r="O8" s="12">
        <f t="shared" si="1"/>
        <v>4.8</v>
      </c>
    </row>
    <row r="9" spans="1:15" x14ac:dyDescent="0.25">
      <c r="A9" s="11" t="s">
        <v>42</v>
      </c>
      <c r="B9" s="9">
        <f>COUNTIF(有效课程列表!A:A,A9)</f>
        <v>0</v>
      </c>
      <c r="C9" s="9">
        <f>SUMIFS(有效课程列表!$D:$D,有效课程列表!$A:$A,$A9,有效课程列表!$C:$C,C$2)</f>
        <v>0</v>
      </c>
      <c r="D9" s="9">
        <f>SUMIFS(有效课程列表!$D:$D,有效课程列表!$A:$A,$A9,有效课程列表!$C:$C,D$2)</f>
        <v>0</v>
      </c>
      <c r="E9" s="9">
        <f>SUMIFS(有效课程列表!$D:$D,有效课程列表!$A:$A,$A9,有效课程列表!$C:$C,E$2)</f>
        <v>0</v>
      </c>
      <c r="F9" s="9">
        <f>SUMIFS(有效课程列表!$D:$D,有效课程列表!$A:$A,$A9,有效课程列表!$C:$C,F$2)</f>
        <v>0</v>
      </c>
      <c r="G9" s="9">
        <f>SUMIFS(有效课程列表!$D:$D,有效课程列表!$A:$A,$A9,有效课程列表!$C:$C,G$2)</f>
        <v>0</v>
      </c>
      <c r="H9" s="9">
        <f t="shared" si="0"/>
        <v>0</v>
      </c>
      <c r="I9" s="10">
        <f>IFERROR(SUMIFS(有效课程列表!$F:$F,有效课程列表!$A:$A,$A9,有效课程列表!$C:$C,I$2)/C9/20,)</f>
        <v>0</v>
      </c>
      <c r="J9" s="10">
        <f>IFERROR(SUMIFS(有效课程列表!$F:$F,有效课程列表!$A:$A,$A9,有效课程列表!$C:$C,J$2)/D9/20,)</f>
        <v>0</v>
      </c>
      <c r="K9" s="10">
        <f>IFERROR(SUMIFS(有效课程列表!$F:$F,有效课程列表!$A:$A,$A9,有效课程列表!$C:$C,K$2)/E9/20,)</f>
        <v>0</v>
      </c>
      <c r="L9" s="10">
        <f>IFERROR(SUMIFS(有效课程列表!$F:$F,有效课程列表!$A:$A,$A9,有效课程列表!$C:$C,L$2)/F9/20,)</f>
        <v>0</v>
      </c>
      <c r="M9" s="10">
        <f>IFERROR(SUMIFS(有效课程列表!$F:$F,有效课程列表!$A:$A,$A9,有效课程列表!$C:$C,M$2)/G9/20,)</f>
        <v>0</v>
      </c>
      <c r="N9" s="10">
        <f>IFERROR(SUMIFS(有效课程列表!$F:$F,有效课程列表!$A:$A,$A9)/H9/20,)</f>
        <v>0</v>
      </c>
      <c r="O9" s="12">
        <f t="shared" si="1"/>
        <v>0</v>
      </c>
    </row>
    <row r="10" spans="1:15" x14ac:dyDescent="0.25">
      <c r="A10" s="11" t="s">
        <v>43</v>
      </c>
      <c r="B10" s="9">
        <f>COUNTIF(有效课程列表!A:A,A10)</f>
        <v>0</v>
      </c>
      <c r="C10" s="9">
        <f>SUMIFS(有效课程列表!$D:$D,有效课程列表!$A:$A,$A10,有效课程列表!$C:$C,C$2)</f>
        <v>0</v>
      </c>
      <c r="D10" s="9">
        <f>SUMIFS(有效课程列表!$D:$D,有效课程列表!$A:$A,$A10,有效课程列表!$C:$C,D$2)</f>
        <v>0</v>
      </c>
      <c r="E10" s="9">
        <f>SUMIFS(有效课程列表!$D:$D,有效课程列表!$A:$A,$A10,有效课程列表!$C:$C,E$2)</f>
        <v>0</v>
      </c>
      <c r="F10" s="9">
        <f>SUMIFS(有效课程列表!$D:$D,有效课程列表!$A:$A,$A10,有效课程列表!$C:$C,F$2)</f>
        <v>0</v>
      </c>
      <c r="G10" s="9">
        <f>SUMIFS(有效课程列表!$D:$D,有效课程列表!$A:$A,$A10,有效课程列表!$C:$C,G$2)</f>
        <v>0</v>
      </c>
      <c r="H10" s="9">
        <f t="shared" si="0"/>
        <v>0</v>
      </c>
      <c r="I10" s="10">
        <f>IFERROR(SUMIFS(有效课程列表!$F:$F,有效课程列表!$A:$A,$A10,有效课程列表!$C:$C,I$2)/C10/20,)</f>
        <v>0</v>
      </c>
      <c r="J10" s="10">
        <f>IFERROR(SUMIFS(有效课程列表!$F:$F,有效课程列表!$A:$A,$A10,有效课程列表!$C:$C,J$2)/D10/20,)</f>
        <v>0</v>
      </c>
      <c r="K10" s="10">
        <f>IFERROR(SUMIFS(有效课程列表!$F:$F,有效课程列表!$A:$A,$A10,有效课程列表!$C:$C,K$2)/E10/20,)</f>
        <v>0</v>
      </c>
      <c r="L10" s="10">
        <f>IFERROR(SUMIFS(有效课程列表!$F:$F,有效课程列表!$A:$A,$A10,有效课程列表!$C:$C,L$2)/F10/20,)</f>
        <v>0</v>
      </c>
      <c r="M10" s="10">
        <f>IFERROR(SUMIFS(有效课程列表!$F:$F,有效课程列表!$A:$A,$A10,有效课程列表!$C:$C,M$2)/G10/20,)</f>
        <v>0</v>
      </c>
      <c r="N10" s="10">
        <f>IFERROR(SUMIFS(有效课程列表!$F:$F,有效课程列表!$A:$A,$A10)/H10/20,)</f>
        <v>0</v>
      </c>
      <c r="O10" s="12">
        <f t="shared" si="1"/>
        <v>0</v>
      </c>
    </row>
    <row r="11" spans="1:15" x14ac:dyDescent="0.25">
      <c r="A11" s="11" t="s">
        <v>44</v>
      </c>
      <c r="B11" s="9">
        <f t="shared" ref="B11:H11" si="2">SUM(B3:B10)</f>
        <v>62</v>
      </c>
      <c r="C11" s="9">
        <f t="shared" si="2"/>
        <v>15</v>
      </c>
      <c r="D11" s="9">
        <f t="shared" si="2"/>
        <v>44</v>
      </c>
      <c r="E11" s="9">
        <f t="shared" si="2"/>
        <v>25</v>
      </c>
      <c r="F11" s="9">
        <f t="shared" si="2"/>
        <v>35</v>
      </c>
      <c r="G11" s="9">
        <f t="shared" si="2"/>
        <v>21</v>
      </c>
      <c r="H11" s="9">
        <f t="shared" si="2"/>
        <v>140</v>
      </c>
      <c r="I11" s="10">
        <f>IFERROR(SUMIFS(有效课程列表!$F:$F,有效课程列表!$C:$C,I$2)/C11/20,)</f>
        <v>4.49</v>
      </c>
      <c r="J11" s="10">
        <f>IFERROR(SUMIFS(有效课程列表!$F:$F,有效课程列表!$C:$C,J$2)/D11/20,)</f>
        <v>4.6534090909090908</v>
      </c>
      <c r="K11" s="10">
        <f>IFERROR(SUMIFS(有效课程列表!$F:$F,有效课程列表!$C:$C,K$2)/E11/20,)</f>
        <v>4.7880000000000003</v>
      </c>
      <c r="L11" s="10">
        <f>IFERROR(SUMIFS(有效课程列表!$F:$F,有效课程列表!$C:$C,L$2)/F11/20,)</f>
        <v>4.7642857142857142</v>
      </c>
      <c r="M11" s="10">
        <f>IFERROR(SUMIFS(有效课程列表!$F:$F,有效课程列表!$C:$C,M$2)/G11/20,)</f>
        <v>4.7142857142857144</v>
      </c>
      <c r="N11" s="10">
        <f>IFERROR(SUM(有效课程列表!$F:$F)/H11/20,)</f>
        <v>4.6967857142857143</v>
      </c>
      <c r="O11" s="12">
        <f t="shared" si="1"/>
        <v>4.693697478991596</v>
      </c>
    </row>
    <row r="12" spans="1:15" ht="15" thickBot="1" x14ac:dyDescent="0.3">
      <c r="A12" s="13" t="s">
        <v>128</v>
      </c>
      <c r="B12" s="14">
        <f>COUNTIFS(待选课程!E:E,"√")</f>
        <v>4</v>
      </c>
      <c r="C12" s="14">
        <f>SUMIFS(待选课程!$D:$D,待选课程!$C:$C,C2,待选课程!$E:$E,"√")</f>
        <v>0</v>
      </c>
      <c r="D12" s="14">
        <f>SUMIFS(待选课程!$D:$D,待选课程!$C:$C,D2,待选课程!$E:$E,"√")</f>
        <v>3</v>
      </c>
      <c r="E12" s="14">
        <f>SUMIFS(待选课程!$D:$D,待选课程!$C:$C,E2,待选课程!$E:$E,"√")</f>
        <v>0</v>
      </c>
      <c r="F12" s="14">
        <f>SUMIFS(待选课程!$D:$D,待选课程!$C:$C,F2,待选课程!$E:$E,"√")</f>
        <v>9</v>
      </c>
      <c r="G12" s="14">
        <f>SUMIFS(待选课程!$D:$D,待选课程!$C:$C,G2,待选课程!$E:$E,"√")</f>
        <v>2</v>
      </c>
      <c r="H12" s="14">
        <f>SUM(C12:G12)</f>
        <v>14</v>
      </c>
      <c r="I12" s="17" t="s">
        <v>129</v>
      </c>
      <c r="J12" s="18"/>
      <c r="K12" s="18"/>
      <c r="L12" s="18"/>
      <c r="M12" s="19"/>
      <c r="N12" s="15">
        <f>SUM(有效课程列表!G:G)/COUNT(有效课程列表!G:G)</f>
        <v>3.7903225806451615</v>
      </c>
      <c r="O12" s="16">
        <f>(SUMIF(有效课程列表!C:C,"平台",有效课程列表!G:G)+SUMIF(有效课程列表!C:C,"核心",有效课程列表!G:G))/(COUNTIF(有效课程列表!C:C,"平台")+COUNTIF(有效课程列表!C:C,"核心"))</f>
        <v>3.95</v>
      </c>
    </row>
  </sheetData>
  <mergeCells count="8">
    <mergeCell ref="I12:M12"/>
    <mergeCell ref="N1:N2"/>
    <mergeCell ref="O1:O2"/>
    <mergeCell ref="A1:A2"/>
    <mergeCell ref="C1:G1"/>
    <mergeCell ref="B1:B2"/>
    <mergeCell ref="H1:H2"/>
    <mergeCell ref="I1:M1"/>
  </mergeCells>
  <phoneticPr fontId="1" type="noConversion"/>
  <conditionalFormatting sqref="B3:O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H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E2"/>
    </sheetView>
  </sheetViews>
  <sheetFormatPr defaultRowHeight="14.4" x14ac:dyDescent="0.25"/>
  <cols>
    <col min="2" max="2" width="24.33203125" bestFit="1" customWidth="1"/>
    <col min="3" max="3" width="9.21875" bestFit="1" customWidth="1"/>
  </cols>
  <sheetData>
    <row r="1" spans="1:7" x14ac:dyDescent="0.25">
      <c r="A1" s="6" t="s">
        <v>19</v>
      </c>
      <c r="B1" s="6" t="s">
        <v>0</v>
      </c>
      <c r="C1" s="6" t="s">
        <v>1</v>
      </c>
      <c r="D1" s="6" t="s">
        <v>2</v>
      </c>
      <c r="E1" s="6" t="s">
        <v>3</v>
      </c>
      <c r="F1" s="6"/>
      <c r="G1" s="6"/>
    </row>
    <row r="2" spans="1:7" x14ac:dyDescent="0.25">
      <c r="A2" s="6" t="s">
        <v>61</v>
      </c>
      <c r="B2" s="6" t="s">
        <v>86</v>
      </c>
      <c r="C2" s="6" t="s">
        <v>5</v>
      </c>
      <c r="D2" s="6">
        <v>2</v>
      </c>
      <c r="E2" s="6">
        <v>78</v>
      </c>
      <c r="F2" s="6"/>
      <c r="G2" s="6"/>
    </row>
    <row r="3" spans="1:7" x14ac:dyDescent="0.25">
      <c r="A3" s="6"/>
    </row>
  </sheetData>
  <autoFilter ref="A1:E2"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学分统计!$C$2:$G$2</xm:f>
          </x14:formula1>
          <xm:sqref>C2</xm:sqref>
        </x14:dataValidation>
        <x14:dataValidation type="list" allowBlank="1" showInputMessage="1" showErrorMessage="1">
          <x14:formula1>
            <xm:f>学分统计!$A$3:$A$10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D15"/>
    </sheetView>
  </sheetViews>
  <sheetFormatPr defaultColWidth="8.77734375" defaultRowHeight="14.4" x14ac:dyDescent="0.25"/>
  <cols>
    <col min="1" max="1" width="8.77734375" style="7"/>
    <col min="2" max="2" width="56.77734375" style="7" bestFit="1" customWidth="1"/>
    <col min="3" max="6" width="8.77734375" style="7"/>
    <col min="7" max="7" width="8.88671875"/>
    <col min="8" max="8" width="13.5546875" style="7" bestFit="1" customWidth="1"/>
    <col min="9" max="16384" width="8.77734375" style="7"/>
  </cols>
  <sheetData>
    <row r="1" spans="1:9" x14ac:dyDescent="0.25">
      <c r="A1" s="7" t="s">
        <v>19</v>
      </c>
      <c r="B1" s="7" t="s">
        <v>0</v>
      </c>
      <c r="C1" s="7" t="s">
        <v>1</v>
      </c>
      <c r="D1" s="7" t="s">
        <v>2</v>
      </c>
      <c r="E1" s="7" t="s">
        <v>87</v>
      </c>
      <c r="F1" s="7" t="s">
        <v>104</v>
      </c>
      <c r="G1" s="7"/>
      <c r="H1" s="7" t="s">
        <v>94</v>
      </c>
      <c r="I1" s="7">
        <f>学分统计!C11+SUMIFS(待选课程!D:D,待选课程!C:C,"通识",待选课程!E:E,"√")</f>
        <v>15</v>
      </c>
    </row>
    <row r="2" spans="1:9" x14ac:dyDescent="0.25">
      <c r="A2" s="7" t="s">
        <v>93</v>
      </c>
      <c r="B2" s="7" t="s">
        <v>122</v>
      </c>
      <c r="C2" s="7" t="s">
        <v>7</v>
      </c>
      <c r="D2" s="7">
        <v>3</v>
      </c>
      <c r="E2" s="7" t="s">
        <v>123</v>
      </c>
      <c r="G2" s="7"/>
      <c r="H2" s="7" t="s">
        <v>95</v>
      </c>
      <c r="I2" s="7">
        <f>学分统计!H11+SUMIFS(待选课程!D:D,待选课程!E:E,"√")</f>
        <v>154</v>
      </c>
    </row>
    <row r="3" spans="1:9" x14ac:dyDescent="0.25">
      <c r="A3" s="7" t="s">
        <v>109</v>
      </c>
      <c r="B3" s="7" t="s">
        <v>119</v>
      </c>
      <c r="C3" s="7" t="s">
        <v>67</v>
      </c>
      <c r="D3" s="7">
        <v>1</v>
      </c>
      <c r="E3" s="7" t="s">
        <v>90</v>
      </c>
      <c r="G3" s="7"/>
    </row>
    <row r="4" spans="1:9" x14ac:dyDescent="0.25">
      <c r="A4" s="7" t="s">
        <v>109</v>
      </c>
      <c r="B4" s="7" t="s">
        <v>110</v>
      </c>
      <c r="C4" s="7" t="s">
        <v>14</v>
      </c>
      <c r="D4" s="7">
        <v>2</v>
      </c>
    </row>
    <row r="5" spans="1:9" x14ac:dyDescent="0.25">
      <c r="A5" s="7" t="s">
        <v>109</v>
      </c>
      <c r="B5" s="7" t="s">
        <v>111</v>
      </c>
      <c r="C5" s="7" t="s">
        <v>14</v>
      </c>
      <c r="D5" s="7">
        <v>1</v>
      </c>
    </row>
    <row r="6" spans="1:9" x14ac:dyDescent="0.25">
      <c r="A6" s="7" t="s">
        <v>109</v>
      </c>
      <c r="B6" s="7" t="s">
        <v>112</v>
      </c>
      <c r="C6" s="7" t="s">
        <v>14</v>
      </c>
      <c r="D6" s="7">
        <v>2</v>
      </c>
    </row>
    <row r="7" spans="1:9" x14ac:dyDescent="0.25">
      <c r="A7" s="7" t="s">
        <v>109</v>
      </c>
      <c r="B7" s="7" t="s">
        <v>113</v>
      </c>
      <c r="C7" s="7" t="s">
        <v>14</v>
      </c>
      <c r="D7" s="7">
        <v>2</v>
      </c>
    </row>
    <row r="8" spans="1:9" x14ac:dyDescent="0.25">
      <c r="A8" s="7" t="s">
        <v>109</v>
      </c>
      <c r="B8" s="7" t="s">
        <v>114</v>
      </c>
      <c r="C8" s="7" t="s">
        <v>14</v>
      </c>
      <c r="D8" s="7">
        <v>1</v>
      </c>
    </row>
    <row r="9" spans="1:9" x14ac:dyDescent="0.25">
      <c r="A9" s="7" t="s">
        <v>109</v>
      </c>
      <c r="B9" s="7" t="s">
        <v>115</v>
      </c>
      <c r="C9" s="7" t="s">
        <v>14</v>
      </c>
      <c r="D9" s="7">
        <v>2</v>
      </c>
      <c r="E9" s="7" t="s">
        <v>133</v>
      </c>
    </row>
    <row r="10" spans="1:9" x14ac:dyDescent="0.25">
      <c r="A10" s="7" t="s">
        <v>109</v>
      </c>
      <c r="B10" s="7" t="s">
        <v>116</v>
      </c>
      <c r="C10" s="7" t="s">
        <v>14</v>
      </c>
      <c r="D10" s="7">
        <v>1</v>
      </c>
    </row>
    <row r="11" spans="1:9" x14ac:dyDescent="0.25">
      <c r="A11" s="7" t="s">
        <v>109</v>
      </c>
      <c r="B11" s="7" t="s">
        <v>117</v>
      </c>
      <c r="C11" s="7" t="s">
        <v>14</v>
      </c>
      <c r="D11" s="7">
        <v>2</v>
      </c>
    </row>
    <row r="12" spans="1:9" x14ac:dyDescent="0.25">
      <c r="A12" s="7" t="s">
        <v>109</v>
      </c>
      <c r="B12" s="7" t="s">
        <v>118</v>
      </c>
      <c r="C12" s="7" t="s">
        <v>14</v>
      </c>
      <c r="D12" s="7">
        <v>1</v>
      </c>
    </row>
    <row r="13" spans="1:9" x14ac:dyDescent="0.25">
      <c r="A13" s="7" t="s">
        <v>109</v>
      </c>
      <c r="B13" s="7" t="s">
        <v>120</v>
      </c>
      <c r="C13" s="7" t="s">
        <v>14</v>
      </c>
      <c r="D13" s="7">
        <v>1</v>
      </c>
    </row>
    <row r="14" spans="1:9" x14ac:dyDescent="0.25">
      <c r="A14" s="7" t="s">
        <v>109</v>
      </c>
      <c r="B14" s="7" t="s">
        <v>121</v>
      </c>
      <c r="C14" s="7" t="s">
        <v>14</v>
      </c>
      <c r="D14" s="7">
        <v>2</v>
      </c>
    </row>
    <row r="15" spans="1:9" x14ac:dyDescent="0.25">
      <c r="A15" s="7" t="s">
        <v>105</v>
      </c>
      <c r="B15" s="7" t="s">
        <v>106</v>
      </c>
      <c r="C15" s="7" t="s">
        <v>67</v>
      </c>
      <c r="D15" s="7">
        <v>8</v>
      </c>
      <c r="E15" s="7" t="s">
        <v>90</v>
      </c>
    </row>
    <row r="16" spans="1:9" x14ac:dyDescent="0.25">
      <c r="A16" s="7" t="s">
        <v>105</v>
      </c>
      <c r="B16" s="7" t="s">
        <v>107</v>
      </c>
      <c r="C16" s="7" t="s">
        <v>14</v>
      </c>
      <c r="D16" s="7">
        <v>2</v>
      </c>
    </row>
    <row r="17" spans="1:4" x14ac:dyDescent="0.25">
      <c r="A17" s="7" t="s">
        <v>105</v>
      </c>
      <c r="B17" s="7" t="s">
        <v>108</v>
      </c>
      <c r="C17" s="7" t="s">
        <v>14</v>
      </c>
      <c r="D17" s="7">
        <v>2</v>
      </c>
    </row>
  </sheetData>
  <autoFilter ref="A1:F20">
    <sortState ref="A2:F38">
      <sortCondition ref="A1:A37"/>
    </sortState>
  </autoFilter>
  <phoneticPr fontId="1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学分统计!$A$3:$A$10</xm:f>
          </x14:formula1>
          <xm:sqref>A2:A17</xm:sqref>
        </x14:dataValidation>
        <x14:dataValidation type="list" allowBlank="1" showInputMessage="1" showErrorMessage="1">
          <x14:formula1>
            <xm:f>学分统计!$C$2:$G$2</xm:f>
          </x14:formula1>
          <xm:sqref>C2:C17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有效课程列表</vt:lpstr>
      <vt:lpstr>学分统计</vt:lpstr>
      <vt:lpstr>注销成绩</vt:lpstr>
      <vt:lpstr>待选课程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fanchongxing</dc:creator>
  <cp:lastModifiedBy>范崇星</cp:lastModifiedBy>
  <dcterms:created xsi:type="dcterms:W3CDTF">2016-08-28T02:40:10Z</dcterms:created>
  <dcterms:modified xsi:type="dcterms:W3CDTF">2018-09-03T14:47:14Z</dcterms:modified>
</cp:coreProperties>
</file>