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566725A3-2FE8-47A9-A34C-A9E130F710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神奇复利" sheetId="1" r:id="rId1"/>
    <sheet name="大富豪计划" sheetId="3" r:id="rId2"/>
    <sheet name="财务自由计划" sheetId="4" r:id="rId3"/>
    <sheet name="教育金计划" sheetId="2" r:id="rId4"/>
    <sheet name="养老金计划" sheetId="7" r:id="rId5"/>
    <sheet name="指标" sheetId="5" r:id="rId6"/>
    <sheet name="行情" sheetId="6" r:id="rId7"/>
  </sheets>
  <calcPr calcId="181029"/>
</workbook>
</file>

<file path=xl/calcChain.xml><?xml version="1.0" encoding="utf-8"?>
<calcChain xmlns="http://schemas.openxmlformats.org/spreadsheetml/2006/main">
  <c r="E4" i="5" l="1"/>
  <c r="E3" i="5"/>
  <c r="E2" i="5"/>
  <c r="F11" i="7"/>
  <c r="H3" i="4"/>
  <c r="H4" i="4"/>
  <c r="H2" i="4"/>
  <c r="G3" i="4"/>
  <c r="G11" i="4" s="1"/>
  <c r="G4" i="4"/>
  <c r="G2" i="4"/>
  <c r="F3" i="4"/>
  <c r="F4" i="4"/>
  <c r="F2" i="4"/>
  <c r="G9" i="1"/>
  <c r="E9" i="1"/>
  <c r="D9" i="1"/>
  <c r="G8" i="1"/>
  <c r="E8" i="1"/>
  <c r="D8" i="1"/>
  <c r="F8" i="1" s="1"/>
  <c r="G11" i="2"/>
  <c r="H11" i="2" s="1"/>
  <c r="F11" i="2"/>
  <c r="D7" i="1"/>
  <c r="G13" i="7" s="1"/>
  <c r="E7" i="1"/>
  <c r="G7" i="1"/>
  <c r="F11" i="4"/>
  <c r="F9" i="1" l="1"/>
  <c r="G11" i="7"/>
  <c r="H11" i="7" s="1"/>
  <c r="H11" i="4"/>
  <c r="G13" i="2"/>
  <c r="F7" i="1"/>
  <c r="D6" i="1"/>
  <c r="E6" i="1"/>
  <c r="G6" i="1"/>
  <c r="F6" i="1" l="1"/>
  <c r="E35" i="1"/>
  <c r="E34" i="1"/>
  <c r="D35" i="1"/>
  <c r="D34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14" i="1"/>
  <c r="H14" i="1" s="1"/>
  <c r="F14" i="1"/>
  <c r="E13" i="1"/>
  <c r="G13" i="1" s="1"/>
  <c r="E15" i="1"/>
  <c r="H15" i="1" s="1"/>
  <c r="F15" i="1"/>
  <c r="G13" i="4" s="1"/>
  <c r="F13" i="1"/>
  <c r="G6" i="3"/>
  <c r="H6" i="3" s="1"/>
  <c r="F6" i="3"/>
  <c r="G5" i="3"/>
  <c r="H5" i="3" s="1"/>
  <c r="F5" i="3"/>
  <c r="H4" i="3"/>
  <c r="G4" i="3"/>
  <c r="F4" i="3"/>
  <c r="H3" i="3"/>
  <c r="H2" i="3"/>
  <c r="G3" i="3"/>
  <c r="G2" i="3"/>
  <c r="F3" i="3"/>
  <c r="F2" i="3"/>
  <c r="F11" i="3" l="1"/>
  <c r="G14" i="1"/>
  <c r="G11" i="3"/>
  <c r="H11" i="3" s="1"/>
  <c r="H13" i="1"/>
  <c r="G15" i="1"/>
  <c r="G3" i="1"/>
  <c r="G4" i="1"/>
  <c r="G5" i="1"/>
  <c r="G2" i="1"/>
  <c r="E3" i="1"/>
  <c r="E4" i="1"/>
  <c r="E5" i="1"/>
  <c r="E2" i="1"/>
  <c r="D5" i="1"/>
  <c r="F5" i="1" l="1"/>
  <c r="G13" i="3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<sst xmlns="http://schemas.openxmlformats.org/spreadsheetml/2006/main" count="117" uniqueCount="79">
  <si>
    <t>计划每月定投</t>
    <phoneticPr fontId="1" type="noConversion"/>
  </si>
  <si>
    <t>计划年限</t>
    <phoneticPr fontId="1" type="noConversion"/>
  </si>
  <si>
    <t>预计理财利率</t>
    <phoneticPr fontId="1" type="noConversion"/>
  </si>
  <si>
    <t>N年后的本金合计</t>
    <phoneticPr fontId="1" type="noConversion"/>
  </si>
  <si>
    <t>N年后的成本合计</t>
    <phoneticPr fontId="1" type="noConversion"/>
  </si>
  <si>
    <t>N年后的盈利</t>
    <phoneticPr fontId="1" type="noConversion"/>
  </si>
  <si>
    <t>实现复利的方法：</t>
    <phoneticPr fontId="1" type="noConversion"/>
  </si>
  <si>
    <t>1.红利再投资</t>
    <phoneticPr fontId="1" type="noConversion"/>
  </si>
  <si>
    <t>2.稳定盈利</t>
    <phoneticPr fontId="1" type="noConversion"/>
  </si>
  <si>
    <t>3.低买高卖</t>
    <phoneticPr fontId="1" type="noConversion"/>
  </si>
  <si>
    <t>基金名称</t>
    <phoneticPr fontId="1" type="noConversion"/>
  </si>
  <si>
    <t>基金编码</t>
    <phoneticPr fontId="1" type="noConversion"/>
  </si>
  <si>
    <t>持仓成本价</t>
    <phoneticPr fontId="1" type="noConversion"/>
  </si>
  <si>
    <t>持有份额</t>
    <phoneticPr fontId="1" type="noConversion"/>
  </si>
  <si>
    <t>新华优选分红混合</t>
    <phoneticPr fontId="1" type="noConversion"/>
  </si>
  <si>
    <t>基金净值</t>
    <phoneticPr fontId="1" type="noConversion"/>
  </si>
  <si>
    <t>汇添富中证新能源汽车产业指数(LOF)C</t>
    <phoneticPr fontId="1" type="noConversion"/>
  </si>
  <si>
    <t>成本价</t>
    <phoneticPr fontId="1" type="noConversion"/>
  </si>
  <si>
    <t>现价</t>
    <phoneticPr fontId="1" type="noConversion"/>
  </si>
  <si>
    <t>收益率</t>
    <phoneticPr fontId="1" type="noConversion"/>
  </si>
  <si>
    <t>华夏核心资产混合C</t>
    <phoneticPr fontId="1" type="noConversion"/>
  </si>
  <si>
    <t>嘉实动力先锋混合C</t>
    <phoneticPr fontId="1" type="noConversion"/>
  </si>
  <si>
    <t>民生加银家盈6个月持有期债券C</t>
    <phoneticPr fontId="1" type="noConversion"/>
  </si>
  <si>
    <t>009910</t>
    <phoneticPr fontId="1" type="noConversion"/>
  </si>
  <si>
    <t>103340</t>
    <phoneticPr fontId="1" type="noConversion"/>
  </si>
  <si>
    <t>009827</t>
    <phoneticPr fontId="1" type="noConversion"/>
  </si>
  <si>
    <t>本金</t>
    <phoneticPr fontId="1" type="noConversion"/>
  </si>
  <si>
    <t>年利率</t>
    <phoneticPr fontId="1" type="noConversion"/>
  </si>
  <si>
    <t>年限</t>
    <phoneticPr fontId="1" type="noConversion"/>
  </si>
  <si>
    <t>累计值</t>
    <phoneticPr fontId="1" type="noConversion"/>
  </si>
  <si>
    <t>我的年龄</t>
    <phoneticPr fontId="1" type="noConversion"/>
  </si>
  <si>
    <t>我的年龄</t>
    <phoneticPr fontId="1" type="noConversion"/>
  </si>
  <si>
    <t>开始时间</t>
    <phoneticPr fontId="1" type="noConversion"/>
  </si>
  <si>
    <t>结束时间</t>
    <phoneticPr fontId="1" type="noConversion"/>
  </si>
  <si>
    <t>孩子年龄</t>
    <phoneticPr fontId="1" type="noConversion"/>
  </si>
  <si>
    <t>本金</t>
    <phoneticPr fontId="1" type="noConversion"/>
  </si>
  <si>
    <t>2021年收益（第1年）</t>
    <phoneticPr fontId="1" type="noConversion"/>
  </si>
  <si>
    <t>2022年收益（第2年）</t>
    <phoneticPr fontId="1" type="noConversion"/>
  </si>
  <si>
    <t>2023年收益（第3年）</t>
    <phoneticPr fontId="1" type="noConversion"/>
  </si>
  <si>
    <t>2024年收益（第4年）</t>
    <phoneticPr fontId="1" type="noConversion"/>
  </si>
  <si>
    <t>2025年收益（第5年）</t>
    <phoneticPr fontId="1" type="noConversion"/>
  </si>
  <si>
    <t>2026年收益（第6年）</t>
    <phoneticPr fontId="1" type="noConversion"/>
  </si>
  <si>
    <t>2027年收益（第7年）</t>
    <phoneticPr fontId="1" type="noConversion"/>
  </si>
  <si>
    <t>2028年收益（第8年）</t>
    <phoneticPr fontId="1" type="noConversion"/>
  </si>
  <si>
    <t>2029年收益（第9年）</t>
    <phoneticPr fontId="1" type="noConversion"/>
  </si>
  <si>
    <t>2030年收益（第10年）</t>
    <phoneticPr fontId="1" type="noConversion"/>
  </si>
  <si>
    <t>2031年收益（第11年）</t>
    <phoneticPr fontId="1" type="noConversion"/>
  </si>
  <si>
    <t>2032年收益（第12年）</t>
    <phoneticPr fontId="1" type="noConversion"/>
  </si>
  <si>
    <t>财富</t>
    <phoneticPr fontId="1" type="noConversion"/>
  </si>
  <si>
    <t>N年后</t>
    <phoneticPr fontId="1" type="noConversion"/>
  </si>
  <si>
    <t>年利率</t>
    <phoneticPr fontId="1" type="noConversion"/>
  </si>
  <si>
    <t>现存（一次性）</t>
    <phoneticPr fontId="1" type="noConversion"/>
  </si>
  <si>
    <t>每月存入</t>
    <phoneticPr fontId="1" type="noConversion"/>
  </si>
  <si>
    <t>收益率</t>
    <phoneticPr fontId="1" type="noConversion"/>
  </si>
  <si>
    <t>实际收益</t>
    <phoneticPr fontId="1" type="noConversion"/>
  </si>
  <si>
    <t>目标收益</t>
    <phoneticPr fontId="1" type="noConversion"/>
  </si>
  <si>
    <t>成本合计</t>
    <phoneticPr fontId="1" type="noConversion"/>
  </si>
  <si>
    <t>2021年目标</t>
    <phoneticPr fontId="1" type="noConversion"/>
  </si>
  <si>
    <t>2021年目标</t>
    <phoneticPr fontId="1" type="noConversion"/>
  </si>
  <si>
    <t>金融ETF</t>
    <phoneticPr fontId="1" type="noConversion"/>
  </si>
  <si>
    <t>新汽车</t>
    <phoneticPr fontId="1" type="noConversion"/>
  </si>
  <si>
    <t>传媒ETF</t>
    <phoneticPr fontId="1" type="noConversion"/>
  </si>
  <si>
    <t>基金名称</t>
    <phoneticPr fontId="1" type="noConversion"/>
  </si>
  <si>
    <t>基金编码</t>
    <phoneticPr fontId="1" type="noConversion"/>
  </si>
  <si>
    <t>市盈率PE</t>
    <phoneticPr fontId="1" type="noConversion"/>
  </si>
  <si>
    <t>市净率PB</t>
    <phoneticPr fontId="1" type="noConversion"/>
  </si>
  <si>
    <t>盈利收益率</t>
    <phoneticPr fontId="1" type="noConversion"/>
  </si>
  <si>
    <t>趋势</t>
    <phoneticPr fontId="1" type="noConversion"/>
  </si>
  <si>
    <t>新能源车ETF</t>
    <phoneticPr fontId="1" type="noConversion"/>
  </si>
  <si>
    <t>指数官网</t>
    <phoneticPr fontId="1" type="noConversion"/>
  </si>
  <si>
    <t>平均PB</t>
    <phoneticPr fontId="1" type="noConversion"/>
  </si>
  <si>
    <t>平均PE</t>
    <phoneticPr fontId="1" type="noConversion"/>
  </si>
  <si>
    <t>股息率</t>
    <phoneticPr fontId="1" type="noConversion"/>
  </si>
  <si>
    <t>ROE</t>
    <phoneticPr fontId="1" type="noConversion"/>
  </si>
  <si>
    <t>传媒ETF</t>
    <phoneticPr fontId="1" type="noConversion"/>
  </si>
  <si>
    <t>金融ETF</t>
    <phoneticPr fontId="1" type="noConversion"/>
  </si>
  <si>
    <t>处于当前箱体的高点</t>
    <phoneticPr fontId="1" type="noConversion"/>
  </si>
  <si>
    <t>处于历史较低位置</t>
    <phoneticPr fontId="1" type="noConversion"/>
  </si>
  <si>
    <t>三重顶形态后下跌趋势中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</si>
</sst>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8" formatCode="&quot;¥&quot;#,##0.00;[Red]&quot;¥&quot;\-#,##0.00"/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0_ 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1"/>
      <color rgb="FFFF3399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7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8" fontId="7" fillId="2" borderId="0" xfId="0" applyNumberFormat="1" applyFont="1" applyFill="1" applyAlignment="1">
      <alignment horizontal="center" vertical="center"/>
    </xf>
    <xf numFmtId="176" fontId="7" fillId="2" borderId="0" xfId="1" applyNumberFormat="1" applyFont="1" applyFill="1" applyAlignment="1">
      <alignment horizontal="center" vertical="center"/>
    </xf>
    <xf numFmtId="0" fontId="12" fillId="2" borderId="0" xfId="0" applyFont="1" applyFill="1"/>
    <xf numFmtId="0" fontId="7" fillId="2" borderId="0" xfId="0" applyFont="1" applyFill="1"/>
    <xf numFmtId="8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9" fontId="7" fillId="0" borderId="0" xfId="0" applyNumberFormat="1" applyFont="1" applyFill="1" applyAlignment="1">
      <alignment horizontal="center"/>
    </xf>
    <xf numFmtId="176" fontId="7" fillId="0" borderId="0" xfId="1" applyNumberFormat="1" applyFont="1" applyFill="1" applyAlignment="1">
      <alignment horizontal="center" vertical="center"/>
    </xf>
    <xf numFmtId="0" fontId="12" fillId="0" borderId="0" xfId="0" applyFont="1" applyFill="1"/>
    <xf numFmtId="0" fontId="7" fillId="0" borderId="0" xfId="0" applyFont="1" applyFill="1"/>
    <xf numFmtId="9" fontId="7" fillId="2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7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0" fontId="8" fillId="4" borderId="0" xfId="0" applyNumberFormat="1" applyFont="1" applyFill="1" applyAlignment="1">
      <alignment horizontal="center" vertical="center"/>
    </xf>
  </cellXfs>
  <cellStyles count="4">
    <cellStyle name="百分比" xfId="2" builtinId="5"/>
    <cellStyle name="常规" xfId="0" builtinId="0"/>
    <cellStyle name="超链接" xfId="3" builtinId="8"/>
    <cellStyle name="货币" xfId="1" builtinId="4"/>
  </cellStyles>
  <dxfs count="0"/>
  <tableStyles count="0" defaultTableStyle="TableStyleMedium2" defaultPivotStyle="PivotStyleMedium9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sindex.com.cn/zh-C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A10" sqref="A10"/>
    </sheetView>
  </sheetViews>
  <sheetFormatPr defaultRowHeight="16.5" x14ac:dyDescent="0.3"/>
  <cols>
    <col min="1" max="1" width="24.875" style="11" customWidth="1"/>
    <col min="2" max="2" width="14.625" style="11" customWidth="1"/>
    <col min="3" max="3" width="15.25" style="11" customWidth="1"/>
    <col min="4" max="4" width="23.375" style="11" customWidth="1"/>
    <col min="5" max="5" width="21.375" style="11" customWidth="1"/>
    <col min="6" max="6" width="22.625" style="11" customWidth="1"/>
    <col min="7" max="7" width="16.125" style="11" customWidth="1"/>
    <col min="8" max="8" width="13.875" style="11" customWidth="1"/>
    <col min="9" max="9" width="22.75" style="11" customWidth="1"/>
    <col min="10" max="16384" width="9" style="1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30</v>
      </c>
      <c r="I1" s="12" t="s">
        <v>6</v>
      </c>
    </row>
    <row r="2" spans="1:9" x14ac:dyDescent="0.3">
      <c r="A2" s="13">
        <v>3000</v>
      </c>
      <c r="B2" s="8">
        <v>15</v>
      </c>
      <c r="C2" s="14">
        <v>0.4</v>
      </c>
      <c r="D2" s="13">
        <f t="shared" ref="D2:D7" si="0">FV(C2/12,B2*12,-A2,0,1)</f>
        <v>33929168.345426649</v>
      </c>
      <c r="E2" s="15">
        <f>A2*12*B2</f>
        <v>540000</v>
      </c>
      <c r="F2" s="13">
        <f>D2-E2</f>
        <v>33389168.345426649</v>
      </c>
      <c r="G2" s="8">
        <f>35+B2</f>
        <v>50</v>
      </c>
      <c r="I2" s="16" t="s">
        <v>7</v>
      </c>
    </row>
    <row r="3" spans="1:9" x14ac:dyDescent="0.3">
      <c r="A3" s="13">
        <v>3000</v>
      </c>
      <c r="B3" s="8">
        <v>20</v>
      </c>
      <c r="C3" s="14">
        <v>0.4</v>
      </c>
      <c r="D3" s="13">
        <f t="shared" si="0"/>
        <v>243232898.69247067</v>
      </c>
      <c r="E3" s="15">
        <f t="shared" ref="E3:E7" si="1">A3*12*B3</f>
        <v>720000</v>
      </c>
      <c r="F3" s="13">
        <f t="shared" ref="F3:F7" si="2">D3-E3</f>
        <v>242512898.69247067</v>
      </c>
      <c r="G3" s="8">
        <f t="shared" ref="G3:G7" si="3">35+B3</f>
        <v>55</v>
      </c>
      <c r="I3" s="8" t="s">
        <v>8</v>
      </c>
    </row>
    <row r="4" spans="1:9" x14ac:dyDescent="0.3">
      <c r="A4" s="13">
        <v>3000</v>
      </c>
      <c r="B4" s="8">
        <v>30</v>
      </c>
      <c r="C4" s="14">
        <v>0.4</v>
      </c>
      <c r="D4" s="13">
        <f t="shared" si="0"/>
        <v>12446228923.919907</v>
      </c>
      <c r="E4" s="15">
        <f t="shared" si="1"/>
        <v>1080000</v>
      </c>
      <c r="F4" s="13">
        <f t="shared" si="2"/>
        <v>12445148923.919907</v>
      </c>
      <c r="G4" s="8">
        <f t="shared" si="3"/>
        <v>65</v>
      </c>
      <c r="I4" s="8" t="s">
        <v>9</v>
      </c>
    </row>
    <row r="5" spans="1:9" s="22" customFormat="1" x14ac:dyDescent="0.3">
      <c r="A5" s="13">
        <v>3000</v>
      </c>
      <c r="B5" s="17">
        <v>1</v>
      </c>
      <c r="C5" s="18">
        <v>0.4</v>
      </c>
      <c r="D5" s="19">
        <f t="shared" si="0"/>
        <v>44837.763537881379</v>
      </c>
      <c r="E5" s="20">
        <f t="shared" si="1"/>
        <v>36000</v>
      </c>
      <c r="F5" s="19">
        <f t="shared" si="2"/>
        <v>8837.7635378813793</v>
      </c>
      <c r="G5" s="17">
        <f t="shared" si="3"/>
        <v>36</v>
      </c>
      <c r="H5" s="21" t="s">
        <v>57</v>
      </c>
    </row>
    <row r="6" spans="1:9" s="28" customFormat="1" x14ac:dyDescent="0.3">
      <c r="A6" s="23">
        <v>800</v>
      </c>
      <c r="B6" s="24">
        <v>10</v>
      </c>
      <c r="C6" s="25">
        <v>0.4</v>
      </c>
      <c r="D6" s="23">
        <f t="shared" si="0"/>
        <v>1243740.6090016221</v>
      </c>
      <c r="E6" s="26">
        <f t="shared" si="1"/>
        <v>96000</v>
      </c>
      <c r="F6" s="23">
        <f t="shared" si="2"/>
        <v>1147740.6090016221</v>
      </c>
      <c r="G6" s="24">
        <f t="shared" si="3"/>
        <v>45</v>
      </c>
      <c r="H6" s="27"/>
    </row>
    <row r="7" spans="1:9" s="22" customFormat="1" x14ac:dyDescent="0.3">
      <c r="A7" s="23">
        <v>800</v>
      </c>
      <c r="B7" s="17">
        <v>1</v>
      </c>
      <c r="C7" s="29">
        <v>0.4</v>
      </c>
      <c r="D7" s="19">
        <f t="shared" si="0"/>
        <v>11956.736943435035</v>
      </c>
      <c r="E7" s="20">
        <f t="shared" si="1"/>
        <v>9600</v>
      </c>
      <c r="F7" s="19">
        <f t="shared" si="2"/>
        <v>2356.7369434350348</v>
      </c>
      <c r="G7" s="17">
        <f t="shared" si="3"/>
        <v>36</v>
      </c>
      <c r="H7" s="21" t="s">
        <v>58</v>
      </c>
    </row>
    <row r="8" spans="1:9" s="28" customFormat="1" x14ac:dyDescent="0.3">
      <c r="A8" s="23">
        <v>600</v>
      </c>
      <c r="B8" s="24">
        <v>10</v>
      </c>
      <c r="C8" s="25">
        <v>0.4</v>
      </c>
      <c r="D8" s="23">
        <f t="shared" ref="D8:D9" si="4">FV(C8/12,B8*12,-A8,0,1)</f>
        <v>932805.45675121655</v>
      </c>
      <c r="E8" s="26">
        <f t="shared" ref="E8:E9" si="5">A8*12*B8</f>
        <v>72000</v>
      </c>
      <c r="F8" s="23">
        <f t="shared" ref="F8:F9" si="6">D8-E8</f>
        <v>860805.45675121655</v>
      </c>
      <c r="G8" s="24">
        <f t="shared" ref="G8:G9" si="7">35+B8</f>
        <v>45</v>
      </c>
      <c r="H8" s="27"/>
    </row>
    <row r="9" spans="1:9" s="22" customFormat="1" x14ac:dyDescent="0.3">
      <c r="A9" s="23">
        <v>600</v>
      </c>
      <c r="B9" s="17">
        <v>1</v>
      </c>
      <c r="C9" s="29">
        <v>0.4</v>
      </c>
      <c r="D9" s="19">
        <f t="shared" si="4"/>
        <v>8967.5527075762748</v>
      </c>
      <c r="E9" s="20">
        <f t="shared" si="5"/>
        <v>7200</v>
      </c>
      <c r="F9" s="19">
        <f t="shared" si="6"/>
        <v>1767.5527075762748</v>
      </c>
      <c r="G9" s="17">
        <f t="shared" si="7"/>
        <v>36</v>
      </c>
      <c r="H9" s="21" t="s">
        <v>58</v>
      </c>
    </row>
    <row r="12" spans="1:9" s="7" customFormat="1" ht="15" x14ac:dyDescent="0.15">
      <c r="A12" s="7" t="s">
        <v>26</v>
      </c>
      <c r="B12" s="7" t="s">
        <v>27</v>
      </c>
      <c r="C12" s="7" t="s">
        <v>32</v>
      </c>
      <c r="D12" s="7" t="s">
        <v>33</v>
      </c>
      <c r="E12" s="7" t="s">
        <v>28</v>
      </c>
      <c r="F12" s="7" t="s">
        <v>29</v>
      </c>
      <c r="G12" s="7" t="s">
        <v>31</v>
      </c>
      <c r="H12" s="7" t="s">
        <v>34</v>
      </c>
    </row>
    <row r="13" spans="1:9" s="8" customFormat="1" x14ac:dyDescent="0.15">
      <c r="A13" s="13">
        <v>15000</v>
      </c>
      <c r="B13" s="14">
        <v>0.5</v>
      </c>
      <c r="C13" s="30">
        <v>44197</v>
      </c>
      <c r="D13" s="30">
        <v>47848</v>
      </c>
      <c r="E13" s="31">
        <f>_xlfn.CEILING.PRECISE((D13-C13)/366)</f>
        <v>10</v>
      </c>
      <c r="F13" s="13">
        <f>A13*POWER(1+B13,(D13-C13)/365)</f>
        <v>865936.98947495653</v>
      </c>
      <c r="G13" s="8">
        <f>35+E13</f>
        <v>45</v>
      </c>
      <c r="H13" s="31">
        <f>7+E13</f>
        <v>17</v>
      </c>
    </row>
    <row r="14" spans="1:9" s="8" customFormat="1" x14ac:dyDescent="0.15">
      <c r="A14" s="13">
        <v>15000</v>
      </c>
      <c r="B14" s="14">
        <v>0.5</v>
      </c>
      <c r="C14" s="30">
        <v>44197</v>
      </c>
      <c r="D14" s="30">
        <v>50770</v>
      </c>
      <c r="E14" s="31">
        <f>_xlfn.CEILING.PRECISE((D14-C14)/366)</f>
        <v>18</v>
      </c>
      <c r="F14" s="13">
        <f>A14*POWER(1+B14,(D14-C14)/365)</f>
        <v>22242379.554072522</v>
      </c>
      <c r="G14" s="8">
        <f>35+E14</f>
        <v>53</v>
      </c>
      <c r="H14" s="31">
        <f t="shared" ref="H14:H15" si="8">7+E14</f>
        <v>25</v>
      </c>
    </row>
    <row r="15" spans="1:9" x14ac:dyDescent="0.3">
      <c r="A15" s="13">
        <v>15000</v>
      </c>
      <c r="B15" s="14">
        <v>0.5</v>
      </c>
      <c r="C15" s="30">
        <v>44197</v>
      </c>
      <c r="D15" s="30">
        <v>44561</v>
      </c>
      <c r="E15" s="31">
        <f>_xlfn.CEILING.PRECISE((D15-C15)/366)</f>
        <v>1</v>
      </c>
      <c r="F15" s="13">
        <f>A15*POWER(1+B15,(D15-C15)/365)</f>
        <v>22475.019453082965</v>
      </c>
      <c r="G15" s="8">
        <f>35+E15</f>
        <v>36</v>
      </c>
      <c r="H15" s="31">
        <f t="shared" si="8"/>
        <v>8</v>
      </c>
    </row>
    <row r="16" spans="1:9" x14ac:dyDescent="0.3">
      <c r="D16" s="30"/>
    </row>
    <row r="18" spans="1:2" s="7" customFormat="1" ht="15" x14ac:dyDescent="0.15">
      <c r="A18" s="7" t="s">
        <v>35</v>
      </c>
      <c r="B18" s="7" t="s">
        <v>27</v>
      </c>
    </row>
    <row r="19" spans="1:2" x14ac:dyDescent="0.3">
      <c r="A19" s="13">
        <v>50000</v>
      </c>
      <c r="B19" s="14">
        <v>0.4</v>
      </c>
    </row>
    <row r="20" spans="1:2" x14ac:dyDescent="0.3">
      <c r="A20" s="8" t="s">
        <v>36</v>
      </c>
      <c r="B20" s="13">
        <f>A19*POWER(1+$B$19,1)</f>
        <v>70000</v>
      </c>
    </row>
    <row r="21" spans="1:2" x14ac:dyDescent="0.3">
      <c r="A21" s="8" t="s">
        <v>37</v>
      </c>
      <c r="B21" s="13">
        <f>B20*POWER(1+$B$19,1)</f>
        <v>98000</v>
      </c>
    </row>
    <row r="22" spans="1:2" x14ac:dyDescent="0.3">
      <c r="A22" s="8" t="s">
        <v>38</v>
      </c>
      <c r="B22" s="13">
        <f t="shared" ref="B22:B31" si="9">B21*POWER(1+$B$19,1)</f>
        <v>137200</v>
      </c>
    </row>
    <row r="23" spans="1:2" x14ac:dyDescent="0.3">
      <c r="A23" s="8" t="s">
        <v>39</v>
      </c>
      <c r="B23" s="13">
        <f t="shared" si="9"/>
        <v>192080</v>
      </c>
    </row>
    <row r="24" spans="1:2" x14ac:dyDescent="0.3">
      <c r="A24" s="8" t="s">
        <v>40</v>
      </c>
      <c r="B24" s="13">
        <f t="shared" si="9"/>
        <v>268912</v>
      </c>
    </row>
    <row r="25" spans="1:2" x14ac:dyDescent="0.3">
      <c r="A25" s="8" t="s">
        <v>41</v>
      </c>
      <c r="B25" s="13">
        <f t="shared" si="9"/>
        <v>376476.8</v>
      </c>
    </row>
    <row r="26" spans="1:2" x14ac:dyDescent="0.3">
      <c r="A26" s="8" t="s">
        <v>42</v>
      </c>
      <c r="B26" s="13">
        <f t="shared" si="9"/>
        <v>527067.5199999999</v>
      </c>
    </row>
    <row r="27" spans="1:2" x14ac:dyDescent="0.3">
      <c r="A27" s="8" t="s">
        <v>43</v>
      </c>
      <c r="B27" s="13">
        <f t="shared" si="9"/>
        <v>737894.52799999982</v>
      </c>
    </row>
    <row r="28" spans="1:2" x14ac:dyDescent="0.3">
      <c r="A28" s="8" t="s">
        <v>44</v>
      </c>
      <c r="B28" s="13">
        <f t="shared" si="9"/>
        <v>1033052.3391999997</v>
      </c>
    </row>
    <row r="29" spans="1:2" x14ac:dyDescent="0.3">
      <c r="A29" s="8" t="s">
        <v>45</v>
      </c>
      <c r="B29" s="13">
        <f t="shared" si="9"/>
        <v>1446273.2748799995</v>
      </c>
    </row>
    <row r="30" spans="1:2" x14ac:dyDescent="0.3">
      <c r="A30" s="8" t="s">
        <v>46</v>
      </c>
      <c r="B30" s="13">
        <f t="shared" si="9"/>
        <v>2024782.5848319991</v>
      </c>
    </row>
    <row r="31" spans="1:2" x14ac:dyDescent="0.3">
      <c r="A31" s="8" t="s">
        <v>47</v>
      </c>
      <c r="B31" s="13">
        <f t="shared" si="9"/>
        <v>2834695.6187647986</v>
      </c>
    </row>
    <row r="33" spans="1:5" x14ac:dyDescent="0.3">
      <c r="A33" s="7" t="s">
        <v>48</v>
      </c>
      <c r="B33" s="7" t="s">
        <v>49</v>
      </c>
      <c r="C33" s="7" t="s">
        <v>50</v>
      </c>
      <c r="D33" s="7" t="s">
        <v>51</v>
      </c>
      <c r="E33" s="7" t="s">
        <v>52</v>
      </c>
    </row>
    <row r="34" spans="1:5" x14ac:dyDescent="0.3">
      <c r="A34" s="13">
        <v>100000000</v>
      </c>
      <c r="B34" s="8">
        <v>25</v>
      </c>
      <c r="C34" s="14">
        <v>0.24</v>
      </c>
      <c r="D34" s="13">
        <f>A34*POWER(1+C34,-B34)</f>
        <v>461804.19206680416</v>
      </c>
      <c r="E34" s="13">
        <f>PMT(C34/12,B34*12,,-A34)</f>
        <v>5273.7816772609949</v>
      </c>
    </row>
    <row r="35" spans="1:5" x14ac:dyDescent="0.3">
      <c r="A35" s="13">
        <v>1000000</v>
      </c>
      <c r="B35" s="8">
        <v>10</v>
      </c>
      <c r="C35" s="14">
        <v>0.24</v>
      </c>
      <c r="D35" s="13">
        <f>A35*POWER(1+C35,-B35)</f>
        <v>116354.49038968913</v>
      </c>
      <c r="E35" s="13">
        <f>PMT(C35/12,B35*12,,-A35)</f>
        <v>2048.0968858329861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H2" sqref="H2"/>
    </sheetView>
  </sheetViews>
  <sheetFormatPr defaultRowHeight="13.5" x14ac:dyDescent="0.15"/>
  <cols>
    <col min="1" max="1" width="35.5" style="1" customWidth="1"/>
    <col min="2" max="2" width="14.875" style="1" customWidth="1"/>
    <col min="3" max="3" width="16.375" style="1" customWidth="1"/>
    <col min="4" max="4" width="16.25" style="1" customWidth="1"/>
    <col min="5" max="6" width="14.375" style="1" customWidth="1"/>
    <col min="7" max="7" width="14.75" style="1" customWidth="1"/>
    <col min="8" max="8" width="13" style="1" customWidth="1"/>
    <col min="9" max="9" width="15.875" style="1" customWidth="1"/>
    <col min="10" max="10" width="10.25" style="1" customWidth="1"/>
    <col min="11" max="16384" width="9" style="1"/>
  </cols>
  <sheetData>
    <row r="1" spans="1:9" s="2" customFormat="1" x14ac:dyDescent="0.15">
      <c r="A1" s="2" t="s">
        <v>10</v>
      </c>
      <c r="B1" s="2" t="s">
        <v>11</v>
      </c>
      <c r="C1" s="2" t="s">
        <v>13</v>
      </c>
      <c r="D1" s="2" t="s">
        <v>12</v>
      </c>
      <c r="E1" s="2" t="s">
        <v>15</v>
      </c>
      <c r="F1" s="2" t="s">
        <v>17</v>
      </c>
      <c r="G1" s="2" t="s">
        <v>18</v>
      </c>
      <c r="H1" s="2" t="s">
        <v>19</v>
      </c>
    </row>
    <row r="2" spans="1:9" x14ac:dyDescent="0.15">
      <c r="A2" s="1" t="s">
        <v>14</v>
      </c>
      <c r="B2" s="5">
        <v>519087</v>
      </c>
      <c r="C2" s="1">
        <v>3030.03</v>
      </c>
      <c r="D2" s="3">
        <v>0.99009999999999998</v>
      </c>
      <c r="E2" s="3">
        <v>0.98070000000000002</v>
      </c>
      <c r="F2" s="3">
        <f>C2*D2</f>
        <v>3000.0327030000003</v>
      </c>
      <c r="G2" s="3">
        <f>E2*C2</f>
        <v>2971.5504210000004</v>
      </c>
      <c r="H2" s="4">
        <f>(G2-F2)/F2</f>
        <v>-9.4939905060094729E-3</v>
      </c>
    </row>
    <row r="3" spans="1:9" x14ac:dyDescent="0.15">
      <c r="A3" s="1" t="s">
        <v>16</v>
      </c>
      <c r="B3" s="5">
        <v>501058</v>
      </c>
      <c r="C3" s="1">
        <v>1369.76</v>
      </c>
      <c r="D3" s="3">
        <v>2.0295999999999998</v>
      </c>
      <c r="E3" s="3">
        <v>2.2826</v>
      </c>
      <c r="F3" s="3">
        <f>C3*D3</f>
        <v>2780.0648959999999</v>
      </c>
      <c r="G3" s="3">
        <f>E3*C3</f>
        <v>3126.614176</v>
      </c>
      <c r="H3" s="4">
        <f>(G3-F3)/F3</f>
        <v>0.12465510445407969</v>
      </c>
    </row>
    <row r="4" spans="1:9" x14ac:dyDescent="0.15">
      <c r="A4" s="1" t="s">
        <v>20</v>
      </c>
      <c r="B4" s="5" t="s">
        <v>24</v>
      </c>
      <c r="C4" s="1">
        <v>3000</v>
      </c>
      <c r="D4" s="3">
        <v>1</v>
      </c>
      <c r="E4" s="3">
        <v>1.0203</v>
      </c>
      <c r="F4" s="3">
        <f>C4*D4</f>
        <v>3000</v>
      </c>
      <c r="G4" s="3">
        <f>E4*C4</f>
        <v>3060.9</v>
      </c>
      <c r="H4" s="4">
        <f>(G4-F4)/F4</f>
        <v>2.030000000000003E-2</v>
      </c>
    </row>
    <row r="5" spans="1:9" x14ac:dyDescent="0.15">
      <c r="A5" s="1" t="s">
        <v>21</v>
      </c>
      <c r="B5" s="5" t="s">
        <v>23</v>
      </c>
      <c r="C5" s="1">
        <v>381.24</v>
      </c>
      <c r="D5" s="3">
        <v>1</v>
      </c>
      <c r="E5" s="3">
        <v>1.1209</v>
      </c>
      <c r="F5" s="3">
        <f>C5*D5</f>
        <v>381.24</v>
      </c>
      <c r="G5" s="3">
        <f>E5*C5</f>
        <v>427.33191600000004</v>
      </c>
      <c r="H5" s="4">
        <f>(G5-F5)/F5</f>
        <v>0.12090000000000006</v>
      </c>
    </row>
    <row r="6" spans="1:9" x14ac:dyDescent="0.15">
      <c r="A6" s="1" t="s">
        <v>22</v>
      </c>
      <c r="B6" s="5" t="s">
        <v>25</v>
      </c>
      <c r="C6" s="1">
        <v>1000.45</v>
      </c>
      <c r="D6" s="3">
        <v>0.99960000000000004</v>
      </c>
      <c r="E6" s="3">
        <v>1.0351999999999999</v>
      </c>
      <c r="F6" s="3">
        <f>C6*D6</f>
        <v>1000.0498200000001</v>
      </c>
      <c r="G6" s="3">
        <f>E6*C6</f>
        <v>1035.6658399999999</v>
      </c>
      <c r="H6" s="4">
        <f>(G6-F6)/F6</f>
        <v>3.5614245698279132E-2</v>
      </c>
    </row>
    <row r="9" spans="1:9" x14ac:dyDescent="0.15">
      <c r="F9" s="3"/>
    </row>
    <row r="10" spans="1:9" x14ac:dyDescent="0.15">
      <c r="E10" s="2"/>
      <c r="F10" s="2" t="s">
        <v>56</v>
      </c>
      <c r="G10" s="2" t="s">
        <v>54</v>
      </c>
      <c r="H10" s="2" t="s">
        <v>53</v>
      </c>
      <c r="I10" s="2"/>
    </row>
    <row r="11" spans="1:9" x14ac:dyDescent="0.15">
      <c r="E11" s="2"/>
      <c r="F11" s="3">
        <f>SUM(F2:F9)</f>
        <v>10161.387419000001</v>
      </c>
      <c r="G11" s="6">
        <f>SUM(G2:G9)</f>
        <v>10622.062352999999</v>
      </c>
      <c r="H11" s="4">
        <f>IFERROR((G11-F11)/F11,0)</f>
        <v>4.5335830138571231E-2</v>
      </c>
    </row>
    <row r="12" spans="1:9" x14ac:dyDescent="0.15">
      <c r="G12" s="2" t="s">
        <v>55</v>
      </c>
    </row>
    <row r="13" spans="1:9" x14ac:dyDescent="0.15">
      <c r="G13" s="6">
        <f>神奇复利!D5</f>
        <v>44837.763537881379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C14" sqref="C14"/>
    </sheetView>
  </sheetViews>
  <sheetFormatPr defaultRowHeight="16.5" x14ac:dyDescent="0.3"/>
  <cols>
    <col min="1" max="1" width="13.625" style="11" customWidth="1"/>
    <col min="2" max="2" width="12.5" style="11" customWidth="1"/>
    <col min="3" max="3" width="13.75" style="11" customWidth="1"/>
    <col min="4" max="4" width="14.75" style="11" customWidth="1"/>
    <col min="5" max="5" width="12.75" style="11" customWidth="1"/>
    <col min="6" max="6" width="14.25" style="11" customWidth="1"/>
    <col min="7" max="7" width="12" style="11" customWidth="1"/>
    <col min="8" max="8" width="17.75" style="11" customWidth="1"/>
    <col min="9" max="16384" width="9" style="11"/>
  </cols>
  <sheetData>
    <row r="1" spans="1:9" s="7" customFormat="1" ht="15" x14ac:dyDescent="0.15">
      <c r="A1" s="7" t="s">
        <v>10</v>
      </c>
      <c r="B1" s="7" t="s">
        <v>11</v>
      </c>
      <c r="C1" s="7" t="s">
        <v>13</v>
      </c>
      <c r="D1" s="7" t="s">
        <v>12</v>
      </c>
      <c r="E1" s="7" t="s">
        <v>15</v>
      </c>
      <c r="F1" s="7" t="s">
        <v>17</v>
      </c>
      <c r="G1" s="7" t="s">
        <v>18</v>
      </c>
      <c r="H1" s="7" t="s">
        <v>19</v>
      </c>
    </row>
    <row r="2" spans="1:9" s="8" customFormat="1" x14ac:dyDescent="0.15">
      <c r="A2" s="8" t="s">
        <v>59</v>
      </c>
      <c r="B2" s="8">
        <v>510230</v>
      </c>
      <c r="C2" s="8">
        <v>1100</v>
      </c>
      <c r="D2" s="32">
        <v>1.2350000000000001</v>
      </c>
      <c r="E2" s="32">
        <v>1.2250000000000001</v>
      </c>
      <c r="F2" s="32">
        <f>C2*D2</f>
        <v>1358.5</v>
      </c>
      <c r="G2" s="32">
        <f>E2*C2</f>
        <v>1347.5</v>
      </c>
      <c r="H2" s="33">
        <f>(G2-F2)/F2</f>
        <v>-8.0971659919028341E-3</v>
      </c>
    </row>
    <row r="3" spans="1:9" s="8" customFormat="1" x14ac:dyDescent="0.15">
      <c r="A3" s="8" t="s">
        <v>60</v>
      </c>
      <c r="B3" s="8">
        <v>515030</v>
      </c>
      <c r="C3" s="8">
        <v>1200</v>
      </c>
      <c r="D3" s="32">
        <v>1.714</v>
      </c>
      <c r="E3" s="32">
        <v>1.6459999999999999</v>
      </c>
      <c r="F3" s="32">
        <f t="shared" ref="F3:F4" si="0">C3*D3</f>
        <v>2056.8000000000002</v>
      </c>
      <c r="G3" s="32">
        <f t="shared" ref="G3:G4" si="1">E3*C3</f>
        <v>1975.1999999999998</v>
      </c>
      <c r="H3" s="33">
        <f t="shared" ref="H3:H4" si="2">(G3-F3)/F3</f>
        <v>-3.9673278879813478E-2</v>
      </c>
    </row>
    <row r="4" spans="1:9" s="8" customFormat="1" x14ac:dyDescent="0.15">
      <c r="A4" s="8" t="s">
        <v>61</v>
      </c>
      <c r="B4" s="8">
        <v>159805</v>
      </c>
      <c r="C4" s="8">
        <v>1100</v>
      </c>
      <c r="D4" s="32">
        <v>1.079</v>
      </c>
      <c r="E4" s="32">
        <v>1.0740000000000001</v>
      </c>
      <c r="F4" s="32">
        <f t="shared" si="0"/>
        <v>1186.8999999999999</v>
      </c>
      <c r="G4" s="32">
        <f t="shared" si="1"/>
        <v>1181.4000000000001</v>
      </c>
      <c r="H4" s="33">
        <f t="shared" si="2"/>
        <v>-4.6339202965707078E-3</v>
      </c>
    </row>
    <row r="5" spans="1:9" s="8" customFormat="1" x14ac:dyDescent="0.15"/>
    <row r="6" spans="1:9" s="8" customFormat="1" x14ac:dyDescent="0.15"/>
    <row r="7" spans="1:9" s="8" customFormat="1" x14ac:dyDescent="0.15"/>
    <row r="8" spans="1:9" s="8" customFormat="1" x14ac:dyDescent="0.15"/>
    <row r="9" spans="1:9" s="8" customFormat="1" x14ac:dyDescent="0.15"/>
    <row r="10" spans="1:9" s="8" customFormat="1" x14ac:dyDescent="0.15">
      <c r="E10" s="7"/>
      <c r="F10" s="7" t="s">
        <v>56</v>
      </c>
      <c r="G10" s="7" t="s">
        <v>54</v>
      </c>
      <c r="H10" s="7" t="s">
        <v>19</v>
      </c>
      <c r="I10" s="7"/>
    </row>
    <row r="11" spans="1:9" s="8" customFormat="1" x14ac:dyDescent="0.15">
      <c r="E11" s="7"/>
      <c r="F11" s="32">
        <f>SUM(F2:F9)</f>
        <v>4602.2</v>
      </c>
      <c r="G11" s="32">
        <f>SUM(G2:G9)</f>
        <v>4504.1000000000004</v>
      </c>
      <c r="H11" s="33">
        <f>IFERROR((G11-F11)/F11,0)</f>
        <v>-2.1315892399287179E-2</v>
      </c>
    </row>
    <row r="12" spans="1:9" s="8" customFormat="1" x14ac:dyDescent="0.15">
      <c r="G12" s="7" t="s">
        <v>55</v>
      </c>
    </row>
    <row r="13" spans="1:9" s="8" customFormat="1" x14ac:dyDescent="0.15">
      <c r="G13" s="32">
        <f>神奇复利!F15</f>
        <v>22475.019453082965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E17" sqref="E17"/>
    </sheetView>
  </sheetViews>
  <sheetFormatPr defaultRowHeight="13.5" x14ac:dyDescent="0.15"/>
  <cols>
    <col min="1" max="2" width="16.875" customWidth="1"/>
    <col min="3" max="3" width="15.25" customWidth="1"/>
    <col min="4" max="4" width="19.75" customWidth="1"/>
    <col min="5" max="5" width="16.625" customWidth="1"/>
    <col min="6" max="6" width="18.25" customWidth="1"/>
    <col min="7" max="7" width="15.875" customWidth="1"/>
    <col min="8" max="8" width="16.25" customWidth="1"/>
  </cols>
  <sheetData>
    <row r="1" spans="1:9" s="2" customFormat="1" x14ac:dyDescent="0.15">
      <c r="A1" s="2" t="s">
        <v>10</v>
      </c>
      <c r="B1" s="2" t="s">
        <v>11</v>
      </c>
      <c r="C1" s="2" t="s">
        <v>13</v>
      </c>
      <c r="D1" s="2" t="s">
        <v>12</v>
      </c>
      <c r="E1" s="2" t="s">
        <v>15</v>
      </c>
      <c r="F1" s="2" t="s">
        <v>17</v>
      </c>
      <c r="G1" s="2" t="s">
        <v>18</v>
      </c>
      <c r="H1" s="2" t="s">
        <v>19</v>
      </c>
    </row>
    <row r="10" spans="1:9" s="1" customFormat="1" x14ac:dyDescent="0.15">
      <c r="E10" s="2"/>
      <c r="F10" s="2" t="s">
        <v>56</v>
      </c>
      <c r="G10" s="2" t="s">
        <v>54</v>
      </c>
      <c r="H10" s="2" t="s">
        <v>19</v>
      </c>
      <c r="I10" s="2"/>
    </row>
    <row r="11" spans="1:9" s="1" customFormat="1" x14ac:dyDescent="0.15">
      <c r="E11" s="2"/>
      <c r="F11" s="3">
        <f>SUM(F2:F9)</f>
        <v>0</v>
      </c>
      <c r="G11" s="6">
        <f>SUM(G2:G9)</f>
        <v>0</v>
      </c>
      <c r="H11" s="4">
        <f>IFERROR((G11-F11)/F11,0)</f>
        <v>0</v>
      </c>
    </row>
    <row r="12" spans="1:9" s="1" customFormat="1" x14ac:dyDescent="0.15">
      <c r="G12" s="2" t="s">
        <v>55</v>
      </c>
    </row>
    <row r="13" spans="1:9" s="1" customFormat="1" x14ac:dyDescent="0.15">
      <c r="G13" s="6">
        <f>神奇复利!D9</f>
        <v>8967.5527075762748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858E-3468-4E65-B768-64A6D0D614DD}">
  <dimension ref="A1:I13"/>
  <sheetViews>
    <sheetView workbookViewId="0">
      <selection activeCell="F15" sqref="F15"/>
    </sheetView>
  </sheetViews>
  <sheetFormatPr defaultRowHeight="13.5" x14ac:dyDescent="0.15"/>
  <cols>
    <col min="1" max="1" width="13.625" customWidth="1"/>
    <col min="2" max="2" width="12.5" customWidth="1"/>
    <col min="3" max="3" width="13.75" customWidth="1"/>
    <col min="4" max="4" width="14.75" customWidth="1"/>
    <col min="5" max="5" width="12.75" customWidth="1"/>
    <col min="6" max="6" width="14.25" customWidth="1"/>
    <col min="7" max="7" width="12" customWidth="1"/>
    <col min="8" max="8" width="17.75" customWidth="1"/>
  </cols>
  <sheetData>
    <row r="1" spans="1:9" s="2" customFormat="1" x14ac:dyDescent="0.15">
      <c r="A1" s="2" t="s">
        <v>10</v>
      </c>
      <c r="B1" s="2" t="s">
        <v>11</v>
      </c>
      <c r="C1" s="2" t="s">
        <v>13</v>
      </c>
      <c r="D1" s="2" t="s">
        <v>12</v>
      </c>
      <c r="E1" s="2" t="s">
        <v>15</v>
      </c>
      <c r="F1" s="2" t="s">
        <v>17</v>
      </c>
      <c r="G1" s="2" t="s">
        <v>18</v>
      </c>
      <c r="H1" s="2" t="s">
        <v>19</v>
      </c>
    </row>
    <row r="2" spans="1:9" s="1" customFormat="1" x14ac:dyDescent="0.15">
      <c r="D2" s="3"/>
      <c r="E2" s="3"/>
      <c r="F2" s="3"/>
      <c r="G2" s="3"/>
      <c r="H2" s="4"/>
    </row>
    <row r="3" spans="1:9" s="1" customFormat="1" x14ac:dyDescent="0.15">
      <c r="D3" s="3"/>
      <c r="E3" s="3"/>
      <c r="F3" s="3"/>
      <c r="G3" s="3"/>
      <c r="H3" s="4"/>
    </row>
    <row r="4" spans="1:9" s="1" customFormat="1" x14ac:dyDescent="0.15">
      <c r="D4" s="3"/>
      <c r="E4" s="3"/>
      <c r="F4" s="3"/>
      <c r="G4" s="3"/>
      <c r="H4" s="4"/>
    </row>
    <row r="5" spans="1:9" s="1" customFormat="1" x14ac:dyDescent="0.15"/>
    <row r="6" spans="1:9" s="1" customFormat="1" x14ac:dyDescent="0.15"/>
    <row r="7" spans="1:9" s="1" customFormat="1" x14ac:dyDescent="0.15"/>
    <row r="8" spans="1:9" s="1" customFormat="1" x14ac:dyDescent="0.15"/>
    <row r="9" spans="1:9" s="1" customFormat="1" x14ac:dyDescent="0.15"/>
    <row r="10" spans="1:9" s="1" customFormat="1" x14ac:dyDescent="0.15">
      <c r="E10" s="2"/>
      <c r="F10" s="2" t="s">
        <v>56</v>
      </c>
      <c r="G10" s="2" t="s">
        <v>54</v>
      </c>
      <c r="H10" s="2" t="s">
        <v>19</v>
      </c>
      <c r="I10" s="2"/>
    </row>
    <row r="11" spans="1:9" s="1" customFormat="1" x14ac:dyDescent="0.15">
      <c r="E11" s="2"/>
      <c r="F11" s="3">
        <f>SUM(F2:F9)</f>
        <v>0</v>
      </c>
      <c r="G11" s="6">
        <f>SUM(G2:G9)</f>
        <v>0</v>
      </c>
      <c r="H11" s="4">
        <f>IFERROR((G11-F11)/F11,0)</f>
        <v>0</v>
      </c>
    </row>
    <row r="12" spans="1:9" s="1" customFormat="1" x14ac:dyDescent="0.15">
      <c r="G12" s="2" t="s">
        <v>55</v>
      </c>
    </row>
    <row r="13" spans="1:9" s="1" customFormat="1" x14ac:dyDescent="0.15">
      <c r="G13" s="6">
        <f>神奇复利!D7</f>
        <v>11956.736943435035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J8" sqref="J8"/>
    </sheetView>
  </sheetViews>
  <sheetFormatPr defaultRowHeight="16.5" x14ac:dyDescent="0.15"/>
  <cols>
    <col min="1" max="1" width="17.625" style="8" customWidth="1"/>
    <col min="2" max="2" width="13.125" style="8" customWidth="1"/>
    <col min="3" max="3" width="13.875" style="8" customWidth="1"/>
    <col min="4" max="4" width="14.375" style="8" customWidth="1"/>
    <col min="5" max="5" width="18" style="8" customWidth="1"/>
    <col min="6" max="6" width="12" style="8" customWidth="1"/>
    <col min="7" max="7" width="12.25" style="8" customWidth="1"/>
    <col min="8" max="9" width="17" style="8" customWidth="1"/>
    <col min="10" max="10" width="27" style="8" customWidth="1"/>
    <col min="11" max="11" width="23.5" style="8" customWidth="1"/>
    <col min="12" max="16384" width="9" style="8"/>
  </cols>
  <sheetData>
    <row r="1" spans="1:10" s="7" customFormat="1" ht="15" x14ac:dyDescent="0.15">
      <c r="A1" s="7" t="s">
        <v>62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72</v>
      </c>
      <c r="G1" s="7" t="s">
        <v>73</v>
      </c>
      <c r="H1" s="7" t="s">
        <v>70</v>
      </c>
      <c r="I1" s="7" t="s">
        <v>71</v>
      </c>
      <c r="J1" s="7" t="s">
        <v>67</v>
      </c>
    </row>
    <row r="2" spans="1:10" x14ac:dyDescent="0.15">
      <c r="A2" s="8" t="s">
        <v>68</v>
      </c>
      <c r="B2" s="8">
        <v>515030</v>
      </c>
      <c r="C2" s="8">
        <v>158.23099999999999</v>
      </c>
      <c r="D2" s="8">
        <v>8.5589999999999993</v>
      </c>
      <c r="E2" s="34">
        <f>1/C2</f>
        <v>6.3198741081077663E-3</v>
      </c>
      <c r="J2" s="34" t="s">
        <v>78</v>
      </c>
    </row>
    <row r="3" spans="1:10" x14ac:dyDescent="0.15">
      <c r="A3" s="8" t="s">
        <v>74</v>
      </c>
      <c r="B3" s="8">
        <v>159805</v>
      </c>
      <c r="C3" s="8">
        <v>52.442999999999998</v>
      </c>
      <c r="D3" s="8">
        <v>2.7330000000000001</v>
      </c>
      <c r="E3" s="34">
        <f>1/C3</f>
        <v>1.9068321796998647E-2</v>
      </c>
      <c r="J3" s="9" t="s">
        <v>77</v>
      </c>
    </row>
    <row r="4" spans="1:10" x14ac:dyDescent="0.15">
      <c r="A4" s="8" t="s">
        <v>75</v>
      </c>
      <c r="B4" s="8">
        <v>510230</v>
      </c>
      <c r="C4" s="8">
        <v>8.8719999999999999</v>
      </c>
      <c r="D4" s="8">
        <v>1.0029999999999999</v>
      </c>
      <c r="E4" s="9">
        <f>1/C4</f>
        <v>0.1127141568981064</v>
      </c>
      <c r="J4" s="34" t="s">
        <v>76</v>
      </c>
    </row>
    <row r="18" spans="1:1" x14ac:dyDescent="0.15">
      <c r="A18" s="10" t="s">
        <v>69</v>
      </c>
    </row>
  </sheetData>
  <phoneticPr fontId="1" type="noConversion"/>
  <hyperlinks>
    <hyperlink ref="A18" r:id="rId1" xr:uid="{A3F3C4D9-831E-4613-B09E-27112C575772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3" sqref="E3"/>
    </sheetView>
  </sheetViews>
  <sheetFormatPr defaultRowHeight="13.5" x14ac:dyDescent="0.15"/>
  <cols>
    <col min="1" max="1" width="10.375" customWidth="1"/>
  </cols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神奇复利</vt:lpstr>
      <vt:lpstr>大富豪计划</vt:lpstr>
      <vt:lpstr>财务自由计划</vt:lpstr>
      <vt:lpstr>教育金计划</vt:lpstr>
      <vt:lpstr>养老金计划</vt:lpstr>
      <vt:lpstr>指标</vt:lpstr>
      <vt:lpstr>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2021-02-27T21:17:22Z</dcterms:modified>
</cp:coreProperties>
</file>