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ndru\CWRU\Research\CCF\COVIDProject\"/>
    </mc:Choice>
  </mc:AlternateContent>
  <bookViews>
    <workbookView xWindow="-120" yWindow="-120" windowWidth="20730" windowHeight="11160" activeTab="1"/>
  </bookViews>
  <sheets>
    <sheet name="Raw Data" sheetId="1" r:id="rId1"/>
    <sheet name="Tables With Automatic Formulas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G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E2" i="3"/>
  <c r="F2" i="3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<sst xmlns="http://schemas.openxmlformats.org/spreadsheetml/2006/main" count="176" uniqueCount="125">
  <si>
    <t>region</t>
  </si>
  <si>
    <t>PercentOver60</t>
  </si>
  <si>
    <t>state</t>
  </si>
  <si>
    <t>Total Physicians</t>
  </si>
  <si>
    <t>Physicians over 60</t>
  </si>
  <si>
    <t>State Pop</t>
  </si>
  <si>
    <t>Confirmed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</si>
  <si>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</si>
  <si>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</si>
  <si>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</si>
  <si>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</si>
  <si>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</si>
  <si>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</si>
  <si>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</si>
  <si>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</si>
  <si>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</si>
  <si>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</si>
  <si>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</si>
  <si>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</si>
  <si>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</si>
  <si>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</si>
  <si>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</si>
  <si>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</si>
  <si>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</si>
  <si>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</si>
  <si>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</si>
  <si>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</si>
  <si>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</si>
  <si>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</si>
  <si>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</si>
  <si>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</si>
  <si>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</si>
  <si>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</si>
  <si>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</si>
  <si>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</si>
  <si>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</si>
  <si>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</si>
  <si>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</si>
  <si>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</si>
  <si>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</si>
  <si>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</si>
  <si>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</si>
  <si>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</si>
  <si>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</si>
  <si>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</si>
  <si>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</si>
  <si>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</si>
  <si>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</si>
  <si>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</si>
  <si>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</si>
  <si>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</si>
  <si>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</si>
  <si>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</si>
  <si>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</si>
  <si>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</si>
  <si>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</si>
  <si>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</si>
  <si>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</si>
  <si>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</si>
  <si>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</si>
  <si>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</si>
  <si>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</si>
  <si>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</si>
  <si>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</si>
  <si>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</si>
  <si>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</si>
  <si>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</si>
  <si>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</si>
  <si>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</si>
  <si>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</si>
  <si>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</si>
  <si>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</si>
  <si>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</si>
  <si>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</si>
  <si>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</si>
  <si>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</si>
  <si>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</si>
  <si>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</si>
  <si>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</si>
  <si>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</si>
  <si>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</si>
  <si>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</si>
  <si>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</si>
  <si>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</si>
  <si>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</si>
  <si>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</si>
  <si>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</si>
  <si>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</si>
  <si>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</si>
  <si>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</si>
  <si>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</si>
  <si>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</si>
  <si>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</si>
  <si>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</si>
  <si>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</si>
  <si>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</si>
  <si>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</si>
  <si>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</si>
  <si>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</si>
  <si>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</si>
  <si>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</si>
  <si>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</si>
  <si>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</si>
  <si>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</si>
  <si>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</si>
  <si>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</si>
  <si>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</si>
  <si>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</si>
  <si>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</si>
  <si>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</si>
  <si>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Total COVID-19 cases </t>
  </si>
  <si>
    <t>COVID-19 deaths per 1 million population </t>
  </si>
  <si>
    <t>Deaths</t>
  </si>
  <si>
    <t>Deaths per million</t>
  </si>
  <si>
    <t>Percent over 60 years of age</t>
  </si>
  <si>
    <t>Concatenated</t>
  </si>
  <si>
    <t>Patient burden per obgyn</t>
  </si>
  <si>
    <t>COVID-19 cases per obgyn over 60 years of age </t>
  </si>
  <si>
    <t>Cases/obgyn over 60</t>
  </si>
  <si>
    <t>Population/obgyn</t>
  </si>
  <si>
    <t>State Ratio</t>
  </si>
  <si>
    <t>Female COVID-19 Cases</t>
  </si>
  <si>
    <t>VaccinationRate</t>
  </si>
  <si>
    <t>–</t>
  </si>
  <si>
    <t>Vaccination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</si>
</sst>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1" fillId="0" borderId="11" xfId="0" applyFont="1" applyFill="1" applyBorder="1" applyAlignment="1">
      <alignment vertical="center" wrapText="1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s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sex"/>
    </sheetNames>
    <sheetDataSet>
      <sheetData sheetId="0">
        <row r="1">
          <cell r="A1" t="str">
            <v>region</v>
          </cell>
          <cell r="B1" t="str">
            <v>mf_ratio</v>
          </cell>
          <cell r="C1" t="str">
            <v>female</v>
          </cell>
        </row>
        <row r="2">
          <cell r="A2" t="str">
            <v>alabama</v>
          </cell>
          <cell r="B2">
            <v>0.94099999999999995</v>
          </cell>
          <cell r="C2">
            <v>0.515198351</v>
          </cell>
        </row>
        <row r="3">
          <cell r="A3" t="str">
            <v>alaska</v>
          </cell>
          <cell r="B3">
            <v>1.08</v>
          </cell>
          <cell r="C3">
            <v>0.48076923100000002</v>
          </cell>
        </row>
        <row r="4">
          <cell r="A4" t="str">
            <v>arizona</v>
          </cell>
          <cell r="B4">
            <v>0.98899999999999999</v>
          </cell>
          <cell r="C4">
            <v>0.50276520899999999</v>
          </cell>
        </row>
        <row r="5">
          <cell r="A5" t="str">
            <v>arkansas</v>
          </cell>
          <cell r="B5">
            <v>0.96099999999999997</v>
          </cell>
          <cell r="C5">
            <v>0.50994390599999995</v>
          </cell>
        </row>
        <row r="6">
          <cell r="A6" t="str">
            <v>california</v>
          </cell>
          <cell r="B6">
            <v>0.98899999999999999</v>
          </cell>
          <cell r="C6">
            <v>0.50276520899999999</v>
          </cell>
        </row>
        <row r="7">
          <cell r="A7" t="str">
            <v>colorado</v>
          </cell>
          <cell r="B7">
            <v>1.012</v>
          </cell>
          <cell r="C7">
            <v>0.49701789299999999</v>
          </cell>
        </row>
        <row r="8">
          <cell r="A8" t="str">
            <v>connecticut</v>
          </cell>
          <cell r="B8">
            <v>0.95</v>
          </cell>
          <cell r="C8">
            <v>0.51282051299999998</v>
          </cell>
        </row>
        <row r="9">
          <cell r="A9" t="str">
            <v>delaware</v>
          </cell>
          <cell r="B9">
            <v>0.93700000000000006</v>
          </cell>
          <cell r="C9">
            <v>0.51626226099999994</v>
          </cell>
        </row>
        <row r="10">
          <cell r="A10" t="str">
            <v>district of columbia</v>
          </cell>
          <cell r="B10">
            <v>0.90800000000000003</v>
          </cell>
          <cell r="C10">
            <v>0.52410901499999996</v>
          </cell>
        </row>
        <row r="11">
          <cell r="A11" t="str">
            <v>florida</v>
          </cell>
          <cell r="B11">
            <v>0.95499999999999996</v>
          </cell>
          <cell r="C11">
            <v>0.51150895100000005</v>
          </cell>
        </row>
        <row r="12">
          <cell r="A12" t="str">
            <v>georgia</v>
          </cell>
          <cell r="B12">
            <v>0.94799999999999995</v>
          </cell>
          <cell r="C12">
            <v>0.51334702300000001</v>
          </cell>
        </row>
        <row r="13">
          <cell r="A13" t="str">
            <v>hawaii</v>
          </cell>
          <cell r="B13">
            <v>1.0009999999999999</v>
          </cell>
          <cell r="C13">
            <v>0.49975012499999999</v>
          </cell>
        </row>
        <row r="14">
          <cell r="A14" t="str">
            <v>idaho</v>
          </cell>
          <cell r="B14">
            <v>1.012</v>
          </cell>
          <cell r="C14">
            <v>0.49701789299999999</v>
          </cell>
        </row>
        <row r="15">
          <cell r="A15" t="str">
            <v>illinois</v>
          </cell>
          <cell r="B15">
            <v>0.96799999999999997</v>
          </cell>
          <cell r="C15">
            <v>0.50813008100000001</v>
          </cell>
        </row>
        <row r="16">
          <cell r="A16" t="str">
            <v>indiana</v>
          </cell>
          <cell r="B16">
            <v>0.97099999999999997</v>
          </cell>
          <cell r="C16">
            <v>0.50735667200000001</v>
          </cell>
        </row>
        <row r="17">
          <cell r="A17" t="str">
            <v>iowa</v>
          </cell>
          <cell r="B17">
            <v>0.98299999999999998</v>
          </cell>
          <cell r="C17">
            <v>0.50428643500000003</v>
          </cell>
        </row>
        <row r="18">
          <cell r="A18" t="str">
            <v>kansas</v>
          </cell>
          <cell r="B18">
            <v>0.99199999999999999</v>
          </cell>
          <cell r="C18">
            <v>0.50200803199999999</v>
          </cell>
        </row>
        <row r="19">
          <cell r="A19" t="str">
            <v>kentucky</v>
          </cell>
          <cell r="B19">
            <v>0.96899999999999997</v>
          </cell>
          <cell r="C19">
            <v>0.50787201599999998</v>
          </cell>
        </row>
        <row r="20">
          <cell r="A20" t="str">
            <v>louisiana</v>
          </cell>
          <cell r="B20">
            <v>0.95499999999999996</v>
          </cell>
          <cell r="C20">
            <v>0.51150895100000005</v>
          </cell>
        </row>
        <row r="21">
          <cell r="A21" t="str">
            <v>maine</v>
          </cell>
          <cell r="B21">
            <v>0.96099999999999997</v>
          </cell>
          <cell r="C21">
            <v>0.50994390599999995</v>
          </cell>
        </row>
        <row r="22">
          <cell r="A22" t="str">
            <v>maryland</v>
          </cell>
          <cell r="B22">
            <v>0.94199999999999995</v>
          </cell>
          <cell r="C22">
            <v>0.51493305899999997</v>
          </cell>
        </row>
        <row r="23">
          <cell r="A23" t="str">
            <v>massachusetts</v>
          </cell>
          <cell r="B23">
            <v>0.94399999999999995</v>
          </cell>
          <cell r="C23">
            <v>0.51440329200000001</v>
          </cell>
        </row>
        <row r="24">
          <cell r="A24" t="str">
            <v>michigan</v>
          </cell>
          <cell r="B24">
            <v>0.97199999999999998</v>
          </cell>
          <cell r="C24">
            <v>0.50709939100000001</v>
          </cell>
        </row>
        <row r="25">
          <cell r="A25" t="str">
            <v>minnesota</v>
          </cell>
          <cell r="B25">
            <v>0.99199999999999999</v>
          </cell>
          <cell r="C25">
            <v>0.50200803199999999</v>
          </cell>
        </row>
        <row r="26">
          <cell r="A26" t="str">
            <v>mississippi</v>
          </cell>
          <cell r="B26">
            <v>0.94</v>
          </cell>
          <cell r="C26">
            <v>0.51546391800000002</v>
          </cell>
        </row>
        <row r="27">
          <cell r="A27" t="str">
            <v>missouri</v>
          </cell>
          <cell r="B27">
            <v>0.96199999999999997</v>
          </cell>
          <cell r="C27">
            <v>0.50968399600000003</v>
          </cell>
        </row>
        <row r="28">
          <cell r="A28" t="str">
            <v>montana</v>
          </cell>
          <cell r="B28">
            <v>1.014</v>
          </cell>
          <cell r="C28">
            <v>0.49652433000000001</v>
          </cell>
        </row>
        <row r="29">
          <cell r="A29" t="str">
            <v>nebraska</v>
          </cell>
          <cell r="B29">
            <v>0.99299999999999999</v>
          </cell>
          <cell r="C29">
            <v>0.50175614700000004</v>
          </cell>
        </row>
        <row r="30">
          <cell r="A30" t="str">
            <v>nevada</v>
          </cell>
          <cell r="B30">
            <v>1.0069999999999999</v>
          </cell>
          <cell r="C30">
            <v>0.49825610399999998</v>
          </cell>
        </row>
        <row r="31">
          <cell r="A31" t="str">
            <v>new hampshire</v>
          </cell>
          <cell r="B31">
            <v>0.97399999999999998</v>
          </cell>
          <cell r="C31">
            <v>0.50658561300000005</v>
          </cell>
        </row>
        <row r="32">
          <cell r="A32" t="str">
            <v>new jersey</v>
          </cell>
          <cell r="B32">
            <v>0.95399999999999996</v>
          </cell>
          <cell r="C32">
            <v>0.51177072700000004</v>
          </cell>
        </row>
        <row r="33">
          <cell r="A33" t="str">
            <v>new mexico</v>
          </cell>
          <cell r="B33">
            <v>0.98499999999999999</v>
          </cell>
          <cell r="C33">
            <v>0.50377833800000005</v>
          </cell>
        </row>
        <row r="34">
          <cell r="A34" t="str">
            <v>new york</v>
          </cell>
          <cell r="B34">
            <v>0.94399999999999995</v>
          </cell>
          <cell r="C34">
            <v>0.51440329200000001</v>
          </cell>
        </row>
        <row r="35">
          <cell r="A35" t="str">
            <v>north carolina</v>
          </cell>
          <cell r="B35">
            <v>0.94799999999999995</v>
          </cell>
          <cell r="C35">
            <v>0.51334702300000001</v>
          </cell>
        </row>
        <row r="36">
          <cell r="A36" t="str">
            <v>north dakota</v>
          </cell>
          <cell r="B36">
            <v>1.0609999999999999</v>
          </cell>
          <cell r="C36">
            <v>0.485201359</v>
          </cell>
        </row>
        <row r="37">
          <cell r="A37" t="str">
            <v>ohio</v>
          </cell>
          <cell r="B37">
            <v>0.96199999999999997</v>
          </cell>
          <cell r="C37">
            <v>0.50968399600000003</v>
          </cell>
        </row>
        <row r="38">
          <cell r="A38" t="str">
            <v>oklahoma</v>
          </cell>
          <cell r="B38">
            <v>0.97799999999999998</v>
          </cell>
          <cell r="C38">
            <v>0.50556117300000003</v>
          </cell>
        </row>
        <row r="39">
          <cell r="A39" t="str">
            <v>oregon</v>
          </cell>
          <cell r="B39">
            <v>0.98499999999999999</v>
          </cell>
          <cell r="C39">
            <v>0.50377833800000005</v>
          </cell>
        </row>
        <row r="40">
          <cell r="A40" t="str">
            <v>pennsylvania</v>
          </cell>
          <cell r="B40">
            <v>0.96</v>
          </cell>
          <cell r="C40">
            <v>0.510204082</v>
          </cell>
        </row>
        <row r="41">
          <cell r="A41" t="str">
            <v>rhode island</v>
          </cell>
          <cell r="B41">
            <v>0.95299999999999996</v>
          </cell>
          <cell r="C41">
            <v>0.51203277000000003</v>
          </cell>
        </row>
        <row r="42">
          <cell r="A42" t="str">
            <v>south carolina</v>
          </cell>
          <cell r="B42">
            <v>0.94399999999999995</v>
          </cell>
          <cell r="C42">
            <v>0.51440329200000001</v>
          </cell>
        </row>
        <row r="43">
          <cell r="A43" t="str">
            <v>south dakota</v>
          </cell>
          <cell r="B43">
            <v>1.0189999999999999</v>
          </cell>
          <cell r="C43">
            <v>0.49529469999999998</v>
          </cell>
        </row>
        <row r="44">
          <cell r="A44" t="str">
            <v>tennessee</v>
          </cell>
          <cell r="B44">
            <v>0.95199999999999996</v>
          </cell>
          <cell r="C44">
            <v>0.51229508199999996</v>
          </cell>
        </row>
        <row r="45">
          <cell r="A45" t="str">
            <v>texas</v>
          </cell>
          <cell r="B45">
            <v>0.98599999999999999</v>
          </cell>
          <cell r="C45">
            <v>0.50352467300000003</v>
          </cell>
        </row>
        <row r="46">
          <cell r="A46" t="str">
            <v>utah</v>
          </cell>
          <cell r="B46">
            <v>1.0149999999999999</v>
          </cell>
          <cell r="C46">
            <v>0.49627791599999999</v>
          </cell>
        </row>
        <row r="47">
          <cell r="A47" t="str">
            <v>vermont</v>
          </cell>
          <cell r="B47">
            <v>0.96799999999999997</v>
          </cell>
          <cell r="C47">
            <v>0.50813008100000001</v>
          </cell>
        </row>
        <row r="48">
          <cell r="A48" t="str">
            <v>virginia</v>
          </cell>
          <cell r="B48">
            <v>0.96899999999999997</v>
          </cell>
          <cell r="C48">
            <v>0.50787201599999998</v>
          </cell>
        </row>
        <row r="49">
          <cell r="A49" t="str">
            <v>washington</v>
          </cell>
          <cell r="B49">
            <v>1</v>
          </cell>
          <cell r="C49">
            <v>0.5</v>
          </cell>
        </row>
        <row r="50">
          <cell r="A50" t="str">
            <v>west virginia</v>
          </cell>
          <cell r="B50">
            <v>0.98199999999999998</v>
          </cell>
          <cell r="C50">
            <v>0.50454086799999998</v>
          </cell>
        </row>
        <row r="51">
          <cell r="A51" t="str">
            <v>wisconsin</v>
          </cell>
          <cell r="B51">
            <v>0.98899999999999999</v>
          </cell>
          <cell r="C51">
            <v>0.50276520899999999</v>
          </cell>
        </row>
        <row r="52">
          <cell r="A52" t="str">
            <v>wyoming</v>
          </cell>
          <cell r="B52">
            <v>1.026</v>
          </cell>
          <cell r="C52">
            <v>0.493583416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E16" sqref="E16"/>
    </sheetView>
  </sheetViews>
  <sheetFormatPr defaultRowHeight="15" x14ac:dyDescent="0.25"/>
  <cols>
    <col min="2" max="2" width="9.140625" style="3"/>
    <col min="3" max="3" width="9.140625" style="3" customWidth="1"/>
    <col min="4" max="5" width="9.140625" style="3"/>
    <col min="8" max="8" width="10.85546875" customWidth="1"/>
    <col min="9" max="9" width="10.85546875" style="3" customWidth="1"/>
    <col min="10" max="10" width="21" customWidth="1"/>
    <col min="11" max="11" width="14.7109375" customWidth="1"/>
    <col min="14" max="14" width="9.140625" style="3"/>
  </cols>
  <sheetData>
    <row r="1" spans="1:14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115</v>
      </c>
      <c r="G1" t="s">
        <v>5</v>
      </c>
      <c r="H1" t="s">
        <v>6</v>
      </c>
      <c r="I1" s="3" t="s">
        <v>120</v>
      </c>
      <c r="J1" t="s">
        <v>118</v>
      </c>
      <c r="K1" t="s">
        <v>119</v>
      </c>
      <c r="L1" t="s">
        <v>112</v>
      </c>
      <c r="M1" t="s">
        <v>113</v>
      </c>
      <c r="N1" s="3" t="s">
        <v>122</v>
      </c>
    </row>
    <row r="2" spans="1:14" x14ac:dyDescent="0.25">
      <c r="A2" t="s">
        <v>7</v>
      </c>
      <c r="B2" s="3">
        <v>35.969868169999998</v>
      </c>
      <c r="C2" s="3" t="s">
        <v>8</v>
      </c>
      <c r="D2" s="3">
        <v>531</v>
      </c>
      <c r="E2" s="3">
        <v>191</v>
      </c>
      <c r="F2" t="str">
        <f>CONCATENATE(ROUND(E2,0)," (",ROUND(B2,1),"%)")</f>
        <v>191 (36%)</v>
      </c>
      <c r="G2">
        <v>4887872</v>
      </c>
      <c r="H2" s="2">
        <v>324832</v>
      </c>
      <c r="I2" s="3">
        <f>VLOOKUP(A2,[1]state_sex!$A:$C,3,FALSE)</f>
        <v>0.515198351</v>
      </c>
      <c r="J2">
        <f>ROUND(H2*I2/E2,0)</f>
        <v>876</v>
      </c>
      <c r="K2">
        <f>ROUND(G2*I2/D2,0)</f>
        <v>4742</v>
      </c>
      <c r="L2" s="3">
        <v>4389</v>
      </c>
      <c r="M2">
        <f>ROUND(L2/G2*1000000,0)</f>
        <v>898</v>
      </c>
      <c r="N2" s="3">
        <v>0.31273322999999997</v>
      </c>
    </row>
    <row r="3" spans="1:14" x14ac:dyDescent="0.25">
      <c r="A3" t="s">
        <v>9</v>
      </c>
      <c r="B3" s="3">
        <v>31.313131309999999</v>
      </c>
      <c r="C3" s="3" t="s">
        <v>10</v>
      </c>
      <c r="D3" s="3">
        <v>99</v>
      </c>
      <c r="E3" s="3">
        <v>31</v>
      </c>
      <c r="F3" s="3" t="str">
        <f t="shared" ref="F3:F52" si="0">CONCATENATE(ROUND(E3,0)," (",ROUND(B3,1),"%)")</f>
        <v>31 (31.3%)</v>
      </c>
      <c r="G3">
        <v>737430</v>
      </c>
      <c r="H3" s="2">
        <v>44023</v>
      </c>
      <c r="I3" s="3">
        <f>VLOOKUP(A3,[1]state_sex!$A:$C,3,FALSE)</f>
        <v>0.48076923100000002</v>
      </c>
      <c r="J3" s="3">
        <f t="shared" ref="J3:J52" si="1">ROUND(H3*I3/E3,0)</f>
        <v>683</v>
      </c>
      <c r="K3" s="3">
        <f t="shared" ref="K3:K52" si="2">ROUND(G3*I3/D3,0)</f>
        <v>3581</v>
      </c>
      <c r="L3" s="3">
        <v>184</v>
      </c>
      <c r="M3" s="3">
        <f t="shared" ref="M3:M52" si="3">ROUND(L3/G3*1000000,0)</f>
        <v>250</v>
      </c>
      <c r="N3" s="3">
        <v>1.6062541530000001</v>
      </c>
    </row>
    <row r="4" spans="1:14" x14ac:dyDescent="0.25">
      <c r="A4" t="s">
        <v>11</v>
      </c>
      <c r="B4" s="3">
        <v>33.59477124</v>
      </c>
      <c r="C4" s="3" t="s">
        <v>12</v>
      </c>
      <c r="D4" s="3">
        <v>765</v>
      </c>
      <c r="E4" s="3">
        <v>257</v>
      </c>
      <c r="F4" s="3" t="str">
        <f t="shared" si="0"/>
        <v>257 (33.6%)</v>
      </c>
      <c r="G4">
        <v>7171626</v>
      </c>
      <c r="H4" s="2">
        <v>461345</v>
      </c>
      <c r="I4" s="3">
        <f>VLOOKUP(A4,[1]state_sex!$A:$C,3,FALSE)</f>
        <v>0.50276520899999999</v>
      </c>
      <c r="J4" s="3">
        <f t="shared" si="1"/>
        <v>903</v>
      </c>
      <c r="K4" s="3">
        <f t="shared" si="2"/>
        <v>4713</v>
      </c>
      <c r="L4" s="3">
        <v>7972</v>
      </c>
      <c r="M4" s="3">
        <f t="shared" si="3"/>
        <v>1112</v>
      </c>
      <c r="N4" s="3">
        <v>0.32974390999999997</v>
      </c>
    </row>
    <row r="5" spans="1:14" x14ac:dyDescent="0.25">
      <c r="A5" t="s">
        <v>13</v>
      </c>
      <c r="B5" s="3">
        <v>31.046931409999999</v>
      </c>
      <c r="C5" s="3" t="s">
        <v>14</v>
      </c>
      <c r="D5" s="3">
        <v>277</v>
      </c>
      <c r="E5" s="3">
        <v>86</v>
      </c>
      <c r="F5" s="3" t="str">
        <f t="shared" si="0"/>
        <v>86 (31%)</v>
      </c>
      <c r="G5">
        <v>3013837</v>
      </c>
      <c r="H5" s="2">
        <v>203107</v>
      </c>
      <c r="I5" s="3">
        <f>VLOOKUP(A5,[1]state_sex!$A:$C,3,FALSE)</f>
        <v>0.50994390599999995</v>
      </c>
      <c r="J5" s="3">
        <f t="shared" si="1"/>
        <v>1204</v>
      </c>
      <c r="K5" s="3">
        <f t="shared" si="2"/>
        <v>5548</v>
      </c>
      <c r="L5" s="3">
        <v>3295</v>
      </c>
      <c r="M5" s="3">
        <f t="shared" si="3"/>
        <v>1093</v>
      </c>
      <c r="N5" s="3">
        <v>0.53762031600000004</v>
      </c>
    </row>
    <row r="6" spans="1:14" x14ac:dyDescent="0.25">
      <c r="A6" t="s">
        <v>15</v>
      </c>
      <c r="B6" s="3">
        <v>35.888910619999997</v>
      </c>
      <c r="C6" s="3" t="s">
        <v>16</v>
      </c>
      <c r="D6" s="3">
        <v>5113</v>
      </c>
      <c r="E6" s="3">
        <v>1835</v>
      </c>
      <c r="F6" s="3" t="str">
        <f t="shared" si="0"/>
        <v>1835 (35.9%)</v>
      </c>
      <c r="G6">
        <v>39558222</v>
      </c>
      <c r="H6" s="2">
        <v>1923887</v>
      </c>
      <c r="I6" s="3">
        <f>VLOOKUP(A6,[1]state_sex!$A:$C,3,FALSE)</f>
        <v>0.50276520899999999</v>
      </c>
      <c r="J6" s="3">
        <f t="shared" si="1"/>
        <v>527</v>
      </c>
      <c r="K6" s="3">
        <f t="shared" si="2"/>
        <v>3890</v>
      </c>
      <c r="L6" s="3">
        <v>22837</v>
      </c>
      <c r="M6" s="3">
        <f t="shared" si="3"/>
        <v>577</v>
      </c>
      <c r="N6" s="3">
        <v>0.32410455700000002</v>
      </c>
    </row>
    <row r="7" spans="1:14" x14ac:dyDescent="0.25">
      <c r="A7" t="s">
        <v>17</v>
      </c>
      <c r="B7" s="3">
        <v>27.5</v>
      </c>
      <c r="C7" s="3" t="s">
        <v>18</v>
      </c>
      <c r="D7" s="3">
        <v>760</v>
      </c>
      <c r="E7" s="3">
        <v>209</v>
      </c>
      <c r="F7" s="3" t="str">
        <f t="shared" si="0"/>
        <v>209 (27.5%)</v>
      </c>
      <c r="G7">
        <v>5695440</v>
      </c>
      <c r="H7" s="2">
        <v>311036</v>
      </c>
      <c r="I7" s="3">
        <f>VLOOKUP(A7,[1]state_sex!$A:$C,3,FALSE)</f>
        <v>0.49701789299999999</v>
      </c>
      <c r="J7" s="3">
        <f t="shared" si="1"/>
        <v>740</v>
      </c>
      <c r="K7" s="3">
        <f t="shared" si="2"/>
        <v>3725</v>
      </c>
      <c r="L7" s="3">
        <v>4378</v>
      </c>
      <c r="M7" s="3">
        <f t="shared" si="3"/>
        <v>769</v>
      </c>
      <c r="N7" s="3">
        <v>1.1102390680000001</v>
      </c>
    </row>
    <row r="8" spans="1:14" x14ac:dyDescent="0.25">
      <c r="A8" t="s">
        <v>19</v>
      </c>
      <c r="B8" s="3">
        <v>32.854864429999999</v>
      </c>
      <c r="C8" s="3" t="s">
        <v>20</v>
      </c>
      <c r="D8" s="3">
        <v>627</v>
      </c>
      <c r="E8" s="3">
        <v>206</v>
      </c>
      <c r="F8" s="3" t="str">
        <f t="shared" si="0"/>
        <v>206 (32.9%)</v>
      </c>
      <c r="G8">
        <v>3572578</v>
      </c>
      <c r="H8" s="2">
        <v>167377</v>
      </c>
      <c r="I8" s="3">
        <f>VLOOKUP(A8,[1]state_sex!$A:$C,3,FALSE)</f>
        <v>0.51282051299999998</v>
      </c>
      <c r="J8" s="3">
        <f t="shared" si="1"/>
        <v>417</v>
      </c>
      <c r="K8" s="3">
        <f t="shared" si="2"/>
        <v>2922</v>
      </c>
      <c r="L8" s="3">
        <v>5676</v>
      </c>
      <c r="M8" s="3">
        <f t="shared" si="3"/>
        <v>1589</v>
      </c>
      <c r="N8" s="3">
        <v>0.46148747499999998</v>
      </c>
    </row>
    <row r="9" spans="1:14" x14ac:dyDescent="0.25">
      <c r="A9" t="s">
        <v>21</v>
      </c>
      <c r="B9" s="3">
        <v>30.4</v>
      </c>
      <c r="C9" s="3" t="s">
        <v>22</v>
      </c>
      <c r="D9" s="3">
        <v>125</v>
      </c>
      <c r="E9" s="3">
        <v>38</v>
      </c>
      <c r="F9" s="3" t="str">
        <f t="shared" si="0"/>
        <v>38 (30.4%)</v>
      </c>
      <c r="G9">
        <v>967150</v>
      </c>
      <c r="H9" s="2">
        <v>51056</v>
      </c>
      <c r="I9" s="3">
        <f>VLOOKUP(A9,[1]state_sex!$A:$C,3,FALSE)</f>
        <v>0.51626226099999994</v>
      </c>
      <c r="J9" s="3">
        <f t="shared" si="1"/>
        <v>694</v>
      </c>
      <c r="K9" s="3">
        <f t="shared" si="2"/>
        <v>3994</v>
      </c>
      <c r="L9" s="3">
        <v>871</v>
      </c>
      <c r="M9" s="3">
        <f t="shared" si="3"/>
        <v>901</v>
      </c>
      <c r="N9" s="3">
        <v>0.74445535900000004</v>
      </c>
    </row>
    <row r="10" spans="1:14" x14ac:dyDescent="0.25">
      <c r="A10" t="s">
        <v>23</v>
      </c>
      <c r="B10" s="3">
        <v>27.615062760000001</v>
      </c>
      <c r="C10" s="3" t="s">
        <v>24</v>
      </c>
      <c r="D10" s="3">
        <v>239</v>
      </c>
      <c r="E10" s="3">
        <v>66</v>
      </c>
      <c r="F10" s="3" t="str">
        <f t="shared" si="0"/>
        <v>66 (27.6%)</v>
      </c>
      <c r="G10">
        <v>702500</v>
      </c>
      <c r="H10" s="2">
        <v>26740</v>
      </c>
      <c r="I10" s="3">
        <f>VLOOKUP(A10,[1]state_sex!$A:$C,3,FALSE)</f>
        <v>0.52410901499999996</v>
      </c>
      <c r="J10" s="3">
        <f t="shared" si="1"/>
        <v>212</v>
      </c>
      <c r="K10" s="3">
        <f t="shared" si="2"/>
        <v>1541</v>
      </c>
      <c r="L10" s="3">
        <v>742</v>
      </c>
      <c r="M10" s="3">
        <f t="shared" si="3"/>
        <v>1056</v>
      </c>
      <c r="N10" s="3">
        <v>0.64056939499999999</v>
      </c>
    </row>
    <row r="11" spans="1:14" x14ac:dyDescent="0.25">
      <c r="A11" t="s">
        <v>25</v>
      </c>
      <c r="B11" s="3">
        <v>36.712871290000002</v>
      </c>
      <c r="C11" s="3" t="s">
        <v>26</v>
      </c>
      <c r="D11" s="3">
        <v>2525</v>
      </c>
      <c r="E11" s="3">
        <v>927</v>
      </c>
      <c r="F11" s="3" t="str">
        <f t="shared" si="0"/>
        <v>927 (36.7%)</v>
      </c>
      <c r="G11">
        <v>21299300</v>
      </c>
      <c r="H11" s="2">
        <v>1212581</v>
      </c>
      <c r="I11" s="3">
        <f>VLOOKUP(A11,[1]state_sex!$A:$C,3,FALSE)</f>
        <v>0.51150895100000005</v>
      </c>
      <c r="J11" s="3">
        <f t="shared" si="1"/>
        <v>669</v>
      </c>
      <c r="K11" s="3">
        <f t="shared" si="2"/>
        <v>4315</v>
      </c>
      <c r="L11" s="3">
        <v>20680</v>
      </c>
      <c r="M11" s="3">
        <f t="shared" si="3"/>
        <v>971</v>
      </c>
      <c r="N11" s="3">
        <v>0.55759579000000004</v>
      </c>
    </row>
    <row r="12" spans="1:14" x14ac:dyDescent="0.25">
      <c r="A12" t="s">
        <v>27</v>
      </c>
      <c r="B12" s="3">
        <v>31.282051280000001</v>
      </c>
      <c r="C12" s="3" t="s">
        <v>28</v>
      </c>
      <c r="D12" s="3">
        <v>1365</v>
      </c>
      <c r="E12" s="3">
        <v>427</v>
      </c>
      <c r="F12" s="3" t="str">
        <f t="shared" si="0"/>
        <v>427 (31.3%)</v>
      </c>
      <c r="G12">
        <v>10519464</v>
      </c>
      <c r="H12" s="2">
        <v>591438</v>
      </c>
      <c r="I12" s="3">
        <f>VLOOKUP(A12,[1]state_sex!$A:$C,3,FALSE)</f>
        <v>0.51334702300000001</v>
      </c>
      <c r="J12" s="3">
        <f t="shared" si="1"/>
        <v>711</v>
      </c>
      <c r="K12" s="3">
        <f t="shared" si="2"/>
        <v>3956</v>
      </c>
      <c r="L12" s="3">
        <v>10399</v>
      </c>
      <c r="M12" s="3">
        <f t="shared" si="3"/>
        <v>989</v>
      </c>
      <c r="N12" s="3">
        <v>0.24725594400000001</v>
      </c>
    </row>
    <row r="13" spans="1:14" x14ac:dyDescent="0.25">
      <c r="A13" t="s">
        <v>29</v>
      </c>
      <c r="B13" s="3">
        <v>30.932203390000002</v>
      </c>
      <c r="C13" s="3" t="s">
        <v>30</v>
      </c>
      <c r="D13" s="3">
        <v>236</v>
      </c>
      <c r="E13" s="3">
        <v>73</v>
      </c>
      <c r="F13" s="3" t="str">
        <f t="shared" si="0"/>
        <v>73 (30.9%)</v>
      </c>
      <c r="G13">
        <v>1420536</v>
      </c>
      <c r="H13" s="2">
        <v>20709</v>
      </c>
      <c r="I13" s="3">
        <f>VLOOKUP(A13,[1]state_sex!$A:$C,3,FALSE)</f>
        <v>0.49975012499999999</v>
      </c>
      <c r="J13" s="3">
        <f t="shared" si="1"/>
        <v>142</v>
      </c>
      <c r="K13" s="3">
        <f t="shared" si="2"/>
        <v>3008</v>
      </c>
      <c r="L13" s="3">
        <v>282</v>
      </c>
      <c r="M13" s="3">
        <f t="shared" si="3"/>
        <v>199</v>
      </c>
      <c r="N13" s="3" t="s">
        <v>123</v>
      </c>
    </row>
    <row r="14" spans="1:14" x14ac:dyDescent="0.25">
      <c r="A14" t="s">
        <v>31</v>
      </c>
      <c r="B14" s="3">
        <v>30.06134969</v>
      </c>
      <c r="C14" s="3" t="s">
        <v>32</v>
      </c>
      <c r="D14" s="3">
        <v>163</v>
      </c>
      <c r="E14" s="3">
        <v>49</v>
      </c>
      <c r="F14" s="3" t="str">
        <f t="shared" si="0"/>
        <v>49 (30.1%)</v>
      </c>
      <c r="G14">
        <v>1754240</v>
      </c>
      <c r="H14" s="2">
        <v>130877</v>
      </c>
      <c r="I14" s="3">
        <f>VLOOKUP(A14,[1]state_sex!$A:$C,3,FALSE)</f>
        <v>0.49701789299999999</v>
      </c>
      <c r="J14" s="3">
        <f t="shared" si="1"/>
        <v>1328</v>
      </c>
      <c r="K14" s="3">
        <f t="shared" si="2"/>
        <v>5349</v>
      </c>
      <c r="L14" s="3">
        <v>1301</v>
      </c>
      <c r="M14" s="3">
        <f t="shared" si="3"/>
        <v>742</v>
      </c>
      <c r="N14" s="3">
        <v>0.57569089699999998</v>
      </c>
    </row>
    <row r="15" spans="1:14" x14ac:dyDescent="0.25">
      <c r="A15" t="s">
        <v>33</v>
      </c>
      <c r="B15" s="3">
        <v>29.36145952</v>
      </c>
      <c r="C15" s="3" t="s">
        <v>34</v>
      </c>
      <c r="D15" s="3">
        <v>1754</v>
      </c>
      <c r="E15" s="3">
        <v>515</v>
      </c>
      <c r="F15" s="3" t="str">
        <f t="shared" si="0"/>
        <v>515 (29.4%)</v>
      </c>
      <c r="G15">
        <v>12740715</v>
      </c>
      <c r="H15" s="2">
        <v>905069</v>
      </c>
      <c r="I15" s="3">
        <f>VLOOKUP(A15,[1]state_sex!$A:$C,3,FALSE)</f>
        <v>0.50813008100000001</v>
      </c>
      <c r="J15" s="3">
        <f t="shared" si="1"/>
        <v>893</v>
      </c>
      <c r="K15" s="3">
        <f t="shared" si="2"/>
        <v>3691</v>
      </c>
      <c r="L15" s="3">
        <v>16527</v>
      </c>
      <c r="M15" s="3">
        <f t="shared" si="3"/>
        <v>1297</v>
      </c>
      <c r="N15" s="3">
        <v>0.80211353900000004</v>
      </c>
    </row>
    <row r="16" spans="1:14" x14ac:dyDescent="0.25">
      <c r="A16" t="s">
        <v>35</v>
      </c>
      <c r="B16" s="3">
        <v>26.902173909999998</v>
      </c>
      <c r="C16" s="3" t="s">
        <v>36</v>
      </c>
      <c r="D16" s="3">
        <v>736</v>
      </c>
      <c r="E16" s="3">
        <v>198</v>
      </c>
      <c r="F16" s="3" t="str">
        <f t="shared" si="0"/>
        <v>198 (26.9%)</v>
      </c>
      <c r="G16">
        <v>6691950</v>
      </c>
      <c r="H16" s="2">
        <v>468219</v>
      </c>
      <c r="I16" s="3">
        <f>VLOOKUP(A16,[1]state_sex!$A:$C,3,FALSE)</f>
        <v>0.50735667200000001</v>
      </c>
      <c r="J16" s="3">
        <f t="shared" si="1"/>
        <v>1200</v>
      </c>
      <c r="K16" s="3">
        <f t="shared" si="2"/>
        <v>4613</v>
      </c>
      <c r="L16" s="3">
        <v>7438</v>
      </c>
      <c r="M16" s="3">
        <f t="shared" si="3"/>
        <v>1111</v>
      </c>
      <c r="N16" s="3">
        <v>0.59773309699999999</v>
      </c>
    </row>
    <row r="17" spans="1:14" x14ac:dyDescent="0.25">
      <c r="A17" t="s">
        <v>37</v>
      </c>
      <c r="B17" s="3">
        <v>28.214285709999999</v>
      </c>
      <c r="C17" s="3" t="s">
        <v>38</v>
      </c>
      <c r="D17" s="3">
        <v>280</v>
      </c>
      <c r="E17" s="3">
        <v>79</v>
      </c>
      <c r="F17" s="3" t="str">
        <f t="shared" si="0"/>
        <v>79 (28.2%)</v>
      </c>
      <c r="G17">
        <v>3156083</v>
      </c>
      <c r="H17" s="2">
        <v>268736</v>
      </c>
      <c r="I17" s="3">
        <f>VLOOKUP(A17,[1]state_sex!$A:$C,3,FALSE)</f>
        <v>0.50428643500000003</v>
      </c>
      <c r="J17" s="3">
        <f t="shared" si="1"/>
        <v>1715</v>
      </c>
      <c r="K17" s="3">
        <f t="shared" si="2"/>
        <v>5684</v>
      </c>
      <c r="L17" s="3">
        <v>3588</v>
      </c>
      <c r="M17" s="3">
        <f t="shared" si="3"/>
        <v>1137</v>
      </c>
      <c r="N17" s="3">
        <v>0.26615269600000002</v>
      </c>
    </row>
    <row r="18" spans="1:14" x14ac:dyDescent="0.25">
      <c r="A18" t="s">
        <v>39</v>
      </c>
      <c r="B18" s="3">
        <v>28.23129252</v>
      </c>
      <c r="C18" s="3" t="s">
        <v>40</v>
      </c>
      <c r="D18" s="3">
        <v>294</v>
      </c>
      <c r="E18" s="3">
        <v>83</v>
      </c>
      <c r="F18" s="3" t="str">
        <f t="shared" si="0"/>
        <v>83 (28.2%)</v>
      </c>
      <c r="G18">
        <v>2911475</v>
      </c>
      <c r="H18" s="2">
        <v>207784</v>
      </c>
      <c r="I18" s="3">
        <f>VLOOKUP(A18,[1]state_sex!$A:$C,3,FALSE)</f>
        <v>0.50200803199999999</v>
      </c>
      <c r="J18" s="3">
        <f t="shared" si="1"/>
        <v>1257</v>
      </c>
      <c r="K18" s="3">
        <f t="shared" si="2"/>
        <v>4971</v>
      </c>
      <c r="L18" s="3">
        <v>2448</v>
      </c>
      <c r="M18" s="3">
        <f t="shared" si="3"/>
        <v>841</v>
      </c>
      <c r="N18" s="3">
        <v>6.3129512999999998E-2</v>
      </c>
    </row>
    <row r="19" spans="1:14" x14ac:dyDescent="0.25">
      <c r="A19" t="s">
        <v>41</v>
      </c>
      <c r="B19" s="3">
        <v>31.25</v>
      </c>
      <c r="C19" s="3" t="s">
        <v>42</v>
      </c>
      <c r="D19" s="3">
        <v>496</v>
      </c>
      <c r="E19" s="3">
        <v>155</v>
      </c>
      <c r="F19" s="3" t="str">
        <f t="shared" si="0"/>
        <v>155 (31.3%)</v>
      </c>
      <c r="G19">
        <v>4468408</v>
      </c>
      <c r="H19" s="2">
        <v>244296</v>
      </c>
      <c r="I19" s="3">
        <f>VLOOKUP(A19,[1]state_sex!$A:$C,3,FALSE)</f>
        <v>0.50787201599999998</v>
      </c>
      <c r="J19" s="3">
        <f t="shared" si="1"/>
        <v>800</v>
      </c>
      <c r="K19" s="3">
        <f t="shared" si="2"/>
        <v>4575</v>
      </c>
      <c r="L19" s="3">
        <v>2412</v>
      </c>
      <c r="M19" s="3">
        <f t="shared" si="3"/>
        <v>540</v>
      </c>
      <c r="N19" s="3">
        <v>0.250469518</v>
      </c>
    </row>
    <row r="20" spans="1:14" x14ac:dyDescent="0.25">
      <c r="A20" t="s">
        <v>43</v>
      </c>
      <c r="B20" s="3">
        <v>32.677760970000001</v>
      </c>
      <c r="C20" s="3" t="s">
        <v>44</v>
      </c>
      <c r="D20" s="3">
        <v>661</v>
      </c>
      <c r="E20" s="3">
        <v>216</v>
      </c>
      <c r="F20" s="3" t="str">
        <f t="shared" si="0"/>
        <v>216 (32.7%)</v>
      </c>
      <c r="G20">
        <v>4659900</v>
      </c>
      <c r="H20" s="2">
        <v>287261</v>
      </c>
      <c r="I20" s="3">
        <f>VLOOKUP(A20,[1]state_sex!$A:$C,3,FALSE)</f>
        <v>0.51150895100000005</v>
      </c>
      <c r="J20" s="3">
        <f t="shared" si="1"/>
        <v>680</v>
      </c>
      <c r="K20" s="3">
        <f t="shared" si="2"/>
        <v>3606</v>
      </c>
      <c r="L20" s="3">
        <v>7107</v>
      </c>
      <c r="M20" s="3">
        <f t="shared" si="3"/>
        <v>1525</v>
      </c>
      <c r="N20" s="3">
        <v>0.70314813600000003</v>
      </c>
    </row>
    <row r="21" spans="1:14" x14ac:dyDescent="0.25">
      <c r="A21" t="s">
        <v>45</v>
      </c>
      <c r="B21" s="3">
        <v>34.337349400000001</v>
      </c>
      <c r="C21" s="3" t="s">
        <v>46</v>
      </c>
      <c r="D21" s="3">
        <v>166</v>
      </c>
      <c r="E21" s="3">
        <v>57</v>
      </c>
      <c r="F21" s="3" t="str">
        <f t="shared" si="0"/>
        <v>57 (34.3%)</v>
      </c>
      <c r="G21">
        <v>1338375</v>
      </c>
      <c r="H21" s="2">
        <v>19285</v>
      </c>
      <c r="I21" s="3">
        <f>VLOOKUP(A21,[1]state_sex!$A:$C,3,FALSE)</f>
        <v>0.50994390599999995</v>
      </c>
      <c r="J21" s="3">
        <f t="shared" si="1"/>
        <v>173</v>
      </c>
      <c r="K21" s="3">
        <f t="shared" si="2"/>
        <v>4111</v>
      </c>
      <c r="L21" s="3">
        <v>293</v>
      </c>
      <c r="M21" s="3">
        <f t="shared" si="3"/>
        <v>219</v>
      </c>
      <c r="N21" s="3">
        <v>1.275203138</v>
      </c>
    </row>
    <row r="22" spans="1:14" x14ac:dyDescent="0.25">
      <c r="A22" t="s">
        <v>47</v>
      </c>
      <c r="B22" s="3">
        <v>31.529850750000001</v>
      </c>
      <c r="C22" s="3" t="s">
        <v>48</v>
      </c>
      <c r="D22" s="3">
        <v>1072</v>
      </c>
      <c r="E22" s="3">
        <v>338</v>
      </c>
      <c r="F22" s="3" t="str">
        <f t="shared" si="0"/>
        <v>338 (31.5%)</v>
      </c>
      <c r="G22">
        <v>6042780</v>
      </c>
      <c r="H22" s="2">
        <v>253073</v>
      </c>
      <c r="I22" s="3">
        <f>VLOOKUP(A22,[1]state_sex!$A:$C,3,FALSE)</f>
        <v>0.51493305899999997</v>
      </c>
      <c r="J22" s="3">
        <f t="shared" si="1"/>
        <v>386</v>
      </c>
      <c r="K22" s="3">
        <f t="shared" si="2"/>
        <v>2903</v>
      </c>
      <c r="L22" s="3">
        <v>5471</v>
      </c>
      <c r="M22" s="3">
        <f t="shared" si="3"/>
        <v>905</v>
      </c>
      <c r="N22" s="3">
        <v>0.327961634</v>
      </c>
    </row>
    <row r="23" spans="1:14" x14ac:dyDescent="0.25">
      <c r="A23" t="s">
        <v>49</v>
      </c>
      <c r="B23" s="3">
        <v>29.750479850000001</v>
      </c>
      <c r="C23" s="3" t="s">
        <v>50</v>
      </c>
      <c r="D23" s="3">
        <v>1042</v>
      </c>
      <c r="E23" s="3">
        <v>310</v>
      </c>
      <c r="F23" s="3" t="str">
        <f t="shared" si="0"/>
        <v>310 (29.8%)</v>
      </c>
      <c r="G23">
        <v>6902276</v>
      </c>
      <c r="H23" s="2">
        <v>327374</v>
      </c>
      <c r="I23" s="3">
        <f>VLOOKUP(A23,[1]state_sex!$A:$C,3,FALSE)</f>
        <v>0.51440329200000001</v>
      </c>
      <c r="J23" s="3">
        <f t="shared" si="1"/>
        <v>543</v>
      </c>
      <c r="K23" s="3">
        <f t="shared" si="2"/>
        <v>3407</v>
      </c>
      <c r="L23" s="3">
        <v>11759</v>
      </c>
      <c r="M23" s="3">
        <f t="shared" si="3"/>
        <v>1704</v>
      </c>
      <c r="N23" s="3">
        <v>0.51603268300000005</v>
      </c>
    </row>
    <row r="24" spans="1:14" x14ac:dyDescent="0.25">
      <c r="A24" t="s">
        <v>51</v>
      </c>
      <c r="B24" s="3">
        <v>30.2091402</v>
      </c>
      <c r="C24" s="3" t="s">
        <v>52</v>
      </c>
      <c r="D24" s="3">
        <v>1291</v>
      </c>
      <c r="E24" s="3">
        <v>390</v>
      </c>
      <c r="F24" s="3" t="str">
        <f t="shared" si="0"/>
        <v>390 (30.2%)</v>
      </c>
      <c r="G24">
        <v>9996191</v>
      </c>
      <c r="H24" s="2">
        <v>501115</v>
      </c>
      <c r="I24" s="3">
        <f>VLOOKUP(A24,[1]state_sex!$A:$C,3,FALSE)</f>
        <v>0.50709939100000001</v>
      </c>
      <c r="J24" s="3">
        <f t="shared" si="1"/>
        <v>652</v>
      </c>
      <c r="K24" s="3">
        <f t="shared" si="2"/>
        <v>3926</v>
      </c>
      <c r="L24" s="3">
        <v>12153</v>
      </c>
      <c r="M24" s="3">
        <f t="shared" si="3"/>
        <v>1216</v>
      </c>
      <c r="N24" s="3">
        <v>0.37674350200000001</v>
      </c>
    </row>
    <row r="25" spans="1:14" x14ac:dyDescent="0.25">
      <c r="A25" t="s">
        <v>53</v>
      </c>
      <c r="B25" s="3">
        <v>25.759768449999999</v>
      </c>
      <c r="C25" s="3" t="s">
        <v>54</v>
      </c>
      <c r="D25" s="3">
        <v>691</v>
      </c>
      <c r="E25" s="3">
        <v>178</v>
      </c>
      <c r="F25" s="3" t="str">
        <f t="shared" si="0"/>
        <v>178 (25.8%)</v>
      </c>
      <c r="G25">
        <v>5611320</v>
      </c>
      <c r="H25" s="2">
        <v>399311</v>
      </c>
      <c r="I25" s="3">
        <f>VLOOKUP(A25,[1]state_sex!$A:$C,3,FALSE)</f>
        <v>0.50200803199999999</v>
      </c>
      <c r="J25" s="3">
        <f t="shared" si="1"/>
        <v>1126</v>
      </c>
      <c r="K25" s="3">
        <f t="shared" si="2"/>
        <v>4077</v>
      </c>
      <c r="L25" s="3">
        <v>4931</v>
      </c>
      <c r="M25" s="3">
        <f t="shared" si="3"/>
        <v>879</v>
      </c>
      <c r="N25" s="3">
        <v>0.20633291300000001</v>
      </c>
    </row>
    <row r="26" spans="1:14" x14ac:dyDescent="0.25">
      <c r="A26" t="s">
        <v>55</v>
      </c>
      <c r="B26" s="3">
        <v>32.5</v>
      </c>
      <c r="C26" s="3" t="s">
        <v>56</v>
      </c>
      <c r="D26" s="3">
        <v>320</v>
      </c>
      <c r="E26" s="3">
        <v>104</v>
      </c>
      <c r="F26" s="3" t="str">
        <f t="shared" si="0"/>
        <v>104 (32.5%)</v>
      </c>
      <c r="G26">
        <v>2986479</v>
      </c>
      <c r="H26" s="2">
        <v>195500</v>
      </c>
      <c r="I26" s="3">
        <f>VLOOKUP(A26,[1]state_sex!$A:$C,3,FALSE)</f>
        <v>0.51546391800000002</v>
      </c>
      <c r="J26" s="3">
        <f t="shared" si="1"/>
        <v>969</v>
      </c>
      <c r="K26" s="3">
        <f t="shared" si="2"/>
        <v>4811</v>
      </c>
      <c r="L26" s="3">
        <v>4411</v>
      </c>
      <c r="M26" s="3">
        <f t="shared" si="3"/>
        <v>1477</v>
      </c>
      <c r="N26" s="3">
        <v>0.150679111</v>
      </c>
    </row>
    <row r="27" spans="1:14" x14ac:dyDescent="0.25">
      <c r="A27" t="s">
        <v>57</v>
      </c>
      <c r="B27" s="3">
        <v>26.96011004</v>
      </c>
      <c r="C27" s="3" t="s">
        <v>58</v>
      </c>
      <c r="D27" s="3">
        <v>727</v>
      </c>
      <c r="E27" s="3">
        <v>196</v>
      </c>
      <c r="F27" s="3" t="str">
        <f t="shared" si="0"/>
        <v>196 (27%)</v>
      </c>
      <c r="G27">
        <v>6126518</v>
      </c>
      <c r="H27" s="2">
        <v>377948</v>
      </c>
      <c r="I27" s="3">
        <f>VLOOKUP(A27,[1]state_sex!$A:$C,3,FALSE)</f>
        <v>0.50968399600000003</v>
      </c>
      <c r="J27" s="3">
        <f t="shared" si="1"/>
        <v>983</v>
      </c>
      <c r="K27" s="3">
        <f t="shared" si="2"/>
        <v>4295</v>
      </c>
      <c r="L27" s="3">
        <v>5088</v>
      </c>
      <c r="M27" s="3">
        <f t="shared" si="3"/>
        <v>830</v>
      </c>
      <c r="N27" s="3">
        <v>0.37541716200000003</v>
      </c>
    </row>
    <row r="28" spans="1:14" x14ac:dyDescent="0.25">
      <c r="A28" t="s">
        <v>59</v>
      </c>
      <c r="B28" s="3">
        <v>32.478632480000002</v>
      </c>
      <c r="C28" s="3" t="s">
        <v>60</v>
      </c>
      <c r="D28" s="3">
        <v>117</v>
      </c>
      <c r="E28" s="3">
        <v>38</v>
      </c>
      <c r="F28" s="3" t="str">
        <f t="shared" si="0"/>
        <v>38 (32.5%)</v>
      </c>
      <c r="G28">
        <v>1062325</v>
      </c>
      <c r="H28" s="2">
        <v>77324</v>
      </c>
      <c r="I28" s="3">
        <f>VLOOKUP(A28,[1]state_sex!$A:$C,3,FALSE)</f>
        <v>0.49652433000000001</v>
      </c>
      <c r="J28" s="3">
        <f t="shared" si="1"/>
        <v>1010</v>
      </c>
      <c r="K28" s="3">
        <f t="shared" si="2"/>
        <v>4508</v>
      </c>
      <c r="L28" s="3">
        <v>881</v>
      </c>
      <c r="M28" s="3">
        <f t="shared" si="3"/>
        <v>829</v>
      </c>
      <c r="N28" s="3">
        <v>0.69724425199999995</v>
      </c>
    </row>
    <row r="29" spans="1:14" x14ac:dyDescent="0.25">
      <c r="A29" t="s">
        <v>61</v>
      </c>
      <c r="B29" s="3">
        <v>29.665071770000001</v>
      </c>
      <c r="C29" s="3" t="s">
        <v>62</v>
      </c>
      <c r="D29" s="3">
        <v>209</v>
      </c>
      <c r="E29" s="3">
        <v>62</v>
      </c>
      <c r="F29" s="3" t="str">
        <f t="shared" si="0"/>
        <v>62 (29.7%)</v>
      </c>
      <c r="G29">
        <v>1929233</v>
      </c>
      <c r="H29" s="2">
        <v>157103</v>
      </c>
      <c r="I29" s="3">
        <f>VLOOKUP(A29,[1]state_sex!$A:$C,3,FALSE)</f>
        <v>0.50175614700000004</v>
      </c>
      <c r="J29" s="3">
        <f t="shared" si="1"/>
        <v>1271</v>
      </c>
      <c r="K29" s="3">
        <f t="shared" si="2"/>
        <v>4632</v>
      </c>
      <c r="L29" s="3">
        <v>1511</v>
      </c>
      <c r="M29" s="3">
        <f t="shared" si="3"/>
        <v>783</v>
      </c>
      <c r="N29" s="3">
        <v>0.80145840300000004</v>
      </c>
    </row>
    <row r="30" spans="1:14" x14ac:dyDescent="0.25">
      <c r="A30" t="s">
        <v>63</v>
      </c>
      <c r="B30" s="3">
        <v>32.131147540000001</v>
      </c>
      <c r="C30" s="3" t="s">
        <v>64</v>
      </c>
      <c r="D30" s="3">
        <v>305</v>
      </c>
      <c r="E30" s="3">
        <v>98</v>
      </c>
      <c r="F30" s="3" t="str">
        <f t="shared" si="0"/>
        <v>98 (32.1%)</v>
      </c>
      <c r="G30">
        <v>3034381</v>
      </c>
      <c r="H30" s="2">
        <v>205884</v>
      </c>
      <c r="I30" s="3">
        <f>VLOOKUP(A30,[1]state_sex!$A:$C,3,FALSE)</f>
        <v>0.49825610399999998</v>
      </c>
      <c r="J30" s="3">
        <f t="shared" si="1"/>
        <v>1047</v>
      </c>
      <c r="K30" s="3">
        <f t="shared" si="2"/>
        <v>4957</v>
      </c>
      <c r="L30" s="3">
        <v>2785</v>
      </c>
      <c r="M30" s="3">
        <f t="shared" si="3"/>
        <v>918</v>
      </c>
      <c r="N30" s="3">
        <v>0.50115657899999999</v>
      </c>
    </row>
    <row r="31" spans="1:14" x14ac:dyDescent="0.25">
      <c r="A31" t="s">
        <v>65</v>
      </c>
      <c r="B31" s="3">
        <v>30.386740329999999</v>
      </c>
      <c r="C31" s="3" t="s">
        <v>66</v>
      </c>
      <c r="D31" s="3">
        <v>181</v>
      </c>
      <c r="E31" s="3">
        <v>55</v>
      </c>
      <c r="F31" s="3" t="str">
        <f t="shared" si="0"/>
        <v>55 (30.4%)</v>
      </c>
      <c r="G31">
        <v>1356480</v>
      </c>
      <c r="H31" s="2">
        <v>37388</v>
      </c>
      <c r="I31" s="3">
        <f>VLOOKUP(A31,[1]state_sex!$A:$C,3,FALSE)</f>
        <v>0.50658561300000005</v>
      </c>
      <c r="J31" s="3">
        <f t="shared" si="1"/>
        <v>344</v>
      </c>
      <c r="K31" s="3">
        <f t="shared" si="2"/>
        <v>3797</v>
      </c>
      <c r="L31" s="3">
        <v>656</v>
      </c>
      <c r="M31" s="3">
        <f t="shared" si="3"/>
        <v>484</v>
      </c>
      <c r="N31" s="3">
        <v>0.28153750900000002</v>
      </c>
    </row>
    <row r="32" spans="1:14" x14ac:dyDescent="0.25">
      <c r="A32" t="s">
        <v>67</v>
      </c>
      <c r="B32" s="3">
        <v>34.482758619999998</v>
      </c>
      <c r="C32" s="3" t="s">
        <v>68</v>
      </c>
      <c r="D32" s="3">
        <v>1363</v>
      </c>
      <c r="E32" s="3">
        <v>470</v>
      </c>
      <c r="F32" s="3" t="str">
        <f t="shared" si="0"/>
        <v>470 (34.5%)</v>
      </c>
      <c r="G32">
        <v>8908714</v>
      </c>
      <c r="H32" s="2">
        <v>435763</v>
      </c>
      <c r="I32" s="3">
        <f>VLOOKUP(A32,[1]state_sex!$A:$C,3,FALSE)</f>
        <v>0.51177072700000004</v>
      </c>
      <c r="J32" s="3">
        <f t="shared" si="1"/>
        <v>474</v>
      </c>
      <c r="K32" s="3">
        <f t="shared" si="2"/>
        <v>3345</v>
      </c>
      <c r="L32" s="3">
        <v>18223</v>
      </c>
      <c r="M32" s="3">
        <f t="shared" si="3"/>
        <v>2046</v>
      </c>
      <c r="N32" s="3">
        <v>0.40971121100000002</v>
      </c>
    </row>
    <row r="33" spans="1:14" x14ac:dyDescent="0.25">
      <c r="A33" t="s">
        <v>69</v>
      </c>
      <c r="B33" s="3">
        <v>36.651583709999997</v>
      </c>
      <c r="C33" s="3" t="s">
        <v>70</v>
      </c>
      <c r="D33" s="3">
        <v>221</v>
      </c>
      <c r="E33" s="3">
        <v>81</v>
      </c>
      <c r="F33" s="3" t="str">
        <f t="shared" si="0"/>
        <v>81 (36.7%)</v>
      </c>
      <c r="G33">
        <v>2095440</v>
      </c>
      <c r="H33" s="2">
        <v>130808</v>
      </c>
      <c r="I33" s="3">
        <f>VLOOKUP(A33,[1]state_sex!$A:$C,3,FALSE)</f>
        <v>0.50377833800000005</v>
      </c>
      <c r="J33" s="3">
        <f t="shared" si="1"/>
        <v>814</v>
      </c>
      <c r="K33" s="3">
        <f t="shared" si="2"/>
        <v>4777</v>
      </c>
      <c r="L33" s="3">
        <v>2180</v>
      </c>
      <c r="M33" s="3">
        <f t="shared" si="3"/>
        <v>1040</v>
      </c>
      <c r="N33" s="3">
        <v>0.66811743599999995</v>
      </c>
    </row>
    <row r="34" spans="1:14" x14ac:dyDescent="0.25">
      <c r="A34" t="s">
        <v>71</v>
      </c>
      <c r="B34" s="3">
        <v>33.930741189999999</v>
      </c>
      <c r="C34" s="3" t="s">
        <v>72</v>
      </c>
      <c r="D34" s="3">
        <v>3292</v>
      </c>
      <c r="E34" s="3">
        <v>1117</v>
      </c>
      <c r="F34" s="3" t="str">
        <f t="shared" si="0"/>
        <v>1117 (33.9%)</v>
      </c>
      <c r="G34">
        <v>19542345</v>
      </c>
      <c r="H34" s="2">
        <v>857049</v>
      </c>
      <c r="I34" s="3">
        <f>VLOOKUP(A34,[1]state_sex!$A:$C,3,FALSE)</f>
        <v>0.51440329200000001</v>
      </c>
      <c r="J34" s="3">
        <f t="shared" si="1"/>
        <v>395</v>
      </c>
      <c r="K34" s="3">
        <f t="shared" si="2"/>
        <v>3054</v>
      </c>
      <c r="L34" s="3">
        <v>36568</v>
      </c>
      <c r="M34" s="3">
        <f t="shared" si="3"/>
        <v>1871</v>
      </c>
      <c r="N34" s="3">
        <v>0.58058538999999998</v>
      </c>
    </row>
    <row r="35" spans="1:14" x14ac:dyDescent="0.25">
      <c r="A35" t="s">
        <v>73</v>
      </c>
      <c r="B35" s="3">
        <v>27.05426357</v>
      </c>
      <c r="C35" s="3" t="s">
        <v>74</v>
      </c>
      <c r="D35" s="3">
        <v>1290</v>
      </c>
      <c r="E35" s="3">
        <v>349</v>
      </c>
      <c r="F35" s="3" t="str">
        <f t="shared" si="0"/>
        <v>349 (27.1%)</v>
      </c>
      <c r="G35">
        <v>10383373</v>
      </c>
      <c r="H35" s="2">
        <v>483647</v>
      </c>
      <c r="I35" s="3">
        <f>VLOOKUP(A35,[1]state_sex!$A:$C,3,FALSE)</f>
        <v>0.51334702300000001</v>
      </c>
      <c r="J35" s="3">
        <f t="shared" si="1"/>
        <v>711</v>
      </c>
      <c r="K35" s="3">
        <f t="shared" si="2"/>
        <v>4132</v>
      </c>
      <c r="L35" s="3">
        <v>6240</v>
      </c>
      <c r="M35" s="3">
        <f t="shared" si="3"/>
        <v>601</v>
      </c>
      <c r="N35" s="3">
        <v>0.235954155</v>
      </c>
    </row>
    <row r="36" spans="1:14" x14ac:dyDescent="0.25">
      <c r="A36" t="s">
        <v>75</v>
      </c>
      <c r="B36" s="3">
        <v>26.027397260000001</v>
      </c>
      <c r="C36" s="3" t="s">
        <v>76</v>
      </c>
      <c r="D36" s="3">
        <v>73</v>
      </c>
      <c r="E36" s="3">
        <v>19</v>
      </c>
      <c r="F36" s="3" t="str">
        <f t="shared" si="0"/>
        <v>19 (26%)</v>
      </c>
      <c r="G36">
        <v>760064</v>
      </c>
      <c r="H36" s="2">
        <v>90116</v>
      </c>
      <c r="I36" s="3">
        <f>VLOOKUP(A36,[1]state_sex!$A:$C,3,FALSE)</f>
        <v>0.485201359</v>
      </c>
      <c r="J36" s="3">
        <f t="shared" si="1"/>
        <v>2301</v>
      </c>
      <c r="K36" s="3">
        <f t="shared" si="2"/>
        <v>5052</v>
      </c>
      <c r="L36" s="3">
        <v>1233</v>
      </c>
      <c r="M36" s="3">
        <f t="shared" si="3"/>
        <v>1622</v>
      </c>
      <c r="N36" s="3">
        <v>1.7090666050000001</v>
      </c>
    </row>
    <row r="37" spans="1:14" x14ac:dyDescent="0.25">
      <c r="A37" t="s">
        <v>77</v>
      </c>
      <c r="B37" s="3">
        <v>28.375599730000001</v>
      </c>
      <c r="C37" s="3" t="s">
        <v>78</v>
      </c>
      <c r="D37" s="3">
        <v>1459</v>
      </c>
      <c r="E37" s="3">
        <v>414</v>
      </c>
      <c r="F37" s="3" t="str">
        <f t="shared" si="0"/>
        <v>414 (28.4%)</v>
      </c>
      <c r="G37">
        <v>11689349</v>
      </c>
      <c r="H37" s="2">
        <v>629354</v>
      </c>
      <c r="I37" s="3">
        <f>VLOOKUP(A37,[1]state_sex!$A:$C,3,FALSE)</f>
        <v>0.50968399600000003</v>
      </c>
      <c r="J37" s="3">
        <f t="shared" si="1"/>
        <v>775</v>
      </c>
      <c r="K37" s="3">
        <f t="shared" si="2"/>
        <v>4084</v>
      </c>
      <c r="L37" s="3">
        <v>8122</v>
      </c>
      <c r="M37" s="3">
        <f t="shared" si="3"/>
        <v>695</v>
      </c>
      <c r="N37" s="3">
        <v>0.44241984699999998</v>
      </c>
    </row>
    <row r="38" spans="1:14" x14ac:dyDescent="0.25">
      <c r="A38" t="s">
        <v>79</v>
      </c>
      <c r="B38" s="3">
        <v>33.426966290000003</v>
      </c>
      <c r="C38" s="3" t="s">
        <v>80</v>
      </c>
      <c r="D38" s="3">
        <v>356</v>
      </c>
      <c r="E38" s="3">
        <v>119</v>
      </c>
      <c r="F38" s="3" t="str">
        <f t="shared" si="0"/>
        <v>119 (33.4%)</v>
      </c>
      <c r="G38">
        <v>3943041</v>
      </c>
      <c r="H38" s="2">
        <v>263434</v>
      </c>
      <c r="I38" s="3">
        <f>VLOOKUP(A38,[1]state_sex!$A:$C,3,FALSE)</f>
        <v>0.50556117300000003</v>
      </c>
      <c r="J38" s="3">
        <f t="shared" si="1"/>
        <v>1119</v>
      </c>
      <c r="K38" s="3">
        <f t="shared" si="2"/>
        <v>5600</v>
      </c>
      <c r="L38" s="3">
        <v>2218</v>
      </c>
      <c r="M38" s="3">
        <f t="shared" si="3"/>
        <v>563</v>
      </c>
      <c r="N38" s="3">
        <v>0.75385977500000001</v>
      </c>
    </row>
    <row r="39" spans="1:14" x14ac:dyDescent="0.25">
      <c r="A39" t="s">
        <v>81</v>
      </c>
      <c r="B39" s="3">
        <v>26.812816189999999</v>
      </c>
      <c r="C39" s="3" t="s">
        <v>82</v>
      </c>
      <c r="D39" s="3">
        <v>593</v>
      </c>
      <c r="E39" s="3">
        <v>159</v>
      </c>
      <c r="F39" s="3" t="str">
        <f t="shared" si="0"/>
        <v>159 (26.8%)</v>
      </c>
      <c r="G39">
        <v>4190704</v>
      </c>
      <c r="H39" s="2">
        <v>103755</v>
      </c>
      <c r="I39" s="3">
        <f>VLOOKUP(A39,[1]state_sex!$A:$C,3,FALSE)</f>
        <v>0.50377833800000005</v>
      </c>
      <c r="J39" s="3">
        <f t="shared" si="1"/>
        <v>329</v>
      </c>
      <c r="K39" s="3">
        <f t="shared" si="2"/>
        <v>3560</v>
      </c>
      <c r="L39" s="3">
        <v>1347</v>
      </c>
      <c r="M39" s="3">
        <f t="shared" si="3"/>
        <v>321</v>
      </c>
      <c r="N39" s="3">
        <v>0.34657661299999998</v>
      </c>
    </row>
    <row r="40" spans="1:14" x14ac:dyDescent="0.25">
      <c r="A40" t="s">
        <v>83</v>
      </c>
      <c r="B40" s="3">
        <v>32.189349110000002</v>
      </c>
      <c r="C40" s="3" t="s">
        <v>84</v>
      </c>
      <c r="D40" s="3">
        <v>1690</v>
      </c>
      <c r="E40" s="3">
        <v>544</v>
      </c>
      <c r="F40" s="3" t="str">
        <f t="shared" si="0"/>
        <v>544 (32.2%)</v>
      </c>
      <c r="G40">
        <v>12807375</v>
      </c>
      <c r="H40" s="2">
        <v>569099</v>
      </c>
      <c r="I40" s="3">
        <f>VLOOKUP(A40,[1]state_sex!$A:$C,3,FALSE)</f>
        <v>0.510204082</v>
      </c>
      <c r="J40" s="3">
        <f t="shared" si="1"/>
        <v>534</v>
      </c>
      <c r="K40" s="3">
        <f t="shared" si="2"/>
        <v>3866</v>
      </c>
      <c r="L40" s="3">
        <v>13890</v>
      </c>
      <c r="M40" s="3">
        <f t="shared" si="3"/>
        <v>1085</v>
      </c>
      <c r="N40" s="3">
        <v>0.44975648800000001</v>
      </c>
    </row>
    <row r="41" spans="1:14" x14ac:dyDescent="0.25">
      <c r="A41" t="s">
        <v>85</v>
      </c>
      <c r="B41" s="3">
        <v>27.51322751</v>
      </c>
      <c r="C41" s="3" t="s">
        <v>86</v>
      </c>
      <c r="D41" s="3">
        <v>189</v>
      </c>
      <c r="E41" s="3">
        <v>52</v>
      </c>
      <c r="F41" s="3" t="str">
        <f t="shared" si="0"/>
        <v>52 (27.5%)</v>
      </c>
      <c r="G41">
        <v>1057320</v>
      </c>
      <c r="H41" s="2">
        <v>80231</v>
      </c>
      <c r="I41" s="3">
        <f>VLOOKUP(A41,[1]state_sex!$A:$C,3,FALSE)</f>
        <v>0.51203277000000003</v>
      </c>
      <c r="J41" s="3">
        <f t="shared" si="1"/>
        <v>790</v>
      </c>
      <c r="K41" s="3">
        <f t="shared" si="2"/>
        <v>2864</v>
      </c>
      <c r="L41" s="3">
        <v>1670</v>
      </c>
      <c r="M41" s="3">
        <f t="shared" si="3"/>
        <v>1579</v>
      </c>
      <c r="N41" s="3">
        <v>0.66886089400000004</v>
      </c>
    </row>
    <row r="42" spans="1:14" x14ac:dyDescent="0.25">
      <c r="A42" t="s">
        <v>87</v>
      </c>
      <c r="B42" s="3">
        <v>32.554257100000001</v>
      </c>
      <c r="C42" s="3" t="s">
        <v>88</v>
      </c>
      <c r="D42" s="3">
        <v>599</v>
      </c>
      <c r="E42" s="3">
        <v>195</v>
      </c>
      <c r="F42" s="3" t="str">
        <f t="shared" si="0"/>
        <v>195 (32.6%)</v>
      </c>
      <c r="G42">
        <v>5084005</v>
      </c>
      <c r="H42" s="2">
        <v>275733</v>
      </c>
      <c r="I42" s="3">
        <f>VLOOKUP(A42,[1]state_sex!$A:$C,3,FALSE)</f>
        <v>0.51440329200000001</v>
      </c>
      <c r="J42" s="3">
        <f t="shared" si="1"/>
        <v>727</v>
      </c>
      <c r="K42" s="3">
        <f t="shared" si="2"/>
        <v>4366</v>
      </c>
      <c r="L42" s="3">
        <v>4962</v>
      </c>
      <c r="M42" s="3">
        <f t="shared" si="3"/>
        <v>976</v>
      </c>
      <c r="N42" s="3">
        <v>0.38638829000000002</v>
      </c>
    </row>
    <row r="43" spans="1:14" x14ac:dyDescent="0.25">
      <c r="A43" t="s">
        <v>89</v>
      </c>
      <c r="B43" s="3">
        <v>27.368421049999998</v>
      </c>
      <c r="C43" s="3" t="s">
        <v>90</v>
      </c>
      <c r="D43" s="3">
        <v>95</v>
      </c>
      <c r="E43" s="3">
        <v>26</v>
      </c>
      <c r="F43" s="3" t="str">
        <f t="shared" si="0"/>
        <v>26 (27.4%)</v>
      </c>
      <c r="G43">
        <v>882228</v>
      </c>
      <c r="H43" s="2">
        <v>95074</v>
      </c>
      <c r="I43" s="3">
        <f>VLOOKUP(A43,[1]state_sex!$A:$C,3,FALSE)</f>
        <v>0.49529469999999998</v>
      </c>
      <c r="J43" s="3">
        <f t="shared" si="1"/>
        <v>1811</v>
      </c>
      <c r="K43" s="3">
        <f t="shared" si="2"/>
        <v>4600</v>
      </c>
      <c r="L43" s="3">
        <v>1381</v>
      </c>
      <c r="M43" s="3">
        <f t="shared" si="3"/>
        <v>1565</v>
      </c>
      <c r="N43" s="3">
        <v>1.554020049</v>
      </c>
    </row>
    <row r="44" spans="1:14" x14ac:dyDescent="0.25">
      <c r="A44" t="s">
        <v>91</v>
      </c>
      <c r="B44" s="3">
        <v>34.385964909999998</v>
      </c>
      <c r="C44" s="3" t="s">
        <v>92</v>
      </c>
      <c r="D44" s="3">
        <v>855</v>
      </c>
      <c r="E44" s="3">
        <v>294</v>
      </c>
      <c r="F44" s="3" t="str">
        <f t="shared" si="0"/>
        <v>294 (34.4%)</v>
      </c>
      <c r="G44">
        <v>6769890</v>
      </c>
      <c r="H44" s="2">
        <v>529578</v>
      </c>
      <c r="I44" s="3">
        <f>VLOOKUP(A44,[1]state_sex!$A:$C,3,FALSE)</f>
        <v>0.51229508199999996</v>
      </c>
      <c r="J44" s="3">
        <f t="shared" si="1"/>
        <v>923</v>
      </c>
      <c r="K44" s="3">
        <f t="shared" si="2"/>
        <v>4056</v>
      </c>
      <c r="L44" s="3">
        <v>6136</v>
      </c>
      <c r="M44" s="3">
        <f t="shared" si="3"/>
        <v>906</v>
      </c>
      <c r="N44" s="3">
        <v>0.78668929600000004</v>
      </c>
    </row>
    <row r="45" spans="1:14" x14ac:dyDescent="0.25">
      <c r="A45" t="s">
        <v>93</v>
      </c>
      <c r="B45" s="3">
        <v>28.778718260000002</v>
      </c>
      <c r="C45" s="3" t="s">
        <v>94</v>
      </c>
      <c r="D45" s="3">
        <v>3308</v>
      </c>
      <c r="E45" s="3">
        <v>952</v>
      </c>
      <c r="F45" s="3" t="str">
        <f t="shared" si="0"/>
        <v>952 (28.8%)</v>
      </c>
      <c r="G45">
        <v>28701585</v>
      </c>
      <c r="H45" s="2">
        <v>1604991</v>
      </c>
      <c r="I45" s="3">
        <f>VLOOKUP(A45,[1]state_sex!$A:$C,3,FALSE)</f>
        <v>0.50352467300000003</v>
      </c>
      <c r="J45" s="3">
        <f t="shared" si="1"/>
        <v>849</v>
      </c>
      <c r="K45" s="3">
        <f t="shared" si="2"/>
        <v>4369</v>
      </c>
      <c r="L45" s="3">
        <v>25936</v>
      </c>
      <c r="M45" s="3">
        <f t="shared" si="3"/>
        <v>904</v>
      </c>
      <c r="N45" s="3">
        <v>0.48689645500000001</v>
      </c>
    </row>
    <row r="46" spans="1:14" x14ac:dyDescent="0.25">
      <c r="A46" t="s">
        <v>95</v>
      </c>
      <c r="B46" s="3">
        <v>29.793510319999999</v>
      </c>
      <c r="C46" s="3" t="s">
        <v>96</v>
      </c>
      <c r="D46" s="3">
        <v>339</v>
      </c>
      <c r="E46" s="3">
        <v>101</v>
      </c>
      <c r="F46" s="3" t="str">
        <f t="shared" si="0"/>
        <v>101 (29.8%)</v>
      </c>
      <c r="G46">
        <v>3161136</v>
      </c>
      <c r="H46" s="2">
        <v>252783</v>
      </c>
      <c r="I46" s="3">
        <f>VLOOKUP(A46,[1]state_sex!$A:$C,3,FALSE)</f>
        <v>0.49627791599999999</v>
      </c>
      <c r="J46" s="3">
        <f t="shared" si="1"/>
        <v>1242</v>
      </c>
      <c r="K46" s="3">
        <f t="shared" si="2"/>
        <v>4628</v>
      </c>
      <c r="L46" s="3">
        <v>1161</v>
      </c>
      <c r="M46" s="3">
        <f t="shared" si="3"/>
        <v>367</v>
      </c>
      <c r="N46" s="3">
        <v>0.53752828100000005</v>
      </c>
    </row>
    <row r="47" spans="1:14" x14ac:dyDescent="0.25">
      <c r="A47" t="s">
        <v>97</v>
      </c>
      <c r="B47" s="3">
        <v>27.88461538</v>
      </c>
      <c r="C47" s="3" t="s">
        <v>98</v>
      </c>
      <c r="D47" s="3">
        <v>104</v>
      </c>
      <c r="E47" s="3">
        <v>29</v>
      </c>
      <c r="F47" s="3" t="str">
        <f t="shared" si="0"/>
        <v>29 (27.9%)</v>
      </c>
      <c r="G47">
        <v>626301</v>
      </c>
      <c r="H47" s="2">
        <v>6534</v>
      </c>
      <c r="I47" s="3">
        <f>VLOOKUP(A47,[1]state_sex!$A:$C,3,FALSE)</f>
        <v>0.50813008100000001</v>
      </c>
      <c r="J47" s="3">
        <f t="shared" si="1"/>
        <v>114</v>
      </c>
      <c r="K47" s="3">
        <f t="shared" si="2"/>
        <v>3060</v>
      </c>
      <c r="L47" s="3">
        <v>111</v>
      </c>
      <c r="M47" s="3">
        <f t="shared" si="3"/>
        <v>177</v>
      </c>
      <c r="N47" s="3">
        <v>0.69838623899999996</v>
      </c>
    </row>
    <row r="48" spans="1:14" x14ac:dyDescent="0.25">
      <c r="A48" t="s">
        <v>99</v>
      </c>
      <c r="B48" s="3">
        <v>31.335149860000001</v>
      </c>
      <c r="C48" s="3" t="s">
        <v>100</v>
      </c>
      <c r="D48" s="3">
        <v>1101</v>
      </c>
      <c r="E48" s="3">
        <v>345</v>
      </c>
      <c r="F48" s="3" t="str">
        <f t="shared" si="0"/>
        <v>345 (31.3%)</v>
      </c>
      <c r="G48">
        <v>8517586</v>
      </c>
      <c r="H48" s="2">
        <v>310890</v>
      </c>
      <c r="I48" s="3">
        <f>VLOOKUP(A48,[1]state_sex!$A:$C,3,FALSE)</f>
        <v>0.50787201599999998</v>
      </c>
      <c r="J48" s="3">
        <f t="shared" si="1"/>
        <v>458</v>
      </c>
      <c r="K48" s="3">
        <f t="shared" si="2"/>
        <v>3929</v>
      </c>
      <c r="L48" s="3">
        <v>4654</v>
      </c>
      <c r="M48" s="3">
        <f t="shared" si="3"/>
        <v>546</v>
      </c>
      <c r="N48" s="3">
        <v>0.448155146</v>
      </c>
    </row>
    <row r="49" spans="1:14" x14ac:dyDescent="0.25">
      <c r="A49" t="s">
        <v>101</v>
      </c>
      <c r="B49" s="3">
        <v>29.62112514</v>
      </c>
      <c r="C49" s="3" t="s">
        <v>102</v>
      </c>
      <c r="D49" s="3">
        <v>871</v>
      </c>
      <c r="E49" s="3">
        <v>258</v>
      </c>
      <c r="F49" s="3" t="str">
        <f t="shared" si="0"/>
        <v>258 (29.6%)</v>
      </c>
      <c r="G49">
        <v>7535616</v>
      </c>
      <c r="H49" s="2">
        <v>226635</v>
      </c>
      <c r="I49" s="3">
        <f>VLOOKUP(A49,[1]state_sex!$A:$C,3,FALSE)</f>
        <v>0.5</v>
      </c>
      <c r="J49" s="3">
        <f t="shared" si="1"/>
        <v>439</v>
      </c>
      <c r="K49" s="3">
        <f t="shared" si="2"/>
        <v>4326</v>
      </c>
      <c r="L49" s="3">
        <v>3106</v>
      </c>
      <c r="M49" s="3">
        <f t="shared" si="3"/>
        <v>412</v>
      </c>
      <c r="N49" s="3">
        <v>0.39810945800000003</v>
      </c>
    </row>
    <row r="50" spans="1:14" x14ac:dyDescent="0.25">
      <c r="A50" t="s">
        <v>103</v>
      </c>
      <c r="B50" s="3">
        <v>32.33830846</v>
      </c>
      <c r="C50" s="3" t="s">
        <v>104</v>
      </c>
      <c r="D50" s="3">
        <v>201</v>
      </c>
      <c r="E50" s="3">
        <v>65</v>
      </c>
      <c r="F50" s="3" t="str">
        <f t="shared" si="0"/>
        <v>65 (32.3%)</v>
      </c>
      <c r="G50">
        <v>1805804</v>
      </c>
      <c r="H50" s="2">
        <v>73337</v>
      </c>
      <c r="I50" s="3">
        <f>VLOOKUP(A50,[1]state_sex!$A:$C,3,FALSE)</f>
        <v>0.50454086799999998</v>
      </c>
      <c r="J50" s="3">
        <f t="shared" si="1"/>
        <v>569</v>
      </c>
      <c r="K50" s="3">
        <f t="shared" si="2"/>
        <v>4533</v>
      </c>
      <c r="L50" s="3">
        <v>1129</v>
      </c>
      <c r="M50" s="3">
        <f t="shared" si="3"/>
        <v>625</v>
      </c>
      <c r="N50" s="3">
        <v>1.643312342</v>
      </c>
    </row>
    <row r="51" spans="1:14" x14ac:dyDescent="0.25">
      <c r="A51" t="s">
        <v>105</v>
      </c>
      <c r="B51" s="3">
        <v>24.516129029999998</v>
      </c>
      <c r="C51" s="3" t="s">
        <v>106</v>
      </c>
      <c r="D51" s="3">
        <v>620</v>
      </c>
      <c r="E51" s="3">
        <v>152</v>
      </c>
      <c r="F51" s="3" t="str">
        <f t="shared" si="0"/>
        <v>152 (24.5%)</v>
      </c>
      <c r="G51">
        <v>5813676</v>
      </c>
      <c r="H51" s="2">
        <v>494353</v>
      </c>
      <c r="I51" s="3">
        <f>VLOOKUP(A51,[1]state_sex!$A:$C,3,FALSE)</f>
        <v>0.50276520899999999</v>
      </c>
      <c r="J51" s="3">
        <f t="shared" si="1"/>
        <v>1635</v>
      </c>
      <c r="K51" s="3">
        <f t="shared" si="2"/>
        <v>4714</v>
      </c>
      <c r="L51" s="3">
        <v>4751</v>
      </c>
      <c r="M51" s="3">
        <f t="shared" si="3"/>
        <v>817</v>
      </c>
      <c r="N51" s="3">
        <v>0.17816610399999999</v>
      </c>
    </row>
    <row r="52" spans="1:14" x14ac:dyDescent="0.25">
      <c r="A52" t="s">
        <v>107</v>
      </c>
      <c r="B52" s="3">
        <v>28.378378380000001</v>
      </c>
      <c r="C52" s="3" t="s">
        <v>108</v>
      </c>
      <c r="D52" s="3">
        <v>74</v>
      </c>
      <c r="E52" s="3">
        <v>21</v>
      </c>
      <c r="F52" s="3" t="str">
        <f t="shared" si="0"/>
        <v>21 (28.4%)</v>
      </c>
      <c r="G52">
        <v>577742</v>
      </c>
      <c r="H52" s="2">
        <v>42118</v>
      </c>
      <c r="I52" s="3">
        <f>VLOOKUP(A52,[1]state_sex!$A:$C,3,FALSE)</f>
        <v>0.493583416</v>
      </c>
      <c r="J52" s="3">
        <f t="shared" si="1"/>
        <v>990</v>
      </c>
      <c r="K52" s="3">
        <f t="shared" si="2"/>
        <v>3854</v>
      </c>
      <c r="L52" s="3">
        <v>351</v>
      </c>
      <c r="M52" s="3">
        <f t="shared" si="3"/>
        <v>608</v>
      </c>
      <c r="N52" s="3">
        <v>0.49589609200000001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F5" sqref="F5"/>
    </sheetView>
  </sheetViews>
  <sheetFormatPr defaultRowHeight="15" x14ac:dyDescent="0.25"/>
  <cols>
    <col min="1" max="1" width="13.5703125" style="3" customWidth="1"/>
    <col min="2" max="5" width="9.140625" style="3"/>
    <col min="6" max="6" width="10" style="3" bestFit="1" customWidth="1"/>
    <col min="7" max="16384" width="9.140625" style="3"/>
  </cols>
  <sheetData>
    <row r="1" spans="1:8" ht="111" thickBot="1" x14ac:dyDescent="0.3">
      <c r="A1" s="1" t="s">
        <v>109</v>
      </c>
      <c r="B1" s="1" t="s">
        <v>114</v>
      </c>
      <c r="C1" s="1" t="s">
        <v>116</v>
      </c>
      <c r="D1" s="1" t="s">
        <v>117</v>
      </c>
      <c r="E1" s="1" t="s">
        <v>110</v>
      </c>
      <c r="F1" s="1" t="s">
        <v>121</v>
      </c>
      <c r="G1" s="1" t="s">
        <v>111</v>
      </c>
      <c r="H1" s="4" t="s">
        <v>124</v>
      </c>
    </row>
    <row r="2" spans="1:8" x14ac:dyDescent="0.25">
      <c r="A2" s="3" t="s">
        <v>7</v>
      </c>
      <c r="B2" s="3" t="str">
        <f>VLOOKUP(A2,'Raw Data'!A:M,6,FALSE)</f>
        <v>191 (36%)</v>
      </c>
      <c r="C2" s="3">
        <f>VLOOKUP(A2,'Raw Data'!A:M,11,FALSE)</f>
        <v>4742</v>
      </c>
      <c r="D2" s="3">
        <f>VLOOKUP(A2,'Raw Data'!A:M,10,FALSE)</f>
        <v>876</v>
      </c>
      <c r="E2" s="3">
        <f>VLOOKUP(A2,'Raw Data'!A:M,8,FALSE)</f>
        <v>324832</v>
      </c>
      <c r="F2" s="3">
        <f>ROUND(E2*VLOOKUP(A2,'Raw Data'!A:M,9,FALSE),0)</f>
        <v>167353</v>
      </c>
      <c r="G2" s="3">
        <f>VLOOKUP(A2,'Raw Data'!A:M,13,FALSE)</f>
        <v>898</v>
      </c>
      <c r="H2" s="3">
        <f>VLOOKUP(A2,'Raw Data'!A:N,14,FALSE)</f>
        <v>0.31273322999999997</v>
      </c>
    </row>
    <row r="3" spans="1:8" x14ac:dyDescent="0.25">
      <c r="A3" s="3" t="s">
        <v>9</v>
      </c>
      <c r="B3" s="3" t="str">
        <f>VLOOKUP(A3,'Raw Data'!A:M,6,FALSE)</f>
        <v>31 (31.3%)</v>
      </c>
      <c r="C3" s="3">
        <f>VLOOKUP(A3,'Raw Data'!A:M,11,FALSE)</f>
        <v>3581</v>
      </c>
      <c r="D3" s="3">
        <f>VLOOKUP(A3,'Raw Data'!A:M,10,FALSE)</f>
        <v>683</v>
      </c>
      <c r="E3" s="3">
        <f>VLOOKUP(A3,'Raw Data'!A:M,8,FALSE)</f>
        <v>44023</v>
      </c>
      <c r="F3" s="3">
        <f>ROUND(E3*VLOOKUP(A3,'Raw Data'!A:M,9,FALSE),0)</f>
        <v>21165</v>
      </c>
      <c r="G3" s="3">
        <f>VLOOKUP(A3,'Raw Data'!A:M,13,FALSE)</f>
        <v>250</v>
      </c>
      <c r="H3" s="3">
        <f>VLOOKUP(A3,'Raw Data'!A:N,14,FALSE)</f>
        <v>1.6062541530000001</v>
      </c>
    </row>
    <row r="4" spans="1:8" x14ac:dyDescent="0.25">
      <c r="A4" s="3" t="s">
        <v>11</v>
      </c>
      <c r="B4" s="3" t="str">
        <f>VLOOKUP(A4,'Raw Data'!A:M,6,FALSE)</f>
        <v>257 (33.6%)</v>
      </c>
      <c r="C4" s="3">
        <f>VLOOKUP(A4,'Raw Data'!A:M,11,FALSE)</f>
        <v>4713</v>
      </c>
      <c r="D4" s="3">
        <f>VLOOKUP(A4,'Raw Data'!A:M,10,FALSE)</f>
        <v>903</v>
      </c>
      <c r="E4" s="3">
        <f>VLOOKUP(A4,'Raw Data'!A:M,8,FALSE)</f>
        <v>461345</v>
      </c>
      <c r="F4" s="3">
        <f>ROUND(E4*VLOOKUP(A4,'Raw Data'!A:M,9,FALSE),0)</f>
        <v>231948</v>
      </c>
      <c r="G4" s="3">
        <f>VLOOKUP(A4,'Raw Data'!A:M,13,FALSE)</f>
        <v>1112</v>
      </c>
      <c r="H4" s="3">
        <f>VLOOKUP(A4,'Raw Data'!A:N,14,FALSE)</f>
        <v>0.32974390999999997</v>
      </c>
    </row>
    <row r="5" spans="1:8" x14ac:dyDescent="0.25">
      <c r="A5" s="3" t="s">
        <v>13</v>
      </c>
      <c r="B5" s="3" t="str">
        <f>VLOOKUP(A5,'Raw Data'!A:M,6,FALSE)</f>
        <v>86 (31%)</v>
      </c>
      <c r="C5" s="3">
        <f>VLOOKUP(A5,'Raw Data'!A:M,11,FALSE)</f>
        <v>5548</v>
      </c>
      <c r="D5" s="3">
        <f>VLOOKUP(A5,'Raw Data'!A:M,10,FALSE)</f>
        <v>1204</v>
      </c>
      <c r="E5" s="3">
        <f>VLOOKUP(A5,'Raw Data'!A:M,8,FALSE)</f>
        <v>203107</v>
      </c>
      <c r="F5" s="3">
        <f>ROUND(E5*VLOOKUP(A5,'Raw Data'!A:M,9,FALSE),0)</f>
        <v>103573</v>
      </c>
      <c r="G5" s="3">
        <f>VLOOKUP(A5,'Raw Data'!A:M,13,FALSE)</f>
        <v>1093</v>
      </c>
      <c r="H5" s="3">
        <f>VLOOKUP(A5,'Raw Data'!A:N,14,FALSE)</f>
        <v>0.53762031600000004</v>
      </c>
    </row>
    <row r="6" spans="1:8" x14ac:dyDescent="0.25">
      <c r="A6" s="3" t="s">
        <v>15</v>
      </c>
      <c r="B6" s="3" t="str">
        <f>VLOOKUP(A6,'Raw Data'!A:M,6,FALSE)</f>
        <v>1835 (35.9%)</v>
      </c>
      <c r="C6" s="3">
        <f>VLOOKUP(A6,'Raw Data'!A:M,11,FALSE)</f>
        <v>3890</v>
      </c>
      <c r="D6" s="3">
        <f>VLOOKUP(A6,'Raw Data'!A:M,10,FALSE)</f>
        <v>527</v>
      </c>
      <c r="E6" s="3">
        <f>VLOOKUP(A6,'Raw Data'!A:M,8,FALSE)</f>
        <v>1923887</v>
      </c>
      <c r="F6" s="3">
        <f>ROUND(E6*VLOOKUP(A6,'Raw Data'!A:M,9,FALSE),0)</f>
        <v>967263</v>
      </c>
      <c r="G6" s="3">
        <f>VLOOKUP(A6,'Raw Data'!A:M,13,FALSE)</f>
        <v>577</v>
      </c>
      <c r="H6" s="3">
        <f>VLOOKUP(A6,'Raw Data'!A:N,14,FALSE)</f>
        <v>0.32410455700000002</v>
      </c>
    </row>
    <row r="7" spans="1:8" x14ac:dyDescent="0.25">
      <c r="A7" s="3" t="s">
        <v>17</v>
      </c>
      <c r="B7" s="3" t="str">
        <f>VLOOKUP(A7,'Raw Data'!A:M,6,FALSE)</f>
        <v>209 (27.5%)</v>
      </c>
      <c r="C7" s="3">
        <f>VLOOKUP(A7,'Raw Data'!A:M,11,FALSE)</f>
        <v>3725</v>
      </c>
      <c r="D7" s="3">
        <f>VLOOKUP(A7,'Raw Data'!A:M,10,FALSE)</f>
        <v>740</v>
      </c>
      <c r="E7" s="3">
        <f>VLOOKUP(A7,'Raw Data'!A:M,8,FALSE)</f>
        <v>311036</v>
      </c>
      <c r="F7" s="3">
        <f>ROUND(E7*VLOOKUP(A7,'Raw Data'!A:M,9,FALSE),0)</f>
        <v>154590</v>
      </c>
      <c r="G7" s="3">
        <f>VLOOKUP(A7,'Raw Data'!A:M,13,FALSE)</f>
        <v>769</v>
      </c>
      <c r="H7" s="3">
        <f>VLOOKUP(A7,'Raw Data'!A:N,14,FALSE)</f>
        <v>1.1102390680000001</v>
      </c>
    </row>
    <row r="8" spans="1:8" x14ac:dyDescent="0.25">
      <c r="A8" s="3" t="s">
        <v>19</v>
      </c>
      <c r="B8" s="3" t="str">
        <f>VLOOKUP(A8,'Raw Data'!A:M,6,FALSE)</f>
        <v>206 (32.9%)</v>
      </c>
      <c r="C8" s="3">
        <f>VLOOKUP(A8,'Raw Data'!A:M,11,FALSE)</f>
        <v>2922</v>
      </c>
      <c r="D8" s="3">
        <f>VLOOKUP(A8,'Raw Data'!A:M,10,FALSE)</f>
        <v>417</v>
      </c>
      <c r="E8" s="3">
        <f>VLOOKUP(A8,'Raw Data'!A:M,8,FALSE)</f>
        <v>167377</v>
      </c>
      <c r="F8" s="3">
        <f>ROUND(E8*VLOOKUP(A8,'Raw Data'!A:M,9,FALSE),0)</f>
        <v>85834</v>
      </c>
      <c r="G8" s="3">
        <f>VLOOKUP(A8,'Raw Data'!A:M,13,FALSE)</f>
        <v>1589</v>
      </c>
      <c r="H8" s="3">
        <f>VLOOKUP(A8,'Raw Data'!A:N,14,FALSE)</f>
        <v>0.46148747499999998</v>
      </c>
    </row>
    <row r="9" spans="1:8" x14ac:dyDescent="0.25">
      <c r="A9" s="3" t="s">
        <v>21</v>
      </c>
      <c r="B9" s="3" t="str">
        <f>VLOOKUP(A9,'Raw Data'!A:M,6,FALSE)</f>
        <v>38 (30.4%)</v>
      </c>
      <c r="C9" s="3">
        <f>VLOOKUP(A9,'Raw Data'!A:M,11,FALSE)</f>
        <v>3994</v>
      </c>
      <c r="D9" s="3">
        <f>VLOOKUP(A9,'Raw Data'!A:M,10,FALSE)</f>
        <v>694</v>
      </c>
      <c r="E9" s="3">
        <f>VLOOKUP(A9,'Raw Data'!A:M,8,FALSE)</f>
        <v>51056</v>
      </c>
      <c r="F9" s="3">
        <f>ROUND(E9*VLOOKUP(A9,'Raw Data'!A:M,9,FALSE),0)</f>
        <v>26358</v>
      </c>
      <c r="G9" s="3">
        <f>VLOOKUP(A9,'Raw Data'!A:M,13,FALSE)</f>
        <v>901</v>
      </c>
      <c r="H9" s="3">
        <f>VLOOKUP(A9,'Raw Data'!A:N,14,FALSE)</f>
        <v>0.74445535900000004</v>
      </c>
    </row>
    <row r="10" spans="1:8" x14ac:dyDescent="0.25">
      <c r="A10" s="3" t="s">
        <v>23</v>
      </c>
      <c r="B10" s="3" t="str">
        <f>VLOOKUP(A10,'Raw Data'!A:M,6,FALSE)</f>
        <v>66 (27.6%)</v>
      </c>
      <c r="C10" s="3">
        <f>VLOOKUP(A10,'Raw Data'!A:M,11,FALSE)</f>
        <v>1541</v>
      </c>
      <c r="D10" s="3">
        <f>VLOOKUP(A10,'Raw Data'!A:M,10,FALSE)</f>
        <v>212</v>
      </c>
      <c r="E10" s="3">
        <f>VLOOKUP(A10,'Raw Data'!A:M,8,FALSE)</f>
        <v>26740</v>
      </c>
      <c r="F10" s="3">
        <f>ROUND(E10*VLOOKUP(A10,'Raw Data'!A:M,9,FALSE),0)</f>
        <v>14015</v>
      </c>
      <c r="G10" s="3">
        <f>VLOOKUP(A10,'Raw Data'!A:M,13,FALSE)</f>
        <v>1056</v>
      </c>
      <c r="H10" s="3">
        <f>VLOOKUP(A10,'Raw Data'!A:N,14,FALSE)</f>
        <v>0.64056939499999999</v>
      </c>
    </row>
    <row r="11" spans="1:8" x14ac:dyDescent="0.25">
      <c r="A11" s="3" t="s">
        <v>25</v>
      </c>
      <c r="B11" s="3" t="str">
        <f>VLOOKUP(A11,'Raw Data'!A:M,6,FALSE)</f>
        <v>927 (36.7%)</v>
      </c>
      <c r="C11" s="3">
        <f>VLOOKUP(A11,'Raw Data'!A:M,11,FALSE)</f>
        <v>4315</v>
      </c>
      <c r="D11" s="3">
        <f>VLOOKUP(A11,'Raw Data'!A:M,10,FALSE)</f>
        <v>669</v>
      </c>
      <c r="E11" s="3">
        <f>VLOOKUP(A11,'Raw Data'!A:M,8,FALSE)</f>
        <v>1212581</v>
      </c>
      <c r="F11" s="3">
        <f>ROUND(E11*VLOOKUP(A11,'Raw Data'!A:M,9,FALSE),0)</f>
        <v>620246</v>
      </c>
      <c r="G11" s="3">
        <f>VLOOKUP(A11,'Raw Data'!A:M,13,FALSE)</f>
        <v>971</v>
      </c>
      <c r="H11" s="3">
        <f>VLOOKUP(A11,'Raw Data'!A:N,14,FALSE)</f>
        <v>0.55759579000000004</v>
      </c>
    </row>
    <row r="12" spans="1:8" x14ac:dyDescent="0.25">
      <c r="A12" s="3" t="s">
        <v>27</v>
      </c>
      <c r="B12" s="3" t="str">
        <f>VLOOKUP(A12,'Raw Data'!A:M,6,FALSE)</f>
        <v>427 (31.3%)</v>
      </c>
      <c r="C12" s="3">
        <f>VLOOKUP(A12,'Raw Data'!A:M,11,FALSE)</f>
        <v>3956</v>
      </c>
      <c r="D12" s="3">
        <f>VLOOKUP(A12,'Raw Data'!A:M,10,FALSE)</f>
        <v>711</v>
      </c>
      <c r="E12" s="3">
        <f>VLOOKUP(A12,'Raw Data'!A:M,8,FALSE)</f>
        <v>591438</v>
      </c>
      <c r="F12" s="3">
        <f>ROUND(E12*VLOOKUP(A12,'Raw Data'!A:M,9,FALSE),0)</f>
        <v>303613</v>
      </c>
      <c r="G12" s="3">
        <f>VLOOKUP(A12,'Raw Data'!A:M,13,FALSE)</f>
        <v>989</v>
      </c>
      <c r="H12" s="3">
        <f>VLOOKUP(A12,'Raw Data'!A:N,14,FALSE)</f>
        <v>0.24725594400000001</v>
      </c>
    </row>
    <row r="13" spans="1:8" x14ac:dyDescent="0.25">
      <c r="A13" s="3" t="s">
        <v>29</v>
      </c>
      <c r="B13" s="3" t="str">
        <f>VLOOKUP(A13,'Raw Data'!A:M,6,FALSE)</f>
        <v>73 (30.9%)</v>
      </c>
      <c r="C13" s="3">
        <f>VLOOKUP(A13,'Raw Data'!A:M,11,FALSE)</f>
        <v>3008</v>
      </c>
      <c r="D13" s="3">
        <f>VLOOKUP(A13,'Raw Data'!A:M,10,FALSE)</f>
        <v>142</v>
      </c>
      <c r="E13" s="3">
        <f>VLOOKUP(A13,'Raw Data'!A:M,8,FALSE)</f>
        <v>20709</v>
      </c>
      <c r="F13" s="3">
        <f>ROUND(E13*VLOOKUP(A13,'Raw Data'!A:M,9,FALSE),0)</f>
        <v>10349</v>
      </c>
      <c r="G13" s="3">
        <f>VLOOKUP(A13,'Raw Data'!A:M,13,FALSE)</f>
        <v>199</v>
      </c>
      <c r="H13" s="3" t="str">
        <f>VLOOKUP(A13,'Raw Data'!A:N,14,FALSE)</f>
        <v>–</v>
      </c>
    </row>
    <row r="14" spans="1:8" x14ac:dyDescent="0.25">
      <c r="A14" s="3" t="s">
        <v>31</v>
      </c>
      <c r="B14" s="3" t="str">
        <f>VLOOKUP(A14,'Raw Data'!A:M,6,FALSE)</f>
        <v>49 (30.1%)</v>
      </c>
      <c r="C14" s="3">
        <f>VLOOKUP(A14,'Raw Data'!A:M,11,FALSE)</f>
        <v>5349</v>
      </c>
      <c r="D14" s="3">
        <f>VLOOKUP(A14,'Raw Data'!A:M,10,FALSE)</f>
        <v>1328</v>
      </c>
      <c r="E14" s="3">
        <f>VLOOKUP(A14,'Raw Data'!A:M,8,FALSE)</f>
        <v>130877</v>
      </c>
      <c r="F14" s="3">
        <f>ROUND(E14*VLOOKUP(A14,'Raw Data'!A:M,9,FALSE),0)</f>
        <v>65048</v>
      </c>
      <c r="G14" s="3">
        <f>VLOOKUP(A14,'Raw Data'!A:M,13,FALSE)</f>
        <v>742</v>
      </c>
      <c r="H14" s="3">
        <f>VLOOKUP(A14,'Raw Data'!A:N,14,FALSE)</f>
        <v>0.57569089699999998</v>
      </c>
    </row>
    <row r="15" spans="1:8" x14ac:dyDescent="0.25">
      <c r="A15" s="3" t="s">
        <v>33</v>
      </c>
      <c r="B15" s="3" t="str">
        <f>VLOOKUP(A15,'Raw Data'!A:M,6,FALSE)</f>
        <v>515 (29.4%)</v>
      </c>
      <c r="C15" s="3">
        <f>VLOOKUP(A15,'Raw Data'!A:M,11,FALSE)</f>
        <v>3691</v>
      </c>
      <c r="D15" s="3">
        <f>VLOOKUP(A15,'Raw Data'!A:M,10,FALSE)</f>
        <v>893</v>
      </c>
      <c r="E15" s="3">
        <f>VLOOKUP(A15,'Raw Data'!A:M,8,FALSE)</f>
        <v>905069</v>
      </c>
      <c r="F15" s="3">
        <f>ROUND(E15*VLOOKUP(A15,'Raw Data'!A:M,9,FALSE),0)</f>
        <v>459893</v>
      </c>
      <c r="G15" s="3">
        <f>VLOOKUP(A15,'Raw Data'!A:M,13,FALSE)</f>
        <v>1297</v>
      </c>
      <c r="H15" s="3">
        <f>VLOOKUP(A15,'Raw Data'!A:N,14,FALSE)</f>
        <v>0.80211353900000004</v>
      </c>
    </row>
    <row r="16" spans="1:8" x14ac:dyDescent="0.25">
      <c r="A16" s="3" t="s">
        <v>35</v>
      </c>
      <c r="B16" s="3" t="str">
        <f>VLOOKUP(A16,'Raw Data'!A:M,6,FALSE)</f>
        <v>198 (26.9%)</v>
      </c>
      <c r="C16" s="3">
        <f>VLOOKUP(A16,'Raw Data'!A:M,11,FALSE)</f>
        <v>4613</v>
      </c>
      <c r="D16" s="3">
        <f>VLOOKUP(A16,'Raw Data'!A:M,10,FALSE)</f>
        <v>1200</v>
      </c>
      <c r="E16" s="3">
        <f>VLOOKUP(A16,'Raw Data'!A:M,8,FALSE)</f>
        <v>468219</v>
      </c>
      <c r="F16" s="3">
        <f>ROUND(E16*VLOOKUP(A16,'Raw Data'!A:M,9,FALSE),0)</f>
        <v>237554</v>
      </c>
      <c r="G16" s="3">
        <f>VLOOKUP(A16,'Raw Data'!A:M,13,FALSE)</f>
        <v>1111</v>
      </c>
      <c r="H16" s="3">
        <f>VLOOKUP(A16,'Raw Data'!A:N,14,FALSE)</f>
        <v>0.59773309699999999</v>
      </c>
    </row>
    <row r="17" spans="1:8" x14ac:dyDescent="0.25">
      <c r="A17" s="3" t="s">
        <v>37</v>
      </c>
      <c r="B17" s="3" t="str">
        <f>VLOOKUP(A17,'Raw Data'!A:M,6,FALSE)</f>
        <v>79 (28.2%)</v>
      </c>
      <c r="C17" s="3">
        <f>VLOOKUP(A17,'Raw Data'!A:M,11,FALSE)</f>
        <v>5684</v>
      </c>
      <c r="D17" s="3">
        <f>VLOOKUP(A17,'Raw Data'!A:M,10,FALSE)</f>
        <v>1715</v>
      </c>
      <c r="E17" s="3">
        <f>VLOOKUP(A17,'Raw Data'!A:M,8,FALSE)</f>
        <v>268736</v>
      </c>
      <c r="F17" s="3">
        <f>ROUND(E17*VLOOKUP(A17,'Raw Data'!A:M,9,FALSE),0)</f>
        <v>135520</v>
      </c>
      <c r="G17" s="3">
        <f>VLOOKUP(A17,'Raw Data'!A:M,13,FALSE)</f>
        <v>1137</v>
      </c>
      <c r="H17" s="3">
        <f>VLOOKUP(A17,'Raw Data'!A:N,14,FALSE)</f>
        <v>0.26615269600000002</v>
      </c>
    </row>
    <row r="18" spans="1:8" x14ac:dyDescent="0.25">
      <c r="A18" s="3" t="s">
        <v>39</v>
      </c>
      <c r="B18" s="3" t="str">
        <f>VLOOKUP(A18,'Raw Data'!A:M,6,FALSE)</f>
        <v>83 (28.2%)</v>
      </c>
      <c r="C18" s="3">
        <f>VLOOKUP(A18,'Raw Data'!A:M,11,FALSE)</f>
        <v>4971</v>
      </c>
      <c r="D18" s="3">
        <f>VLOOKUP(A18,'Raw Data'!A:M,10,FALSE)</f>
        <v>1257</v>
      </c>
      <c r="E18" s="3">
        <f>VLOOKUP(A18,'Raw Data'!A:M,8,FALSE)</f>
        <v>207784</v>
      </c>
      <c r="F18" s="3">
        <f>ROUND(E18*VLOOKUP(A18,'Raw Data'!A:M,9,FALSE),0)</f>
        <v>104309</v>
      </c>
      <c r="G18" s="3">
        <f>VLOOKUP(A18,'Raw Data'!A:M,13,FALSE)</f>
        <v>841</v>
      </c>
      <c r="H18" s="3">
        <f>VLOOKUP(A18,'Raw Data'!A:N,14,FALSE)</f>
        <v>6.3129512999999998E-2</v>
      </c>
    </row>
    <row r="19" spans="1:8" x14ac:dyDescent="0.25">
      <c r="A19" s="3" t="s">
        <v>41</v>
      </c>
      <c r="B19" s="3" t="str">
        <f>VLOOKUP(A19,'Raw Data'!A:M,6,FALSE)</f>
        <v>155 (31.3%)</v>
      </c>
      <c r="C19" s="3">
        <f>VLOOKUP(A19,'Raw Data'!A:M,11,FALSE)</f>
        <v>4575</v>
      </c>
      <c r="D19" s="3">
        <f>VLOOKUP(A19,'Raw Data'!A:M,10,FALSE)</f>
        <v>800</v>
      </c>
      <c r="E19" s="3">
        <f>VLOOKUP(A19,'Raw Data'!A:M,8,FALSE)</f>
        <v>244296</v>
      </c>
      <c r="F19" s="3">
        <f>ROUND(E19*VLOOKUP(A19,'Raw Data'!A:M,9,FALSE),0)</f>
        <v>124071</v>
      </c>
      <c r="G19" s="3">
        <f>VLOOKUP(A19,'Raw Data'!A:M,13,FALSE)</f>
        <v>540</v>
      </c>
      <c r="H19" s="3">
        <f>VLOOKUP(A19,'Raw Data'!A:N,14,FALSE)</f>
        <v>0.250469518</v>
      </c>
    </row>
    <row r="20" spans="1:8" x14ac:dyDescent="0.25">
      <c r="A20" s="3" t="s">
        <v>43</v>
      </c>
      <c r="B20" s="3" t="str">
        <f>VLOOKUP(A20,'Raw Data'!A:M,6,FALSE)</f>
        <v>216 (32.7%)</v>
      </c>
      <c r="C20" s="3">
        <f>VLOOKUP(A20,'Raw Data'!A:M,11,FALSE)</f>
        <v>3606</v>
      </c>
      <c r="D20" s="3">
        <f>VLOOKUP(A20,'Raw Data'!A:M,10,FALSE)</f>
        <v>680</v>
      </c>
      <c r="E20" s="3">
        <f>VLOOKUP(A20,'Raw Data'!A:M,8,FALSE)</f>
        <v>287261</v>
      </c>
      <c r="F20" s="3">
        <f>ROUND(E20*VLOOKUP(A20,'Raw Data'!A:M,9,FALSE),0)</f>
        <v>146937</v>
      </c>
      <c r="G20" s="3">
        <f>VLOOKUP(A20,'Raw Data'!A:M,13,FALSE)</f>
        <v>1525</v>
      </c>
      <c r="H20" s="3">
        <f>VLOOKUP(A20,'Raw Data'!A:N,14,FALSE)</f>
        <v>0.70314813600000003</v>
      </c>
    </row>
    <row r="21" spans="1:8" x14ac:dyDescent="0.25">
      <c r="A21" s="3" t="s">
        <v>45</v>
      </c>
      <c r="B21" s="3" t="str">
        <f>VLOOKUP(A21,'Raw Data'!A:M,6,FALSE)</f>
        <v>57 (34.3%)</v>
      </c>
      <c r="C21" s="3">
        <f>VLOOKUP(A21,'Raw Data'!A:M,11,FALSE)</f>
        <v>4111</v>
      </c>
      <c r="D21" s="3">
        <f>VLOOKUP(A21,'Raw Data'!A:M,10,FALSE)</f>
        <v>173</v>
      </c>
      <c r="E21" s="3">
        <f>VLOOKUP(A21,'Raw Data'!A:M,8,FALSE)</f>
        <v>19285</v>
      </c>
      <c r="F21" s="3">
        <f>ROUND(E21*VLOOKUP(A21,'Raw Data'!A:M,9,FALSE),0)</f>
        <v>9834</v>
      </c>
      <c r="G21" s="3">
        <f>VLOOKUP(A21,'Raw Data'!A:M,13,FALSE)</f>
        <v>219</v>
      </c>
      <c r="H21" s="3">
        <f>VLOOKUP(A21,'Raw Data'!A:N,14,FALSE)</f>
        <v>1.275203138</v>
      </c>
    </row>
    <row r="22" spans="1:8" x14ac:dyDescent="0.25">
      <c r="A22" s="3" t="s">
        <v>47</v>
      </c>
      <c r="B22" s="3" t="str">
        <f>VLOOKUP(A22,'Raw Data'!A:M,6,FALSE)</f>
        <v>338 (31.5%)</v>
      </c>
      <c r="C22" s="3">
        <f>VLOOKUP(A22,'Raw Data'!A:M,11,FALSE)</f>
        <v>2903</v>
      </c>
      <c r="D22" s="3">
        <f>VLOOKUP(A22,'Raw Data'!A:M,10,FALSE)</f>
        <v>386</v>
      </c>
      <c r="E22" s="3">
        <f>VLOOKUP(A22,'Raw Data'!A:M,8,FALSE)</f>
        <v>253073</v>
      </c>
      <c r="F22" s="3">
        <f>ROUND(E22*VLOOKUP(A22,'Raw Data'!A:M,9,FALSE),0)</f>
        <v>130316</v>
      </c>
      <c r="G22" s="3">
        <f>VLOOKUP(A22,'Raw Data'!A:M,13,FALSE)</f>
        <v>905</v>
      </c>
      <c r="H22" s="3">
        <f>VLOOKUP(A22,'Raw Data'!A:N,14,FALSE)</f>
        <v>0.327961634</v>
      </c>
    </row>
    <row r="23" spans="1:8" x14ac:dyDescent="0.25">
      <c r="A23" s="3" t="s">
        <v>49</v>
      </c>
      <c r="B23" s="3" t="str">
        <f>VLOOKUP(A23,'Raw Data'!A:M,6,FALSE)</f>
        <v>310 (29.8%)</v>
      </c>
      <c r="C23" s="3">
        <f>VLOOKUP(A23,'Raw Data'!A:M,11,FALSE)</f>
        <v>3407</v>
      </c>
      <c r="D23" s="3">
        <f>VLOOKUP(A23,'Raw Data'!A:M,10,FALSE)</f>
        <v>543</v>
      </c>
      <c r="E23" s="3">
        <f>VLOOKUP(A23,'Raw Data'!A:M,8,FALSE)</f>
        <v>327374</v>
      </c>
      <c r="F23" s="3">
        <f>ROUND(E23*VLOOKUP(A23,'Raw Data'!A:M,9,FALSE),0)</f>
        <v>168402</v>
      </c>
      <c r="G23" s="3">
        <f>VLOOKUP(A23,'Raw Data'!A:M,13,FALSE)</f>
        <v>1704</v>
      </c>
      <c r="H23" s="3">
        <f>VLOOKUP(A23,'Raw Data'!A:N,14,FALSE)</f>
        <v>0.51603268300000005</v>
      </c>
    </row>
    <row r="24" spans="1:8" x14ac:dyDescent="0.25">
      <c r="A24" s="3" t="s">
        <v>51</v>
      </c>
      <c r="B24" s="3" t="str">
        <f>VLOOKUP(A24,'Raw Data'!A:M,6,FALSE)</f>
        <v>390 (30.2%)</v>
      </c>
      <c r="C24" s="3">
        <f>VLOOKUP(A24,'Raw Data'!A:M,11,FALSE)</f>
        <v>3926</v>
      </c>
      <c r="D24" s="3">
        <f>VLOOKUP(A24,'Raw Data'!A:M,10,FALSE)</f>
        <v>652</v>
      </c>
      <c r="E24" s="3">
        <f>VLOOKUP(A24,'Raw Data'!A:M,8,FALSE)</f>
        <v>501115</v>
      </c>
      <c r="F24" s="3">
        <f>ROUND(E24*VLOOKUP(A24,'Raw Data'!A:M,9,FALSE),0)</f>
        <v>254115</v>
      </c>
      <c r="G24" s="3">
        <f>VLOOKUP(A24,'Raw Data'!A:M,13,FALSE)</f>
        <v>1216</v>
      </c>
      <c r="H24" s="3">
        <f>VLOOKUP(A24,'Raw Data'!A:N,14,FALSE)</f>
        <v>0.37674350200000001</v>
      </c>
    </row>
    <row r="25" spans="1:8" x14ac:dyDescent="0.25">
      <c r="A25" s="3" t="s">
        <v>53</v>
      </c>
      <c r="B25" s="3" t="str">
        <f>VLOOKUP(A25,'Raw Data'!A:M,6,FALSE)</f>
        <v>178 (25.8%)</v>
      </c>
      <c r="C25" s="3">
        <f>VLOOKUP(A25,'Raw Data'!A:M,11,FALSE)</f>
        <v>4077</v>
      </c>
      <c r="D25" s="3">
        <f>VLOOKUP(A25,'Raw Data'!A:M,10,FALSE)</f>
        <v>1126</v>
      </c>
      <c r="E25" s="3">
        <f>VLOOKUP(A25,'Raw Data'!A:M,8,FALSE)</f>
        <v>399311</v>
      </c>
      <c r="F25" s="3">
        <f>ROUND(E25*VLOOKUP(A25,'Raw Data'!A:M,9,FALSE),0)</f>
        <v>200457</v>
      </c>
      <c r="G25" s="3">
        <f>VLOOKUP(A25,'Raw Data'!A:M,13,FALSE)</f>
        <v>879</v>
      </c>
      <c r="H25" s="3">
        <f>VLOOKUP(A25,'Raw Data'!A:N,14,FALSE)</f>
        <v>0.20633291300000001</v>
      </c>
    </row>
    <row r="26" spans="1:8" x14ac:dyDescent="0.25">
      <c r="A26" s="3" t="s">
        <v>55</v>
      </c>
      <c r="B26" s="3" t="str">
        <f>VLOOKUP(A26,'Raw Data'!A:M,6,FALSE)</f>
        <v>104 (32.5%)</v>
      </c>
      <c r="C26" s="3">
        <f>VLOOKUP(A26,'Raw Data'!A:M,11,FALSE)</f>
        <v>4811</v>
      </c>
      <c r="D26" s="3">
        <f>VLOOKUP(A26,'Raw Data'!A:M,10,FALSE)</f>
        <v>969</v>
      </c>
      <c r="E26" s="3">
        <f>VLOOKUP(A26,'Raw Data'!A:M,8,FALSE)</f>
        <v>195500</v>
      </c>
      <c r="F26" s="3">
        <f>ROUND(E26*VLOOKUP(A26,'Raw Data'!A:M,9,FALSE),0)</f>
        <v>100773</v>
      </c>
      <c r="G26" s="3">
        <f>VLOOKUP(A26,'Raw Data'!A:M,13,FALSE)</f>
        <v>1477</v>
      </c>
      <c r="H26" s="3">
        <f>VLOOKUP(A26,'Raw Data'!A:N,14,FALSE)</f>
        <v>0.150679111</v>
      </c>
    </row>
    <row r="27" spans="1:8" x14ac:dyDescent="0.25">
      <c r="A27" s="3" t="s">
        <v>57</v>
      </c>
      <c r="B27" s="3" t="str">
        <f>VLOOKUP(A27,'Raw Data'!A:M,6,FALSE)</f>
        <v>196 (27%)</v>
      </c>
      <c r="C27" s="3">
        <f>VLOOKUP(A27,'Raw Data'!A:M,11,FALSE)</f>
        <v>4295</v>
      </c>
      <c r="D27" s="3">
        <f>VLOOKUP(A27,'Raw Data'!A:M,10,FALSE)</f>
        <v>983</v>
      </c>
      <c r="E27" s="3">
        <f>VLOOKUP(A27,'Raw Data'!A:M,8,FALSE)</f>
        <v>377948</v>
      </c>
      <c r="F27" s="3">
        <f>ROUND(E27*VLOOKUP(A27,'Raw Data'!A:M,9,FALSE),0)</f>
        <v>192634</v>
      </c>
      <c r="G27" s="3">
        <f>VLOOKUP(A27,'Raw Data'!A:M,13,FALSE)</f>
        <v>830</v>
      </c>
      <c r="H27" s="3">
        <f>VLOOKUP(A27,'Raw Data'!A:N,14,FALSE)</f>
        <v>0.37541716200000003</v>
      </c>
    </row>
    <row r="28" spans="1:8" x14ac:dyDescent="0.25">
      <c r="A28" s="3" t="s">
        <v>59</v>
      </c>
      <c r="B28" s="3" t="str">
        <f>VLOOKUP(A28,'Raw Data'!A:M,6,FALSE)</f>
        <v>38 (32.5%)</v>
      </c>
      <c r="C28" s="3">
        <f>VLOOKUP(A28,'Raw Data'!A:M,11,FALSE)</f>
        <v>4508</v>
      </c>
      <c r="D28" s="3">
        <f>VLOOKUP(A28,'Raw Data'!A:M,10,FALSE)</f>
        <v>1010</v>
      </c>
      <c r="E28" s="3">
        <f>VLOOKUP(A28,'Raw Data'!A:M,8,FALSE)</f>
        <v>77324</v>
      </c>
      <c r="F28" s="3">
        <f>ROUND(E28*VLOOKUP(A28,'Raw Data'!A:M,9,FALSE),0)</f>
        <v>38393</v>
      </c>
      <c r="G28" s="3">
        <f>VLOOKUP(A28,'Raw Data'!A:M,13,FALSE)</f>
        <v>829</v>
      </c>
      <c r="H28" s="3">
        <f>VLOOKUP(A28,'Raw Data'!A:N,14,FALSE)</f>
        <v>0.69724425199999995</v>
      </c>
    </row>
    <row r="29" spans="1:8" x14ac:dyDescent="0.25">
      <c r="A29" s="3" t="s">
        <v>61</v>
      </c>
      <c r="B29" s="3" t="str">
        <f>VLOOKUP(A29,'Raw Data'!A:M,6,FALSE)</f>
        <v>62 (29.7%)</v>
      </c>
      <c r="C29" s="3">
        <f>VLOOKUP(A29,'Raw Data'!A:M,11,FALSE)</f>
        <v>4632</v>
      </c>
      <c r="D29" s="3">
        <f>VLOOKUP(A29,'Raw Data'!A:M,10,FALSE)</f>
        <v>1271</v>
      </c>
      <c r="E29" s="3">
        <f>VLOOKUP(A29,'Raw Data'!A:M,8,FALSE)</f>
        <v>157103</v>
      </c>
      <c r="F29" s="3">
        <f>ROUND(E29*VLOOKUP(A29,'Raw Data'!A:M,9,FALSE),0)</f>
        <v>78827</v>
      </c>
      <c r="G29" s="3">
        <f>VLOOKUP(A29,'Raw Data'!A:M,13,FALSE)</f>
        <v>783</v>
      </c>
      <c r="H29" s="3">
        <f>VLOOKUP(A29,'Raw Data'!A:N,14,FALSE)</f>
        <v>0.80145840300000004</v>
      </c>
    </row>
    <row r="30" spans="1:8" x14ac:dyDescent="0.25">
      <c r="A30" s="3" t="s">
        <v>63</v>
      </c>
      <c r="B30" s="3" t="str">
        <f>VLOOKUP(A30,'Raw Data'!A:M,6,FALSE)</f>
        <v>98 (32.1%)</v>
      </c>
      <c r="C30" s="3">
        <f>VLOOKUP(A30,'Raw Data'!A:M,11,FALSE)</f>
        <v>4957</v>
      </c>
      <c r="D30" s="3">
        <f>VLOOKUP(A30,'Raw Data'!A:M,10,FALSE)</f>
        <v>1047</v>
      </c>
      <c r="E30" s="3">
        <f>VLOOKUP(A30,'Raw Data'!A:M,8,FALSE)</f>
        <v>205884</v>
      </c>
      <c r="F30" s="3">
        <f>ROUND(E30*VLOOKUP(A30,'Raw Data'!A:M,9,FALSE),0)</f>
        <v>102583</v>
      </c>
      <c r="G30" s="3">
        <f>VLOOKUP(A30,'Raw Data'!A:M,13,FALSE)</f>
        <v>918</v>
      </c>
      <c r="H30" s="3">
        <f>VLOOKUP(A30,'Raw Data'!A:N,14,FALSE)</f>
        <v>0.50115657899999999</v>
      </c>
    </row>
    <row r="31" spans="1:8" x14ac:dyDescent="0.25">
      <c r="A31" s="3" t="s">
        <v>65</v>
      </c>
      <c r="B31" s="3" t="str">
        <f>VLOOKUP(A31,'Raw Data'!A:M,6,FALSE)</f>
        <v>55 (30.4%)</v>
      </c>
      <c r="C31" s="3">
        <f>VLOOKUP(A31,'Raw Data'!A:M,11,FALSE)</f>
        <v>3797</v>
      </c>
      <c r="D31" s="3">
        <f>VLOOKUP(A31,'Raw Data'!A:M,10,FALSE)</f>
        <v>344</v>
      </c>
      <c r="E31" s="3">
        <f>VLOOKUP(A31,'Raw Data'!A:M,8,FALSE)</f>
        <v>37388</v>
      </c>
      <c r="F31" s="3">
        <f>ROUND(E31*VLOOKUP(A31,'Raw Data'!A:M,9,FALSE),0)</f>
        <v>18940</v>
      </c>
      <c r="G31" s="3">
        <f>VLOOKUP(A31,'Raw Data'!A:M,13,FALSE)</f>
        <v>484</v>
      </c>
      <c r="H31" s="3">
        <f>VLOOKUP(A31,'Raw Data'!A:N,14,FALSE)</f>
        <v>0.28153750900000002</v>
      </c>
    </row>
    <row r="32" spans="1:8" x14ac:dyDescent="0.25">
      <c r="A32" s="3" t="s">
        <v>67</v>
      </c>
      <c r="B32" s="3" t="str">
        <f>VLOOKUP(A32,'Raw Data'!A:M,6,FALSE)</f>
        <v>470 (34.5%)</v>
      </c>
      <c r="C32" s="3">
        <f>VLOOKUP(A32,'Raw Data'!A:M,11,FALSE)</f>
        <v>3345</v>
      </c>
      <c r="D32" s="3">
        <f>VLOOKUP(A32,'Raw Data'!A:M,10,FALSE)</f>
        <v>474</v>
      </c>
      <c r="E32" s="3">
        <f>VLOOKUP(A32,'Raw Data'!A:M,8,FALSE)</f>
        <v>435763</v>
      </c>
      <c r="F32" s="3">
        <f>ROUND(E32*VLOOKUP(A32,'Raw Data'!A:M,9,FALSE),0)</f>
        <v>223011</v>
      </c>
      <c r="G32" s="3">
        <f>VLOOKUP(A32,'Raw Data'!A:M,13,FALSE)</f>
        <v>2046</v>
      </c>
      <c r="H32" s="3">
        <f>VLOOKUP(A32,'Raw Data'!A:N,14,FALSE)</f>
        <v>0.40971121100000002</v>
      </c>
    </row>
    <row r="33" spans="1:8" x14ac:dyDescent="0.25">
      <c r="A33" s="3" t="s">
        <v>69</v>
      </c>
      <c r="B33" s="3" t="str">
        <f>VLOOKUP(A33,'Raw Data'!A:M,6,FALSE)</f>
        <v>81 (36.7%)</v>
      </c>
      <c r="C33" s="3">
        <f>VLOOKUP(A33,'Raw Data'!A:M,11,FALSE)</f>
        <v>4777</v>
      </c>
      <c r="D33" s="3">
        <f>VLOOKUP(A33,'Raw Data'!A:M,10,FALSE)</f>
        <v>814</v>
      </c>
      <c r="E33" s="3">
        <f>VLOOKUP(A33,'Raw Data'!A:M,8,FALSE)</f>
        <v>130808</v>
      </c>
      <c r="F33" s="3">
        <f>ROUND(E33*VLOOKUP(A33,'Raw Data'!A:M,9,FALSE),0)</f>
        <v>65898</v>
      </c>
      <c r="G33" s="3">
        <f>VLOOKUP(A33,'Raw Data'!A:M,13,FALSE)</f>
        <v>1040</v>
      </c>
      <c r="H33" s="3">
        <f>VLOOKUP(A33,'Raw Data'!A:N,14,FALSE)</f>
        <v>0.66811743599999995</v>
      </c>
    </row>
    <row r="34" spans="1:8" x14ac:dyDescent="0.25">
      <c r="A34" s="3" t="s">
        <v>71</v>
      </c>
      <c r="B34" s="3" t="str">
        <f>VLOOKUP(A34,'Raw Data'!A:M,6,FALSE)</f>
        <v>1117 (33.9%)</v>
      </c>
      <c r="C34" s="3">
        <f>VLOOKUP(A34,'Raw Data'!A:M,11,FALSE)</f>
        <v>3054</v>
      </c>
      <c r="D34" s="3">
        <f>VLOOKUP(A34,'Raw Data'!A:M,10,FALSE)</f>
        <v>395</v>
      </c>
      <c r="E34" s="3">
        <f>VLOOKUP(A34,'Raw Data'!A:M,8,FALSE)</f>
        <v>857049</v>
      </c>
      <c r="F34" s="3">
        <f>ROUND(E34*VLOOKUP(A34,'Raw Data'!A:M,9,FALSE),0)</f>
        <v>440869</v>
      </c>
      <c r="G34" s="3">
        <f>VLOOKUP(A34,'Raw Data'!A:M,13,FALSE)</f>
        <v>1871</v>
      </c>
      <c r="H34" s="3">
        <f>VLOOKUP(A34,'Raw Data'!A:N,14,FALSE)</f>
        <v>0.58058538999999998</v>
      </c>
    </row>
    <row r="35" spans="1:8" x14ac:dyDescent="0.25">
      <c r="A35" s="3" t="s">
        <v>73</v>
      </c>
      <c r="B35" s="3" t="str">
        <f>VLOOKUP(A35,'Raw Data'!A:M,6,FALSE)</f>
        <v>349 (27.1%)</v>
      </c>
      <c r="C35" s="3">
        <f>VLOOKUP(A35,'Raw Data'!A:M,11,FALSE)</f>
        <v>4132</v>
      </c>
      <c r="D35" s="3">
        <f>VLOOKUP(A35,'Raw Data'!A:M,10,FALSE)</f>
        <v>711</v>
      </c>
      <c r="E35" s="3">
        <f>VLOOKUP(A35,'Raw Data'!A:M,8,FALSE)</f>
        <v>483647</v>
      </c>
      <c r="F35" s="3">
        <f>ROUND(E35*VLOOKUP(A35,'Raw Data'!A:M,9,FALSE),0)</f>
        <v>248279</v>
      </c>
      <c r="G35" s="3">
        <f>VLOOKUP(A35,'Raw Data'!A:M,13,FALSE)</f>
        <v>601</v>
      </c>
      <c r="H35" s="3">
        <f>VLOOKUP(A35,'Raw Data'!A:N,14,FALSE)</f>
        <v>0.235954155</v>
      </c>
    </row>
    <row r="36" spans="1:8" x14ac:dyDescent="0.25">
      <c r="A36" s="3" t="s">
        <v>75</v>
      </c>
      <c r="B36" s="3" t="str">
        <f>VLOOKUP(A36,'Raw Data'!A:M,6,FALSE)</f>
        <v>19 (26%)</v>
      </c>
      <c r="C36" s="3">
        <f>VLOOKUP(A36,'Raw Data'!A:M,11,FALSE)</f>
        <v>5052</v>
      </c>
      <c r="D36" s="3">
        <f>VLOOKUP(A36,'Raw Data'!A:M,10,FALSE)</f>
        <v>2301</v>
      </c>
      <c r="E36" s="3">
        <f>VLOOKUP(A36,'Raw Data'!A:M,8,FALSE)</f>
        <v>90116</v>
      </c>
      <c r="F36" s="3">
        <f>ROUND(E36*VLOOKUP(A36,'Raw Data'!A:M,9,FALSE),0)</f>
        <v>43724</v>
      </c>
      <c r="G36" s="3">
        <f>VLOOKUP(A36,'Raw Data'!A:M,13,FALSE)</f>
        <v>1622</v>
      </c>
      <c r="H36" s="3">
        <f>VLOOKUP(A36,'Raw Data'!A:N,14,FALSE)</f>
        <v>1.7090666050000001</v>
      </c>
    </row>
    <row r="37" spans="1:8" x14ac:dyDescent="0.25">
      <c r="A37" s="3" t="s">
        <v>77</v>
      </c>
      <c r="B37" s="3" t="str">
        <f>VLOOKUP(A37,'Raw Data'!A:M,6,FALSE)</f>
        <v>414 (28.4%)</v>
      </c>
      <c r="C37" s="3">
        <f>VLOOKUP(A37,'Raw Data'!A:M,11,FALSE)</f>
        <v>4084</v>
      </c>
      <c r="D37" s="3">
        <f>VLOOKUP(A37,'Raw Data'!A:M,10,FALSE)</f>
        <v>775</v>
      </c>
      <c r="E37" s="3">
        <f>VLOOKUP(A37,'Raw Data'!A:M,8,FALSE)</f>
        <v>629354</v>
      </c>
      <c r="F37" s="3">
        <f>ROUND(E37*VLOOKUP(A37,'Raw Data'!A:M,9,FALSE),0)</f>
        <v>320772</v>
      </c>
      <c r="G37" s="3">
        <f>VLOOKUP(A37,'Raw Data'!A:M,13,FALSE)</f>
        <v>695</v>
      </c>
      <c r="H37" s="3">
        <f>VLOOKUP(A37,'Raw Data'!A:N,14,FALSE)</f>
        <v>0.44241984699999998</v>
      </c>
    </row>
    <row r="38" spans="1:8" x14ac:dyDescent="0.25">
      <c r="A38" s="3" t="s">
        <v>79</v>
      </c>
      <c r="B38" s="3" t="str">
        <f>VLOOKUP(A38,'Raw Data'!A:M,6,FALSE)</f>
        <v>119 (33.4%)</v>
      </c>
      <c r="C38" s="3">
        <f>VLOOKUP(A38,'Raw Data'!A:M,11,FALSE)</f>
        <v>5600</v>
      </c>
      <c r="D38" s="3">
        <f>VLOOKUP(A38,'Raw Data'!A:M,10,FALSE)</f>
        <v>1119</v>
      </c>
      <c r="E38" s="3">
        <f>VLOOKUP(A38,'Raw Data'!A:M,8,FALSE)</f>
        <v>263434</v>
      </c>
      <c r="F38" s="3">
        <f>ROUND(E38*VLOOKUP(A38,'Raw Data'!A:M,9,FALSE),0)</f>
        <v>133182</v>
      </c>
      <c r="G38" s="3">
        <f>VLOOKUP(A38,'Raw Data'!A:M,13,FALSE)</f>
        <v>563</v>
      </c>
      <c r="H38" s="3">
        <f>VLOOKUP(A38,'Raw Data'!A:N,14,FALSE)</f>
        <v>0.75385977500000001</v>
      </c>
    </row>
    <row r="39" spans="1:8" x14ac:dyDescent="0.25">
      <c r="A39" s="3" t="s">
        <v>81</v>
      </c>
      <c r="B39" s="3" t="str">
        <f>VLOOKUP(A39,'Raw Data'!A:M,6,FALSE)</f>
        <v>159 (26.8%)</v>
      </c>
      <c r="C39" s="3">
        <f>VLOOKUP(A39,'Raw Data'!A:M,11,FALSE)</f>
        <v>3560</v>
      </c>
      <c r="D39" s="3">
        <f>VLOOKUP(A39,'Raw Data'!A:M,10,FALSE)</f>
        <v>329</v>
      </c>
      <c r="E39" s="3">
        <f>VLOOKUP(A39,'Raw Data'!A:M,8,FALSE)</f>
        <v>103755</v>
      </c>
      <c r="F39" s="3">
        <f>ROUND(E39*VLOOKUP(A39,'Raw Data'!A:M,9,FALSE),0)</f>
        <v>52270</v>
      </c>
      <c r="G39" s="3">
        <f>VLOOKUP(A39,'Raw Data'!A:M,13,FALSE)</f>
        <v>321</v>
      </c>
      <c r="H39" s="3">
        <f>VLOOKUP(A39,'Raw Data'!A:N,14,FALSE)</f>
        <v>0.34657661299999998</v>
      </c>
    </row>
    <row r="40" spans="1:8" x14ac:dyDescent="0.25">
      <c r="A40" s="3" t="s">
        <v>83</v>
      </c>
      <c r="B40" s="3" t="str">
        <f>VLOOKUP(A40,'Raw Data'!A:M,6,FALSE)</f>
        <v>544 (32.2%)</v>
      </c>
      <c r="C40" s="3">
        <f>VLOOKUP(A40,'Raw Data'!A:M,11,FALSE)</f>
        <v>3866</v>
      </c>
      <c r="D40" s="3">
        <f>VLOOKUP(A40,'Raw Data'!A:M,10,FALSE)</f>
        <v>534</v>
      </c>
      <c r="E40" s="3">
        <f>VLOOKUP(A40,'Raw Data'!A:M,8,FALSE)</f>
        <v>569099</v>
      </c>
      <c r="F40" s="3">
        <f>ROUND(E40*VLOOKUP(A40,'Raw Data'!A:M,9,FALSE),0)</f>
        <v>290357</v>
      </c>
      <c r="G40" s="3">
        <f>VLOOKUP(A40,'Raw Data'!A:M,13,FALSE)</f>
        <v>1085</v>
      </c>
      <c r="H40" s="3">
        <f>VLOOKUP(A40,'Raw Data'!A:N,14,FALSE)</f>
        <v>0.44975648800000001</v>
      </c>
    </row>
    <row r="41" spans="1:8" x14ac:dyDescent="0.25">
      <c r="A41" s="3" t="s">
        <v>85</v>
      </c>
      <c r="B41" s="3" t="str">
        <f>VLOOKUP(A41,'Raw Data'!A:M,6,FALSE)</f>
        <v>52 (27.5%)</v>
      </c>
      <c r="C41" s="3">
        <f>VLOOKUP(A41,'Raw Data'!A:M,11,FALSE)</f>
        <v>2864</v>
      </c>
      <c r="D41" s="3">
        <f>VLOOKUP(A41,'Raw Data'!A:M,10,FALSE)</f>
        <v>790</v>
      </c>
      <c r="E41" s="3">
        <f>VLOOKUP(A41,'Raw Data'!A:M,8,FALSE)</f>
        <v>80231</v>
      </c>
      <c r="F41" s="3">
        <f>ROUND(E41*VLOOKUP(A41,'Raw Data'!A:M,9,FALSE),0)</f>
        <v>41081</v>
      </c>
      <c r="G41" s="3">
        <f>VLOOKUP(A41,'Raw Data'!A:M,13,FALSE)</f>
        <v>1579</v>
      </c>
      <c r="H41" s="3">
        <f>VLOOKUP(A41,'Raw Data'!A:N,14,FALSE)</f>
        <v>0.66886089400000004</v>
      </c>
    </row>
    <row r="42" spans="1:8" x14ac:dyDescent="0.25">
      <c r="A42" s="3" t="s">
        <v>87</v>
      </c>
      <c r="B42" s="3" t="str">
        <f>VLOOKUP(A42,'Raw Data'!A:M,6,FALSE)</f>
        <v>195 (32.6%)</v>
      </c>
      <c r="C42" s="3">
        <f>VLOOKUP(A42,'Raw Data'!A:M,11,FALSE)</f>
        <v>4366</v>
      </c>
      <c r="D42" s="3">
        <f>VLOOKUP(A42,'Raw Data'!A:M,10,FALSE)</f>
        <v>727</v>
      </c>
      <c r="E42" s="3">
        <f>VLOOKUP(A42,'Raw Data'!A:M,8,FALSE)</f>
        <v>275733</v>
      </c>
      <c r="F42" s="3">
        <f>ROUND(E42*VLOOKUP(A42,'Raw Data'!A:M,9,FALSE),0)</f>
        <v>141838</v>
      </c>
      <c r="G42" s="3">
        <f>VLOOKUP(A42,'Raw Data'!A:M,13,FALSE)</f>
        <v>976</v>
      </c>
      <c r="H42" s="3">
        <f>VLOOKUP(A42,'Raw Data'!A:N,14,FALSE)</f>
        <v>0.38638829000000002</v>
      </c>
    </row>
    <row r="43" spans="1:8" x14ac:dyDescent="0.25">
      <c r="A43" s="3" t="s">
        <v>89</v>
      </c>
      <c r="B43" s="3" t="str">
        <f>VLOOKUP(A43,'Raw Data'!A:M,6,FALSE)</f>
        <v>26 (27.4%)</v>
      </c>
      <c r="C43" s="3">
        <f>VLOOKUP(A43,'Raw Data'!A:M,11,FALSE)</f>
        <v>4600</v>
      </c>
      <c r="D43" s="3">
        <f>VLOOKUP(A43,'Raw Data'!A:M,10,FALSE)</f>
        <v>1811</v>
      </c>
      <c r="E43" s="3">
        <f>VLOOKUP(A43,'Raw Data'!A:M,8,FALSE)</f>
        <v>95074</v>
      </c>
      <c r="F43" s="3">
        <f>ROUND(E43*VLOOKUP(A43,'Raw Data'!A:M,9,FALSE),0)</f>
        <v>47090</v>
      </c>
      <c r="G43" s="3">
        <f>VLOOKUP(A43,'Raw Data'!A:M,13,FALSE)</f>
        <v>1565</v>
      </c>
      <c r="H43" s="3">
        <f>VLOOKUP(A43,'Raw Data'!A:N,14,FALSE)</f>
        <v>1.554020049</v>
      </c>
    </row>
    <row r="44" spans="1:8" x14ac:dyDescent="0.25">
      <c r="A44" s="3" t="s">
        <v>91</v>
      </c>
      <c r="B44" s="3" t="str">
        <f>VLOOKUP(A44,'Raw Data'!A:M,6,FALSE)</f>
        <v>294 (34.4%)</v>
      </c>
      <c r="C44" s="3">
        <f>VLOOKUP(A44,'Raw Data'!A:M,11,FALSE)</f>
        <v>4056</v>
      </c>
      <c r="D44" s="3">
        <f>VLOOKUP(A44,'Raw Data'!A:M,10,FALSE)</f>
        <v>923</v>
      </c>
      <c r="E44" s="3">
        <f>VLOOKUP(A44,'Raw Data'!A:M,8,FALSE)</f>
        <v>529578</v>
      </c>
      <c r="F44" s="3">
        <f>ROUND(E44*VLOOKUP(A44,'Raw Data'!A:M,9,FALSE),0)</f>
        <v>271300</v>
      </c>
      <c r="G44" s="3">
        <f>VLOOKUP(A44,'Raw Data'!A:M,13,FALSE)</f>
        <v>906</v>
      </c>
      <c r="H44" s="3">
        <f>VLOOKUP(A44,'Raw Data'!A:N,14,FALSE)</f>
        <v>0.78668929600000004</v>
      </c>
    </row>
    <row r="45" spans="1:8" x14ac:dyDescent="0.25">
      <c r="A45" s="3" t="s">
        <v>93</v>
      </c>
      <c r="B45" s="3" t="str">
        <f>VLOOKUP(A45,'Raw Data'!A:M,6,FALSE)</f>
        <v>952 (28.8%)</v>
      </c>
      <c r="C45" s="3">
        <f>VLOOKUP(A45,'Raw Data'!A:M,11,FALSE)</f>
        <v>4369</v>
      </c>
      <c r="D45" s="3">
        <f>VLOOKUP(A45,'Raw Data'!A:M,10,FALSE)</f>
        <v>849</v>
      </c>
      <c r="E45" s="3">
        <f>VLOOKUP(A45,'Raw Data'!A:M,8,FALSE)</f>
        <v>1604991</v>
      </c>
      <c r="F45" s="3">
        <f>ROUND(E45*VLOOKUP(A45,'Raw Data'!A:M,9,FALSE),0)</f>
        <v>808153</v>
      </c>
      <c r="G45" s="3">
        <f>VLOOKUP(A45,'Raw Data'!A:M,13,FALSE)</f>
        <v>904</v>
      </c>
      <c r="H45" s="3">
        <f>VLOOKUP(A45,'Raw Data'!A:N,14,FALSE)</f>
        <v>0.48689645500000001</v>
      </c>
    </row>
    <row r="46" spans="1:8" x14ac:dyDescent="0.25">
      <c r="A46" s="3" t="s">
        <v>95</v>
      </c>
      <c r="B46" s="3" t="str">
        <f>VLOOKUP(A46,'Raw Data'!A:M,6,FALSE)</f>
        <v>101 (29.8%)</v>
      </c>
      <c r="C46" s="3">
        <f>VLOOKUP(A46,'Raw Data'!A:M,11,FALSE)</f>
        <v>4628</v>
      </c>
      <c r="D46" s="3">
        <f>VLOOKUP(A46,'Raw Data'!A:M,10,FALSE)</f>
        <v>1242</v>
      </c>
      <c r="E46" s="3">
        <f>VLOOKUP(A46,'Raw Data'!A:M,8,FALSE)</f>
        <v>252783</v>
      </c>
      <c r="F46" s="3">
        <f>ROUND(E46*VLOOKUP(A46,'Raw Data'!A:M,9,FALSE),0)</f>
        <v>125451</v>
      </c>
      <c r="G46" s="3">
        <f>VLOOKUP(A46,'Raw Data'!A:M,13,FALSE)</f>
        <v>367</v>
      </c>
      <c r="H46" s="3">
        <f>VLOOKUP(A46,'Raw Data'!A:N,14,FALSE)</f>
        <v>0.53752828100000005</v>
      </c>
    </row>
    <row r="47" spans="1:8" x14ac:dyDescent="0.25">
      <c r="A47" s="3" t="s">
        <v>97</v>
      </c>
      <c r="B47" s="3" t="str">
        <f>VLOOKUP(A47,'Raw Data'!A:M,6,FALSE)</f>
        <v>29 (27.9%)</v>
      </c>
      <c r="C47" s="3">
        <f>VLOOKUP(A47,'Raw Data'!A:M,11,FALSE)</f>
        <v>3060</v>
      </c>
      <c r="D47" s="3">
        <f>VLOOKUP(A47,'Raw Data'!A:M,10,FALSE)</f>
        <v>114</v>
      </c>
      <c r="E47" s="3">
        <f>VLOOKUP(A47,'Raw Data'!A:M,8,FALSE)</f>
        <v>6534</v>
      </c>
      <c r="F47" s="3">
        <f>ROUND(E47*VLOOKUP(A47,'Raw Data'!A:M,9,FALSE),0)</f>
        <v>3320</v>
      </c>
      <c r="G47" s="3">
        <f>VLOOKUP(A47,'Raw Data'!A:M,13,FALSE)</f>
        <v>177</v>
      </c>
      <c r="H47" s="3">
        <f>VLOOKUP(A47,'Raw Data'!A:N,14,FALSE)</f>
        <v>0.69838623899999996</v>
      </c>
    </row>
    <row r="48" spans="1:8" x14ac:dyDescent="0.25">
      <c r="A48" s="3" t="s">
        <v>99</v>
      </c>
      <c r="B48" s="3" t="str">
        <f>VLOOKUP(A48,'Raw Data'!A:M,6,FALSE)</f>
        <v>345 (31.3%)</v>
      </c>
      <c r="C48" s="3">
        <f>VLOOKUP(A48,'Raw Data'!A:M,11,FALSE)</f>
        <v>3929</v>
      </c>
      <c r="D48" s="3">
        <f>VLOOKUP(A48,'Raw Data'!A:M,10,FALSE)</f>
        <v>458</v>
      </c>
      <c r="E48" s="3">
        <f>VLOOKUP(A48,'Raw Data'!A:M,8,FALSE)</f>
        <v>310890</v>
      </c>
      <c r="F48" s="3">
        <f>ROUND(E48*VLOOKUP(A48,'Raw Data'!A:M,9,FALSE),0)</f>
        <v>157892</v>
      </c>
      <c r="G48" s="3">
        <f>VLOOKUP(A48,'Raw Data'!A:M,13,FALSE)</f>
        <v>546</v>
      </c>
      <c r="H48" s="3">
        <f>VLOOKUP(A48,'Raw Data'!A:N,14,FALSE)</f>
        <v>0.448155146</v>
      </c>
    </row>
    <row r="49" spans="1:8" x14ac:dyDescent="0.25">
      <c r="A49" s="3" t="s">
        <v>101</v>
      </c>
      <c r="B49" s="3" t="str">
        <f>VLOOKUP(A49,'Raw Data'!A:M,6,FALSE)</f>
        <v>258 (29.6%)</v>
      </c>
      <c r="C49" s="3">
        <f>VLOOKUP(A49,'Raw Data'!A:M,11,FALSE)</f>
        <v>4326</v>
      </c>
      <c r="D49" s="3">
        <f>VLOOKUP(A49,'Raw Data'!A:M,10,FALSE)</f>
        <v>439</v>
      </c>
      <c r="E49" s="3">
        <f>VLOOKUP(A49,'Raw Data'!A:M,8,FALSE)</f>
        <v>226635</v>
      </c>
      <c r="F49" s="3">
        <f>ROUND(E49*VLOOKUP(A49,'Raw Data'!A:M,9,FALSE),0)</f>
        <v>113318</v>
      </c>
      <c r="G49" s="3">
        <f>VLOOKUP(A49,'Raw Data'!A:M,13,FALSE)</f>
        <v>412</v>
      </c>
      <c r="H49" s="3">
        <f>VLOOKUP(A49,'Raw Data'!A:N,14,FALSE)</f>
        <v>0.39810945800000003</v>
      </c>
    </row>
    <row r="50" spans="1:8" x14ac:dyDescent="0.25">
      <c r="A50" s="3" t="s">
        <v>103</v>
      </c>
      <c r="B50" s="3" t="str">
        <f>VLOOKUP(A50,'Raw Data'!A:M,6,FALSE)</f>
        <v>65 (32.3%)</v>
      </c>
      <c r="C50" s="3">
        <f>VLOOKUP(A50,'Raw Data'!A:M,11,FALSE)</f>
        <v>4533</v>
      </c>
      <c r="D50" s="3">
        <f>VLOOKUP(A50,'Raw Data'!A:M,10,FALSE)</f>
        <v>569</v>
      </c>
      <c r="E50" s="3">
        <f>VLOOKUP(A50,'Raw Data'!A:M,8,FALSE)</f>
        <v>73337</v>
      </c>
      <c r="F50" s="3">
        <f>ROUND(E50*VLOOKUP(A50,'Raw Data'!A:M,9,FALSE),0)</f>
        <v>37002</v>
      </c>
      <c r="G50" s="3">
        <f>VLOOKUP(A50,'Raw Data'!A:M,13,FALSE)</f>
        <v>625</v>
      </c>
      <c r="H50" s="3">
        <f>VLOOKUP(A50,'Raw Data'!A:N,14,FALSE)</f>
        <v>1.643312342</v>
      </c>
    </row>
    <row r="51" spans="1:8" x14ac:dyDescent="0.25">
      <c r="A51" s="3" t="s">
        <v>105</v>
      </c>
      <c r="B51" s="3" t="str">
        <f>VLOOKUP(A51,'Raw Data'!A:M,6,FALSE)</f>
        <v>152 (24.5%)</v>
      </c>
      <c r="C51" s="3">
        <f>VLOOKUP(A51,'Raw Data'!A:M,11,FALSE)</f>
        <v>4714</v>
      </c>
      <c r="D51" s="3">
        <f>VLOOKUP(A51,'Raw Data'!A:M,10,FALSE)</f>
        <v>1635</v>
      </c>
      <c r="E51" s="3">
        <f>VLOOKUP(A51,'Raw Data'!A:M,8,FALSE)</f>
        <v>494353</v>
      </c>
      <c r="F51" s="3">
        <f>ROUND(E51*VLOOKUP(A51,'Raw Data'!A:M,9,FALSE),0)</f>
        <v>248543</v>
      </c>
      <c r="G51" s="3">
        <f>VLOOKUP(A51,'Raw Data'!A:M,13,FALSE)</f>
        <v>817</v>
      </c>
      <c r="H51" s="3">
        <f>VLOOKUP(A51,'Raw Data'!A:N,14,FALSE)</f>
        <v>0.17816610399999999</v>
      </c>
    </row>
    <row r="52" spans="1:8" x14ac:dyDescent="0.25">
      <c r="A52" s="3" t="s">
        <v>107</v>
      </c>
      <c r="B52" s="3" t="str">
        <f>VLOOKUP(A52,'Raw Data'!A:M,6,FALSE)</f>
        <v>21 (28.4%)</v>
      </c>
      <c r="C52" s="3">
        <f>VLOOKUP(A52,'Raw Data'!A:M,11,FALSE)</f>
        <v>3854</v>
      </c>
      <c r="D52" s="3">
        <f>VLOOKUP(A52,'Raw Data'!A:M,10,FALSE)</f>
        <v>990</v>
      </c>
      <c r="E52" s="3">
        <f>VLOOKUP(A52,'Raw Data'!A:M,8,FALSE)</f>
        <v>42118</v>
      </c>
      <c r="F52" s="3">
        <f>ROUND(E52*VLOOKUP(A52,'Raw Data'!A:M,9,FALSE),0)</f>
        <v>20789</v>
      </c>
      <c r="G52" s="3">
        <f>VLOOKUP(A52,'Raw Data'!A:M,13,FALSE)</f>
        <v>608</v>
      </c>
      <c r="H52" s="3">
        <f>VLOOKUP(A52,'Raw Data'!A:N,14,FALSE)</f>
        <v>0.49589609200000001</v>
      </c>
    </row>
  </sheetData>
  <sortState ref="A2:G52">
    <sortCondition ref="A2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Tables With Automatic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2020-12-28T18:38:52Z</dcterms:modified>
</cp:coreProperties>
</file>