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+xml" PartName="/xl/drawings/drawing1.xml"/>
  <Default ContentType="application/vnd.openxmlformats-officedocument.vmlDrawing" Extension="vml"/>
  <Override ContentType="application/vnd.openxmlformats-officedocument.spreadsheetml.externalLink+xml" PartName="/xl/externalLinks/externalLink1.xml"/>
  <Default ContentType="image/jpeg" Extension="jpeg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670" windowHeight="9060"/>
  </bookViews>
  <sheets>
    <sheet name="凸台 " sheetId="1" r:id="rId1"/>
    <sheet name="毛坯库1.3" sheetId="2" r:id="rId2"/>
    <sheet name="毛坯库2.3" sheetId="3" r:id="rId3"/>
    <sheet name="3.3" sheetId="4" r:id="rId4"/>
  </sheets>
  <externalReferences>
    <externalReference r:id="rId5"/>
  </externalReferences>
  <definedNames>
    <definedName name="H">'凸台 '!$B$6</definedName>
    <definedName name="L">'凸台 '!$B$4</definedName>
    <definedName name="L0">'凸台 '!$B$7</definedName>
    <definedName name="_xlnm.Print_Area">'凸台 '!$A$2:$N$35</definedName>
    <definedName name="Quantity">'凸台 '!$B$14</definedName>
    <definedName name="S">'凸台 '!$B$10</definedName>
    <definedName name="Unit_weight">'凸台 '!$B$12</definedName>
    <definedName name="V">'凸台 '!$B$11</definedName>
    <definedName name="W">'凸台 '!$B$5</definedName>
    <definedName name="W0">'凸台 '!$B$8</definedName>
  </definedNames>
  <calcPr calcId="144525"/>
</workbook>
</file>

<file path=xl/sharedStrings.xml><?xml version="1.0" encoding="utf-8"?>
<sst xmlns="http://schemas.openxmlformats.org/spreadsheetml/2006/main" count="60">
  <si>
    <t>产品类</t>
  </si>
  <si>
    <t>在粗线框中输入数据，输入数据后颜色改变的说明产品不属于此分类。</t>
  </si>
  <si>
    <t>规格</t>
  </si>
  <si>
    <t>限定条件</t>
  </si>
  <si>
    <t>成品公差</t>
  </si>
  <si>
    <t>上偏差</t>
  </si>
  <si>
    <t>下偏差</t>
  </si>
  <si>
    <t>黑片公差</t>
  </si>
  <si>
    <t>L/mm</t>
  </si>
  <si>
    <t>L&gt;=4&amp;L&lt;=20</t>
  </si>
  <si>
    <t>T≥0.03</t>
  </si>
  <si>
    <t>W/mm</t>
  </si>
  <si>
    <t>W&gt;=1.2&amp;W&lt;=4</t>
  </si>
  <si>
    <t>H/mm</t>
  </si>
  <si>
    <t>H&gt;=0.6</t>
  </si>
  <si>
    <t>L0/mm</t>
  </si>
  <si>
    <t>L-L0＜=3</t>
  </si>
  <si>
    <t>W0/mm</t>
  </si>
  <si>
    <t>W0&gt;=0.5</t>
  </si>
  <si>
    <t>R/mm</t>
  </si>
  <si>
    <t>≤0.3</t>
  </si>
  <si>
    <t>表面积S/mm^2</t>
  </si>
  <si>
    <t>体积/mm^3</t>
  </si>
  <si>
    <t>重量/g</t>
  </si>
  <si>
    <t>选择毛坯</t>
  </si>
  <si>
    <t>收得率</t>
  </si>
  <si>
    <t>推荐毛坯</t>
  </si>
  <si>
    <t>数量/pcs</t>
  </si>
  <si>
    <t>调转</t>
  </si>
  <si>
    <t>刀数</t>
  </si>
  <si>
    <t>出片数</t>
  </si>
  <si>
    <t>总面积/dm^2</t>
  </si>
  <si>
    <r>
      <rPr>
        <sz val="11"/>
        <color indexed="8"/>
        <rFont val="宋体"/>
        <charset val="134"/>
      </rPr>
      <t>L</t>
    </r>
    <r>
      <rPr>
        <vertAlign val="subscript"/>
        <sz val="11"/>
        <color indexed="8"/>
        <rFont val="宋体"/>
        <charset val="134"/>
      </rPr>
      <t>0</t>
    </r>
  </si>
  <si>
    <t>·</t>
  </si>
  <si>
    <t>总重量/kg</t>
  </si>
  <si>
    <r>
      <rPr>
        <sz val="11"/>
        <color indexed="8"/>
        <rFont val="宋体"/>
        <charset val="134"/>
      </rPr>
      <t>W</t>
    </r>
    <r>
      <rPr>
        <vertAlign val="subscript"/>
        <sz val="11"/>
        <color indexed="8"/>
        <rFont val="宋体"/>
        <charset val="134"/>
      </rPr>
      <t>0</t>
    </r>
  </si>
  <si>
    <r>
      <rPr>
        <sz val="11"/>
        <color indexed="8"/>
        <rFont val="宋体"/>
        <charset val="134"/>
      </rPr>
      <t>H</t>
    </r>
    <r>
      <rPr>
        <vertAlign val="subscript"/>
        <sz val="11"/>
        <color indexed="8"/>
        <rFont val="宋体"/>
        <charset val="134"/>
      </rPr>
      <t>0</t>
    </r>
  </si>
  <si>
    <t>镀层种类</t>
  </si>
  <si>
    <t>环保彩锌</t>
  </si>
  <si>
    <t>镀层厚度</t>
  </si>
  <si>
    <t>5-10μm</t>
  </si>
  <si>
    <t>烟雾要求</t>
  </si>
  <si>
    <t>48h，7级</t>
  </si>
  <si>
    <t>结合力</t>
  </si>
  <si>
    <t>有要求</t>
  </si>
  <si>
    <t>加工步骤</t>
  </si>
  <si>
    <t>切磨条：</t>
  </si>
  <si>
    <t>成型磨：</t>
  </si>
  <si>
    <t>切片:</t>
  </si>
  <si>
    <t>备注：（本表格对应pdf尺寸代号）L→L1，L0→L2，W→W1，W0→W2，</t>
  </si>
  <si>
    <t>此方向不磨</t>
  </si>
  <si>
    <t>S1</t>
  </si>
  <si>
    <t>S2</t>
  </si>
  <si>
    <t>S3</t>
  </si>
  <si>
    <t>S4</t>
  </si>
  <si>
    <t>S5</t>
  </si>
  <si>
    <t>S6</t>
  </si>
  <si>
    <t>S7</t>
  </si>
  <si>
    <t>S8</t>
  </si>
  <si>
    <t>S9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</si>
</sst>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7"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sz val="12"/>
      <color indexed="17"/>
      <name val="黑体"/>
      <charset val="134"/>
    </font>
    <font>
      <sz val="11"/>
      <color indexed="10"/>
      <name val="宋体"/>
      <charset val="134"/>
    </font>
    <font>
      <sz val="8"/>
      <color indexed="8"/>
      <name val="宋体"/>
      <charset val="134"/>
    </font>
    <font>
      <sz val="12"/>
      <name val="宋体"/>
      <charset val="134"/>
    </font>
    <font>
      <vertAlign val="subscript"/>
      <sz val="11"/>
      <color indexed="8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6">
    <xf numFmtId="0" fontId="0" fillId="0" borderId="0">
      <alignment vertical="center"/>
    </xf>
    <xf numFmtId="43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</cellStyleXfs>
  <cellXfs count="47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 applyAlignment="1">
      <alignment horizontal="right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0" xfId="0" applyBorder="1">
      <alignment vertical="center"/>
    </xf>
    <xf numFmtId="0" fontId="0" fillId="0" borderId="7" xfId="0" applyFill="1" applyBorder="1" applyAlignment="1">
      <alignment horizontal="center" vertical="center"/>
    </xf>
    <xf numFmtId="10" fontId="0" fillId="0" borderId="7" xfId="4" applyNumberFormat="1" applyFont="1" applyBorder="1">
      <alignment vertical="center"/>
    </xf>
    <xf numFmtId="0" fontId="0" fillId="0" borderId="0" xfId="0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0" xfId="0" applyBorder="1" applyAlignment="1">
      <alignment vertical="center"/>
    </xf>
    <xf numFmtId="0" fontId="4" fillId="0" borderId="10" xfId="0" applyFont="1" applyBorder="1" applyAlignment="1">
      <alignment horizontal="right"/>
    </xf>
    <xf numFmtId="0" fontId="4" fillId="0" borderId="11" xfId="0" applyFont="1" applyBorder="1" applyAlignment="1">
      <alignment horizontal="left"/>
    </xf>
    <xf numFmtId="0" fontId="0" fillId="0" borderId="12" xfId="0" applyBorder="1" applyAlignment="1">
      <alignment horizontal="left" vertical="center"/>
    </xf>
    <xf numFmtId="0" fontId="0" fillId="0" borderId="13" xfId="0" applyBorder="1" applyAlignment="1">
      <alignment vertical="center"/>
    </xf>
    <xf numFmtId="0" fontId="4" fillId="0" borderId="13" xfId="0" applyFont="1" applyBorder="1" applyAlignment="1">
      <alignment horizontal="right" vertical="top"/>
    </xf>
    <xf numFmtId="0" fontId="4" fillId="0" borderId="14" xfId="0" applyFont="1" applyBorder="1" applyAlignment="1">
      <alignment horizontal="left" vertical="top"/>
    </xf>
    <xf numFmtId="0" fontId="0" fillId="0" borderId="15" xfId="0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4" fillId="0" borderId="0" xfId="0" applyFont="1" applyBorder="1" applyAlignment="1">
      <alignment horizontal="right" vertical="top"/>
    </xf>
    <xf numFmtId="0" fontId="4" fillId="0" borderId="16" xfId="0" applyFont="1" applyBorder="1" applyAlignment="1">
      <alignment horizontal="left" vertical="top"/>
    </xf>
    <xf numFmtId="0" fontId="0" fillId="0" borderId="10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4" fillId="0" borderId="13" xfId="0" applyFont="1" applyBorder="1" applyAlignment="1">
      <alignment horizontal="right" vertical="top"/>
    </xf>
    <xf numFmtId="0" fontId="0" fillId="0" borderId="0" xfId="0" applyBorder="1" applyAlignment="1">
      <alignment horizontal="center" vertical="center"/>
    </xf>
    <xf numFmtId="0" fontId="4" fillId="0" borderId="0" xfId="0" applyFont="1" applyBorder="1" applyAlignment="1">
      <alignment horizontal="right"/>
    </xf>
    <xf numFmtId="0" fontId="4" fillId="0" borderId="16" xfId="0" applyFont="1" applyBorder="1" applyAlignment="1">
      <alignment horizontal="left"/>
    </xf>
    <xf numFmtId="0" fontId="0" fillId="0" borderId="0" xfId="0" applyBorder="1" applyAlignment="1">
      <alignment horizontal="left" vertical="center"/>
    </xf>
    <xf numFmtId="0" fontId="0" fillId="0" borderId="12" xfId="0" applyBorder="1" applyAlignment="1">
      <alignment horizontal="right" vertical="center"/>
    </xf>
    <xf numFmtId="0" fontId="0" fillId="0" borderId="13" xfId="0" applyBorder="1" applyAlignment="1">
      <alignment horizontal="right" vertical="center"/>
    </xf>
    <xf numFmtId="0" fontId="0" fillId="0" borderId="14" xfId="0" applyBorder="1" applyAlignment="1">
      <alignment horizontal="right" vertical="center"/>
    </xf>
    <xf numFmtId="0" fontId="3" fillId="0" borderId="7" xfId="0" applyFont="1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3" fillId="0" borderId="0" xfId="0" applyFont="1" applyBorder="1">
      <alignment vertical="center"/>
    </xf>
    <xf numFmtId="0" fontId="3" fillId="0" borderId="0" xfId="0" applyFont="1" applyBorder="1">
      <alignment vertical="center"/>
    </xf>
    <xf numFmtId="10" fontId="0" fillId="0" borderId="7" xfId="4" applyNumberFormat="1" applyFont="1" applyBorder="1" applyAlignment="1">
      <alignment horizontal="center" vertical="center"/>
    </xf>
    <xf numFmtId="0" fontId="0" fillId="0" borderId="7" xfId="0" applyBorder="1">
      <alignment vertical="center"/>
    </xf>
  </cellXfs>
  <cellStyles count="6">
    <cellStyle name="常规" xfId="0" builtinId="0"/>
    <cellStyle name="千位分隔" xfId="1" builtinId="3"/>
    <cellStyle name="货币" xfId="2" builtinId="4"/>
    <cellStyle name="千位分隔[0]" xfId="3" builtinId="6"/>
    <cellStyle name="百分比" xfId="4" builtinId="5"/>
    <cellStyle name="货币[0]" xfId="5" builtinId="7"/>
  </cellStyles>
  <dxfs count="12">
    <dxf>
      <fill>
        <patternFill>
          <fgColor indexed="10"/>
          <bgColor indexed="29"/>
        </patternFill>
      </fill>
    </dxf>
    <dxf>
      <fill>
        <patternFill>
          <fgColor indexed="10"/>
          <bgColor indexed="29"/>
        </patternFill>
      </fill>
    </dxf>
    <dxf>
      <fill>
        <patternFill>
          <fgColor indexed="10"/>
          <bgColor indexed="29"/>
        </patternFill>
      </fill>
    </dxf>
    <dxf>
      <fill>
        <patternFill>
          <fgColor indexed="10"/>
          <bgColor indexed="29"/>
        </patternFill>
      </fill>
    </dxf>
    <dxf>
      <fill>
        <patternFill>
          <fgColor indexed="10"/>
          <bgColor indexed="29"/>
        </patternFill>
      </fill>
    </dxf>
    <dxf>
      <fill>
        <patternFill>
          <fgColor indexed="10"/>
          <bgColor indexed="29"/>
        </patternFill>
      </fill>
    </dxf>
    <dxf>
      <fill>
        <patternFill>
          <fgColor indexed="10"/>
          <bgColor indexed="29"/>
        </patternFill>
      </fill>
    </dxf>
    <dxf>
      <fill>
        <patternFill>
          <fgColor indexed="10"/>
          <bgColor indexed="29"/>
        </patternFill>
      </fill>
    </dxf>
    <dxf>
      <fill>
        <patternFill>
          <fgColor indexed="10"/>
          <bgColor indexed="29"/>
        </patternFill>
      </fill>
    </dxf>
    <dxf>
      <fill>
        <patternFill>
          <fgColor indexed="10"/>
          <bgColor indexed="29"/>
        </patternFill>
      </fill>
    </dxf>
    <dxf>
      <fill>
        <patternFill>
          <fgColor indexed="10"/>
          <bgColor indexed="29"/>
        </patternFill>
      </fill>
    </dxf>
    <dxf>
      <fill>
        <patternFill>
          <fgColor indexed="10"/>
          <bgColor indexed="29"/>
        </patternFill>
      </fill>
    </dxf>
  </dxf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a="http://schemas.openxmlformats.org/drawingml/2006/main" xmlns:xdr="http://schemas.openxmlformats.org/drawingml/2006/spreadsheetDrawing"/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:\Documents and Settings\l\Application Data\Foxmail7\Temp-2588-20150609080446\&#20135;&#21697;&#24402;&#31867;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毛坯库1"/>
      <sheetName val="毛坯库2"/>
      <sheetName val="Sheet4"/>
      <sheetName val="Sheet2"/>
      <sheetName val="长方条"/>
      <sheetName val="毛坯库1.0"/>
      <sheetName val="毛坯库2.0"/>
      <sheetName val="3.0"/>
      <sheetName val="八边形"/>
      <sheetName val="毛坯库1.2"/>
      <sheetName val="毛坯库2.2"/>
      <sheetName val="3.2"/>
      <sheetName val="凸台 "/>
      <sheetName val="毛坯库1.3"/>
      <sheetName val="毛坯库2.3"/>
      <sheetName val="3.3"/>
      <sheetName val="凸台（略）"/>
      <sheetName val="毛坯库1.1"/>
      <sheetName val="毛坯库2.1"/>
      <sheetName val="3.1"/>
    </sheetNames>
    <sheetDataSet>
      <sheetData sheetId="0"/>
      <sheetData sheetId="1">
        <row r="1">
          <cell r="A1" t="str">
            <v>S1</v>
          </cell>
          <cell r="B1">
            <v>54</v>
          </cell>
          <cell r="C1">
            <v>54</v>
          </cell>
          <cell r="D1">
            <v>33</v>
          </cell>
        </row>
        <row r="2">
          <cell r="A2" t="str">
            <v>S2</v>
          </cell>
          <cell r="B2">
            <v>53</v>
          </cell>
          <cell r="C2">
            <v>25</v>
          </cell>
          <cell r="D2">
            <v>18</v>
          </cell>
        </row>
        <row r="3">
          <cell r="A3" t="str">
            <v>S3</v>
          </cell>
          <cell r="B3">
            <v>33</v>
          </cell>
          <cell r="C3">
            <v>23</v>
          </cell>
          <cell r="D3">
            <v>24</v>
          </cell>
        </row>
        <row r="4">
          <cell r="A4" t="str">
            <v>S4</v>
          </cell>
          <cell r="B4">
            <v>46</v>
          </cell>
          <cell r="C4">
            <v>25</v>
          </cell>
          <cell r="D4">
            <v>14</v>
          </cell>
        </row>
        <row r="5">
          <cell r="A5" t="str">
            <v>S5</v>
          </cell>
          <cell r="B5">
            <v>25</v>
          </cell>
          <cell r="C5">
            <v>32</v>
          </cell>
          <cell r="D5">
            <v>23</v>
          </cell>
        </row>
        <row r="6">
          <cell r="A6" t="str">
            <v>S6</v>
          </cell>
          <cell r="B6">
            <v>26</v>
          </cell>
          <cell r="C6">
            <v>44</v>
          </cell>
          <cell r="D6">
            <v>22</v>
          </cell>
        </row>
        <row r="7">
          <cell r="A7" t="str">
            <v>S7</v>
          </cell>
          <cell r="B7">
            <v>19</v>
          </cell>
          <cell r="C7">
            <v>12</v>
          </cell>
          <cell r="D7">
            <v>26</v>
          </cell>
        </row>
        <row r="8">
          <cell r="A8" t="str">
            <v>S8</v>
          </cell>
          <cell r="B8">
            <v>44</v>
          </cell>
          <cell r="C8">
            <v>33</v>
          </cell>
          <cell r="D8">
            <v>16</v>
          </cell>
        </row>
        <row r="9">
          <cell r="A9" t="str">
            <v>S9</v>
          </cell>
          <cell r="B9">
            <v>37</v>
          </cell>
          <cell r="C9">
            <v>18</v>
          </cell>
          <cell r="D9">
            <v>15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4">
          <cell r="B4">
            <v>8.5</v>
          </cell>
        </row>
        <row r="5">
          <cell r="B5">
            <v>1.36</v>
          </cell>
        </row>
        <row r="6">
          <cell r="B6">
            <v>0.6</v>
          </cell>
        </row>
        <row r="13">
          <cell r="B13">
            <v>2000</v>
          </cell>
        </row>
      </sheetData>
      <sheetData sheetId="14">
        <row r="1">
          <cell r="L1">
            <v>0.144157625639107</v>
          </cell>
        </row>
        <row r="2">
          <cell r="L2">
            <v>0.340256603773585</v>
          </cell>
        </row>
        <row r="3">
          <cell r="L3">
            <v>0.342687747035573</v>
          </cell>
        </row>
        <row r="4">
          <cell r="L4">
            <v>0.392034782608696</v>
          </cell>
        </row>
        <row r="5">
          <cell r="L5">
            <v>0.30759652173913</v>
          </cell>
        </row>
        <row r="6">
          <cell r="L6">
            <v>0.304249205340114</v>
          </cell>
        </row>
        <row r="7">
          <cell r="L7">
            <v>0.189546558704453</v>
          </cell>
        </row>
        <row r="8">
          <cell r="L8">
            <v>0.324826446280992</v>
          </cell>
        </row>
        <row r="9">
          <cell r="L9">
            <v>0.374918918918919</v>
          </cell>
        </row>
      </sheetData>
      <sheetData sheetId="15">
        <row r="1">
          <cell r="L1">
            <v>0.144157625639107</v>
          </cell>
        </row>
        <row r="2">
          <cell r="L2">
            <v>0.30361358490566</v>
          </cell>
        </row>
        <row r="3">
          <cell r="L3">
            <v>0.32364953886693</v>
          </cell>
        </row>
        <row r="4">
          <cell r="L4">
            <v>0.301565217391304</v>
          </cell>
        </row>
        <row r="5">
          <cell r="L5">
            <v>0.352831304347826</v>
          </cell>
        </row>
        <row r="6">
          <cell r="L6">
            <v>0.329603305785124</v>
          </cell>
        </row>
        <row r="7">
          <cell r="L7">
            <v>0.315910931174089</v>
          </cell>
        </row>
        <row r="8">
          <cell r="L8">
            <v>0.343933884297521</v>
          </cell>
        </row>
        <row r="9">
          <cell r="L9">
            <v>0.208288288288288</v>
          </cell>
        </row>
      </sheetData>
      <sheetData sheetId="16">
        <row r="1">
          <cell r="A1" t="str">
            <v>S1</v>
          </cell>
          <cell r="B1">
            <v>54</v>
          </cell>
          <cell r="C1">
            <v>54</v>
          </cell>
          <cell r="D1">
            <v>33</v>
          </cell>
        </row>
        <row r="1">
          <cell r="I1">
            <v>0.144157625639107</v>
          </cell>
          <cell r="J1" t="str">
            <v>S1</v>
          </cell>
          <cell r="K1">
            <v>0</v>
          </cell>
        </row>
        <row r="2">
          <cell r="A2" t="str">
            <v>S2</v>
          </cell>
          <cell r="B2">
            <v>53</v>
          </cell>
          <cell r="C2">
            <v>25</v>
          </cell>
          <cell r="D2">
            <v>18</v>
          </cell>
        </row>
        <row r="2">
          <cell r="I2">
            <v>0.340256603773585</v>
          </cell>
          <cell r="J2" t="str">
            <v>S2</v>
          </cell>
          <cell r="K2">
            <v>1</v>
          </cell>
        </row>
        <row r="3">
          <cell r="A3" t="str">
            <v>S3</v>
          </cell>
          <cell r="B3">
            <v>33</v>
          </cell>
          <cell r="C3">
            <v>23</v>
          </cell>
          <cell r="D3">
            <v>24</v>
          </cell>
        </row>
        <row r="3">
          <cell r="I3">
            <v>0.342687747035573</v>
          </cell>
          <cell r="J3" t="str">
            <v>S3</v>
          </cell>
          <cell r="K3">
            <v>1</v>
          </cell>
        </row>
        <row r="4">
          <cell r="A4" t="str">
            <v>S4</v>
          </cell>
          <cell r="B4">
            <v>46</v>
          </cell>
          <cell r="C4">
            <v>25</v>
          </cell>
          <cell r="D4">
            <v>14</v>
          </cell>
        </row>
        <row r="4">
          <cell r="I4">
            <v>0.392034782608696</v>
          </cell>
          <cell r="J4" t="str">
            <v>S4</v>
          </cell>
          <cell r="K4">
            <v>1</v>
          </cell>
        </row>
        <row r="5">
          <cell r="A5" t="str">
            <v>S5</v>
          </cell>
          <cell r="B5">
            <v>25</v>
          </cell>
          <cell r="C5">
            <v>32</v>
          </cell>
          <cell r="D5">
            <v>23</v>
          </cell>
        </row>
        <row r="5">
          <cell r="I5">
            <v>0.352831304347826</v>
          </cell>
          <cell r="J5" t="str">
            <v>S5</v>
          </cell>
          <cell r="K5">
            <v>0</v>
          </cell>
        </row>
        <row r="6">
          <cell r="A6" t="str">
            <v>S6</v>
          </cell>
          <cell r="B6">
            <v>26</v>
          </cell>
          <cell r="C6">
            <v>44</v>
          </cell>
          <cell r="D6">
            <v>22</v>
          </cell>
        </row>
        <row r="6">
          <cell r="I6">
            <v>0.329603305785124</v>
          </cell>
          <cell r="J6" t="str">
            <v>S6</v>
          </cell>
          <cell r="K6">
            <v>0</v>
          </cell>
        </row>
        <row r="7">
          <cell r="A7" t="str">
            <v>S7</v>
          </cell>
          <cell r="B7">
            <v>19</v>
          </cell>
          <cell r="C7">
            <v>12</v>
          </cell>
          <cell r="D7">
            <v>26</v>
          </cell>
        </row>
        <row r="7">
          <cell r="I7">
            <v>0.315910931174089</v>
          </cell>
          <cell r="J7" t="str">
            <v>S7</v>
          </cell>
          <cell r="K7">
            <v>0</v>
          </cell>
        </row>
        <row r="8">
          <cell r="A8" t="str">
            <v>S8</v>
          </cell>
          <cell r="B8">
            <v>44</v>
          </cell>
          <cell r="C8">
            <v>33</v>
          </cell>
          <cell r="D8">
            <v>16</v>
          </cell>
        </row>
        <row r="8">
          <cell r="I8">
            <v>0.343933884297521</v>
          </cell>
          <cell r="J8" t="str">
            <v>S8</v>
          </cell>
          <cell r="K8">
            <v>0</v>
          </cell>
        </row>
        <row r="9">
          <cell r="A9" t="str">
            <v>S9</v>
          </cell>
          <cell r="B9">
            <v>37</v>
          </cell>
          <cell r="C9">
            <v>18</v>
          </cell>
          <cell r="D9">
            <v>15</v>
          </cell>
        </row>
        <row r="9">
          <cell r="I9">
            <v>0.374918918918919</v>
          </cell>
          <cell r="J9" t="str">
            <v>S9</v>
          </cell>
          <cell r="K9">
            <v>1</v>
          </cell>
        </row>
      </sheetData>
      <sheetData sheetId="17"/>
      <sheetData sheetId="18"/>
      <sheetData sheetId="19"/>
      <sheetData sheetId="20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M34"/>
  <sheetViews>
    <sheetView tabSelected="1" view="pageBreakPreview" zoomScaleNormal="100" zoomScaleSheetLayoutView="100" workbookViewId="0">
      <selection activeCell="I9" sqref="I9"/>
    </sheetView>
  </sheetViews>
  <sheetFormatPr defaultColWidth="9" defaultRowHeight="13.5"/>
  <cols>
    <col min="1" max="1" width="12.375" customWidth="1"/>
    <col min="2" max="2" width="12.75" customWidth="1"/>
    <col min="3" max="3" width="28.25" customWidth="1"/>
    <col min="4" max="4" width="6.625" customWidth="1"/>
    <col min="5" max="5" width="1.625" customWidth="1"/>
    <col min="6" max="6" width="7.125" customWidth="1"/>
    <col min="8" max="8" width="7.5" customWidth="1"/>
    <col min="9" max="9" width="7.125" customWidth="1"/>
    <col min="12" max="13" width="7.125" customWidth="1"/>
  </cols>
  <sheetData>
    <row r="2" ht="14.25" spans="1:3">
      <c r="A2" t="s">
        <v>0</v>
      </c>
      <c r="B2">
        <v>1</v>
      </c>
      <c r="C2" s="3" t="s">
        <v>1</v>
      </c>
    </row>
    <row r="3" ht="14.25" spans="1:13">
      <c r="A3" t="s">
        <v>2</v>
      </c>
      <c r="C3" s="4" t="s">
        <v>3</v>
      </c>
      <c r="D3" s="4"/>
      <c r="E3" s="4"/>
      <c r="G3" t="s">
        <v>4</v>
      </c>
      <c r="H3" t="s">
        <v>5</v>
      </c>
      <c r="I3" t="s">
        <v>6</v>
      </c>
      <c r="J3" s="4" t="s">
        <v>3</v>
      </c>
      <c r="K3" t="s">
        <v>7</v>
      </c>
      <c r="L3" s="39" t="s">
        <v>5</v>
      </c>
      <c r="M3" s="39" t="s">
        <v>6</v>
      </c>
    </row>
    <row r="4" spans="1:13">
      <c r="A4" t="s">
        <v>8</v>
      </c>
      <c r="B4" s="5">
        <v>8.5</v>
      </c>
      <c r="C4" s="4" t="s">
        <v>9</v>
      </c>
      <c r="D4" s="4"/>
      <c r="E4" s="4"/>
      <c r="H4" s="6">
        <v>0</v>
      </c>
      <c r="I4" s="40">
        <v>-0.08</v>
      </c>
      <c r="J4" s="4" t="s">
        <v>10</v>
      </c>
      <c r="L4" s="39">
        <f>H4</f>
        <v>0</v>
      </c>
      <c r="M4" s="39">
        <f>L4-0.03</f>
        <v>-0.03</v>
      </c>
    </row>
    <row r="5" spans="1:13">
      <c r="A5" t="s">
        <v>11</v>
      </c>
      <c r="B5" s="7">
        <v>1.36</v>
      </c>
      <c r="C5" s="4" t="s">
        <v>12</v>
      </c>
      <c r="D5" s="4"/>
      <c r="E5" s="4"/>
      <c r="H5" s="8">
        <v>0</v>
      </c>
      <c r="I5" s="41">
        <v>-0.08</v>
      </c>
      <c r="J5" s="4" t="s">
        <v>10</v>
      </c>
      <c r="L5" s="39">
        <f>H5+0.01</f>
        <v>0.01</v>
      </c>
      <c r="M5" s="39">
        <f>L5-0.03</f>
        <v>-0.02</v>
      </c>
    </row>
    <row r="6" spans="1:13">
      <c r="A6" t="s">
        <v>13</v>
      </c>
      <c r="B6" s="7">
        <v>0.6</v>
      </c>
      <c r="C6" s="4" t="s">
        <v>14</v>
      </c>
      <c r="D6" s="4"/>
      <c r="E6" s="4"/>
      <c r="H6" s="8">
        <v>0</v>
      </c>
      <c r="I6" s="41">
        <v>-0.07</v>
      </c>
      <c r="J6" s="4" t="s">
        <v>10</v>
      </c>
      <c r="L6" s="39">
        <f>H6+0.02</f>
        <v>0.02</v>
      </c>
      <c r="M6" s="39">
        <f>L6-0.04</f>
        <v>-0.02</v>
      </c>
    </row>
    <row r="7" spans="1:13">
      <c r="A7" t="s">
        <v>15</v>
      </c>
      <c r="B7" s="7">
        <v>7.5</v>
      </c>
      <c r="C7" s="4" t="s">
        <v>16</v>
      </c>
      <c r="D7" s="4"/>
      <c r="E7" s="4"/>
      <c r="H7" s="8">
        <v>0</v>
      </c>
      <c r="I7" s="41">
        <v>-0.15</v>
      </c>
      <c r="J7" s="4" t="s">
        <v>10</v>
      </c>
      <c r="L7" s="39">
        <f>H7-0.02</f>
        <v>-0.02</v>
      </c>
      <c r="M7" s="39">
        <f>I7+0.05</f>
        <v>-0.1</v>
      </c>
    </row>
    <row r="8" ht="14.25" spans="1:13">
      <c r="A8" t="s">
        <v>17</v>
      </c>
      <c r="B8" s="7">
        <v>0.7</v>
      </c>
      <c r="C8" s="4" t="s">
        <v>18</v>
      </c>
      <c r="D8" s="4"/>
      <c r="E8" s="4"/>
      <c r="H8" s="9">
        <v>0</v>
      </c>
      <c r="I8" s="42">
        <v>-0.15</v>
      </c>
      <c r="J8" s="4" t="s">
        <v>10</v>
      </c>
      <c r="L8" s="39">
        <f>H8-0.02</f>
        <v>-0.02</v>
      </c>
      <c r="M8" s="39">
        <f>I8+0.05</f>
        <v>-0.1</v>
      </c>
    </row>
    <row r="9" ht="14.25" spans="1:13">
      <c r="A9" t="s">
        <v>19</v>
      </c>
      <c r="B9" s="10" t="s">
        <v>20</v>
      </c>
      <c r="C9" s="4"/>
      <c r="D9" s="4"/>
      <c r="E9" s="4"/>
      <c r="J9" s="4"/>
      <c r="L9" s="43"/>
      <c r="M9" s="43"/>
    </row>
    <row r="10" spans="1:13">
      <c r="A10" t="s">
        <v>21</v>
      </c>
      <c r="B10">
        <f ca="1">(W*L0+W0*(L-L0))*2+(L+W)*2*H</f>
        <v>33.632</v>
      </c>
      <c r="K10" s="13"/>
      <c r="L10" s="44"/>
      <c r="M10" s="44"/>
    </row>
    <row r="11" spans="1:2">
      <c r="A11" t="s">
        <v>22</v>
      </c>
      <c r="B11">
        <f>(B4*B8+B7*(B5-B8))*B6</f>
        <v>6.54</v>
      </c>
    </row>
    <row r="12" spans="1:2">
      <c r="A12" t="s">
        <v>23</v>
      </c>
      <c r="B12">
        <f ca="1">V*7.5/1000</f>
        <v>0.04905</v>
      </c>
    </row>
    <row r="13" spans="7:11">
      <c r="G13" s="11" t="s">
        <v>24</v>
      </c>
      <c r="H13" s="11" t="str">
        <f>VLOOKUP(H18,'[1]3.3'!I1:O9,2,FALSE)</f>
        <v>S4</v>
      </c>
      <c r="I13" s="11" t="s">
        <v>25</v>
      </c>
      <c r="J13" s="45"/>
      <c r="K13" s="46" t="s">
        <v>26</v>
      </c>
    </row>
    <row r="14" spans="1:11">
      <c r="A14" t="s">
        <v>27</v>
      </c>
      <c r="B14" s="12">
        <v>2000</v>
      </c>
      <c r="G14" s="11" t="s">
        <v>28</v>
      </c>
      <c r="H14" s="11">
        <f>VLOOKUP(H13,'[1]3.3'!J1:K9,2)</f>
        <v>1</v>
      </c>
      <c r="I14" s="11" t="s">
        <v>29</v>
      </c>
      <c r="J14" s="11" t="s">
        <v>30</v>
      </c>
      <c r="K14" s="15"/>
    </row>
    <row r="15" ht="16.5" spans="1:13">
      <c r="A15" t="s">
        <v>31</v>
      </c>
      <c r="B15">
        <f ca="1">Quantity*S/10^4</f>
        <v>6.7264</v>
      </c>
      <c r="G15" s="11" t="s">
        <v>32</v>
      </c>
      <c r="H15" s="11">
        <f>VLOOKUP(H13,'[1]3.3'!A1:D9,IF(H14=0,3,2))</f>
        <v>46</v>
      </c>
      <c r="I15" s="11">
        <f>INT((H15-1.4)/(B4+0.4))</f>
        <v>5</v>
      </c>
      <c r="J15" s="11">
        <f>I15*I16*I17</f>
        <v>910</v>
      </c>
      <c r="K15" s="46">
        <f>ROUNDUP((B4+0.4)*I15+1.4,1)</f>
        <v>45.9</v>
      </c>
      <c r="M15" t="s">
        <v>33</v>
      </c>
    </row>
    <row r="16" ht="16.5" spans="1:11">
      <c r="A16" t="s">
        <v>34</v>
      </c>
      <c r="B16">
        <f ca="1">Quantity*Unit_weight/1000</f>
        <v>0.0981</v>
      </c>
      <c r="G16" s="11" t="s">
        <v>35</v>
      </c>
      <c r="H16" s="11">
        <f>VLOOKUP(H13,'[1]3.3'!A1:D9,IF(H14=0,2,3))</f>
        <v>25</v>
      </c>
      <c r="I16" s="11">
        <f>INT((H16-1.4)/(B5+0.4))</f>
        <v>13</v>
      </c>
      <c r="J16" s="11"/>
      <c r="K16" s="46">
        <f>ROUNDUP((B5+0.4)*I16+1.4,1)</f>
        <v>24.3</v>
      </c>
    </row>
    <row r="17" ht="16.5" spans="7:11">
      <c r="G17" s="11" t="s">
        <v>36</v>
      </c>
      <c r="H17" s="11">
        <f>VLOOKUP(H13,'[1]3.3'!A1:D9,4)</f>
        <v>14</v>
      </c>
      <c r="I17" s="11">
        <f>INT((H17-1.3)/(B6+0.3))</f>
        <v>14</v>
      </c>
      <c r="J17" s="11"/>
      <c r="K17" s="46">
        <f>ROUNDUP((B6+0.3)*I17+1.3,1)</f>
        <v>13.9</v>
      </c>
    </row>
    <row r="18" spans="1:11">
      <c r="A18" t="s">
        <v>37</v>
      </c>
      <c r="B18" s="13" t="s">
        <v>38</v>
      </c>
      <c r="G18" s="14" t="s">
        <v>25</v>
      </c>
      <c r="H18" s="15">
        <f>MAX('[1]3.3'!I$1:I$65536)</f>
        <v>0.392034782608696</v>
      </c>
      <c r="I18" s="46"/>
      <c r="J18" s="46"/>
      <c r="K18" s="15">
        <f>IF(B14&gt;J15,B4*B5*B6*J15/K15/K16/K17,B4*B5*B6*B14/K15/K16/K17)</f>
        <v>0.407114637508101</v>
      </c>
    </row>
    <row r="19" spans="1:2">
      <c r="A19" t="s">
        <v>39</v>
      </c>
      <c r="B19" s="13" t="s">
        <v>40</v>
      </c>
    </row>
    <row r="20" spans="1:2">
      <c r="A20" t="s">
        <v>41</v>
      </c>
      <c r="B20" s="13" t="s">
        <v>42</v>
      </c>
    </row>
    <row r="21" spans="1:2">
      <c r="A21" t="s">
        <v>43</v>
      </c>
      <c r="B21" s="13" t="s">
        <v>44</v>
      </c>
    </row>
    <row r="23" spans="1:1">
      <c r="A23" t="s">
        <v>45</v>
      </c>
    </row>
    <row r="24" spans="2:6">
      <c r="B24" s="16" t="s">
        <v>46</v>
      </c>
      <c r="C24" s="17" t="str">
        <f>CONCATENATE(H15,"切出",I15,"片")</f>
        <v>46切出5片</v>
      </c>
      <c r="D24" s="18">
        <f>B4</f>
        <v>8.5</v>
      </c>
      <c r="E24" s="19" t="str">
        <f>IF(L4&gt;0,"+",IF(L4&lt;0,"-",""))</f>
        <v/>
      </c>
      <c r="F24" s="20">
        <f>ABS(L4)</f>
        <v>0</v>
      </c>
    </row>
    <row r="25" spans="2:6">
      <c r="B25" s="16"/>
      <c r="C25" s="21"/>
      <c r="D25" s="22"/>
      <c r="E25" s="23" t="str">
        <f>IF(M4&gt;0,"+",IF(M4&lt;0,"-",""))</f>
        <v>-</v>
      </c>
      <c r="F25" s="24">
        <f>ABS(M4)</f>
        <v>0.03</v>
      </c>
    </row>
    <row r="26" spans="3:6">
      <c r="C26" s="17" t="str">
        <f>CONCATENATE(H16,"切出",I16,"片")</f>
        <v>25切出13片</v>
      </c>
      <c r="D26" s="18">
        <f>B5</f>
        <v>1.36</v>
      </c>
      <c r="E26" s="19" t="str">
        <f>IF(L5&gt;0,"+",IF(L5&lt;0,"-",""))</f>
        <v>+</v>
      </c>
      <c r="F26" s="20">
        <f>ABS(L5)</f>
        <v>0.01</v>
      </c>
    </row>
    <row r="27" spans="3:6">
      <c r="C27" s="25"/>
      <c r="D27" s="26"/>
      <c r="E27" s="27" t="str">
        <f>IF(M5&gt;0,"+",IF(M5&lt;0,"-",""))</f>
        <v>-</v>
      </c>
      <c r="F27" s="28">
        <f>ABS(M5)</f>
        <v>0.02</v>
      </c>
    </row>
    <row r="28" spans="2:6">
      <c r="B28" t="s">
        <v>47</v>
      </c>
      <c r="C28" s="17" t="str">
        <f>CONCATENATE("磨L0",B7,"公差",L7,"/",M7)</f>
        <v>磨L07.5公差-0.02/-0.1</v>
      </c>
      <c r="D28" s="29">
        <f>B7</f>
        <v>7.5</v>
      </c>
      <c r="E28" s="19" t="str">
        <f>IF(L7&gt;0,"+",IF(L7&lt;0,"-",""))</f>
        <v>-</v>
      </c>
      <c r="F28" s="20">
        <f>ABS(L7)</f>
        <v>0.02</v>
      </c>
    </row>
    <row r="29" spans="3:6">
      <c r="C29" s="21"/>
      <c r="D29" s="30"/>
      <c r="E29" s="31" t="str">
        <f>IF(M7&gt;0,"+",IF(M7&lt;0,"-",""))</f>
        <v>-</v>
      </c>
      <c r="F29" s="24">
        <f>ABS(M7)</f>
        <v>0.1</v>
      </c>
    </row>
    <row r="30" spans="3:6">
      <c r="C30" s="25" t="str">
        <f>CONCATENATE("磨WO",B8,"公差",L8,"/",M8)</f>
        <v>磨WO0.7公差-0.02/-0.1</v>
      </c>
      <c r="D30" s="32">
        <f>B8</f>
        <v>0.7</v>
      </c>
      <c r="E30" s="33" t="str">
        <f>IF(L8&gt;0,"+",IF(L8&lt;0,"-",""))</f>
        <v>-</v>
      </c>
      <c r="F30" s="34">
        <f>ABS(L8)</f>
        <v>0.02</v>
      </c>
    </row>
    <row r="31" spans="3:6">
      <c r="C31" s="25"/>
      <c r="D31" s="32"/>
      <c r="E31" s="27" t="str">
        <f>IF(M8&gt;0,"+",IF(M8&lt;0,"-",""))</f>
        <v>-</v>
      </c>
      <c r="F31" s="28">
        <f>ABS(M8)</f>
        <v>0.1</v>
      </c>
    </row>
    <row r="32" spans="2:13">
      <c r="B32" t="s">
        <v>48</v>
      </c>
      <c r="C32" s="17" t="str">
        <f>CONCATENATE(H17,"切出",I17,"片")</f>
        <v>14切出14片</v>
      </c>
      <c r="D32" s="18">
        <f>B6</f>
        <v>0.6</v>
      </c>
      <c r="E32" s="19" t="str">
        <f>IF(L6&gt;0,"+",IF(L6&lt;0,"-",""))</f>
        <v>+</v>
      </c>
      <c r="F32" s="20">
        <f>ABS(L6)</f>
        <v>0.02</v>
      </c>
      <c r="G32" s="35" t="s">
        <v>49</v>
      </c>
      <c r="H32" s="35"/>
      <c r="I32" s="35"/>
      <c r="J32" s="35"/>
      <c r="K32" s="35"/>
      <c r="L32" s="35"/>
      <c r="M32" s="35"/>
    </row>
    <row r="33" spans="3:13">
      <c r="C33" s="25"/>
      <c r="D33" s="26"/>
      <c r="E33" s="27" t="str">
        <f>IF(M6&gt;0,"+",IF(M6&lt;0,"-",""))</f>
        <v>-</v>
      </c>
      <c r="F33" s="28">
        <f>ABS(M6)</f>
        <v>0.02</v>
      </c>
      <c r="G33" s="35"/>
      <c r="H33" s="35"/>
      <c r="I33" s="35"/>
      <c r="J33" s="35"/>
      <c r="K33" s="35"/>
      <c r="L33" s="35"/>
      <c r="M33" s="35"/>
    </row>
    <row r="34" spans="3:13">
      <c r="C34" s="36" t="s">
        <v>50</v>
      </c>
      <c r="D34" s="37"/>
      <c r="E34" s="37"/>
      <c r="F34" s="38"/>
      <c r="G34" s="35"/>
      <c r="H34" s="35"/>
      <c r="I34" s="35"/>
      <c r="J34" s="35"/>
      <c r="K34" s="35"/>
      <c r="L34" s="35"/>
      <c r="M34" s="35"/>
    </row>
  </sheetData>
  <protectedRanges>
    <protectedRange sqref="B4:B6 B14 B8 H4:I8" name="区域1" securityDescriptor=""/>
  </protectedRanges>
  <mergeCells count="12">
    <mergeCell ref="C34:D34"/>
    <mergeCell ref="C24:C25"/>
    <mergeCell ref="C26:C27"/>
    <mergeCell ref="C28:C29"/>
    <mergeCell ref="C30:C31"/>
    <mergeCell ref="C32:C33"/>
    <mergeCell ref="D24:D25"/>
    <mergeCell ref="D26:D27"/>
    <mergeCell ref="D28:D29"/>
    <mergeCell ref="D30:D31"/>
    <mergeCell ref="D32:D33"/>
    <mergeCell ref="G32:M34"/>
  </mergeCells>
  <conditionalFormatting sqref="B4">
    <cfRule type="cellIs" dxfId="0" priority="1" stopIfTrue="1" operator="lessThan">
      <formula>3</formula>
    </cfRule>
    <cfRule type="cellIs" dxfId="1" priority="2" stopIfTrue="1" operator="greaterThan">
      <formula>20</formula>
    </cfRule>
  </conditionalFormatting>
  <conditionalFormatting sqref="B5">
    <cfRule type="cellIs" dxfId="2" priority="3" stopIfTrue="1" operator="lessThan">
      <formula>$B$6</formula>
    </cfRule>
    <cfRule type="cellIs" dxfId="3" priority="4" stopIfTrue="1" operator="greaterThan">
      <formula>$B$4</formula>
    </cfRule>
  </conditionalFormatting>
  <conditionalFormatting sqref="B6">
    <cfRule type="cellIs" dxfId="4" priority="5" stopIfTrue="1" operator="greaterThan">
      <formula>0.8</formula>
    </cfRule>
    <cfRule type="cellIs" dxfId="5" priority="6" stopIfTrue="1" operator="lessThan">
      <formula>0.6</formula>
    </cfRule>
  </conditionalFormatting>
  <conditionalFormatting sqref="B8 B9">
    <cfRule type="cellIs" dxfId="6" priority="7" stopIfTrue="1" operator="lessThan">
      <formula>0.5</formula>
    </cfRule>
  </conditionalFormatting>
  <conditionalFormatting sqref="I4">
    <cfRule type="cellIs" dxfId="7" priority="8" stopIfTrue="1" operator="greaterThan">
      <formula>$H$4-0.03</formula>
    </cfRule>
  </conditionalFormatting>
  <conditionalFormatting sqref="I5">
    <cfRule type="cellIs" dxfId="8" priority="9" stopIfTrue="1" operator="greaterThan">
      <formula>$H$5-0.03</formula>
    </cfRule>
  </conditionalFormatting>
  <conditionalFormatting sqref="I6:I7">
    <cfRule type="cellIs" dxfId="9" priority="10" stopIfTrue="1" operator="greaterThan">
      <formula>$H$6-0.03</formula>
    </cfRule>
  </conditionalFormatting>
  <conditionalFormatting sqref="C7">
    <cfRule type="expression" dxfId="10" priority="11" stopIfTrue="1">
      <formula>L-L0&gt;3</formula>
    </cfRule>
  </conditionalFormatting>
  <conditionalFormatting sqref="B7">
    <cfRule type="expression" dxfId="11" priority="12" stopIfTrue="1">
      <formula>L-L0&gt;3</formula>
    </cfRule>
  </conditionalFormatting>
  <pageMargins left="0.699305555555556" right="0.699305555555556" top="0.75" bottom="0.75" header="0.3" footer="0.3"/>
  <pageSetup paperSize="9" orientation="landscape"/>
  <headerFooter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9"/>
  <sheetViews>
    <sheetView workbookViewId="0">
      <selection activeCell="A4" sqref="A4:IV4"/>
    </sheetView>
  </sheetViews>
  <sheetFormatPr defaultColWidth="9" defaultRowHeight="13.5"/>
  <cols>
    <col min="12" max="12" width="12.75" customWidth="1"/>
  </cols>
  <sheetData>
    <row r="1" spans="1:12">
      <c r="A1" t="s">
        <v>51</v>
      </c>
      <c r="B1">
        <v>54</v>
      </c>
      <c r="C1">
        <v>54</v>
      </c>
      <c r="D1">
        <v>33</v>
      </c>
      <c r="F1">
        <f>INT((B1-1.4)/('[1]凸台 '!B4+0.4))</f>
        <v>5</v>
      </c>
      <c r="G1">
        <f>INT((C1-1.4)/('[1]凸台 '!B5+0.4))</f>
        <v>29</v>
      </c>
      <c r="H1">
        <f>INT((D1-1.3)/('[1]凸台 '!B6+0.3))</f>
        <v>35</v>
      </c>
      <c r="J1">
        <f>F1*G1*H1</f>
        <v>5075</v>
      </c>
      <c r="L1">
        <f>IF(J1&gt;'[1]凸台 '!B13,'[1]凸台 '!B13*'[1]凸台 '!B4*'[1]凸台 '!B5*'[1]凸台 '!B6/B1/C1/D1,J1*'[1]凸台 '!B4*'[1]凸台 '!B5*'[1]凸台 '!B6/B1/C1/D1)</f>
        <v>0.144157625639107</v>
      </c>
    </row>
    <row r="2" spans="1:12">
      <c r="A2" t="s">
        <v>52</v>
      </c>
      <c r="B2">
        <v>53</v>
      </c>
      <c r="C2">
        <v>25</v>
      </c>
      <c r="D2">
        <v>18</v>
      </c>
      <c r="F2">
        <f>INT((B2-1.4)/('[1]凸台 '!B4+0.4))</f>
        <v>5</v>
      </c>
      <c r="G2">
        <f>INT((C2-1.4)/('[1]凸台 '!B5+0.4))</f>
        <v>13</v>
      </c>
      <c r="H2">
        <f>INT((D2-1.3)/('[1]凸台 '!B6+0.3))</f>
        <v>18</v>
      </c>
      <c r="J2">
        <f t="shared" ref="J2:J9" si="0">F2*G2*H2</f>
        <v>1170</v>
      </c>
      <c r="L2">
        <f>IF(J2&gt;'[1]凸台 '!B13,'[1]凸台 '!B13*'[1]凸台 '!B4*'[1]凸台 '!B5*'[1]凸台 '!B6/B2/C2/D2,J2*'[1]凸台 '!B4*'[1]凸台 '!B5*'[1]凸台 '!B6/B2/C2/D2)</f>
        <v>0.340256603773585</v>
      </c>
    </row>
    <row r="3" spans="1:12">
      <c r="A3" t="s">
        <v>53</v>
      </c>
      <c r="B3">
        <v>33</v>
      </c>
      <c r="C3">
        <v>23</v>
      </c>
      <c r="D3">
        <v>24</v>
      </c>
      <c r="F3">
        <f>INT((B3-1.4)/('[1]凸台 '!B4+0.4))</f>
        <v>3</v>
      </c>
      <c r="G3">
        <f>INT((C3-1.4)/('[1]凸台 '!B5+0.4))</f>
        <v>12</v>
      </c>
      <c r="H3">
        <f>INT((D3-1.3)/('[1]凸台 '!B6+0.3))</f>
        <v>25</v>
      </c>
      <c r="J3">
        <f>F3*G3*H3</f>
        <v>900</v>
      </c>
      <c r="L3">
        <f>IF(J3&gt;'[1]凸台 '!B13,'[1]凸台 '!B13*'[1]凸台 '!B4*'[1]凸台 '!B5*'[1]凸台 '!B6/B3/C3/D3,J3*'[1]凸台 '!B4*'[1]凸台 '!B5*'[1]凸台 '!B6/B3/C3/D3)</f>
        <v>0.342687747035573</v>
      </c>
    </row>
    <row r="4" spans="1:12">
      <c r="A4" t="s">
        <v>54</v>
      </c>
      <c r="B4">
        <v>46</v>
      </c>
      <c r="C4">
        <v>25</v>
      </c>
      <c r="D4">
        <v>14</v>
      </c>
      <c r="F4">
        <f>INT((B4-1.4)/('[1]凸台 '!B4+0.4))</f>
        <v>5</v>
      </c>
      <c r="G4">
        <f>INT((C4-1.4)/('[1]凸台 '!B5+0.4))</f>
        <v>13</v>
      </c>
      <c r="H4">
        <f>INT((D4-1.3)/('[1]凸台 '!B6+0.3))</f>
        <v>14</v>
      </c>
      <c r="J4">
        <f>F4*G4*H4</f>
        <v>910</v>
      </c>
      <c r="L4">
        <f>IF(J4&gt;'[1]凸台 '!B13,'[1]凸台 '!B13*'[1]凸台 '!B4*'[1]凸台 '!B5*'[1]凸台 '!B6/B4/C4/D4,J4*'[1]凸台 '!B4*'[1]凸台 '!B5*'[1]凸台 '!B6/B4/C4/D4)</f>
        <v>0.392034782608696</v>
      </c>
    </row>
    <row r="5" spans="1:12">
      <c r="A5" t="s">
        <v>55</v>
      </c>
      <c r="B5">
        <v>25</v>
      </c>
      <c r="C5">
        <v>32</v>
      </c>
      <c r="D5">
        <v>23</v>
      </c>
      <c r="F5">
        <f>INT((B5-1.4)/('[1]凸台 '!B4+0.4))</f>
        <v>2</v>
      </c>
      <c r="G5">
        <f>INT((C5-1.4)/('[1]凸台 '!B5+0.4))</f>
        <v>17</v>
      </c>
      <c r="H5">
        <f>INT((D5-1.3)/('[1]凸台 '!B6+0.3))</f>
        <v>24</v>
      </c>
      <c r="J5">
        <f>F5*G5*H5</f>
        <v>816</v>
      </c>
      <c r="L5">
        <f>IF(J5&gt;'[1]凸台 '!B13,'[1]凸台 '!B13*'[1]凸台 '!B4*'[1]凸台 '!B5*'[1]凸台 '!B6/B5/C5/D5,J5*'[1]凸台 '!B4*'[1]凸台 '!B5*'[1]凸台 '!B6/B5/C5/D5)</f>
        <v>0.30759652173913</v>
      </c>
    </row>
    <row r="6" spans="1:12">
      <c r="A6" t="s">
        <v>56</v>
      </c>
      <c r="B6">
        <v>26</v>
      </c>
      <c r="C6">
        <v>44</v>
      </c>
      <c r="D6">
        <v>22</v>
      </c>
      <c r="F6">
        <f>INT((B6-1.4)/('[1]凸台 '!B4+0.4))</f>
        <v>2</v>
      </c>
      <c r="G6">
        <f>INT((C6-1.4)/('[1]凸台 '!B5+0.4))</f>
        <v>24</v>
      </c>
      <c r="H6">
        <f>INT((D6-1.3)/('[1]凸台 '!B6+0.3))</f>
        <v>23</v>
      </c>
      <c r="J6">
        <f>F6*G6*H6</f>
        <v>1104</v>
      </c>
      <c r="L6">
        <f>IF(J6&gt;'[1]凸台 '!B13,'[1]凸台 '!B13*'[1]凸台 '!B4*'[1]凸台 '!B5*'[1]凸台 '!B6/B6/C6/D6,J6*'[1]凸台 '!B4*'[1]凸台 '!B5*'[1]凸台 '!B6/B6/C6/D6)</f>
        <v>0.304249205340114</v>
      </c>
    </row>
    <row r="7" spans="1:12">
      <c r="A7" t="s">
        <v>57</v>
      </c>
      <c r="B7">
        <v>19</v>
      </c>
      <c r="C7">
        <v>12</v>
      </c>
      <c r="D7">
        <v>26</v>
      </c>
      <c r="F7">
        <f>INT((B7-1.4)/('[1]凸台 '!B4+0.4))</f>
        <v>1</v>
      </c>
      <c r="G7">
        <f>INT((C7-1.4)/('[1]凸台 '!B5+0.4))</f>
        <v>6</v>
      </c>
      <c r="H7">
        <f>INT((D7-1.3)/('[1]凸台 '!B6+0.3))</f>
        <v>27</v>
      </c>
      <c r="J7">
        <f>F7*G7*H7</f>
        <v>162</v>
      </c>
      <c r="L7">
        <f>IF(J7&gt;'[1]凸台 '!B13,'[1]凸台 '!B13*'[1]凸台 '!B4*'[1]凸台 '!B5*'[1]凸台 '!B6/B7/C7/D7,J7*'[1]凸台 '!B4*'[1]凸台 '!B5*'[1]凸台 '!B6/B7/C7/D7)</f>
        <v>0.189546558704453</v>
      </c>
    </row>
    <row r="8" spans="1:12">
      <c r="A8" t="s">
        <v>58</v>
      </c>
      <c r="B8">
        <v>44</v>
      </c>
      <c r="C8">
        <v>33</v>
      </c>
      <c r="D8">
        <v>16</v>
      </c>
      <c r="F8">
        <f>INT((B8-1.4)/('[1]凸台 '!B4+0.4))</f>
        <v>4</v>
      </c>
      <c r="G8">
        <f>INT((C8-1.4)/('[1]凸台 '!B5+0.4))</f>
        <v>17</v>
      </c>
      <c r="H8">
        <f>INT((D8-1.3)/('[1]凸台 '!B6+0.3))</f>
        <v>16</v>
      </c>
      <c r="J8">
        <f>F8*G8*H8</f>
        <v>1088</v>
      </c>
      <c r="L8">
        <f>IF(J8&gt;'[1]凸台 '!B13,'[1]凸台 '!B13*'[1]凸台 '!B4*'[1]凸台 '!B5*'[1]凸台 '!B6/B8/C8/D8,J8*'[1]凸台 '!B4*'[1]凸台 '!B5*'[1]凸台 '!B6/B8/C8/D8)</f>
        <v>0.324826446280992</v>
      </c>
    </row>
    <row r="9" spans="1:12">
      <c r="A9" t="s">
        <v>59</v>
      </c>
      <c r="B9">
        <v>37</v>
      </c>
      <c r="C9">
        <v>18</v>
      </c>
      <c r="D9">
        <v>15</v>
      </c>
      <c r="F9">
        <f>INT((B9-1.4)/('[1]凸台 '!B4+0.4))</f>
        <v>4</v>
      </c>
      <c r="G9">
        <f>INT((C9-1.4)/('[1]凸台 '!B5+0.4))</f>
        <v>9</v>
      </c>
      <c r="H9">
        <f>INT((D9-1.3)/('[1]凸台 '!B6+0.3))</f>
        <v>15</v>
      </c>
      <c r="J9">
        <f>F9*G9*H9</f>
        <v>540</v>
      </c>
      <c r="L9">
        <f>IF(J9&gt;'[1]凸台 '!B13,'[1]凸台 '!B13*'[1]凸台 '!B4*'[1]凸台 '!B5*'[1]凸台 '!B6/B9/C9/D9,J9*'[1]凸台 '!B4*'[1]凸台 '!B5*'[1]凸台 '!B6/B9/C9/D9)</f>
        <v>0.374918918918919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9"/>
  <sheetViews>
    <sheetView workbookViewId="0">
      <selection activeCell="P6" sqref="P6"/>
    </sheetView>
  </sheetViews>
  <sheetFormatPr defaultColWidth="9" defaultRowHeight="13.5"/>
  <sheetData>
    <row r="1" spans="1:12">
      <c r="A1" t="str">
        <f>[1]毛坯库1!A1</f>
        <v>S1</v>
      </c>
      <c r="B1">
        <f>[1]毛坯库1!C1</f>
        <v>54</v>
      </c>
      <c r="C1">
        <f>[1]毛坯库1!B1</f>
        <v>54</v>
      </c>
      <c r="D1">
        <f>[1]毛坯库1!D1</f>
        <v>33</v>
      </c>
      <c r="F1">
        <f>INT((B1-1.4)/('[1]凸台 '!B4+0.4))</f>
        <v>5</v>
      </c>
      <c r="G1">
        <f>INT((C1-1.4)/('[1]凸台 '!B5+0.4))</f>
        <v>29</v>
      </c>
      <c r="H1">
        <f>INT((D1-1.3)/('[1]凸台 '!B6+0.3))</f>
        <v>35</v>
      </c>
      <c r="J1">
        <f>F1*G1*H1</f>
        <v>5075</v>
      </c>
      <c r="L1">
        <f>IF(J1&gt;'[1]凸台 '!B13,'[1]凸台 '!B13*'[1]凸台 '!B4*'[1]凸台 '!B5*'[1]凸台 '!B6/B1/C1/D1,J1*'[1]凸台 '!B4*'[1]凸台 '!B5*'[1]凸台 '!B6/B1/C1/D1)</f>
        <v>0.144157625639107</v>
      </c>
    </row>
    <row r="2" spans="1:12">
      <c r="A2" t="str">
        <f>[1]毛坯库1!A2</f>
        <v>S2</v>
      </c>
      <c r="B2">
        <f>[1]毛坯库1!C2</f>
        <v>25</v>
      </c>
      <c r="C2">
        <f>[1]毛坯库1!B2</f>
        <v>53</v>
      </c>
      <c r="D2">
        <f>[1]毛坯库1!D2</f>
        <v>18</v>
      </c>
      <c r="F2">
        <f>INT((B2-1.4)/('[1]凸台 '!B4+0.4))</f>
        <v>2</v>
      </c>
      <c r="G2">
        <f>INT((C2-1.4)/('[1]凸台 '!B5+0.4))</f>
        <v>29</v>
      </c>
      <c r="H2">
        <f>INT((D2-1.3)/('[1]凸台 '!B6+0.3))</f>
        <v>18</v>
      </c>
      <c r="J2">
        <f t="shared" ref="J2:J9" si="0">F2*G2*H2</f>
        <v>1044</v>
      </c>
      <c r="L2">
        <f>IF(J2&gt;'[1]凸台 '!B13,'[1]凸台 '!B13*'[1]凸台 '!B4*'[1]凸台 '!B5*'[1]凸台 '!B6/B2/C2/D2,J2*'[1]凸台 '!B4*'[1]凸台 '!B5*'[1]凸台 '!B6/B2/C2/D2)</f>
        <v>0.30361358490566</v>
      </c>
    </row>
    <row r="3" spans="1:12">
      <c r="A3" t="str">
        <f>[1]毛坯库1!A3</f>
        <v>S3</v>
      </c>
      <c r="B3">
        <f>[1]毛坯库1!C3</f>
        <v>23</v>
      </c>
      <c r="C3">
        <f>[1]毛坯库1!B3</f>
        <v>33</v>
      </c>
      <c r="D3">
        <f>[1]毛坯库1!D3</f>
        <v>24</v>
      </c>
      <c r="F3">
        <f>INT((B3-1.4)/('[1]凸台 '!B4+0.4))</f>
        <v>2</v>
      </c>
      <c r="G3">
        <f>INT((C3-1.4)/('[1]凸台 '!B5+0.4))</f>
        <v>17</v>
      </c>
      <c r="H3">
        <f>INT((D3-1.3)/('[1]凸台 '!B6+0.3))</f>
        <v>25</v>
      </c>
      <c r="J3">
        <f>F3*G3*H3</f>
        <v>850</v>
      </c>
      <c r="L3">
        <f>IF(J3&gt;'[1]凸台 '!B13,'[1]凸台 '!B13*'[1]凸台 '!B4*'[1]凸台 '!B5*'[1]凸台 '!B6/B3/C3/D3,J3*'[1]凸台 '!B4*'[1]凸台 '!B5*'[1]凸台 '!B6/B3/C3/D3)</f>
        <v>0.32364953886693</v>
      </c>
    </row>
    <row r="4" spans="1:12">
      <c r="A4" t="str">
        <f>[1]毛坯库1!A4</f>
        <v>S4</v>
      </c>
      <c r="B4">
        <f>[1]毛坯库1!C4</f>
        <v>25</v>
      </c>
      <c r="C4">
        <f>[1]毛坯库1!B4</f>
        <v>46</v>
      </c>
      <c r="D4">
        <f>[1]毛坯库1!D4</f>
        <v>14</v>
      </c>
      <c r="F4">
        <f>INT((B4-1.4)/('[1]凸台 '!B4+0.4))</f>
        <v>2</v>
      </c>
      <c r="G4">
        <f>INT((C4-1.4)/('[1]凸台 '!B5+0.4))</f>
        <v>25</v>
      </c>
      <c r="H4">
        <f>INT((D4-1.3)/('[1]凸台 '!B6+0.3))</f>
        <v>14</v>
      </c>
      <c r="J4">
        <f>F4*G4*H4</f>
        <v>700</v>
      </c>
      <c r="L4">
        <f>IF(J4&gt;'[1]凸台 '!B13,'[1]凸台 '!B13*'[1]凸台 '!B4*'[1]凸台 '!B5*'[1]凸台 '!B6/B4/C4/D4,J4*'[1]凸台 '!B4*'[1]凸台 '!B5*'[1]凸台 '!B6/B4/C4/D4)</f>
        <v>0.301565217391304</v>
      </c>
    </row>
    <row r="5" spans="1:12">
      <c r="A5" t="str">
        <f>[1]毛坯库1!A5</f>
        <v>S5</v>
      </c>
      <c r="B5">
        <f>[1]毛坯库1!C5</f>
        <v>32</v>
      </c>
      <c r="C5">
        <f>[1]毛坯库1!B5</f>
        <v>25</v>
      </c>
      <c r="D5">
        <f>[1]毛坯库1!D5</f>
        <v>23</v>
      </c>
      <c r="F5">
        <f>INT((B5-1.4)/('[1]凸台 '!B4+0.4))</f>
        <v>3</v>
      </c>
      <c r="G5">
        <f>INT((C5-1.4)/('[1]凸台 '!B5+0.4))</f>
        <v>13</v>
      </c>
      <c r="H5">
        <f>INT((D5-1.3)/('[1]凸台 '!B6+0.3))</f>
        <v>24</v>
      </c>
      <c r="J5">
        <f>F5*G5*H5</f>
        <v>936</v>
      </c>
      <c r="L5">
        <f>IF(J5&gt;'[1]凸台 '!B13,'[1]凸台 '!B13*'[1]凸台 '!B4*'[1]凸台 '!B5*'[1]凸台 '!B6/B5/C5/D5,J5*'[1]凸台 '!B4*'[1]凸台 '!B5*'[1]凸台 '!B6/B5/C5/D5)</f>
        <v>0.352831304347826</v>
      </c>
    </row>
    <row r="6" spans="1:12">
      <c r="A6" t="str">
        <f>[1]毛坯库1!A6</f>
        <v>S6</v>
      </c>
      <c r="B6">
        <f>[1]毛坯库1!C6</f>
        <v>44</v>
      </c>
      <c r="C6">
        <f>[1]毛坯库1!B6</f>
        <v>26</v>
      </c>
      <c r="D6">
        <f>[1]毛坯库1!D6</f>
        <v>22</v>
      </c>
      <c r="F6">
        <f>INT((B6-1.4)/('[1]凸台 '!B4+0.4))</f>
        <v>4</v>
      </c>
      <c r="G6">
        <f>INT((C6-1.4)/('[1]凸台 '!B5+0.4))</f>
        <v>13</v>
      </c>
      <c r="H6">
        <f>INT((D6-1.3)/('[1]凸台 '!B6+0.3))</f>
        <v>23</v>
      </c>
      <c r="J6">
        <f>F6*G6*H6</f>
        <v>1196</v>
      </c>
      <c r="L6">
        <f>IF(J6&gt;'[1]凸台 '!B13,'[1]凸台 '!B13*'[1]凸台 '!B4*'[1]凸台 '!B5*'[1]凸台 '!B6/B6/C6/D6,J6*'[1]凸台 '!B4*'[1]凸台 '!B5*'[1]凸台 '!B6/B6/C6/D6)</f>
        <v>0.329603305785124</v>
      </c>
    </row>
    <row r="7" spans="1:12">
      <c r="A7" t="str">
        <f>[1]毛坯库1!A7</f>
        <v>S7</v>
      </c>
      <c r="B7">
        <f>[1]毛坯库1!C7</f>
        <v>12</v>
      </c>
      <c r="C7">
        <f>[1]毛坯库1!B7</f>
        <v>19</v>
      </c>
      <c r="D7">
        <f>[1]毛坯库1!D7</f>
        <v>26</v>
      </c>
      <c r="F7">
        <f>INT((B7-1.4)/('[1]凸台 '!B4+0.4))</f>
        <v>1</v>
      </c>
      <c r="G7">
        <f>INT((C7-1.4)/('[1]凸台 '!B5+0.4))</f>
        <v>10</v>
      </c>
      <c r="H7">
        <f>INT((D7-1.3)/('[1]凸台 '!B6+0.3))</f>
        <v>27</v>
      </c>
      <c r="J7">
        <f>F7*G7*H7</f>
        <v>270</v>
      </c>
      <c r="L7" s="2">
        <f>IF(J7&gt;'[1]凸台 '!B13,'[1]凸台 '!B13*'[1]凸台 '!B4*'[1]凸台 '!B5*'[1]凸台 '!B6/B7/C7/D7,J7*'[1]凸台 '!B4*'[1]凸台 '!B5*'[1]凸台 '!B6/B7/C7/D7)</f>
        <v>0.315910931174089</v>
      </c>
    </row>
    <row r="8" spans="1:12">
      <c r="A8" t="str">
        <f>[1]毛坯库1!A8</f>
        <v>S8</v>
      </c>
      <c r="B8">
        <f>[1]毛坯库1!C8</f>
        <v>33</v>
      </c>
      <c r="C8">
        <f>[1]毛坯库1!B8</f>
        <v>44</v>
      </c>
      <c r="D8">
        <f>[1]毛坯库1!D8</f>
        <v>16</v>
      </c>
      <c r="F8">
        <f>INT((B8-1.4)/('[1]凸台 '!B4+0.4))</f>
        <v>3</v>
      </c>
      <c r="G8">
        <f>INT((C8-1.4)/('[1]凸台 '!B5+0.4))</f>
        <v>24</v>
      </c>
      <c r="H8">
        <f>INT((D8-1.3)/('[1]凸台 '!B6+0.3))</f>
        <v>16</v>
      </c>
      <c r="J8">
        <f>F8*G8*H8</f>
        <v>1152</v>
      </c>
      <c r="L8">
        <f>IF(J8&gt;'[1]凸台 '!B13,'[1]凸台 '!B13*'[1]凸台 '!B4*'[1]凸台 '!B5*'[1]凸台 '!B6/B8/C8/D8,J8*'[1]凸台 '!B4*'[1]凸台 '!B5*'[1]凸台 '!B6/B8/C8/D8)</f>
        <v>0.343933884297521</v>
      </c>
    </row>
    <row r="9" spans="1:12">
      <c r="A9" t="str">
        <f>[1]毛坯库1!A9</f>
        <v>S9</v>
      </c>
      <c r="B9">
        <f>[1]毛坯库1!C9</f>
        <v>18</v>
      </c>
      <c r="C9">
        <f>[1]毛坯库1!B9</f>
        <v>37</v>
      </c>
      <c r="D9">
        <f>[1]毛坯库1!D9</f>
        <v>15</v>
      </c>
      <c r="F9">
        <f>INT((B9-1.4)/('[1]凸台 '!B4+0.4))</f>
        <v>1</v>
      </c>
      <c r="G9">
        <f>INT((C9-1.4)/('[1]凸台 '!B5+0.4))</f>
        <v>20</v>
      </c>
      <c r="H9">
        <f>INT((D9-1.3)/('[1]凸台 '!B6+0.3))</f>
        <v>15</v>
      </c>
      <c r="J9">
        <f>F9*G9*H9</f>
        <v>300</v>
      </c>
      <c r="L9">
        <f>IF(J9&gt;'[1]凸台 '!B13,'[1]凸台 '!B13*'[1]凸台 '!B4*'[1]凸台 '!B5*'[1]凸台 '!B6/B9/C9/D9,J9*'[1]凸台 '!B4*'[1]凸台 '!B5*'[1]凸台 '!B6/B9/C9/D9)</f>
        <v>0.208288288288288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9"/>
  <sheetViews>
    <sheetView workbookViewId="0">
      <selection activeCell="H13" sqref="H13"/>
    </sheetView>
  </sheetViews>
  <sheetFormatPr defaultColWidth="9" defaultRowHeight="13.5"/>
  <sheetData>
    <row r="1" spans="1:11">
      <c r="A1" t="str">
        <f>[1]毛坯库1!A1</f>
        <v>S1</v>
      </c>
      <c r="B1">
        <f>[1]毛坯库1!B1</f>
        <v>54</v>
      </c>
      <c r="C1">
        <f>[1]毛坯库1!C1</f>
        <v>54</v>
      </c>
      <c r="D1">
        <f>[1]毛坯库1!D1</f>
        <v>33</v>
      </c>
      <c r="F1">
        <f>[1]毛坯库1.3!L1</f>
        <v>0.144157625639107</v>
      </c>
      <c r="G1">
        <f>[1]毛坯库2.3!L1</f>
        <v>0.144157625639107</v>
      </c>
      <c r="I1">
        <f>MAX(F1:G1)</f>
        <v>0.144157625639107</v>
      </c>
      <c r="J1" t="str">
        <f>A1</f>
        <v>S1</v>
      </c>
      <c r="K1">
        <f>IF(F1&gt;G1,1,0)</f>
        <v>0</v>
      </c>
    </row>
    <row r="2" spans="1:11">
      <c r="A2" t="str">
        <f>[1]毛坯库1!A2</f>
        <v>S2</v>
      </c>
      <c r="B2">
        <f>[1]毛坯库1!B2</f>
        <v>53</v>
      </c>
      <c r="C2">
        <f>[1]毛坯库1!C2</f>
        <v>25</v>
      </c>
      <c r="D2">
        <f>[1]毛坯库1!D2</f>
        <v>18</v>
      </c>
      <c r="F2">
        <f>[1]毛坯库1.3!L2</f>
        <v>0.340256603773585</v>
      </c>
      <c r="G2">
        <f>[1]毛坯库2.3!L2</f>
        <v>0.30361358490566</v>
      </c>
      <c r="I2">
        <f t="shared" ref="I2:I9" si="0">MAX(F2:G2)</f>
        <v>0.340256603773585</v>
      </c>
      <c r="J2" t="str">
        <f t="shared" ref="J2:J9" si="1">A2</f>
        <v>S2</v>
      </c>
      <c r="K2">
        <f t="shared" ref="K2:K9" si="2">IF(F2&gt;G2,1,0)</f>
        <v>1</v>
      </c>
    </row>
    <row r="3" spans="1:11">
      <c r="A3" t="str">
        <f>[1]毛坯库1!A3</f>
        <v>S3</v>
      </c>
      <c r="B3">
        <f>[1]毛坯库1!B3</f>
        <v>33</v>
      </c>
      <c r="C3">
        <f>[1]毛坯库1!C3</f>
        <v>23</v>
      </c>
      <c r="D3">
        <f>[1]毛坯库1!D3</f>
        <v>24</v>
      </c>
      <c r="F3">
        <f>[1]毛坯库1.3!L3</f>
        <v>0.342687747035573</v>
      </c>
      <c r="G3">
        <f>[1]毛坯库2.3!L3</f>
        <v>0.32364953886693</v>
      </c>
      <c r="I3">
        <f>MAX(F3:G3)</f>
        <v>0.342687747035573</v>
      </c>
      <c r="J3" t="str">
        <f>A3</f>
        <v>S3</v>
      </c>
      <c r="K3">
        <f>IF(F3&gt;G3,1,0)</f>
        <v>1</v>
      </c>
    </row>
    <row r="4" s="1" customFormat="1" spans="1:11">
      <c r="A4" s="1" t="str">
        <f>[1]毛坯库1!A4</f>
        <v>S4</v>
      </c>
      <c r="B4" s="1">
        <f>[1]毛坯库1!B4</f>
        <v>46</v>
      </c>
      <c r="C4" s="1">
        <f>[1]毛坯库1!C4</f>
        <v>25</v>
      </c>
      <c r="D4" s="1">
        <f>[1]毛坯库1!D4</f>
        <v>14</v>
      </c>
      <c r="F4" s="1">
        <f>[1]毛坯库1.3!L4</f>
        <v>0.392034782608696</v>
      </c>
      <c r="G4" s="1">
        <f>[1]毛坯库2.3!L4</f>
        <v>0.301565217391304</v>
      </c>
      <c r="I4" s="1">
        <f>MAX(F4:G4)</f>
        <v>0.392034782608696</v>
      </c>
      <c r="J4" s="1" t="str">
        <f>A4</f>
        <v>S4</v>
      </c>
      <c r="K4" s="1">
        <f>IF(F4&gt;G4,1,0)</f>
        <v>1</v>
      </c>
    </row>
    <row r="5" spans="1:11">
      <c r="A5" t="str">
        <f>[1]毛坯库1!A5</f>
        <v>S5</v>
      </c>
      <c r="B5">
        <f>[1]毛坯库1!B5</f>
        <v>25</v>
      </c>
      <c r="C5">
        <f>[1]毛坯库1!C5</f>
        <v>32</v>
      </c>
      <c r="D5">
        <f>[1]毛坯库1!D5</f>
        <v>23</v>
      </c>
      <c r="F5">
        <f>[1]毛坯库1.3!L5</f>
        <v>0.30759652173913</v>
      </c>
      <c r="G5">
        <f>[1]毛坯库2.3!L5</f>
        <v>0.352831304347826</v>
      </c>
      <c r="I5">
        <f>MAX(F5:G5)</f>
        <v>0.352831304347826</v>
      </c>
      <c r="J5" t="str">
        <f>A5</f>
        <v>S5</v>
      </c>
      <c r="K5">
        <f>IF(F5&gt;G5,1,0)</f>
        <v>0</v>
      </c>
    </row>
    <row r="6" spans="1:11">
      <c r="A6" t="str">
        <f>[1]毛坯库1!A6</f>
        <v>S6</v>
      </c>
      <c r="B6">
        <f>[1]毛坯库1!B6</f>
        <v>26</v>
      </c>
      <c r="C6">
        <f>[1]毛坯库1!C6</f>
        <v>44</v>
      </c>
      <c r="D6">
        <f>[1]毛坯库1!D6</f>
        <v>22</v>
      </c>
      <c r="F6">
        <f>[1]毛坯库1.3!L6</f>
        <v>0.304249205340114</v>
      </c>
      <c r="G6">
        <f>[1]毛坯库2.3!L6</f>
        <v>0.329603305785124</v>
      </c>
      <c r="I6">
        <f>MAX(F6:G6)</f>
        <v>0.329603305785124</v>
      </c>
      <c r="J6" t="str">
        <f>A6</f>
        <v>S6</v>
      </c>
      <c r="K6">
        <f>IF(F6&gt;G6,1,0)</f>
        <v>0</v>
      </c>
    </row>
    <row r="7" spans="1:11">
      <c r="A7" t="str">
        <f>[1]毛坯库1!A7</f>
        <v>S7</v>
      </c>
      <c r="B7">
        <f>[1]毛坯库1!B7</f>
        <v>19</v>
      </c>
      <c r="C7">
        <f>[1]毛坯库1!C7</f>
        <v>12</v>
      </c>
      <c r="D7">
        <f>[1]毛坯库1!D7</f>
        <v>26</v>
      </c>
      <c r="F7">
        <f>[1]毛坯库1.3!L7</f>
        <v>0.189546558704453</v>
      </c>
      <c r="G7">
        <f>[1]毛坯库2.3!L7</f>
        <v>0.315910931174089</v>
      </c>
      <c r="I7">
        <f>MAX(F7:G7)</f>
        <v>0.315910931174089</v>
      </c>
      <c r="J7" t="str">
        <f>A7</f>
        <v>S7</v>
      </c>
      <c r="K7">
        <f>IF(F7&gt;G7,1,0)</f>
        <v>0</v>
      </c>
    </row>
    <row r="8" spans="1:11">
      <c r="A8" t="str">
        <f>[1]毛坯库1!A8</f>
        <v>S8</v>
      </c>
      <c r="B8">
        <f>[1]毛坯库1!B8</f>
        <v>44</v>
      </c>
      <c r="C8">
        <f>[1]毛坯库1!C8</f>
        <v>33</v>
      </c>
      <c r="D8">
        <f>[1]毛坯库1!D8</f>
        <v>16</v>
      </c>
      <c r="F8">
        <f>[1]毛坯库1.3!L8</f>
        <v>0.324826446280992</v>
      </c>
      <c r="G8">
        <f>[1]毛坯库2.3!L8</f>
        <v>0.343933884297521</v>
      </c>
      <c r="I8">
        <f>MAX(F8:G8)</f>
        <v>0.343933884297521</v>
      </c>
      <c r="J8" t="str">
        <f>A8</f>
        <v>S8</v>
      </c>
      <c r="K8">
        <f>IF(F8&gt;G8,1,0)</f>
        <v>0</v>
      </c>
    </row>
    <row r="9" spans="1:11">
      <c r="A9" t="str">
        <f>[1]毛坯库1!A9</f>
        <v>S9</v>
      </c>
      <c r="B9">
        <f>[1]毛坯库1!B9</f>
        <v>37</v>
      </c>
      <c r="C9">
        <f>[1]毛坯库1!C9</f>
        <v>18</v>
      </c>
      <c r="D9">
        <f>[1]毛坯库1!D9</f>
        <v>15</v>
      </c>
      <c r="F9">
        <f>[1]毛坯库1.3!L9</f>
        <v>0.374918918918919</v>
      </c>
      <c r="G9">
        <f>[1]毛坯库2.3!L9</f>
        <v>0.208288288288288</v>
      </c>
      <c r="I9">
        <f>MAX(F9:G9)</f>
        <v>0.374918918918919</v>
      </c>
      <c r="J9" t="str">
        <f>A9</f>
        <v>S9</v>
      </c>
      <c r="K9">
        <f>IF(F9&gt;G9,1,0)</f>
        <v>1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凸台 </vt:lpstr>
      <vt:lpstr>毛坯库1.3</vt:lpstr>
      <vt:lpstr>毛坯库2.3</vt:lpstr>
      <vt:lpstr>3.3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Fjc</cp:lastModifiedBy>
  <dcterms:created xsi:type="dcterms:W3CDTF">2015-06-07T13:11:00Z</dcterms:created>
  <dcterms:modified xsi:type="dcterms:W3CDTF">2015-06-09T03:30:14Z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2052-9.1.0.5060</vt:lpwstr>
  </property>
</Properties>
</file>