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yhk\Desktop\"/>
    </mc:Choice>
  </mc:AlternateContent>
  <xr:revisionPtr revIDLastSave="0" documentId="13_ncr:1_{8AED21BB-2992-4695-813E-931D1191C531}" xr6:coauthVersionLast="47" xr6:coauthVersionMax="47" xr10:uidLastSave="{00000000-0000-0000-0000-000000000000}"/>
  <bookViews>
    <workbookView xWindow="9170" yWindow="90" windowWidth="9970" windowHeight="11280" activeTab="1" xr2:uid="{B5CB92AA-AF19-554F-84B6-AD7B7D41B093}"/>
  </bookViews>
  <sheets>
    <sheet name="Table1" sheetId="1" r:id="rId1"/>
    <sheet name="Table3" sheetId="2" r:id="rId2"/>
    <sheet name="Figure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25" i="2"/>
  <c r="H24" i="2"/>
  <c r="H23" i="2"/>
  <c r="H22" i="2"/>
  <c r="H21" i="2"/>
  <c r="H20" i="2"/>
  <c r="H18" i="2"/>
  <c r="H19" i="2"/>
  <c r="H17" i="2"/>
  <c r="H16" i="2"/>
  <c r="H15" i="2"/>
  <c r="H14" i="2"/>
  <c r="H13" i="2"/>
  <c r="H12" i="2"/>
  <c r="H11" i="2"/>
  <c r="H9" i="2"/>
  <c r="H8" i="2"/>
  <c r="H7" i="2"/>
  <c r="H6" i="2"/>
  <c r="G22" i="2"/>
  <c r="G18" i="2"/>
  <c r="G16" i="2"/>
  <c r="G6" i="2"/>
  <c r="G25" i="2"/>
  <c r="G24" i="2"/>
  <c r="G23" i="2"/>
  <c r="G21" i="2"/>
  <c r="G20" i="2"/>
  <c r="G19" i="2"/>
  <c r="G17" i="2"/>
  <c r="G15" i="2"/>
  <c r="G14" i="2"/>
  <c r="G13" i="2"/>
  <c r="G12" i="2"/>
  <c r="G11" i="2"/>
  <c r="G10" i="2"/>
  <c r="G9" i="2"/>
  <c r="G8" i="2"/>
  <c r="G7" i="2"/>
  <c r="F24" i="2"/>
  <c r="F18" i="2"/>
  <c r="F25" i="2"/>
  <c r="F23" i="2"/>
  <c r="F22" i="2"/>
  <c r="F21" i="2"/>
  <c r="F20" i="2"/>
  <c r="F19" i="2"/>
  <c r="F17" i="2"/>
  <c r="F16" i="2"/>
  <c r="F14" i="2"/>
  <c r="F13" i="2"/>
  <c r="F12" i="2"/>
  <c r="F11" i="2"/>
  <c r="F10" i="2"/>
  <c r="F9" i="2"/>
  <c r="F8" i="2"/>
  <c r="F7" i="2"/>
  <c r="F6" i="2"/>
  <c r="E18" i="2"/>
  <c r="E12" i="2"/>
  <c r="E25" i="2"/>
  <c r="E24" i="2"/>
  <c r="E23" i="2"/>
  <c r="E22" i="2"/>
  <c r="E21" i="2"/>
  <c r="E20" i="2"/>
  <c r="E19" i="2"/>
  <c r="E17" i="2"/>
  <c r="E16" i="2"/>
  <c r="E14" i="2"/>
  <c r="E13" i="2"/>
  <c r="F15" i="2"/>
  <c r="E15" i="2"/>
</calcChain>
</file>

<file path=xl/sharedStrings.xml><?xml version="1.0" encoding="utf-8"?>
<sst xmlns="http://schemas.openxmlformats.org/spreadsheetml/2006/main" count="86" uniqueCount="68">
  <si>
    <t>Full sample</t>
    <phoneticPr fontId="1" type="noConversion"/>
  </si>
  <si>
    <t>Random sample</t>
    <phoneticPr fontId="1" type="noConversion"/>
  </si>
  <si>
    <t>Variable</t>
    <phoneticPr fontId="1" type="noConversion"/>
  </si>
  <si>
    <t>Mean</t>
    <phoneticPr fontId="1" type="noConversion"/>
  </si>
  <si>
    <t>Median</t>
    <phoneticPr fontId="1" type="noConversion"/>
  </si>
  <si>
    <t>St. Dev.</t>
    <phoneticPr fontId="1" type="noConversion"/>
  </si>
  <si>
    <t xml:space="preserve">Line of credit variables </t>
  </si>
  <si>
    <t xml:space="preserve">Total line of credit/assets </t>
  </si>
  <si>
    <t xml:space="preserve">Unused line of credit/assets </t>
  </si>
  <si>
    <t xml:space="preserve">Used line of credit/assets </t>
  </si>
  <si>
    <t xml:space="preserve">Firm characteristics </t>
  </si>
  <si>
    <t>Book debt/assets</t>
  </si>
  <si>
    <t>EBITDA/(assets − cash)</t>
  </si>
  <si>
    <t>Tangible assets/(assets − cash)</t>
  </si>
  <si>
    <t>Net worth, cash adjusted</t>
  </si>
  <si>
    <t>Assets − cash</t>
  </si>
  <si>
    <t>Market-to-book, cash adjusted</t>
  </si>
  <si>
    <t>Industry sales volatility</t>
  </si>
  <si>
    <t>Cash-flow volatility</t>
  </si>
  <si>
    <t>Not in an S&amp;P index {0,1}</t>
  </si>
  <si>
    <t>Traded over the counter {0,1}</t>
  </si>
  <si>
    <t>Firm age (years since IPO)</t>
  </si>
  <si>
    <t xml:space="preserve">Has line of credit {0,1} </t>
  </si>
  <si>
    <t xml:space="preserve">Total line/(total line + cash) </t>
  </si>
  <si>
    <t xml:space="preserve">Unused line/(unused line + cash) </t>
  </si>
  <si>
    <t xml:space="preserve">Violation of financial covenant {0,1} </t>
  </si>
  <si>
    <t>Dependent variable 
Regression type</t>
    <phoneticPr fontId="1" type="noConversion"/>
  </si>
  <si>
    <t>Firm has line of credit {0,1} 
Probit (marginal effects)</t>
    <phoneticPr fontId="1" type="noConversion"/>
  </si>
  <si>
    <t>Total line/
(total line + cash) OLS</t>
    <phoneticPr fontId="1" type="noConversion"/>
  </si>
  <si>
    <t>Unused line/(unused 
line + cash) OLS</t>
    <phoneticPr fontId="1" type="noConversion"/>
  </si>
  <si>
    <t>Sample</t>
    <phoneticPr fontId="1" type="noConversion"/>
  </si>
  <si>
    <t>Full
(1)</t>
    <phoneticPr fontId="1" type="noConversion"/>
  </si>
  <si>
    <t>Random
(2)</t>
    <phoneticPr fontId="1" type="noConversion"/>
  </si>
  <si>
    <r>
      <t>[EBITDA/
(assets - cash)]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phoneticPr fontId="1" type="noConversion"/>
  </si>
  <si>
    <r>
      <t>[Tangible assets/
(assets - cash)]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phoneticPr fontId="1" type="noConversion"/>
  </si>
  <si>
    <r>
      <t>[Ln(assets - cash)]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sz val="6"/>
        <color theme="1"/>
        <rFont val="Times New Roman"/>
        <family val="1"/>
      </rPr>
      <t xml:space="preserve"> </t>
    </r>
    <phoneticPr fontId="1" type="noConversion"/>
  </si>
  <si>
    <r>
      <rPr>
        <sz val="12"/>
        <color theme="1"/>
        <rFont val="Times New Roman"/>
        <family val="1"/>
      </rPr>
      <t>[Net worth,
cash adjusted]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vertAlign val="subscript"/>
        <sz val="12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</si>
  <si>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rPr>
        <sz val="12"/>
        <color theme="1"/>
        <rFont val="Times New Roman"/>
        <family val="1"/>
      </rPr>
      <t>[Market-to-book,
cash adjusted]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vertAlign val="subscript"/>
        <sz val="12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</si>
  <si>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rPr>
        <sz val="12"/>
        <color theme="1"/>
        <rFont val="Times New Roman"/>
        <family val="1"/>
      </rPr>
      <t>[Industry sales
volatility]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vertAlign val="subscript"/>
        <sz val="12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</si>
  <si>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t>[Cash-flow volatility]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r>
      <rPr>
        <sz val="6"/>
        <color theme="1"/>
        <rFont val="Times New Roman"/>
        <family val="1"/>
      </rPr>
      <t xml:space="preserve"> </t>
    </r>
    <phoneticPr fontId="1" type="noConversion"/>
  </si>
  <si>
    <t>[Not in an
S&amp;P index{0,1}]</t>
    <phoneticPr fontId="1" type="noConversion"/>
  </si>
  <si>
    <r>
      <rPr>
        <sz val="12"/>
        <color theme="1"/>
        <rFont val="Times New Roman"/>
        <family val="1"/>
      </rPr>
      <t>[Trade over
the counter{0,1}]</t>
    </r>
    <r>
      <rPr>
        <vertAlign val="subscript"/>
        <sz val="12"/>
        <color theme="1"/>
        <rFont val="等线"/>
        <family val="2"/>
        <charset val="134"/>
        <scheme val="minor"/>
      </rPr>
      <t xml:space="preserve"> </t>
    </r>
    <phoneticPr fontId="1" type="noConversion"/>
  </si>
  <si>
    <r>
      <t>Ln[Firm age (years
since IPO)]</t>
    </r>
    <r>
      <rPr>
        <i/>
        <vertAlign val="subscript"/>
        <sz val="12"/>
        <color theme="1"/>
        <rFont val="Times New Roman"/>
        <family val="1"/>
      </rPr>
      <t>t</t>
    </r>
    <r>
      <rPr>
        <vertAlign val="subscript"/>
        <sz val="12"/>
        <color theme="1"/>
        <rFont val="Times New Roman"/>
        <family val="1"/>
      </rPr>
      <t>-1</t>
    </r>
    <phoneticPr fontId="1" type="noConversion"/>
  </si>
  <si>
    <t>Number of observations</t>
    <phoneticPr fontId="1" type="noConversion"/>
  </si>
  <si>
    <t>Number of firms</t>
    <phoneticPr fontId="1" type="noConversion"/>
  </si>
  <si>
    <t>Random
(3)</t>
    <phoneticPr fontId="1" type="noConversion"/>
  </si>
  <si>
    <t>With line
of credit
(4)</t>
    <phoneticPr fontId="1" type="noConversion"/>
  </si>
  <si>
    <t>With line
of credit
(6)</t>
    <phoneticPr fontId="1" type="noConversion"/>
  </si>
  <si>
    <t>Random
(5)</t>
    <phoneticPr fontId="1" type="noConversion"/>
  </si>
  <si>
    <t>-0.101**</t>
    <phoneticPr fontId="1" type="noConversion"/>
  </si>
  <si>
    <r>
      <rPr>
        <i/>
        <sz val="12"/>
        <color theme="1"/>
        <rFont val="Times New Roman"/>
        <family val="1"/>
      </rPr>
      <t>R</t>
    </r>
    <r>
      <rPr>
        <vertAlign val="superscript"/>
        <sz val="12"/>
        <color theme="1"/>
        <rFont val="Times New Roman"/>
        <family val="1"/>
      </rPr>
      <t>2</t>
    </r>
    <phoneticPr fontId="1" type="noConversion"/>
  </si>
  <si>
    <t>0.080**</t>
    <phoneticPr fontId="1" type="noConversion"/>
  </si>
  <si>
    <t>0.0371**</t>
    <phoneticPr fontId="1" type="noConversion"/>
  </si>
  <si>
    <t>-0.0118**</t>
    <phoneticPr fontId="1" type="noConversion"/>
  </si>
  <si>
    <t>1.619**</t>
    <phoneticPr fontId="1" type="noConversion"/>
  </si>
  <si>
    <t>0.047**</t>
    <phoneticPr fontId="1" type="noConversion"/>
  </si>
  <si>
    <t>-0.005**</t>
    <phoneticPr fontId="1" type="noConversion"/>
  </si>
  <si>
    <t>0.002</t>
    <phoneticPr fontId="1" type="noConversion"/>
  </si>
  <si>
    <t>0.099</t>
    <phoneticPr fontId="1" type="noConversion"/>
  </si>
  <si>
    <t>0.072</t>
    <phoneticPr fontId="1" type="noConversion"/>
  </si>
  <si>
    <t>-0.068</t>
    <phoneticPr fontId="1" type="noConversion"/>
  </si>
  <si>
    <t>0.050*</t>
    <phoneticPr fontId="1" type="noConversion"/>
  </si>
  <si>
    <t>-0.021**</t>
    <phoneticPr fontId="1" type="noConversion"/>
  </si>
  <si>
    <t>4.220*</t>
    <phoneticPr fontId="1" type="noConversion"/>
  </si>
  <si>
    <t>-0.480**</t>
    <phoneticPr fontId="1" type="noConversion"/>
  </si>
  <si>
    <t>0.070</t>
    <phoneticPr fontId="1" type="noConversion"/>
  </si>
  <si>
    <t>-0.031</t>
    <phoneticPr fontId="1" type="noConversion"/>
  </si>
  <si>
    <t>0.040*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</si>
</sst>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0_ "/>
    <numFmt numFmtId="177" formatCode="0_ "/>
    <numFmt numFmtId="178" formatCode="0.00_ "/>
    <numFmt numFmtId="179" formatCode="#,##0_ "/>
    <numFmt numFmtId="180" formatCode="0.000_);\(0.000\)"/>
    <numFmt numFmtId="181" formatCode="0_);[Red]\(0\)"/>
  </numFmts>
  <fonts count="14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6"/>
      <color theme="1"/>
      <name val="Times New Roman"/>
      <family val="1"/>
    </font>
    <font>
      <sz val="12"/>
      <color theme="1"/>
      <name val="等线"/>
      <family val="1"/>
      <charset val="134"/>
      <scheme val="minor"/>
    </font>
    <font>
      <vertAlign val="subscript"/>
      <sz val="12"/>
      <color theme="1"/>
      <name val="等线"/>
      <family val="2"/>
      <charset val="134"/>
      <scheme val="minor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8"/>
      <color theme="1"/>
      <name val="Times New Roman"/>
      <family val="1"/>
    </font>
    <font>
      <i/>
      <sz val="18"/>
      <color theme="1"/>
      <name val="Times New Roman"/>
      <family val="1"/>
    </font>
    <font>
      <sz val="18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8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81" fontId="2" fillId="0" borderId="0" xfId="0" applyNumberFormat="1" applyFont="1" applyAlignment="1">
      <alignment horizontal="center" vertical="center" wrapText="1"/>
    </xf>
    <xf numFmtId="181" fontId="2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>
      <alignment vertical="center"/>
    </xf>
    <xf numFmtId="0" fontId="12" fillId="0" borderId="0" xfId="0" applyFont="1">
      <alignment vertical="center"/>
    </xf>
    <xf numFmtId="176" fontId="10" fillId="0" borderId="0" xfId="0" applyNumberFormat="1" applyFont="1" applyAlignment="1">
      <alignment horizontal="center" vertical="center"/>
    </xf>
    <xf numFmtId="0" fontId="10" fillId="0" borderId="1" xfId="0" applyFont="1" applyBorder="1">
      <alignment vertical="center"/>
    </xf>
    <xf numFmtId="176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2" xfId="0" applyFont="1" applyBorder="1">
      <alignment vertical="center"/>
    </xf>
    <xf numFmtId="176" fontId="10" fillId="0" borderId="2" xfId="0" applyNumberFormat="1" applyFont="1" applyBorder="1" applyAlignment="1">
      <alignment horizontal="center" vertical="center"/>
    </xf>
    <xf numFmtId="38" fontId="10" fillId="0" borderId="0" xfId="0" applyNumberFormat="1" applyFont="1" applyAlignment="1">
      <alignment horizontal="center" vertical="center"/>
    </xf>
    <xf numFmtId="179" fontId="10" fillId="0" borderId="0" xfId="0" applyNumberFormat="1" applyFont="1" applyAlignment="1">
      <alignment horizontal="center" vertical="center"/>
    </xf>
    <xf numFmtId="0" fontId="10" fillId="0" borderId="4" xfId="0" applyFont="1" applyBorder="1">
      <alignment vertical="center"/>
    </xf>
    <xf numFmtId="177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>
      <alignment vertical="center"/>
    </xf>
    <xf numFmtId="0" fontId="2" fillId="0" borderId="0" xfId="2" applyNumberFormat="1" applyFont="1" applyAlignment="1">
      <alignment horizontal="center" vertical="center" wrapText="1"/>
    </xf>
    <xf numFmtId="181" fontId="2" fillId="0" borderId="0" xfId="1" applyNumberFormat="1" applyFont="1" applyAlignment="1">
      <alignment horizontal="center" vertical="center" wrapText="1"/>
    </xf>
    <xf numFmtId="181" fontId="2" fillId="0" borderId="0" xfId="1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754857</xdr:colOff>
      <xdr:row>0</xdr:row>
      <xdr:rowOff>142875</xdr:rowOff>
    </xdr:from>
    <xdr:to>
      <xdr:col>10</xdr:col>
      <xdr:colOff>458796</xdr:colOff>
      <xdr:row>27</xdr:row>
      <xdr:rowOff>2052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8898492-DA0A-160C-2654-383C67185F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857" y="142875"/>
          <a:ext cx="7323939" cy="52169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7BED-B99A-874A-985D-BAAD90A10232}">
  <dimension ref="C3:J24"/>
  <sheetViews>
    <sheetView topLeftCell="D5" zoomScale="60" zoomScaleNormal="60" workbookViewId="0">
      <selection activeCell="I24" sqref="I24"/>
    </sheetView>
  </sheetViews>
  <sheetFormatPr defaultColWidth="11.07421875" defaultRowHeight="15.5" x14ac:dyDescent="0.35"/>
  <cols>
    <col min="3" max="3" width="36.69140625" customWidth="1"/>
    <col min="4" max="6" width="14.69140625" customWidth="1"/>
    <col min="7" max="7" width="42.69140625" customWidth="1"/>
    <col min="8" max="10" width="14.69140625" customWidth="1"/>
  </cols>
  <sheetData>
    <row r="3" spans="3:10" ht="26" customHeight="1" thickBot="1" x14ac:dyDescent="0.4">
      <c r="C3" s="28" t="s">
        <v>0</v>
      </c>
      <c r="D3" s="28"/>
      <c r="E3" s="28"/>
      <c r="F3" s="28"/>
      <c r="G3" s="28" t="s">
        <v>1</v>
      </c>
      <c r="H3" s="28"/>
      <c r="I3" s="28"/>
      <c r="J3" s="28"/>
    </row>
    <row r="4" spans="3:10" ht="27" customHeight="1" thickBot="1" x14ac:dyDescent="0.4">
      <c r="C4" s="14" t="s">
        <v>2</v>
      </c>
      <c r="D4" s="14" t="s">
        <v>3</v>
      </c>
      <c r="E4" s="14" t="s">
        <v>4</v>
      </c>
      <c r="F4" s="14" t="s">
        <v>5</v>
      </c>
      <c r="G4" s="14" t="s">
        <v>2</v>
      </c>
      <c r="H4" s="14" t="s">
        <v>3</v>
      </c>
      <c r="I4" s="14" t="s">
        <v>4</v>
      </c>
      <c r="J4" s="14" t="s">
        <v>5</v>
      </c>
    </row>
    <row r="5" spans="3:10" ht="25" customHeight="1" x14ac:dyDescent="0.35">
      <c r="C5" s="15" t="s">
        <v>6</v>
      </c>
      <c r="D5" s="16"/>
      <c r="E5" s="16"/>
      <c r="F5" s="16"/>
      <c r="G5" s="15" t="s">
        <v>6</v>
      </c>
      <c r="H5" s="17"/>
      <c r="I5" s="17"/>
      <c r="J5" s="17"/>
    </row>
    <row r="6" spans="3:10" ht="25" customHeight="1" x14ac:dyDescent="0.35">
      <c r="C6" s="16" t="s">
        <v>22</v>
      </c>
      <c r="D6" s="18">
        <v>0.81699999999999995</v>
      </c>
      <c r="E6" s="18">
        <v>1</v>
      </c>
      <c r="F6" s="18">
        <v>0.38600000000000001</v>
      </c>
      <c r="G6" s="16" t="s">
        <v>22</v>
      </c>
      <c r="H6" s="18">
        <v>0.748</v>
      </c>
      <c r="I6" s="18">
        <v>1</v>
      </c>
      <c r="J6" s="18">
        <v>0.434</v>
      </c>
    </row>
    <row r="7" spans="3:10" ht="25" customHeight="1" x14ac:dyDescent="0.35">
      <c r="C7" s="16"/>
      <c r="D7" s="18"/>
      <c r="E7" s="18"/>
      <c r="F7" s="18"/>
      <c r="G7" s="16" t="s">
        <v>7</v>
      </c>
      <c r="H7" s="18">
        <v>0.159</v>
      </c>
      <c r="I7" s="18">
        <v>0.112</v>
      </c>
      <c r="J7" s="18">
        <v>0.16900000000000001</v>
      </c>
    </row>
    <row r="8" spans="3:10" ht="25" customHeight="1" x14ac:dyDescent="0.35">
      <c r="C8" s="16"/>
      <c r="D8" s="18"/>
      <c r="E8" s="18"/>
      <c r="F8" s="18"/>
      <c r="G8" s="16" t="s">
        <v>8</v>
      </c>
      <c r="H8" s="18">
        <v>0.10199999999999999</v>
      </c>
      <c r="I8" s="18">
        <v>6.9000000000000006E-2</v>
      </c>
      <c r="J8" s="18">
        <v>0.125</v>
      </c>
    </row>
    <row r="9" spans="3:10" ht="25" customHeight="1" x14ac:dyDescent="0.35">
      <c r="C9" s="16"/>
      <c r="D9" s="18"/>
      <c r="E9" s="18"/>
      <c r="F9" s="18"/>
      <c r="G9" s="16" t="s">
        <v>9</v>
      </c>
      <c r="H9" s="18">
        <v>5.7000000000000002E-2</v>
      </c>
      <c r="I9" s="18">
        <v>0</v>
      </c>
      <c r="J9" s="18">
        <v>9.7000000000000003E-2</v>
      </c>
    </row>
    <row r="10" spans="3:10" ht="25" customHeight="1" x14ac:dyDescent="0.35">
      <c r="C10" s="16"/>
      <c r="D10" s="18"/>
      <c r="E10" s="18"/>
      <c r="F10" s="18"/>
      <c r="G10" s="16" t="s">
        <v>23</v>
      </c>
      <c r="H10" s="18">
        <v>0.51200000000000001</v>
      </c>
      <c r="I10" s="18">
        <v>0.56899999999999995</v>
      </c>
      <c r="J10" s="18">
        <v>0.38800000000000001</v>
      </c>
    </row>
    <row r="11" spans="3:10" ht="25" customHeight="1" x14ac:dyDescent="0.35">
      <c r="C11" s="16"/>
      <c r="D11" s="18"/>
      <c r="E11" s="18"/>
      <c r="F11" s="18"/>
      <c r="G11" s="16" t="s">
        <v>24</v>
      </c>
      <c r="H11" s="18">
        <v>0.45</v>
      </c>
      <c r="I11" s="18">
        <v>0.45500000000000002</v>
      </c>
      <c r="J11" s="18">
        <v>0.374</v>
      </c>
    </row>
    <row r="12" spans="3:10" ht="25" customHeight="1" x14ac:dyDescent="0.35">
      <c r="C12" s="16"/>
      <c r="D12" s="18"/>
      <c r="E12" s="18"/>
      <c r="F12" s="18"/>
      <c r="G12" s="19" t="s">
        <v>25</v>
      </c>
      <c r="H12" s="20">
        <v>0.08</v>
      </c>
      <c r="I12" s="20">
        <v>0</v>
      </c>
      <c r="J12" s="20">
        <v>0.27100000000000002</v>
      </c>
    </row>
    <row r="13" spans="3:10" ht="25" customHeight="1" x14ac:dyDescent="0.35">
      <c r="C13" s="21" t="s">
        <v>10</v>
      </c>
      <c r="D13" s="20"/>
      <c r="E13" s="20"/>
      <c r="F13" s="20"/>
      <c r="G13" s="22" t="s">
        <v>10</v>
      </c>
      <c r="H13" s="23"/>
      <c r="I13" s="23"/>
      <c r="J13" s="23"/>
    </row>
    <row r="14" spans="3:10" ht="25" customHeight="1" x14ac:dyDescent="0.35">
      <c r="C14" s="16" t="s">
        <v>11</v>
      </c>
      <c r="D14" s="18">
        <v>0.20399999999999999</v>
      </c>
      <c r="E14" s="18">
        <v>0.17199999999999999</v>
      </c>
      <c r="F14" s="18">
        <v>0.191</v>
      </c>
      <c r="G14" s="16" t="s">
        <v>11</v>
      </c>
      <c r="H14" s="18">
        <v>0.20499999999999999</v>
      </c>
      <c r="I14" s="18">
        <v>0.17</v>
      </c>
      <c r="J14" s="18">
        <v>0.19600000000000001</v>
      </c>
    </row>
    <row r="15" spans="3:10" ht="25" customHeight="1" x14ac:dyDescent="0.35">
      <c r="C15" s="16" t="s">
        <v>12</v>
      </c>
      <c r="D15" s="18">
        <v>2.5000000000000001E-2</v>
      </c>
      <c r="E15" s="18">
        <v>0.125</v>
      </c>
      <c r="F15" s="18">
        <v>0.36</v>
      </c>
      <c r="G15" s="16" t="s">
        <v>12</v>
      </c>
      <c r="H15" s="18">
        <v>3.4000000000000002E-2</v>
      </c>
      <c r="I15" s="18">
        <v>0.126</v>
      </c>
      <c r="J15" s="18">
        <v>0.35499999999999998</v>
      </c>
    </row>
    <row r="16" spans="3:10" ht="25" customHeight="1" x14ac:dyDescent="0.35">
      <c r="C16" s="16" t="s">
        <v>13</v>
      </c>
      <c r="D16" s="18">
        <v>0.34</v>
      </c>
      <c r="E16" s="18">
        <v>0.27800000000000002</v>
      </c>
      <c r="F16" s="18">
        <v>0.24</v>
      </c>
      <c r="G16" s="16" t="s">
        <v>13</v>
      </c>
      <c r="H16" s="18">
        <v>0.33</v>
      </c>
      <c r="I16" s="18">
        <v>0.27300000000000002</v>
      </c>
      <c r="J16" s="18">
        <v>0.22600000000000001</v>
      </c>
    </row>
    <row r="17" spans="3:10" ht="25" customHeight="1" x14ac:dyDescent="0.35">
      <c r="C17" s="16" t="s">
        <v>14</v>
      </c>
      <c r="D17" s="18">
        <v>0.443</v>
      </c>
      <c r="E17" s="18">
        <v>0.45200000000000001</v>
      </c>
      <c r="F17" s="18">
        <v>0.23499999999999999</v>
      </c>
      <c r="G17" s="16" t="s">
        <v>14</v>
      </c>
      <c r="H17" s="18">
        <v>0.45700000000000002</v>
      </c>
      <c r="I17" s="18">
        <v>0.46800000000000003</v>
      </c>
      <c r="J17" s="18">
        <v>0.23200000000000001</v>
      </c>
    </row>
    <row r="18" spans="3:10" ht="25" customHeight="1" x14ac:dyDescent="0.35">
      <c r="C18" s="16" t="s">
        <v>15</v>
      </c>
      <c r="D18" s="24">
        <v>1615</v>
      </c>
      <c r="E18" s="24">
        <v>102</v>
      </c>
      <c r="F18" s="24">
        <v>11000</v>
      </c>
      <c r="G18" s="16" t="s">
        <v>15</v>
      </c>
      <c r="H18" s="25">
        <v>1433</v>
      </c>
      <c r="I18" s="25">
        <v>115.42100000000001</v>
      </c>
      <c r="J18" s="25">
        <v>7703</v>
      </c>
    </row>
    <row r="19" spans="3:10" ht="25" customHeight="1" x14ac:dyDescent="0.35">
      <c r="C19" s="16" t="s">
        <v>16</v>
      </c>
      <c r="D19" s="18">
        <v>3.0219999999999998</v>
      </c>
      <c r="E19" s="18">
        <v>1.5389999999999999</v>
      </c>
      <c r="F19" s="18">
        <v>3.6219999999999999</v>
      </c>
      <c r="G19" s="16" t="s">
        <v>16</v>
      </c>
      <c r="H19" s="18">
        <v>2.8740000000000001</v>
      </c>
      <c r="I19" s="18">
        <v>1.518</v>
      </c>
      <c r="J19" s="18">
        <v>3.472</v>
      </c>
    </row>
    <row r="20" spans="3:10" ht="25" customHeight="1" x14ac:dyDescent="0.35">
      <c r="C20" s="16" t="s">
        <v>17</v>
      </c>
      <c r="D20" s="18">
        <v>3.3000000000000002E-2</v>
      </c>
      <c r="E20" s="18">
        <v>2.7E-2</v>
      </c>
      <c r="F20" s="18">
        <v>0.124</v>
      </c>
      <c r="G20" s="16" t="s">
        <v>17</v>
      </c>
      <c r="H20" s="18">
        <v>4.3999999999999997E-2</v>
      </c>
      <c r="I20" s="18">
        <v>3.5999999999999997E-2</v>
      </c>
      <c r="J20" s="18">
        <v>3.2000000000000001E-2</v>
      </c>
    </row>
    <row r="21" spans="3:10" ht="25" customHeight="1" x14ac:dyDescent="0.35">
      <c r="C21" s="16" t="s">
        <v>18</v>
      </c>
      <c r="D21" s="18">
        <v>0.17100000000000001</v>
      </c>
      <c r="E21" s="18">
        <v>6.2E-2</v>
      </c>
      <c r="F21" s="18">
        <v>0.26</v>
      </c>
      <c r="G21" s="16" t="s">
        <v>18</v>
      </c>
      <c r="H21" s="18">
        <v>0.14899999999999999</v>
      </c>
      <c r="I21" s="18">
        <v>6.7000000000000004E-2</v>
      </c>
      <c r="J21" s="18">
        <v>0.216</v>
      </c>
    </row>
    <row r="22" spans="3:10" ht="25" customHeight="1" x14ac:dyDescent="0.35">
      <c r="C22" s="16" t="s">
        <v>19</v>
      </c>
      <c r="D22" s="18">
        <v>0.84499999999999997</v>
      </c>
      <c r="E22" s="18">
        <v>1</v>
      </c>
      <c r="F22" s="18">
        <v>0.36199999999999999</v>
      </c>
      <c r="G22" s="16" t="s">
        <v>19</v>
      </c>
      <c r="H22" s="18">
        <v>0.71099999999999997</v>
      </c>
      <c r="I22" s="18">
        <v>1</v>
      </c>
      <c r="J22" s="18">
        <v>0.45300000000000001</v>
      </c>
    </row>
    <row r="23" spans="3:10" ht="25" customHeight="1" x14ac:dyDescent="0.35">
      <c r="C23" s="16" t="s">
        <v>20</v>
      </c>
      <c r="D23" s="18">
        <v>0.32100000000000001</v>
      </c>
      <c r="E23" s="18">
        <v>0</v>
      </c>
      <c r="F23" s="18">
        <v>0.46700000000000003</v>
      </c>
      <c r="G23" s="16" t="s">
        <v>20</v>
      </c>
      <c r="H23" s="18">
        <v>0.20699999999999999</v>
      </c>
      <c r="I23" s="18">
        <v>0</v>
      </c>
      <c r="J23" s="18">
        <v>0.40600000000000003</v>
      </c>
    </row>
    <row r="24" spans="3:10" ht="26" customHeight="1" thickBot="1" x14ac:dyDescent="0.4">
      <c r="C24" s="26" t="s">
        <v>21</v>
      </c>
      <c r="D24" s="27">
        <v>15</v>
      </c>
      <c r="E24" s="27">
        <v>11</v>
      </c>
      <c r="F24" s="27">
        <v>12</v>
      </c>
      <c r="G24" s="26" t="s">
        <v>21</v>
      </c>
      <c r="H24" s="27">
        <v>14</v>
      </c>
      <c r="I24" s="27">
        <v>8</v>
      </c>
      <c r="J24" s="27">
        <v>13</v>
      </c>
    </row>
  </sheetData>
  <mergeCells count="2">
    <mergeCell ref="C3:F3"/>
    <mergeCell ref="G3:J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2404-A58C-E644-9122-E40026247FCB}">
  <dimension ref="B4:H28"/>
  <sheetViews>
    <sheetView tabSelected="1" zoomScale="55" zoomScaleNormal="55" workbookViewId="0">
      <selection activeCell="I15" sqref="I15"/>
    </sheetView>
  </sheetViews>
  <sheetFormatPr defaultColWidth="11.07421875" defaultRowHeight="15.5" x14ac:dyDescent="0.35"/>
  <cols>
    <col min="2" max="2" width="20.15234375" customWidth="1"/>
    <col min="3" max="4" width="13.69140625" customWidth="1"/>
    <col min="5" max="5" width="12.4609375" customWidth="1"/>
    <col min="6" max="6" width="12.15234375" customWidth="1"/>
    <col min="7" max="7" width="12.3046875" customWidth="1"/>
    <col min="8" max="8" width="12.4609375" customWidth="1"/>
  </cols>
  <sheetData>
    <row r="4" spans="2:8" ht="46" customHeight="1" x14ac:dyDescent="0.35">
      <c r="B4" s="2" t="s">
        <v>26</v>
      </c>
      <c r="C4" s="31" t="s">
        <v>27</v>
      </c>
      <c r="D4" s="32"/>
      <c r="E4" s="31" t="s">
        <v>28</v>
      </c>
      <c r="F4" s="32"/>
      <c r="G4" s="31" t="s">
        <v>29</v>
      </c>
      <c r="H4" s="32"/>
    </row>
    <row r="5" spans="2:8" ht="56" customHeight="1" x14ac:dyDescent="0.35">
      <c r="B5" s="3" t="s">
        <v>30</v>
      </c>
      <c r="C5" s="1" t="s">
        <v>31</v>
      </c>
      <c r="D5" s="1" t="s">
        <v>32</v>
      </c>
      <c r="E5" s="1" t="s">
        <v>45</v>
      </c>
      <c r="F5" s="1" t="s">
        <v>46</v>
      </c>
      <c r="G5" s="1" t="s">
        <v>48</v>
      </c>
      <c r="H5" s="1" t="s">
        <v>47</v>
      </c>
    </row>
    <row r="6" spans="2:8" ht="19" customHeight="1" x14ac:dyDescent="0.35">
      <c r="B6" s="33" t="s">
        <v>33</v>
      </c>
      <c r="C6" s="7" t="s">
        <v>51</v>
      </c>
      <c r="D6" s="8" t="s">
        <v>58</v>
      </c>
      <c r="E6" s="11">
        <v>3.1E-2</v>
      </c>
      <c r="F6" s="11" t="str">
        <f>"0.007"</f>
        <v>0.007</v>
      </c>
      <c r="G6" s="11" t="str">
        <f>"0.037"</f>
        <v>0.037</v>
      </c>
      <c r="H6" s="11" t="str">
        <f>"0.072"</f>
        <v>0.072</v>
      </c>
    </row>
    <row r="7" spans="2:8" ht="16" customHeight="1" x14ac:dyDescent="0.35">
      <c r="B7" s="30"/>
      <c r="C7" s="7">
        <v>-1.0999999999999999E-2</v>
      </c>
      <c r="D7" s="7">
        <v>-6.0999999999999999E-2</v>
      </c>
      <c r="E7" s="11">
        <v>-4.2999999999999997E-2</v>
      </c>
      <c r="F7" s="11" t="str">
        <f>"(0.060)"</f>
        <v>(0.060)</v>
      </c>
      <c r="G7" s="11" t="str">
        <f>"(0.040)"</f>
        <v>(0.040)</v>
      </c>
      <c r="H7" s="11" t="str">
        <f>"(0.058)"</f>
        <v>(0.058)</v>
      </c>
    </row>
    <row r="8" spans="2:8" x14ac:dyDescent="0.35">
      <c r="B8" s="29" t="s">
        <v>34</v>
      </c>
      <c r="C8" s="7">
        <v>1.5599999999999999E-2</v>
      </c>
      <c r="D8" s="8" t="s">
        <v>59</v>
      </c>
      <c r="E8" s="11">
        <v>-1E-3</v>
      </c>
      <c r="F8" s="11" t="str">
        <f>"-0.066"</f>
        <v>-0.066</v>
      </c>
      <c r="G8" s="11" t="str">
        <f>"-0.014"</f>
        <v>-0.014</v>
      </c>
      <c r="H8" s="11" t="str">
        <f>"-0.089"</f>
        <v>-0.089</v>
      </c>
    </row>
    <row r="9" spans="2:8" ht="18" customHeight="1" x14ac:dyDescent="0.35">
      <c r="B9" s="30"/>
      <c r="C9" s="7">
        <v>-1.9199999999999998E-2</v>
      </c>
      <c r="D9" s="7">
        <v>-9.5000000000000001E-2</v>
      </c>
      <c r="E9" s="11">
        <v>-7.6999999999999999E-2</v>
      </c>
      <c r="F9" s="11" t="str">
        <f>"(0.066)"</f>
        <v>(0.066)</v>
      </c>
      <c r="G9" s="11" t="str">
        <f>"(0.073)"</f>
        <v>(0.073)</v>
      </c>
      <c r="H9" s="11" t="str">
        <f>"(0.072)"</f>
        <v>(0.072)</v>
      </c>
    </row>
    <row r="10" spans="2:8" x14ac:dyDescent="0.35">
      <c r="B10" s="29" t="s">
        <v>35</v>
      </c>
      <c r="C10" s="8" t="s">
        <v>52</v>
      </c>
      <c r="D10" s="8" t="s">
        <v>61</v>
      </c>
      <c r="E10" s="11" t="s">
        <v>67</v>
      </c>
      <c r="F10" s="11" t="str">
        <f>"0.006"</f>
        <v>0.006</v>
      </c>
      <c r="G10" s="11" t="str">
        <f>"0.044**"</f>
        <v>0.044**</v>
      </c>
      <c r="H10" s="11" t="str">
        <f>"0.021"</f>
        <v>0.021</v>
      </c>
    </row>
    <row r="11" spans="2:8" x14ac:dyDescent="0.35">
      <c r="B11" s="30"/>
      <c r="C11" s="7">
        <v>-3.9100000000000003E-3</v>
      </c>
      <c r="D11" s="7">
        <v>-1.9E-2</v>
      </c>
      <c r="E11" s="11">
        <v>-1.4E-2</v>
      </c>
      <c r="F11" s="11" t="str">
        <f>"(0.011)"</f>
        <v>(0.011)</v>
      </c>
      <c r="G11" s="11" t="str">
        <f>"(0.013)"</f>
        <v>(0.013)</v>
      </c>
      <c r="H11" s="11" t="str">
        <f>"(0.012)"</f>
        <v>(0.012)</v>
      </c>
    </row>
    <row r="12" spans="2:8" x14ac:dyDescent="0.35">
      <c r="B12" s="34" t="s">
        <v>36</v>
      </c>
      <c r="C12" s="8" t="s">
        <v>49</v>
      </c>
      <c r="D12" s="8" t="s">
        <v>60</v>
      </c>
      <c r="E12" s="11" t="str">
        <f>"-0.126*"</f>
        <v>-0.126*</v>
      </c>
      <c r="F12" s="11" t="str">
        <f>"-0.149**"</f>
        <v>-0.149**</v>
      </c>
      <c r="G12" s="11" t="str">
        <f>"-0.061"</f>
        <v>-0.061</v>
      </c>
      <c r="H12" s="11" t="str">
        <f>"-0.040"</f>
        <v>-0.040</v>
      </c>
    </row>
    <row r="13" spans="2:8" x14ac:dyDescent="0.35">
      <c r="B13" s="35"/>
      <c r="C13" s="7">
        <v>-1.712E-2</v>
      </c>
      <c r="D13" s="7">
        <v>-7.5999999999999998E-2</v>
      </c>
      <c r="E13" s="11" t="str">
        <f>"(0.060)"</f>
        <v>(0.060)</v>
      </c>
      <c r="F13" s="11" t="str">
        <f>"(0.057)"</f>
        <v>(0.057)</v>
      </c>
      <c r="G13" s="11" t="str">
        <f>"(0.056)"</f>
        <v>(0.056)</v>
      </c>
      <c r="H13" s="11" t="str">
        <f>"(0.060)"</f>
        <v>(0.060)</v>
      </c>
    </row>
    <row r="14" spans="2:8" x14ac:dyDescent="0.35">
      <c r="B14" s="34" t="s">
        <v>37</v>
      </c>
      <c r="C14" s="8" t="s">
        <v>53</v>
      </c>
      <c r="D14" s="8" t="s">
        <v>62</v>
      </c>
      <c r="E14" s="11" t="str">
        <f>"-0.028**"</f>
        <v>-0.028**</v>
      </c>
      <c r="F14" s="11" t="str">
        <f>"-0.039**"</f>
        <v>-0.039**</v>
      </c>
      <c r="G14" s="11" t="str">
        <f>"-0.023**"</f>
        <v>-0.023**</v>
      </c>
      <c r="H14" s="11" t="str">
        <f>"-0.032**"</f>
        <v>-0.032**</v>
      </c>
    </row>
    <row r="15" spans="2:8" x14ac:dyDescent="0.35">
      <c r="B15" s="35"/>
      <c r="C15" s="7">
        <v>-1.127E-3</v>
      </c>
      <c r="D15" s="7">
        <v>-5.3800000000000002E-3</v>
      </c>
      <c r="E15" s="11" t="str">
        <f>"(0.004)"</f>
        <v>(0.004)</v>
      </c>
      <c r="F15" s="11" t="str">
        <f>"(0.005)"</f>
        <v>(0.005)</v>
      </c>
      <c r="G15" s="11" t="str">
        <f>"(0.004)"</f>
        <v>(0.004)</v>
      </c>
      <c r="H15" s="11" t="str">
        <f>"(0.005)"</f>
        <v>(0.005)</v>
      </c>
    </row>
    <row r="16" spans="2:8" x14ac:dyDescent="0.35">
      <c r="B16" s="34" t="s">
        <v>38</v>
      </c>
      <c r="C16" s="7" t="s">
        <v>54</v>
      </c>
      <c r="D16" s="8" t="s">
        <v>63</v>
      </c>
      <c r="E16" s="11" t="str">
        <f>"1.641"</f>
        <v>1.641</v>
      </c>
      <c r="F16" s="11" t="str">
        <f>"-0.412"</f>
        <v>-0.412</v>
      </c>
      <c r="G16" s="11" t="str">
        <f>"1.559"</f>
        <v>1.559</v>
      </c>
      <c r="H16" s="11" t="str">
        <f>"-0.232"</f>
        <v>-0.232</v>
      </c>
    </row>
    <row r="17" spans="2:8" x14ac:dyDescent="0.35">
      <c r="B17" s="35"/>
      <c r="C17" s="7">
        <v>-0.32800000000000001</v>
      </c>
      <c r="D17" s="7">
        <v>-0.15</v>
      </c>
      <c r="E17" s="11" t="str">
        <f>"(1.070)"</f>
        <v>(1.070)</v>
      </c>
      <c r="F17" s="11" t="str">
        <f>"(0.875)"</f>
        <v>(0.875)</v>
      </c>
      <c r="G17" s="11" t="str">
        <f>"(1.090)"</f>
        <v>(1.090)</v>
      </c>
      <c r="H17" s="11" t="str">
        <f>"(1.037)"</f>
        <v>(1.037)</v>
      </c>
    </row>
    <row r="18" spans="2:8" x14ac:dyDescent="0.35">
      <c r="B18" s="29" t="s">
        <v>39</v>
      </c>
      <c r="C18" s="36">
        <v>-0.27300000000000002</v>
      </c>
      <c r="D18" s="8" t="s">
        <v>64</v>
      </c>
      <c r="E18" s="11" t="str">
        <f>"-0.771**"</f>
        <v>-0.771**</v>
      </c>
      <c r="F18" s="11" t="str">
        <f>"-0.824**"</f>
        <v>-0.824**</v>
      </c>
      <c r="G18" s="11" t="str">
        <f>"-0.587**"</f>
        <v>-0.587**</v>
      </c>
      <c r="H18" s="11" t="str">
        <f>"-0.596**"</f>
        <v>-0.596**</v>
      </c>
    </row>
    <row r="19" spans="2:8" x14ac:dyDescent="0.35">
      <c r="B19" s="30"/>
      <c r="C19" s="7">
        <v>-3.4669999999999999E-2</v>
      </c>
      <c r="D19" s="7">
        <v>-0.15</v>
      </c>
      <c r="E19" s="11" t="str">
        <f>"(0.131)"</f>
        <v>(0.131)</v>
      </c>
      <c r="F19" s="11" t="str">
        <f>"(0.160)"</f>
        <v>(0.160)</v>
      </c>
      <c r="G19" s="11" t="str">
        <f>"(0.123)"</f>
        <v>(0.123)</v>
      </c>
      <c r="H19" s="11" t="str">
        <f>"(0.162)"</f>
        <v>(0.162)</v>
      </c>
    </row>
    <row r="20" spans="2:8" x14ac:dyDescent="0.35">
      <c r="B20" s="29" t="s">
        <v>40</v>
      </c>
      <c r="C20" s="8" t="s">
        <v>55</v>
      </c>
      <c r="D20" s="8" t="s">
        <v>65</v>
      </c>
      <c r="E20" s="11" t="str">
        <f>"0.042"</f>
        <v>0.042</v>
      </c>
      <c r="F20" s="11" t="str">
        <f>"-0.014"</f>
        <v>-0.014</v>
      </c>
      <c r="G20" s="11" t="str">
        <f>"0.016"</f>
        <v>0.016</v>
      </c>
      <c r="H20" s="11" t="str">
        <f>"-0.028"</f>
        <v>-0.028</v>
      </c>
    </row>
    <row r="21" spans="2:8" x14ac:dyDescent="0.35">
      <c r="B21" s="35"/>
      <c r="C21" s="7">
        <v>-1.46E-2</v>
      </c>
      <c r="D21" s="7">
        <v>-6.9000000000000006E-2</v>
      </c>
      <c r="E21" s="11" t="str">
        <f>"(0.042)"</f>
        <v>(0.042)</v>
      </c>
      <c r="F21" s="11" t="str">
        <f>"(0.034)"</f>
        <v>(0.034)</v>
      </c>
      <c r="G21" s="11" t="str">
        <f>"(0.042)"</f>
        <v>(0.042)</v>
      </c>
      <c r="H21" s="11" t="str">
        <f>"(0.036)"</f>
        <v>(0.036)</v>
      </c>
    </row>
    <row r="22" spans="2:8" x14ac:dyDescent="0.35">
      <c r="B22" s="34" t="s">
        <v>41</v>
      </c>
      <c r="C22" s="8" t="s">
        <v>56</v>
      </c>
      <c r="D22" s="6">
        <v>-1.2999999999999999E-2</v>
      </c>
      <c r="E22" s="11" t="str">
        <f>"-0.010"</f>
        <v>-0.010</v>
      </c>
      <c r="F22" s="11" t="str">
        <f>"-0.005"</f>
        <v>-0.005</v>
      </c>
      <c r="G22" s="11" t="str">
        <f>"-0.013*"</f>
        <v>-0.013*</v>
      </c>
      <c r="H22" s="11" t="str">
        <f>"-0.011"</f>
        <v>-0.011</v>
      </c>
    </row>
    <row r="23" spans="2:8" x14ac:dyDescent="0.35">
      <c r="B23" s="35"/>
      <c r="C23" s="7">
        <v>-1.6000000000000001E-3</v>
      </c>
      <c r="D23" s="7">
        <v>-8.0000000000000002E-3</v>
      </c>
      <c r="E23" s="11" t="str">
        <f>"(0.006)"</f>
        <v>(0.006)</v>
      </c>
      <c r="F23" s="11" t="str">
        <f>"(0.005)"</f>
        <v>(0.005)</v>
      </c>
      <c r="G23" s="11" t="str">
        <f>"(0.006)"</f>
        <v>(0.006)</v>
      </c>
      <c r="H23" s="11" t="str">
        <f>"(0.006)"</f>
        <v>(0.006)</v>
      </c>
    </row>
    <row r="24" spans="2:8" x14ac:dyDescent="0.35">
      <c r="B24" s="29" t="s">
        <v>42</v>
      </c>
      <c r="C24" s="8" t="s">
        <v>57</v>
      </c>
      <c r="D24" s="8" t="s">
        <v>66</v>
      </c>
      <c r="E24" s="11" t="str">
        <f>"-0.054"</f>
        <v>-0.054</v>
      </c>
      <c r="F24" s="11" t="str">
        <f>"-0.059*"</f>
        <v>-0.059*</v>
      </c>
      <c r="G24" s="11" t="str">
        <f>"-0.0290"</f>
        <v>-0.0290</v>
      </c>
      <c r="H24" s="11" t="str">
        <f>"-0.031"</f>
        <v>-0.031</v>
      </c>
    </row>
    <row r="25" spans="2:8" x14ac:dyDescent="0.35">
      <c r="B25" s="30"/>
      <c r="C25" s="7">
        <v>-8.0000000000000002E-3</v>
      </c>
      <c r="D25" s="7">
        <v>-3.5000000000000003E-2</v>
      </c>
      <c r="E25" s="11" t="str">
        <f>"(0.028)"</f>
        <v>(0.028)</v>
      </c>
      <c r="F25" s="11" t="str">
        <f>"(0.025)"</f>
        <v>(0.025)</v>
      </c>
      <c r="G25" s="11" t="str">
        <f>"(0.027)"</f>
        <v>(0.027)</v>
      </c>
      <c r="H25" s="11" t="str">
        <f>"(0.026)"</f>
        <v>(0.026)</v>
      </c>
    </row>
    <row r="26" spans="2:8" x14ac:dyDescent="0.35">
      <c r="B26" s="4" t="s">
        <v>43</v>
      </c>
      <c r="C26" s="37">
        <v>23280</v>
      </c>
      <c r="D26" s="37">
        <v>1536</v>
      </c>
      <c r="E26" s="38">
        <v>1536</v>
      </c>
      <c r="F26" s="38">
        <v>1144</v>
      </c>
      <c r="G26" s="38">
        <v>1534</v>
      </c>
      <c r="H26" s="38">
        <v>1142</v>
      </c>
    </row>
    <row r="27" spans="2:8" x14ac:dyDescent="0.35">
      <c r="B27" s="4" t="s">
        <v>44</v>
      </c>
      <c r="C27" s="12">
        <v>4418</v>
      </c>
      <c r="D27" s="13">
        <v>289</v>
      </c>
      <c r="E27" s="13">
        <v>289</v>
      </c>
      <c r="F27" s="13">
        <v>237</v>
      </c>
      <c r="G27" s="13">
        <v>289</v>
      </c>
      <c r="H27" s="13">
        <v>237</v>
      </c>
    </row>
    <row r="28" spans="2:8" ht="18.5" x14ac:dyDescent="0.35">
      <c r="B28" s="3" t="s">
        <v>50</v>
      </c>
      <c r="C28" s="9">
        <v>0.21</v>
      </c>
      <c r="D28" s="10">
        <v>0.28999999999999998</v>
      </c>
      <c r="E28" s="39">
        <v>0.3</v>
      </c>
      <c r="F28" s="5">
        <v>0.34</v>
      </c>
      <c r="G28" s="5">
        <v>0.39</v>
      </c>
      <c r="H28" s="5">
        <v>0.27</v>
      </c>
    </row>
  </sheetData>
  <mergeCells count="13">
    <mergeCell ref="B24:B25"/>
    <mergeCell ref="B12:B13"/>
    <mergeCell ref="B14:B15"/>
    <mergeCell ref="B16:B17"/>
    <mergeCell ref="B18:B19"/>
    <mergeCell ref="B20:B21"/>
    <mergeCell ref="B22:B23"/>
    <mergeCell ref="B10:B11"/>
    <mergeCell ref="C4:D4"/>
    <mergeCell ref="E4:F4"/>
    <mergeCell ref="G4:H4"/>
    <mergeCell ref="B6:B7"/>
    <mergeCell ref="B8:B9"/>
  </mergeCells>
  <phoneticPr fontId="1" type="noConversion"/>
  <pageMargins left="0.7" right="0.7" top="0.75" bottom="0.75" header="0.3" footer="0.3"/>
  <pageSetup orientation="portrait" horizontalDpi="0" verticalDpi="0"/>
  <ignoredErrors>
    <ignoredError sqref="D6 D8 D12 D20 C24:D24" numberStoredAsText="1"/>
    <ignoredError sqref="F15:G15 F21 F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F4B86-5118-49BB-86CB-69CF5A13B318}">
  <dimension ref="A1"/>
  <sheetViews>
    <sheetView zoomScale="80" zoomScaleNormal="80" workbookViewId="0">
      <selection activeCell="L20" sqref="L20"/>
    </sheetView>
  </sheetViews>
  <sheetFormatPr defaultRowHeight="15.5" x14ac:dyDescent="0.3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Table1</vt:lpstr>
      <vt:lpstr>Table3</vt:lpstr>
      <vt:lpstr>Figure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Kerui Yu</dc:creator>
  <cp:lastModifiedBy>LIU, Chunyuan [Alumni]</cp:lastModifiedBy>
  <dcterms:created xsi:type="dcterms:W3CDTF">2024-02-02T17:09:57Z</dcterms:created>
  <dcterms:modified xsi:type="dcterms:W3CDTF">2024-02-12T01:30:16Z</dcterms:modified>
</cp:coreProperties>
</file>