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me\Desktop\"/>
    </mc:Choice>
  </mc:AlternateContent>
  <xr:revisionPtr revIDLastSave="0" documentId="13_ncr:1_{71D6BD65-3286-4453-BF40-F29379D0431A}" xr6:coauthVersionLast="38" xr6:coauthVersionMax="38" xr10:uidLastSave="{00000000-0000-0000-0000-000000000000}"/>
  <bookViews>
    <workbookView xWindow="0" yWindow="0" windowWidth="24000" windowHeight="9255" xr2:uid="{C99F23F3-841C-4A41-A88C-0688CADBBAC4}"/>
  </bookViews>
  <sheets>
    <sheet name="Sheet1" sheetId="1" r:id="rId1"/>
  </sheets>
  <definedNames>
    <definedName name="_xlnm._FilterDatabase" localSheetId="0" hidden="1">Sheet1!$A$3:$R$26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5" i="1" l="1"/>
  <c r="P19" i="1"/>
  <c r="P14" i="1"/>
  <c r="P26" i="1"/>
  <c r="P20" i="1"/>
  <c r="Q20" i="1" s="1"/>
  <c r="P11" i="1"/>
  <c r="P10" i="1"/>
  <c r="Q10" i="1" s="1"/>
  <c r="P23" i="1"/>
  <c r="P24" i="1"/>
  <c r="Q24" i="1" s="1"/>
  <c r="P17" i="1"/>
  <c r="P18" i="1"/>
  <c r="P4" i="1"/>
  <c r="Q4" i="1" s="1"/>
  <c r="P5" i="1"/>
  <c r="Q5" i="1" s="1"/>
  <c r="P8" i="1"/>
  <c r="P7" i="1"/>
  <c r="Q7" i="1" s="1"/>
  <c r="P12" i="1"/>
  <c r="Q12" i="1" s="1"/>
  <c r="P6" i="1"/>
  <c r="P15" i="1"/>
  <c r="P21" i="1"/>
  <c r="P9" i="1"/>
  <c r="Q9" i="1" s="1"/>
  <c r="P16" i="1"/>
  <c r="Q16" i="1" s="1"/>
  <c r="P22" i="1"/>
  <c r="P13" i="1"/>
  <c r="R13" i="1" s="1"/>
  <c r="Q25" i="1"/>
  <c r="Q19" i="1"/>
  <c r="Q14" i="1"/>
  <c r="Q26" i="1"/>
  <c r="Q8" i="1"/>
  <c r="Q23" i="1"/>
  <c r="R17" i="1"/>
  <c r="Q11" i="1"/>
  <c r="R18" i="1"/>
  <c r="Q6" i="1"/>
  <c r="R15" i="1"/>
  <c r="Q21" i="1"/>
  <c r="Q22" i="1"/>
  <c r="N25" i="1"/>
  <c r="O25" i="1"/>
  <c r="N19" i="1"/>
  <c r="O19" i="1"/>
  <c r="N7" i="1"/>
  <c r="O7" i="1"/>
  <c r="N14" i="1"/>
  <c r="O14" i="1"/>
  <c r="N26" i="1"/>
  <c r="O26" i="1"/>
  <c r="N20" i="1"/>
  <c r="O20" i="1"/>
  <c r="N8" i="1"/>
  <c r="O8" i="1"/>
  <c r="N10" i="1"/>
  <c r="O10" i="1"/>
  <c r="N23" i="1"/>
  <c r="O23" i="1"/>
  <c r="N17" i="1"/>
  <c r="O17" i="1"/>
  <c r="N4" i="1"/>
  <c r="O4" i="1"/>
  <c r="N11" i="1"/>
  <c r="O11" i="1"/>
  <c r="N24" i="1"/>
  <c r="O24" i="1"/>
  <c r="N18" i="1"/>
  <c r="O18" i="1"/>
  <c r="N5" i="1"/>
  <c r="O5" i="1"/>
  <c r="N12" i="1"/>
  <c r="O12" i="1"/>
  <c r="N6" i="1"/>
  <c r="O6" i="1"/>
  <c r="N15" i="1"/>
  <c r="O15" i="1"/>
  <c r="N21" i="1"/>
  <c r="O21" i="1"/>
  <c r="N9" i="1"/>
  <c r="O9" i="1"/>
  <c r="N16" i="1"/>
  <c r="O16" i="1"/>
  <c r="N22" i="1"/>
  <c r="O22" i="1"/>
  <c r="O13" i="1"/>
  <c r="N13" i="1"/>
  <c r="R12" i="1" l="1"/>
  <c r="R10" i="1"/>
  <c r="R9" i="1"/>
  <c r="R11" i="1"/>
  <c r="R14" i="1"/>
  <c r="R22" i="1"/>
  <c r="R19" i="1"/>
  <c r="Q15" i="1"/>
  <c r="Q18" i="1"/>
  <c r="Q17" i="1"/>
  <c r="Q13" i="1"/>
  <c r="R16" i="1"/>
  <c r="R21" i="1"/>
  <c r="R6" i="1"/>
  <c r="R5" i="1"/>
  <c r="R24" i="1"/>
  <c r="R4" i="1"/>
  <c r="R23" i="1"/>
  <c r="R8" i="1"/>
  <c r="R26" i="1"/>
  <c r="R7" i="1"/>
  <c r="R25" i="1"/>
  <c r="R20" i="1"/>
</calcChain>
</file>

<file path=xl/sharedStrings.xml><?xml version="1.0" encoding="utf-8"?>
<sst xmlns="http://schemas.openxmlformats.org/spreadsheetml/2006/main" count="91" uniqueCount="50">
  <si>
    <t>Model</t>
  </si>
  <si>
    <t>vCPU*</t>
  </si>
  <si>
    <t>Mem (GiB)</t>
  </si>
  <si>
    <t>Storage (GiB)</t>
  </si>
  <si>
    <t>Dedicated EBS Bandwidth (Mbps)</t>
  </si>
  <si>
    <t>Network Performance (Gbps)</t>
  </si>
  <si>
    <t>m5.large</t>
  </si>
  <si>
    <t>EBS-only</t>
  </si>
  <si>
    <t>Up to 3,500</t>
  </si>
  <si>
    <t>Up to 10</t>
  </si>
  <si>
    <t>m5.xlarge</t>
  </si>
  <si>
    <t>m5.2xlarge</t>
  </si>
  <si>
    <t>m5.4xlarge</t>
  </si>
  <si>
    <t>m5.12xlarge</t>
  </si>
  <si>
    <t>m5.24xlarge</t>
  </si>
  <si>
    <t>c5.large</t>
  </si>
  <si>
    <t>EBS-Only</t>
  </si>
  <si>
    <t>c5.xlarge</t>
  </si>
  <si>
    <t>c5.2xlarge</t>
  </si>
  <si>
    <t>c5.4xlarge</t>
  </si>
  <si>
    <t>c5.9xlarge</t>
  </si>
  <si>
    <t>c5.18xlarge</t>
  </si>
  <si>
    <t>m4.large</t>
  </si>
  <si>
    <t>Moderate</t>
  </si>
  <si>
    <t>m4.xlarge</t>
  </si>
  <si>
    <t>High</t>
  </si>
  <si>
    <t>m4.2xlarge</t>
  </si>
  <si>
    <t>m4.4xlarge</t>
  </si>
  <si>
    <t>m4.10xlarge</t>
  </si>
  <si>
    <t>10 Gigabit</t>
  </si>
  <si>
    <t>m4.16xlarge</t>
  </si>
  <si>
    <t>25 Gigabit</t>
  </si>
  <si>
    <t>c4.large</t>
  </si>
  <si>
    <t>c4.xlarge</t>
  </si>
  <si>
    <t>c4.2xlarge</t>
  </si>
  <si>
    <t>c4.4xlarge</t>
  </si>
  <si>
    <t>c4.8xlarge</t>
  </si>
  <si>
    <t>Avg FPS / Device</t>
  </si>
  <si>
    <t>On-Demand $/hr</t>
  </si>
  <si>
    <t>Reserved Standard 1-Yr Upfront</t>
  </si>
  <si>
    <t>8760 Hrs</t>
  </si>
  <si>
    <t>750 Hrs</t>
  </si>
  <si>
    <t># Devices</t>
  </si>
  <si>
    <t>Reserved vs On-Demand</t>
  </si>
  <si>
    <t># FPS</t>
  </si>
  <si>
    <t># of Intances Needed</t>
  </si>
  <si>
    <t>Total Reserved</t>
  </si>
  <si>
    <t>Total On-Demand</t>
  </si>
  <si>
    <t>~FPS</t>
  </si>
  <si>
    <t>~#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</si>
</sst>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  <numFmt numFmtId="171" formatCode="_(&quot;$&quot;* #,##0.000_);_(&quot;$&quot;* \(#,##0.0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vertical="top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4" fontId="2" fillId="0" borderId="1" xfId="2" applyFont="1" applyBorder="1"/>
    <xf numFmtId="9" fontId="2" fillId="0" borderId="1" xfId="3" applyFont="1" applyBorder="1"/>
    <xf numFmtId="44" fontId="2" fillId="0" borderId="1" xfId="0" applyNumberFormat="1" applyFont="1" applyBorder="1"/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2" fillId="0" borderId="5" xfId="0" applyFont="1" applyBorder="1"/>
    <xf numFmtId="44" fontId="2" fillId="0" borderId="6" xfId="0" applyNumberFormat="1" applyFont="1" applyBorder="1"/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2" fillId="0" borderId="8" xfId="0" applyFont="1" applyBorder="1" applyAlignment="1">
      <alignment horizontal="left"/>
    </xf>
    <xf numFmtId="44" fontId="2" fillId="0" borderId="8" xfId="2" applyFont="1" applyBorder="1"/>
    <xf numFmtId="9" fontId="2" fillId="0" borderId="8" xfId="3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3" borderId="2" xfId="0" applyFont="1" applyFill="1" applyBorder="1"/>
    <xf numFmtId="169" fontId="2" fillId="0" borderId="4" xfId="1" applyNumberFormat="1" applyFont="1" applyBorder="1" applyAlignment="1">
      <alignment horizontal="center"/>
    </xf>
    <xf numFmtId="0" fontId="2" fillId="3" borderId="7" xfId="0" applyFont="1" applyFill="1" applyBorder="1"/>
    <xf numFmtId="169" fontId="2" fillId="0" borderId="9" xfId="1" applyNumberFormat="1" applyFont="1" applyBorder="1" applyAlignment="1">
      <alignment horizontal="center"/>
    </xf>
    <xf numFmtId="171" fontId="2" fillId="0" borderId="1" xfId="2" applyNumberFormat="1" applyFont="1" applyBorder="1"/>
    <xf numFmtId="171" fontId="2" fillId="0" borderId="8" xfId="2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A947-0990-4135-9883-5A2C73FE90F3}">
  <dimension ref="A1:R26"/>
  <sheetViews>
    <sheetView tabSelected="1" workbookViewId="0">
      <selection activeCell="B1" sqref="B1"/>
    </sheetView>
  </sheetViews>
  <sheetFormatPr defaultRowHeight="11.65" x14ac:dyDescent="0.35"/>
  <cols>
    <col min="1" max="1" width="9.06640625" style="1"/>
    <col min="2" max="2" width="6.73046875" style="3" customWidth="1"/>
    <col min="3" max="3" width="8.3984375" style="3" customWidth="1"/>
    <col min="4" max="4" width="10.06640625" style="1" customWidth="1"/>
    <col min="5" max="5" width="6.06640625" style="2" customWidth="1"/>
    <col min="6" max="6" width="8.3984375" style="2" customWidth="1"/>
    <col min="7" max="7" width="10.73046875" style="3" customWidth="1"/>
    <col min="8" max="8" width="17.06640625" style="3" customWidth="1"/>
    <col min="9" max="9" width="12.06640625" style="3" customWidth="1"/>
    <col min="10" max="12" width="10.06640625" style="1" customWidth="1"/>
    <col min="13" max="13" width="10.73046875" style="3" customWidth="1"/>
    <col min="14" max="14" width="11.3984375" style="1" customWidth="1"/>
    <col min="15" max="15" width="13.06640625" style="1" customWidth="1"/>
    <col min="16" max="18" width="11.06640625" style="1" customWidth="1"/>
    <col min="19" max="16384" width="9.06640625" style="1"/>
  </cols>
  <sheetData>
    <row r="1" spans="1:18" x14ac:dyDescent="0.35">
      <c r="A1" s="24" t="s">
        <v>42</v>
      </c>
      <c r="B1" s="25">
        <v>1</v>
      </c>
    </row>
    <row r="2" spans="1:18" ht="12" thickBot="1" x14ac:dyDescent="0.4">
      <c r="A2" s="26" t="s">
        <v>44</v>
      </c>
      <c r="B2" s="27">
        <v>10</v>
      </c>
    </row>
    <row r="3" spans="1:18" s="4" customFormat="1" ht="25.15" customHeight="1" x14ac:dyDescent="0.45">
      <c r="A3" s="11" t="s">
        <v>0</v>
      </c>
      <c r="B3" s="12" t="s">
        <v>48</v>
      </c>
      <c r="C3" s="12" t="s">
        <v>49</v>
      </c>
      <c r="D3" s="12" t="s">
        <v>37</v>
      </c>
      <c r="E3" s="12" t="s">
        <v>1</v>
      </c>
      <c r="F3" s="12" t="s">
        <v>2</v>
      </c>
      <c r="G3" s="12" t="s">
        <v>3</v>
      </c>
      <c r="H3" s="12" t="s">
        <v>4</v>
      </c>
      <c r="I3" s="12" t="s">
        <v>5</v>
      </c>
      <c r="J3" s="12" t="s">
        <v>39</v>
      </c>
      <c r="K3" s="12" t="s">
        <v>38</v>
      </c>
      <c r="L3" s="12" t="s">
        <v>41</v>
      </c>
      <c r="M3" s="12" t="s">
        <v>40</v>
      </c>
      <c r="N3" s="12" t="s">
        <v>43</v>
      </c>
      <c r="O3" s="12" t="s">
        <v>43</v>
      </c>
      <c r="P3" s="12" t="s">
        <v>45</v>
      </c>
      <c r="Q3" s="12" t="s">
        <v>46</v>
      </c>
      <c r="R3" s="13" t="s">
        <v>47</v>
      </c>
    </row>
    <row r="4" spans="1:18" x14ac:dyDescent="0.35">
      <c r="A4" s="14" t="s">
        <v>34</v>
      </c>
      <c r="B4" s="6">
        <v>24000</v>
      </c>
      <c r="C4" s="6">
        <v>7</v>
      </c>
      <c r="D4" s="6">
        <v>3400</v>
      </c>
      <c r="E4" s="6">
        <v>8</v>
      </c>
      <c r="F4" s="6">
        <v>15</v>
      </c>
      <c r="G4" s="5" t="s">
        <v>16</v>
      </c>
      <c r="H4" s="7">
        <v>1000</v>
      </c>
      <c r="I4" s="7" t="s">
        <v>25</v>
      </c>
      <c r="J4" s="8">
        <v>2790</v>
      </c>
      <c r="K4" s="28">
        <v>0.498</v>
      </c>
      <c r="L4" s="8">
        <v>373.5</v>
      </c>
      <c r="M4" s="8">
        <v>4362.4799999999996</v>
      </c>
      <c r="N4" s="9">
        <f>1-(J4/M4)</f>
        <v>0.36045552071298892</v>
      </c>
      <c r="O4" s="10">
        <f>M4-J4</f>
        <v>1572.4799999999996</v>
      </c>
      <c r="P4" s="6">
        <f>IF(IF(ROUNDUP($B$1/C4,0)&lt;1,1,ROUNDUP($B$1/C4,0))&gt;IF(ROUNDUP($B$2/B4,0)&lt;1,1,ROUNDUP($B$2/B4,0)),IF(ROUNDUP($B$1/C4,0)&lt;1,1,ROUNDUP($B$1/C4,0)),IF(ROUNDUP($B$2/B4,0)&lt;1,1,ROUNDUP($B$2/B4,0)))</f>
        <v>1</v>
      </c>
      <c r="Q4" s="10">
        <f>J4*P4</f>
        <v>2790</v>
      </c>
      <c r="R4" s="15">
        <f>M4*P4</f>
        <v>4362.4799999999996</v>
      </c>
    </row>
    <row r="5" spans="1:18" x14ac:dyDescent="0.35">
      <c r="A5" s="14" t="s">
        <v>35</v>
      </c>
      <c r="B5" s="6">
        <v>48000</v>
      </c>
      <c r="C5" s="6">
        <v>15</v>
      </c>
      <c r="D5" s="6">
        <v>3200</v>
      </c>
      <c r="E5" s="6">
        <v>16</v>
      </c>
      <c r="F5" s="6">
        <v>30</v>
      </c>
      <c r="G5" s="5" t="s">
        <v>16</v>
      </c>
      <c r="H5" s="7">
        <v>2000</v>
      </c>
      <c r="I5" s="7" t="s">
        <v>25</v>
      </c>
      <c r="J5" s="8">
        <v>5580</v>
      </c>
      <c r="K5" s="28">
        <v>0.997</v>
      </c>
      <c r="L5" s="8">
        <v>747.75</v>
      </c>
      <c r="M5" s="8">
        <v>8733.7199999999993</v>
      </c>
      <c r="N5" s="9">
        <f>1-(J5/M5)</f>
        <v>0.36109698959893377</v>
      </c>
      <c r="O5" s="10">
        <f>M5-J5</f>
        <v>3153.7199999999993</v>
      </c>
      <c r="P5" s="6">
        <f>IF(IF(ROUNDUP($B$1/C5,0)&lt;1,1,ROUNDUP($B$1/C5,0))&gt;IF(ROUNDUP($B$2/B5,0)&lt;1,1,ROUNDUP($B$2/B5,0)),IF(ROUNDUP($B$1/C5,0)&lt;1,1,ROUNDUP($B$1/C5,0)),IF(ROUNDUP($B$2/B5,0)&lt;1,1,ROUNDUP($B$2/B5,0)))</f>
        <v>1</v>
      </c>
      <c r="Q5" s="10">
        <f>J5*P5</f>
        <v>5580</v>
      </c>
      <c r="R5" s="15">
        <f>M5*P5</f>
        <v>8733.7199999999993</v>
      </c>
    </row>
    <row r="6" spans="1:18" x14ac:dyDescent="0.35">
      <c r="A6" s="14" t="s">
        <v>36</v>
      </c>
      <c r="B6" s="6">
        <v>108000</v>
      </c>
      <c r="C6" s="6">
        <v>30</v>
      </c>
      <c r="D6" s="6">
        <v>3600</v>
      </c>
      <c r="E6" s="6">
        <v>36</v>
      </c>
      <c r="F6" s="6">
        <v>60</v>
      </c>
      <c r="G6" s="5" t="s">
        <v>16</v>
      </c>
      <c r="H6" s="7">
        <v>4000</v>
      </c>
      <c r="I6" s="7" t="s">
        <v>29</v>
      </c>
      <c r="J6" s="8">
        <v>11152</v>
      </c>
      <c r="K6" s="28">
        <v>1.9930000000000001</v>
      </c>
      <c r="L6" s="8">
        <v>1494.75</v>
      </c>
      <c r="M6" s="8">
        <v>17458.68</v>
      </c>
      <c r="N6" s="9">
        <f>1-(J6/M6)</f>
        <v>0.36123464087777546</v>
      </c>
      <c r="O6" s="10">
        <f>M6-J6</f>
        <v>6306.68</v>
      </c>
      <c r="P6" s="6">
        <f>IF(IF(ROUNDUP($B$1/C6,0)&lt;1,1,ROUNDUP($B$1/C6,0))&gt;IF(ROUNDUP($B$2/B6,0)&lt;1,1,ROUNDUP($B$2/B6,0)),IF(ROUNDUP($B$1/C6,0)&lt;1,1,ROUNDUP($B$1/C6,0)),IF(ROUNDUP($B$2/B6,0)&lt;1,1,ROUNDUP($B$2/B6,0)))</f>
        <v>1</v>
      </c>
      <c r="Q6" s="10">
        <f>J6*P6</f>
        <v>11152</v>
      </c>
      <c r="R6" s="15">
        <f>M6*P6</f>
        <v>17458.68</v>
      </c>
    </row>
    <row r="7" spans="1:18" x14ac:dyDescent="0.35">
      <c r="A7" s="14" t="s">
        <v>32</v>
      </c>
      <c r="B7" s="6">
        <v>6000</v>
      </c>
      <c r="C7" s="6">
        <v>1</v>
      </c>
      <c r="D7" s="6">
        <v>6000</v>
      </c>
      <c r="E7" s="6">
        <v>2</v>
      </c>
      <c r="F7" s="6">
        <v>3.75</v>
      </c>
      <c r="G7" s="5" t="s">
        <v>16</v>
      </c>
      <c r="H7" s="7">
        <v>500</v>
      </c>
      <c r="I7" s="7" t="s">
        <v>23</v>
      </c>
      <c r="J7" s="8">
        <v>695</v>
      </c>
      <c r="K7" s="28">
        <v>0.124</v>
      </c>
      <c r="L7" s="8">
        <v>93</v>
      </c>
      <c r="M7" s="8">
        <v>1086.24</v>
      </c>
      <c r="N7" s="9">
        <f>1-(J7/M7)</f>
        <v>0.36017822948887912</v>
      </c>
      <c r="O7" s="10">
        <f>M7-J7</f>
        <v>391.24</v>
      </c>
      <c r="P7" s="6">
        <f>IF(IF(ROUNDUP($B$1/C7,0)&lt;1,1,ROUNDUP($B$1/C7,0))&gt;IF(ROUNDUP($B$2/B7,0)&lt;1,1,ROUNDUP($B$2/B7,0)),IF(ROUNDUP($B$1/C7,0)&lt;1,1,ROUNDUP($B$1/C7,0)),IF(ROUNDUP($B$2/B7,0)&lt;1,1,ROUNDUP($B$2/B7,0)))</f>
        <v>1</v>
      </c>
      <c r="Q7" s="10">
        <f>J7*P7</f>
        <v>695</v>
      </c>
      <c r="R7" s="15">
        <f>M7*P7</f>
        <v>1086.24</v>
      </c>
    </row>
    <row r="8" spans="1:18" x14ac:dyDescent="0.35">
      <c r="A8" s="14" t="s">
        <v>33</v>
      </c>
      <c r="B8" s="6">
        <v>12000</v>
      </c>
      <c r="C8" s="6">
        <v>3</v>
      </c>
      <c r="D8" s="6">
        <v>4000</v>
      </c>
      <c r="E8" s="6">
        <v>4</v>
      </c>
      <c r="F8" s="6">
        <v>7.5</v>
      </c>
      <c r="G8" s="5" t="s">
        <v>16</v>
      </c>
      <c r="H8" s="7">
        <v>750</v>
      </c>
      <c r="I8" s="7" t="s">
        <v>25</v>
      </c>
      <c r="J8" s="8">
        <v>1399</v>
      </c>
      <c r="K8" s="28">
        <v>0.249</v>
      </c>
      <c r="L8" s="8">
        <v>186.75</v>
      </c>
      <c r="M8" s="8">
        <v>2181.2399999999998</v>
      </c>
      <c r="N8" s="9">
        <f>1-(J8/M8)</f>
        <v>0.35862170141754224</v>
      </c>
      <c r="O8" s="10">
        <f>M8-J8</f>
        <v>782.23999999999978</v>
      </c>
      <c r="P8" s="6">
        <f>IF(IF(ROUNDUP($B$1/C8,0)&lt;1,1,ROUNDUP($B$1/C8,0))&gt;IF(ROUNDUP($B$2/B8,0)&lt;1,1,ROUNDUP($B$2/B8,0)),IF(ROUNDUP($B$1/C8,0)&lt;1,1,ROUNDUP($B$1/C8,0)),IF(ROUNDUP($B$2/B8,0)&lt;1,1,ROUNDUP($B$2/B8,0)))</f>
        <v>1</v>
      </c>
      <c r="Q8" s="10">
        <f>J8*P8</f>
        <v>1399</v>
      </c>
      <c r="R8" s="15">
        <f>M8*P8</f>
        <v>2181.2399999999998</v>
      </c>
    </row>
    <row r="9" spans="1:18" x14ac:dyDescent="0.35">
      <c r="A9" s="14" t="s">
        <v>21</v>
      </c>
      <c r="B9" s="6">
        <v>216000</v>
      </c>
      <c r="C9" s="6">
        <v>72</v>
      </c>
      <c r="D9" s="6">
        <v>3000</v>
      </c>
      <c r="E9" s="6">
        <v>72</v>
      </c>
      <c r="F9" s="6">
        <v>144</v>
      </c>
      <c r="G9" s="5" t="s">
        <v>16</v>
      </c>
      <c r="H9" s="7">
        <v>14000</v>
      </c>
      <c r="I9" s="7">
        <v>25</v>
      </c>
      <c r="J9" s="8">
        <v>21363</v>
      </c>
      <c r="K9" s="28">
        <v>3.8159999999999998</v>
      </c>
      <c r="L9" s="8">
        <v>2862</v>
      </c>
      <c r="M9" s="8">
        <v>33428.159999999996</v>
      </c>
      <c r="N9" s="9">
        <f>1-(J9/M9)</f>
        <v>0.36092803193475198</v>
      </c>
      <c r="O9" s="10">
        <f>M9-J9</f>
        <v>12065.159999999996</v>
      </c>
      <c r="P9" s="6">
        <f>IF(IF(ROUNDUP($B$1/C9,0)&lt;1,1,ROUNDUP($B$1/C9,0))&gt;IF(ROUNDUP($B$2/B9,0)&lt;1,1,ROUNDUP($B$2/B9,0)),IF(ROUNDUP($B$1/C9,0)&lt;1,1,ROUNDUP($B$1/C9,0)),IF(ROUNDUP($B$2/B9,0)&lt;1,1,ROUNDUP($B$2/B9,0)))</f>
        <v>1</v>
      </c>
      <c r="Q9" s="10">
        <f>J9*P9</f>
        <v>21363</v>
      </c>
      <c r="R9" s="15">
        <f>M9*P9</f>
        <v>33428.159999999996</v>
      </c>
    </row>
    <row r="10" spans="1:18" x14ac:dyDescent="0.35">
      <c r="A10" s="14" t="s">
        <v>18</v>
      </c>
      <c r="B10" s="6">
        <v>24000</v>
      </c>
      <c r="C10" s="6">
        <v>8</v>
      </c>
      <c r="D10" s="6">
        <v>3000</v>
      </c>
      <c r="E10" s="6">
        <v>8</v>
      </c>
      <c r="F10" s="6">
        <v>16</v>
      </c>
      <c r="G10" s="5" t="s">
        <v>16</v>
      </c>
      <c r="H10" s="7" t="s">
        <v>8</v>
      </c>
      <c r="I10" s="7" t="s">
        <v>9</v>
      </c>
      <c r="J10" s="8">
        <v>2374</v>
      </c>
      <c r="K10" s="28">
        <v>0.42399999999999999</v>
      </c>
      <c r="L10" s="8">
        <v>318</v>
      </c>
      <c r="M10" s="8">
        <v>3714.24</v>
      </c>
      <c r="N10" s="9">
        <f>1-(J10/M10)</f>
        <v>0.3608382872404583</v>
      </c>
      <c r="O10" s="10">
        <f>M10-J10</f>
        <v>1340.2399999999998</v>
      </c>
      <c r="P10" s="6">
        <f>IF(IF(ROUNDUP($B$1/C10,0)&lt;1,1,ROUNDUP($B$1/C10,0))&gt;IF(ROUNDUP($B$2/B10,0)&lt;1,1,ROUNDUP($B$2/B10,0)),IF(ROUNDUP($B$1/C10,0)&lt;1,1,ROUNDUP($B$1/C10,0)),IF(ROUNDUP($B$2/B10,0)&lt;1,1,ROUNDUP($B$2/B10,0)))</f>
        <v>1</v>
      </c>
      <c r="Q10" s="10">
        <f>J10*P10</f>
        <v>2374</v>
      </c>
      <c r="R10" s="15">
        <f>M10*P10</f>
        <v>3714.24</v>
      </c>
    </row>
    <row r="11" spans="1:18" x14ac:dyDescent="0.35">
      <c r="A11" s="14" t="s">
        <v>19</v>
      </c>
      <c r="B11" s="6">
        <v>48000</v>
      </c>
      <c r="C11" s="6">
        <v>16</v>
      </c>
      <c r="D11" s="6">
        <v>3000</v>
      </c>
      <c r="E11" s="6">
        <v>16</v>
      </c>
      <c r="F11" s="6">
        <v>32</v>
      </c>
      <c r="G11" s="5" t="s">
        <v>16</v>
      </c>
      <c r="H11" s="7">
        <v>3500</v>
      </c>
      <c r="I11" s="7" t="s">
        <v>9</v>
      </c>
      <c r="J11" s="8">
        <v>4747</v>
      </c>
      <c r="K11" s="28">
        <v>0.54200000000000004</v>
      </c>
      <c r="L11" s="8">
        <v>406.5</v>
      </c>
      <c r="M11" s="8">
        <v>4747.92</v>
      </c>
      <c r="N11" s="9">
        <f>1-(J11/M11)</f>
        <v>1.9376906097834379E-4</v>
      </c>
      <c r="O11" s="10">
        <f>M11-J11</f>
        <v>0.92000000000007276</v>
      </c>
      <c r="P11" s="6">
        <f>IF(IF(ROUNDUP($B$1/C11,0)&lt;1,1,ROUNDUP($B$1/C11,0))&gt;IF(ROUNDUP($B$2/B11,0)&lt;1,1,ROUNDUP($B$2/B11,0)),IF(ROUNDUP($B$1/C11,0)&lt;1,1,ROUNDUP($B$1/C11,0)),IF(ROUNDUP($B$2/B11,0)&lt;1,1,ROUNDUP($B$2/B11,0)))</f>
        <v>1</v>
      </c>
      <c r="Q11" s="10">
        <f>J11*P11</f>
        <v>4747</v>
      </c>
      <c r="R11" s="15">
        <f>M11*P11</f>
        <v>4747.92</v>
      </c>
    </row>
    <row r="12" spans="1:18" x14ac:dyDescent="0.35">
      <c r="A12" s="14" t="s">
        <v>20</v>
      </c>
      <c r="B12" s="6">
        <v>108000</v>
      </c>
      <c r="C12" s="6">
        <v>36</v>
      </c>
      <c r="D12" s="6">
        <v>3000</v>
      </c>
      <c r="E12" s="6">
        <v>36</v>
      </c>
      <c r="F12" s="6">
        <v>72</v>
      </c>
      <c r="G12" s="5" t="s">
        <v>16</v>
      </c>
      <c r="H12" s="7">
        <v>7000</v>
      </c>
      <c r="I12" s="7">
        <v>10</v>
      </c>
      <c r="J12" s="8">
        <v>10681</v>
      </c>
      <c r="K12" s="28">
        <v>1.9079999999999999</v>
      </c>
      <c r="L12" s="8">
        <v>1431</v>
      </c>
      <c r="M12" s="8">
        <v>16714.079999999998</v>
      </c>
      <c r="N12" s="9">
        <f>1-(J12/M12)</f>
        <v>0.36095794683284987</v>
      </c>
      <c r="O12" s="10">
        <f>M12-J12</f>
        <v>6033.0799999999981</v>
      </c>
      <c r="P12" s="6">
        <f>IF(IF(ROUNDUP($B$1/C12,0)&lt;1,1,ROUNDUP($B$1/C12,0))&gt;IF(ROUNDUP($B$2/B12,0)&lt;1,1,ROUNDUP($B$2/B12,0)),IF(ROUNDUP($B$1/C12,0)&lt;1,1,ROUNDUP($B$1/C12,0)),IF(ROUNDUP($B$2/B12,0)&lt;1,1,ROUNDUP($B$2/B12,0)))</f>
        <v>1</v>
      </c>
      <c r="Q12" s="10">
        <f>J12*P12</f>
        <v>10681</v>
      </c>
      <c r="R12" s="15">
        <f>M12*P12</f>
        <v>16714.079999999998</v>
      </c>
    </row>
    <row r="13" spans="1:18" x14ac:dyDescent="0.35">
      <c r="A13" s="14" t="s">
        <v>15</v>
      </c>
      <c r="B13" s="6">
        <v>6000</v>
      </c>
      <c r="C13" s="6">
        <v>2</v>
      </c>
      <c r="D13" s="6">
        <v>3000</v>
      </c>
      <c r="E13" s="6">
        <v>2</v>
      </c>
      <c r="F13" s="6">
        <v>4</v>
      </c>
      <c r="G13" s="5" t="s">
        <v>16</v>
      </c>
      <c r="H13" s="7" t="s">
        <v>8</v>
      </c>
      <c r="I13" s="7" t="s">
        <v>9</v>
      </c>
      <c r="J13" s="8">
        <v>593</v>
      </c>
      <c r="K13" s="28">
        <v>0.106</v>
      </c>
      <c r="L13" s="8">
        <v>79.5</v>
      </c>
      <c r="M13" s="8">
        <v>928.56</v>
      </c>
      <c r="N13" s="9">
        <f>1-(J13/M13)</f>
        <v>0.36137675540622038</v>
      </c>
      <c r="O13" s="10">
        <f>M13-J13</f>
        <v>335.55999999999995</v>
      </c>
      <c r="P13" s="6">
        <f>IF(IF(ROUNDUP($B$1/C13,0)&lt;1,1,ROUNDUP($B$1/C13,0))&gt;IF(ROUNDUP($B$2/B13,0)&lt;1,1,ROUNDUP($B$2/B13,0)),IF(ROUNDUP($B$1/C13,0)&lt;1,1,ROUNDUP($B$1/C13,0)),IF(ROUNDUP($B$2/B13,0)&lt;1,1,ROUNDUP($B$2/B13,0)))</f>
        <v>1</v>
      </c>
      <c r="Q13" s="10">
        <f>J13*P13</f>
        <v>593</v>
      </c>
      <c r="R13" s="15">
        <f>M13*P13</f>
        <v>928.56</v>
      </c>
    </row>
    <row r="14" spans="1:18" x14ac:dyDescent="0.35">
      <c r="A14" s="14" t="s">
        <v>17</v>
      </c>
      <c r="B14" s="6">
        <v>12000</v>
      </c>
      <c r="C14" s="6">
        <v>4</v>
      </c>
      <c r="D14" s="6">
        <v>3000</v>
      </c>
      <c r="E14" s="6">
        <v>4</v>
      </c>
      <c r="F14" s="6">
        <v>8</v>
      </c>
      <c r="G14" s="5" t="s">
        <v>16</v>
      </c>
      <c r="H14" s="7" t="s">
        <v>8</v>
      </c>
      <c r="I14" s="7" t="s">
        <v>9</v>
      </c>
      <c r="J14" s="8">
        <v>1187</v>
      </c>
      <c r="K14" s="28">
        <v>0.21199999999999999</v>
      </c>
      <c r="L14" s="8">
        <v>159</v>
      </c>
      <c r="M14" s="8">
        <v>1857.12</v>
      </c>
      <c r="N14" s="9">
        <f>1-(J14/M14)</f>
        <v>0.3608382872404583</v>
      </c>
      <c r="O14" s="10">
        <f>M14-J14</f>
        <v>670.11999999999989</v>
      </c>
      <c r="P14" s="6">
        <f>IF(IF(ROUNDUP($B$1/C14,0)&lt;1,1,ROUNDUP($B$1/C14,0))&gt;IF(ROUNDUP($B$2/B14,0)&lt;1,1,ROUNDUP($B$2/B14,0)),IF(ROUNDUP($B$1/C14,0)&lt;1,1,ROUNDUP($B$1/C14,0)),IF(ROUNDUP($B$2/B14,0)&lt;1,1,ROUNDUP($B$2/B14,0)))</f>
        <v>1</v>
      </c>
      <c r="Q14" s="10">
        <f>J14*P14</f>
        <v>1187</v>
      </c>
      <c r="R14" s="15">
        <f>M14*P14</f>
        <v>1857.12</v>
      </c>
    </row>
    <row r="15" spans="1:18" x14ac:dyDescent="0.35">
      <c r="A15" s="14" t="s">
        <v>28</v>
      </c>
      <c r="B15" s="6">
        <v>120000</v>
      </c>
      <c r="C15" s="6">
        <v>80</v>
      </c>
      <c r="D15" s="6">
        <v>1500</v>
      </c>
      <c r="E15" s="6">
        <v>40</v>
      </c>
      <c r="F15" s="6">
        <v>160</v>
      </c>
      <c r="G15" s="5" t="s">
        <v>7</v>
      </c>
      <c r="H15" s="7">
        <v>4000</v>
      </c>
      <c r="I15" s="7" t="s">
        <v>29</v>
      </c>
      <c r="J15" s="8">
        <v>13907</v>
      </c>
      <c r="K15" s="28">
        <v>2.34</v>
      </c>
      <c r="L15" s="8">
        <v>1755</v>
      </c>
      <c r="M15" s="8">
        <v>20498.399999999998</v>
      </c>
      <c r="N15" s="9">
        <f>1-(J15/M15)</f>
        <v>0.32155680443351664</v>
      </c>
      <c r="O15" s="10">
        <f>M15-J15</f>
        <v>6591.3999999999978</v>
      </c>
      <c r="P15" s="6">
        <f>IF(IF(ROUNDUP($B$1/C15,0)&lt;1,1,ROUNDUP($B$1/C15,0))&gt;IF(ROUNDUP($B$2/B15,0)&lt;1,1,ROUNDUP($B$2/B15,0)),IF(ROUNDUP($B$1/C15,0)&lt;1,1,ROUNDUP($B$1/C15,0)),IF(ROUNDUP($B$2/B15,0)&lt;1,1,ROUNDUP($B$2/B15,0)))</f>
        <v>1</v>
      </c>
      <c r="Q15" s="10">
        <f>J15*P15</f>
        <v>13907</v>
      </c>
      <c r="R15" s="15">
        <f>M15*P15</f>
        <v>20498.399999999998</v>
      </c>
    </row>
    <row r="16" spans="1:18" x14ac:dyDescent="0.35">
      <c r="A16" s="14" t="s">
        <v>30</v>
      </c>
      <c r="B16" s="6">
        <v>192000</v>
      </c>
      <c r="C16" s="6">
        <v>128</v>
      </c>
      <c r="D16" s="6">
        <v>1500</v>
      </c>
      <c r="E16" s="6">
        <v>64</v>
      </c>
      <c r="F16" s="6">
        <v>256</v>
      </c>
      <c r="G16" s="5" t="s">
        <v>7</v>
      </c>
      <c r="H16" s="7">
        <v>10000</v>
      </c>
      <c r="I16" s="7" t="s">
        <v>31</v>
      </c>
      <c r="J16" s="8">
        <v>22252</v>
      </c>
      <c r="K16" s="28">
        <v>3.7440000000000002</v>
      </c>
      <c r="L16" s="8">
        <v>2808</v>
      </c>
      <c r="M16" s="8">
        <v>32797.440000000002</v>
      </c>
      <c r="N16" s="9">
        <f>1-(J16/M16)</f>
        <v>0.32153241228583695</v>
      </c>
      <c r="O16" s="10">
        <f>M16-J16</f>
        <v>10545.440000000002</v>
      </c>
      <c r="P16" s="6">
        <f>IF(IF(ROUNDUP($B$1/C16,0)&lt;1,1,ROUNDUP($B$1/C16,0))&gt;IF(ROUNDUP($B$2/B16,0)&lt;1,1,ROUNDUP($B$2/B16,0)),IF(ROUNDUP($B$1/C16,0)&lt;1,1,ROUNDUP($B$1/C16,0)),IF(ROUNDUP($B$2/B16,0)&lt;1,1,ROUNDUP($B$2/B16,0)))</f>
        <v>1</v>
      </c>
      <c r="Q16" s="10">
        <f>J16*P16</f>
        <v>22252</v>
      </c>
      <c r="R16" s="15">
        <f>M16*P16</f>
        <v>32797.440000000002</v>
      </c>
    </row>
    <row r="17" spans="1:18" x14ac:dyDescent="0.35">
      <c r="A17" s="14" t="s">
        <v>26</v>
      </c>
      <c r="B17" s="6">
        <v>24000</v>
      </c>
      <c r="C17" s="6">
        <v>16</v>
      </c>
      <c r="D17" s="6">
        <v>1500</v>
      </c>
      <c r="E17" s="6">
        <v>8</v>
      </c>
      <c r="F17" s="6">
        <v>32</v>
      </c>
      <c r="G17" s="5" t="s">
        <v>7</v>
      </c>
      <c r="H17" s="7">
        <v>1000</v>
      </c>
      <c r="I17" s="7" t="s">
        <v>25</v>
      </c>
      <c r="J17" s="8">
        <v>2781</v>
      </c>
      <c r="K17" s="28">
        <v>0.46800000000000003</v>
      </c>
      <c r="L17" s="8">
        <v>351</v>
      </c>
      <c r="M17" s="8">
        <v>4099.68</v>
      </c>
      <c r="N17" s="9">
        <f>1-(J17/M17)</f>
        <v>0.32165437302423605</v>
      </c>
      <c r="O17" s="10">
        <f>M17-J17</f>
        <v>1318.6800000000003</v>
      </c>
      <c r="P17" s="6">
        <f>IF(IF(ROUNDUP($B$1/C17,0)&lt;1,1,ROUNDUP($B$1/C17,0))&gt;IF(ROUNDUP($B$2/B17,0)&lt;1,1,ROUNDUP($B$2/B17,0)),IF(ROUNDUP($B$1/C17,0)&lt;1,1,ROUNDUP($B$1/C17,0)),IF(ROUNDUP($B$2/B17,0)&lt;1,1,ROUNDUP($B$2/B17,0)))</f>
        <v>1</v>
      </c>
      <c r="Q17" s="10">
        <f>J17*P17</f>
        <v>2781</v>
      </c>
      <c r="R17" s="15">
        <f>M17*P17</f>
        <v>4099.68</v>
      </c>
    </row>
    <row r="18" spans="1:18" x14ac:dyDescent="0.35">
      <c r="A18" s="14" t="s">
        <v>27</v>
      </c>
      <c r="B18" s="6">
        <v>48000</v>
      </c>
      <c r="C18" s="6">
        <v>32</v>
      </c>
      <c r="D18" s="6">
        <v>1500</v>
      </c>
      <c r="E18" s="6">
        <v>16</v>
      </c>
      <c r="F18" s="6">
        <v>64</v>
      </c>
      <c r="G18" s="5" t="s">
        <v>7</v>
      </c>
      <c r="H18" s="7">
        <v>2000</v>
      </c>
      <c r="I18" s="7" t="s">
        <v>25</v>
      </c>
      <c r="J18" s="8">
        <v>5563</v>
      </c>
      <c r="K18" s="28">
        <v>0.63500000000000001</v>
      </c>
      <c r="L18" s="8">
        <v>476.25</v>
      </c>
      <c r="M18" s="8">
        <v>5562.6</v>
      </c>
      <c r="N18" s="9">
        <f>1-(J18/M18)</f>
        <v>-7.1908819616606223E-5</v>
      </c>
      <c r="O18" s="10">
        <f>M18-J18</f>
        <v>-0.3999999999996362</v>
      </c>
      <c r="P18" s="6">
        <f>IF(IF(ROUNDUP($B$1/C18,0)&lt;1,1,ROUNDUP($B$1/C18,0))&gt;IF(ROUNDUP($B$2/B18,0)&lt;1,1,ROUNDUP($B$2/B18,0)),IF(ROUNDUP($B$1/C18,0)&lt;1,1,ROUNDUP($B$1/C18,0)),IF(ROUNDUP($B$2/B18,0)&lt;1,1,ROUNDUP($B$2/B18,0)))</f>
        <v>1</v>
      </c>
      <c r="Q18" s="10">
        <f>J18*P18</f>
        <v>5563</v>
      </c>
      <c r="R18" s="15">
        <f>M18*P18</f>
        <v>5562.6</v>
      </c>
    </row>
    <row r="19" spans="1:18" x14ac:dyDescent="0.35">
      <c r="A19" s="14" t="s">
        <v>22</v>
      </c>
      <c r="B19" s="6">
        <v>6000</v>
      </c>
      <c r="C19" s="6">
        <v>4</v>
      </c>
      <c r="D19" s="6">
        <v>1500</v>
      </c>
      <c r="E19" s="6">
        <v>2</v>
      </c>
      <c r="F19" s="6">
        <v>8</v>
      </c>
      <c r="G19" s="5" t="s">
        <v>7</v>
      </c>
      <c r="H19" s="7">
        <v>450</v>
      </c>
      <c r="I19" s="7" t="s">
        <v>23</v>
      </c>
      <c r="J19" s="8">
        <v>695</v>
      </c>
      <c r="K19" s="28">
        <v>0.11700000000000001</v>
      </c>
      <c r="L19" s="8">
        <v>87.75</v>
      </c>
      <c r="M19" s="8">
        <v>1024.92</v>
      </c>
      <c r="N19" s="9">
        <f>1-(J19/M19)</f>
        <v>0.32189829450103424</v>
      </c>
      <c r="O19" s="10">
        <f>M19-J19</f>
        <v>329.92000000000007</v>
      </c>
      <c r="P19" s="6">
        <f>IF(IF(ROUNDUP($B$1/C19,0)&lt;1,1,ROUNDUP($B$1/C19,0))&gt;IF(ROUNDUP($B$2/B19,0)&lt;1,1,ROUNDUP($B$2/B19,0)),IF(ROUNDUP($B$1/C19,0)&lt;1,1,ROUNDUP($B$1/C19,0)),IF(ROUNDUP($B$2/B19,0)&lt;1,1,ROUNDUP($B$2/B19,0)))</f>
        <v>1</v>
      </c>
      <c r="Q19" s="10">
        <f>J19*P19</f>
        <v>695</v>
      </c>
      <c r="R19" s="15">
        <f>M19*P19</f>
        <v>1024.92</v>
      </c>
    </row>
    <row r="20" spans="1:18" x14ac:dyDescent="0.35">
      <c r="A20" s="14" t="s">
        <v>24</v>
      </c>
      <c r="B20" s="6">
        <v>12000</v>
      </c>
      <c r="C20" s="6">
        <v>8</v>
      </c>
      <c r="D20" s="6">
        <v>1500</v>
      </c>
      <c r="E20" s="6">
        <v>4</v>
      </c>
      <c r="F20" s="6">
        <v>16</v>
      </c>
      <c r="G20" s="5" t="s">
        <v>7</v>
      </c>
      <c r="H20" s="7">
        <v>750</v>
      </c>
      <c r="I20" s="7" t="s">
        <v>25</v>
      </c>
      <c r="J20" s="8">
        <v>1391</v>
      </c>
      <c r="K20" s="28">
        <v>0.23400000000000001</v>
      </c>
      <c r="L20" s="8">
        <v>175.5</v>
      </c>
      <c r="M20" s="8">
        <v>2049.84</v>
      </c>
      <c r="N20" s="9">
        <f>1-(J20/M20)</f>
        <v>0.32141045154743786</v>
      </c>
      <c r="O20" s="10">
        <f>M20-J20</f>
        <v>658.84000000000015</v>
      </c>
      <c r="P20" s="6">
        <f>IF(IF(ROUNDUP($B$1/C20,0)&lt;1,1,ROUNDUP($B$1/C20,0))&gt;IF(ROUNDUP($B$2/B20,0)&lt;1,1,ROUNDUP($B$2/B20,0)),IF(ROUNDUP($B$1/C20,0)&lt;1,1,ROUNDUP($B$1/C20,0)),IF(ROUNDUP($B$2/B20,0)&lt;1,1,ROUNDUP($B$2/B20,0)))</f>
        <v>1</v>
      </c>
      <c r="Q20" s="10">
        <f>J20*P20</f>
        <v>1391</v>
      </c>
      <c r="R20" s="15">
        <f>M20*P20</f>
        <v>2049.84</v>
      </c>
    </row>
    <row r="21" spans="1:18" x14ac:dyDescent="0.35">
      <c r="A21" s="14" t="s">
        <v>13</v>
      </c>
      <c r="B21" s="6">
        <v>144000</v>
      </c>
      <c r="C21" s="6">
        <v>96</v>
      </c>
      <c r="D21" s="6">
        <v>1500</v>
      </c>
      <c r="E21" s="6">
        <v>48</v>
      </c>
      <c r="F21" s="6">
        <v>192</v>
      </c>
      <c r="G21" s="5" t="s">
        <v>7</v>
      </c>
      <c r="H21" s="7">
        <v>7000</v>
      </c>
      <c r="I21" s="7">
        <v>10</v>
      </c>
      <c r="J21" s="8">
        <v>16472</v>
      </c>
      <c r="K21" s="28">
        <v>2.6880000000000002</v>
      </c>
      <c r="L21" s="8">
        <v>2016.0000000000002</v>
      </c>
      <c r="M21" s="8">
        <v>23546.880000000001</v>
      </c>
      <c r="N21" s="9">
        <f>1-(J21/M21)</f>
        <v>0.30045933898673627</v>
      </c>
      <c r="O21" s="10">
        <f>M21-J21</f>
        <v>7074.880000000001</v>
      </c>
      <c r="P21" s="6">
        <f>IF(IF(ROUNDUP($B$1/C21,0)&lt;1,1,ROUNDUP($B$1/C21,0))&gt;IF(ROUNDUP($B$2/B21,0)&lt;1,1,ROUNDUP($B$2/B21,0)),IF(ROUNDUP($B$1/C21,0)&lt;1,1,ROUNDUP($B$1/C21,0)),IF(ROUNDUP($B$2/B21,0)&lt;1,1,ROUNDUP($B$2/B21,0)))</f>
        <v>1</v>
      </c>
      <c r="Q21" s="10">
        <f>J21*P21</f>
        <v>16472</v>
      </c>
      <c r="R21" s="15">
        <f>M21*P21</f>
        <v>23546.880000000001</v>
      </c>
    </row>
    <row r="22" spans="1:18" x14ac:dyDescent="0.35">
      <c r="A22" s="14" t="s">
        <v>14</v>
      </c>
      <c r="B22" s="6">
        <v>288000</v>
      </c>
      <c r="C22" s="6">
        <v>192</v>
      </c>
      <c r="D22" s="6">
        <v>1500</v>
      </c>
      <c r="E22" s="6">
        <v>96</v>
      </c>
      <c r="F22" s="6">
        <v>384</v>
      </c>
      <c r="G22" s="5" t="s">
        <v>7</v>
      </c>
      <c r="H22" s="7">
        <v>14000</v>
      </c>
      <c r="I22" s="7">
        <v>25</v>
      </c>
      <c r="J22" s="8">
        <v>32943</v>
      </c>
      <c r="K22" s="28">
        <v>5.3760000000000003</v>
      </c>
      <c r="L22" s="8">
        <v>4032.0000000000005</v>
      </c>
      <c r="M22" s="8">
        <v>47093.760000000002</v>
      </c>
      <c r="N22" s="9">
        <f>1-(J22/M22)</f>
        <v>0.30048057322243971</v>
      </c>
      <c r="O22" s="10">
        <f>M22-J22</f>
        <v>14150.760000000002</v>
      </c>
      <c r="P22" s="6">
        <f>IF(IF(ROUNDUP($B$1/C22,0)&lt;1,1,ROUNDUP($B$1/C22,0))&gt;IF(ROUNDUP($B$2/B22,0)&lt;1,1,ROUNDUP($B$2/B22,0)),IF(ROUNDUP($B$1/C22,0)&lt;1,1,ROUNDUP($B$1/C22,0)),IF(ROUNDUP($B$2/B22,0)&lt;1,1,ROUNDUP($B$2/B22,0)))</f>
        <v>1</v>
      </c>
      <c r="Q22" s="10">
        <f>J22*P22</f>
        <v>32943</v>
      </c>
      <c r="R22" s="15">
        <f>M22*P22</f>
        <v>47093.760000000002</v>
      </c>
    </row>
    <row r="23" spans="1:18" x14ac:dyDescent="0.35">
      <c r="A23" s="14" t="s">
        <v>11</v>
      </c>
      <c r="B23" s="6">
        <v>24000</v>
      </c>
      <c r="C23" s="6">
        <v>16</v>
      </c>
      <c r="D23" s="6">
        <v>1500</v>
      </c>
      <c r="E23" s="6">
        <v>8</v>
      </c>
      <c r="F23" s="6">
        <v>32</v>
      </c>
      <c r="G23" s="5" t="s">
        <v>7</v>
      </c>
      <c r="H23" s="7" t="s">
        <v>8</v>
      </c>
      <c r="I23" s="7" t="s">
        <v>9</v>
      </c>
      <c r="J23" s="8">
        <v>2745</v>
      </c>
      <c r="K23" s="28">
        <v>0.313</v>
      </c>
      <c r="L23" s="8">
        <v>234.75</v>
      </c>
      <c r="M23" s="8">
        <v>2741.88</v>
      </c>
      <c r="N23" s="9">
        <f>1-(J23/M23)</f>
        <v>-1.1379053787912152E-3</v>
      </c>
      <c r="O23" s="10">
        <f>M23-J23</f>
        <v>-3.1199999999998909</v>
      </c>
      <c r="P23" s="6">
        <f>IF(IF(ROUNDUP($B$1/C23,0)&lt;1,1,ROUNDUP($B$1/C23,0))&gt;IF(ROUNDUP($B$2/B23,0)&lt;1,1,ROUNDUP($B$2/B23,0)),IF(ROUNDUP($B$1/C23,0)&lt;1,1,ROUNDUP($B$1/C23,0)),IF(ROUNDUP($B$2/B23,0)&lt;1,1,ROUNDUP($B$2/B23,0)))</f>
        <v>1</v>
      </c>
      <c r="Q23" s="10">
        <f>J23*P23</f>
        <v>2745</v>
      </c>
      <c r="R23" s="15">
        <f>M23*P23</f>
        <v>2741.88</v>
      </c>
    </row>
    <row r="24" spans="1:18" x14ac:dyDescent="0.35">
      <c r="A24" s="14" t="s">
        <v>12</v>
      </c>
      <c r="B24" s="6">
        <v>48000</v>
      </c>
      <c r="C24" s="6">
        <v>32</v>
      </c>
      <c r="D24" s="6">
        <v>1500</v>
      </c>
      <c r="E24" s="6">
        <v>16</v>
      </c>
      <c r="F24" s="6">
        <v>64</v>
      </c>
      <c r="G24" s="5" t="s">
        <v>7</v>
      </c>
      <c r="H24" s="7">
        <v>3500</v>
      </c>
      <c r="I24" s="7" t="s">
        <v>9</v>
      </c>
      <c r="J24" s="8">
        <v>5491</v>
      </c>
      <c r="K24" s="28">
        <v>0.627</v>
      </c>
      <c r="L24" s="8">
        <v>470.25</v>
      </c>
      <c r="M24" s="8">
        <v>5492.52</v>
      </c>
      <c r="N24" s="9">
        <f>1-(J24/M24)</f>
        <v>2.7674000276745048E-4</v>
      </c>
      <c r="O24" s="10">
        <f>M24-J24</f>
        <v>1.5200000000004366</v>
      </c>
      <c r="P24" s="6">
        <f>IF(IF(ROUNDUP($B$1/C24,0)&lt;1,1,ROUNDUP($B$1/C24,0))&gt;IF(ROUNDUP($B$2/B24,0)&lt;1,1,ROUNDUP($B$2/B24,0)),IF(ROUNDUP($B$1/C24,0)&lt;1,1,ROUNDUP($B$1/C24,0)),IF(ROUNDUP($B$2/B24,0)&lt;1,1,ROUNDUP($B$2/B24,0)))</f>
        <v>1</v>
      </c>
      <c r="Q24" s="10">
        <f>J24*P24</f>
        <v>5491</v>
      </c>
      <c r="R24" s="15">
        <f>M24*P24</f>
        <v>5492.52</v>
      </c>
    </row>
    <row r="25" spans="1:18" x14ac:dyDescent="0.35">
      <c r="A25" s="14" t="s">
        <v>6</v>
      </c>
      <c r="B25" s="6">
        <v>6000</v>
      </c>
      <c r="C25" s="6">
        <v>4</v>
      </c>
      <c r="D25" s="6">
        <v>1500</v>
      </c>
      <c r="E25" s="6">
        <v>2</v>
      </c>
      <c r="F25" s="6">
        <v>8</v>
      </c>
      <c r="G25" s="5" t="s">
        <v>7</v>
      </c>
      <c r="H25" s="7" t="s">
        <v>8</v>
      </c>
      <c r="I25" s="7" t="s">
        <v>9</v>
      </c>
      <c r="J25" s="8">
        <v>686</v>
      </c>
      <c r="K25" s="28">
        <v>0.112</v>
      </c>
      <c r="L25" s="8">
        <v>84</v>
      </c>
      <c r="M25" s="8">
        <v>981.12</v>
      </c>
      <c r="N25" s="9">
        <f>1-(J25/M25)</f>
        <v>0.30079908675799083</v>
      </c>
      <c r="O25" s="10">
        <f>M25-J25</f>
        <v>295.12</v>
      </c>
      <c r="P25" s="6">
        <f>IF(IF(ROUNDUP($B$1/C25,0)&lt;1,1,ROUNDUP($B$1/C25,0))&gt;IF(ROUNDUP($B$2/B25,0)&lt;1,1,ROUNDUP($B$2/B25,0)),IF(ROUNDUP($B$1/C25,0)&lt;1,1,ROUNDUP($B$1/C25,0)),IF(ROUNDUP($B$2/B25,0)&lt;1,1,ROUNDUP($B$2/B25,0)))</f>
        <v>1</v>
      </c>
      <c r="Q25" s="10">
        <f>J25*P25</f>
        <v>686</v>
      </c>
      <c r="R25" s="15">
        <f>M25*P25</f>
        <v>981.12</v>
      </c>
    </row>
    <row r="26" spans="1:18" ht="12" thickBot="1" x14ac:dyDescent="0.4">
      <c r="A26" s="16" t="s">
        <v>10</v>
      </c>
      <c r="B26" s="17">
        <v>12000</v>
      </c>
      <c r="C26" s="17">
        <v>8</v>
      </c>
      <c r="D26" s="17">
        <v>1500</v>
      </c>
      <c r="E26" s="17">
        <v>4</v>
      </c>
      <c r="F26" s="17">
        <v>16</v>
      </c>
      <c r="G26" s="18" t="s">
        <v>7</v>
      </c>
      <c r="H26" s="19" t="s">
        <v>8</v>
      </c>
      <c r="I26" s="19" t="s">
        <v>9</v>
      </c>
      <c r="J26" s="20">
        <v>1373</v>
      </c>
      <c r="K26" s="29">
        <v>0.224</v>
      </c>
      <c r="L26" s="20">
        <v>168</v>
      </c>
      <c r="M26" s="20">
        <v>1962.24</v>
      </c>
      <c r="N26" s="21">
        <f>1-(J26/M26)</f>
        <v>0.30028946510110899</v>
      </c>
      <c r="O26" s="22">
        <f>M26-J26</f>
        <v>589.24</v>
      </c>
      <c r="P26" s="6">
        <f>IF(IF(ROUNDUP($B$1/C26,0)&lt;1,1,ROUNDUP($B$1/C26,0))&gt;IF(ROUNDUP($B$2/B26,0)&lt;1,1,ROUNDUP($B$2/B26,0)),IF(ROUNDUP($B$1/C26,0)&lt;1,1,ROUNDUP($B$1/C26,0)),IF(ROUNDUP($B$2/B26,0)&lt;1,1,ROUNDUP($B$2/B26,0)))</f>
        <v>1</v>
      </c>
      <c r="Q26" s="22">
        <f>J26*P26</f>
        <v>1373</v>
      </c>
      <c r="R26" s="23">
        <f>M26*P26</f>
        <v>1962.24</v>
      </c>
    </row>
  </sheetData>
  <autoFilter ref="A3:R26" xr:uid="{DD9A0E81-EAD1-4E22-85EA-968D6D5BE7C6}">
    <sortState ref="A4:R26">
      <sortCondition ref="A3:A26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Yamato II</dc:creator>
  <cp:lastModifiedBy>Craig Yamato II</cp:lastModifiedBy>
  <dcterms:created xsi:type="dcterms:W3CDTF">2018-11-16T05:49:50Z</dcterms:created>
  <dcterms:modified xsi:type="dcterms:W3CDTF">2018-11-16T16:33:10Z</dcterms:modified>
</cp:coreProperties>
</file>