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LG/Pimentel v. Oak Knoll/LaborLens-/LaborLens/"/>
    </mc:Choice>
  </mc:AlternateContent>
  <xr:revisionPtr revIDLastSave="136" documentId="8_{196A4EA8-D00C-4829-8AA7-22D2205E22D8}" xr6:coauthVersionLast="47" xr6:coauthVersionMax="47" xr10:uidLastSave="{401ECA4D-C7D9-45A0-948E-7A5EF6724321}"/>
  <bookViews>
    <workbookView xWindow="10275" yWindow="165" windowWidth="37980" windowHeight="15150" activeTab="8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  <sheet name="Summary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3" l="1"/>
  <c r="B35" i="13"/>
  <c r="B34" i="13"/>
  <c r="D27" i="13"/>
  <c r="D26" i="13"/>
  <c r="C27" i="13"/>
  <c r="C26" i="13"/>
  <c r="C25" i="13"/>
  <c r="C24" i="13"/>
  <c r="B27" i="13"/>
  <c r="B26" i="13"/>
  <c r="B25" i="13"/>
  <c r="B24" i="13"/>
  <c r="B20" i="13"/>
  <c r="C19" i="13"/>
  <c r="D19" i="13"/>
  <c r="B19" i="13"/>
  <c r="C17" i="13"/>
  <c r="C18" i="13"/>
  <c r="C16" i="13"/>
  <c r="B18" i="13"/>
  <c r="B17" i="13"/>
  <c r="B16" i="13"/>
  <c r="D18" i="13"/>
  <c r="D17" i="13"/>
  <c r="D16" i="13"/>
  <c r="C12" i="13"/>
  <c r="B12" i="13"/>
  <c r="A11" i="13"/>
  <c r="B10" i="13"/>
  <c r="C10" i="13" s="1"/>
  <c r="B9" i="13"/>
  <c r="B8" i="13"/>
  <c r="B7" i="13"/>
  <c r="B5" i="13"/>
  <c r="B4" i="13"/>
  <c r="C4" i="13" s="1"/>
  <c r="C11" i="13"/>
  <c r="D7" i="9"/>
  <c r="C7" i="9"/>
  <c r="B7" i="9"/>
  <c r="E6" i="9"/>
  <c r="E5" i="9"/>
  <c r="D4" i="9"/>
  <c r="E4" i="9" s="1"/>
  <c r="C4" i="9"/>
  <c r="B4" i="9"/>
  <c r="E3" i="9"/>
  <c r="E2" i="9"/>
  <c r="E7" i="9" l="1"/>
  <c r="G2" i="12" l="1"/>
  <c r="F2" i="12"/>
  <c r="L8" i="2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L21" i="2"/>
  <c r="L23" i="2" s="1"/>
  <c r="L20" i="2"/>
  <c r="L2" i="2"/>
  <c r="M12" i="2" l="1"/>
  <c r="B6" i="13"/>
  <c r="C6" i="13" s="1"/>
  <c r="L6" i="2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<sst xmlns="http://schemas.openxmlformats.org/spreadsheetml/2006/main" count="273" uniqueCount="231">
  <si>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</si>
  <si>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</si>
  <si>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</si>
  <si>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</si>
  <si>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</si>
  <si>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</si>
  <si>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</si>
  <si>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</si>
  <si>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</si>
  <si>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</si>
  <si>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</si>
  <si>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</si>
  <si>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</si>
  <si>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</si>
  <si>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</si>
  <si>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</si>
  <si>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</si>
  <si>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</si>
  <si>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</si>
  <si>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</si>
  <si>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</si>
  <si>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</si>
  <si>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</si>
  <si>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</si>
  <si>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</si>
  <si>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</si>
  <si>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</si>
  <si>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</si>
  <si>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</si>
  <si>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</si>
  <si>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</si>
  <si>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</si>
  <si>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</si>
  <si>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</si>
  <si>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</si>
  <si>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</si>
  <si>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</si>
  <si>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</si>
  <si>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</si>
  <si>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</si>
  <si>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</si>
  <si>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</si>
  <si>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</si>
  <si>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</si>
  <si>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</si>
  <si>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</si>
  <si>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</si>
  <si>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</si>
  <si>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</si>
  <si>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</si>
  <si>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</si>
  <si>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</si>
  <si>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</si>
  <si>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</si>
  <si>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</si>
  <si>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</si>
  <si>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</si>
  <si>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</si>
  <si>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</si>
  <si>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</si>
  <si>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</si>
  <si>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</si>
  <si>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</si>
  <si>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</si>
  <si>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</si>
  <si>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</si>
  <si>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</si>
  <si>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</si>
  <si>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</si>
  <si>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</si>
  <si>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</si>
  <si>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</si>
  <si>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</si>
  <si>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</si>
  <si>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</si>
  <si>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</si>
  <si>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</si>
  <si>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</si>
  <si>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</si>
  <si>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</si>
  <si>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</si>
  <si>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</si>
  <si>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</si>
  <si>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</si>
  <si>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</si>
  <si>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</si>
  <si>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</si>
  <si>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</si>
  <si>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</si>
  <si>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</si>
  <si>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</si>
  <si>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</si>
  <si>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</si>
  <si>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</si>
  <si>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</si>
  <si>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</si>
  <si>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</si>
  <si>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</si>
  <si>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</si>
  <si>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</si>
  <si>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</si>
  <si>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</si>
  <si>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</si>
  <si>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</si>
  <si>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</si>
  <si>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</si>
  <si>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</si>
  <si>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</si>
  <si>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</si>
  <si>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</si>
  <si>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</si>
  <si>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</si>
  <si>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</si>
  <si>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</si>
  <si>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</si>
  <si>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</si>
  <si>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</si>
  <si>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</si>
  <si>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</si>
  <si>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</si>
  <si>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</si>
  <si>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</si>
  <si>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</si>
  <si>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</si>
  <si>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</si>
  <si>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</si>
  <si>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</si>
  <si>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</si>
  <si>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</si>
  <si>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</si>
  <si>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</si>
  <si>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</si>
  <si>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</si>
  <si>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</si>
  <si>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</si>
  <si>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</si>
  <si>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</si>
  <si>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</si>
  <si>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</si>
  <si>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</si>
  <si>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</si>
  <si>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</si>
  <si>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</si>
  <si>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</si>
  <si>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</si>
  <si>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</si>
  <si>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</si>
  <si>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</si>
  <si>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</si>
  <si>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</si>
  <si>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</si>
  <si>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</si>
  <si>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</si>
  <si>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</si>
  <si>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</si>
  <si>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</si>
  <si>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</si>
  <si>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</si>
  <si>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</si>
  <si>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</si>
  <si>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</si>
  <si>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</si>
  <si>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</si>
  <si>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</si>
  <si>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</si>
  <si>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</si>
  <si>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</si>
  <si>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</si>
  <si>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</si>
  <si>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</si>
  <si>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</si>
  <si>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Scenario A: 1 Unpaid Overtime Hours Per Week</t>
  </si>
  <si>
    <t>Average Rate of Pay (2024)</t>
  </si>
  <si>
    <t>Average Rate of Pay (2025)</t>
  </si>
  <si>
    <t>Average Rate of Pay (2017 - 2025)</t>
  </si>
  <si>
    <t>Average OT Rate (2017 - 2025)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</si>
  <si>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</si>
  <si>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</si>
  <si>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</si>
  <si>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</si>
  <si>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</si>
  <si>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</si>
  <si>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</si>
  <si>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</si>
  <si>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</si>
  <si>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</si>
  <si>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</si>
  <si>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</si>
  <si>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</si>
  <si>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</si>
  <si>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</si>
  <si>
    <t>Section 1: Case Summary &amp; Dataset Overview</t>
  </si>
  <si>
    <t>Field</t>
  </si>
  <si>
    <t>Value</t>
  </si>
  <si>
    <t>Client / Case Name</t>
  </si>
  <si>
    <t>Time Range of Data</t>
  </si>
  <si>
    <t>Total Shifts Analyzed</t>
  </si>
  <si>
    <t>Avg. Shifts/Week</t>
  </si>
  <si>
    <t>Avg. Shift Length</t>
  </si>
  <si>
    <t>Avg. Rate of Pay</t>
  </si>
  <si>
    <t>Total Workweeks</t>
  </si>
  <si>
    <t>Meal periods exactly 30 min in duration</t>
  </si>
  <si>
    <t>Section 2: Meal Break Violation Summary</t>
  </si>
  <si>
    <t>Violation Type</t>
  </si>
  <si>
    <t>Count</t>
  </si>
  <si>
    <t>% of Shifts</t>
  </si>
  <si>
    <t>Missed 1st Meal (Over 5 hrs)</t>
  </si>
  <si>
    <t>Late 1st Meal (After 5th Hour)</t>
  </si>
  <si>
    <t>Short 1st Meal (&lt;30 min)</t>
  </si>
  <si>
    <t>2nd Meal Violation (Over 10 hrs)</t>
  </si>
  <si>
    <t>Meal Auto-Deductions Detected</t>
  </si>
  <si>
    <t>N /A</t>
  </si>
  <si>
    <t>Section 3: Shift Duration Analysis</t>
  </si>
  <si>
    <t>Shift Range</t>
  </si>
  <si>
    <t>1st Meal Violation Rate</t>
  </si>
  <si>
    <t>2nd Meal Violation Rate</t>
  </si>
  <si>
    <t>5–6 hrs</t>
  </si>
  <si>
    <t>N/A</t>
  </si>
  <si>
    <t>6–10 hrs</t>
  </si>
  <si>
    <t>10–12 hrs</t>
  </si>
  <si>
    <t>Over 12 hrs</t>
  </si>
  <si>
    <t>Section 4: Meal Premiums</t>
  </si>
  <si>
    <t>Total Amount</t>
  </si>
  <si>
    <t>Total Paid</t>
  </si>
  <si>
    <t>Section 5: Rest Break Violation Summary</t>
  </si>
  <si>
    <t>Rest Violation Metric</t>
  </si>
  <si>
    <t>Shifts over 3.5 hrs</t>
  </si>
  <si>
    <t>Shifts with recorded rest breaks</t>
  </si>
  <si>
    <t>Compliance Rate</t>
  </si>
  <si>
    <t>Any rest premiums paid?</t>
  </si>
  <si>
    <r>
      <t>✘</t>
    </r>
    <r>
      <rPr>
        <sz val="10"/>
        <color rgb="FF000000"/>
        <rFont val="Calibri"/>
        <family val="2"/>
      </rPr>
      <t xml:space="preserve"> None detected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</si>
</sst>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rgb="FF322332"/>
      <name val="Segoe U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0"/>
      <color rgb="FF000000"/>
      <name val="Segoe UI Symbo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  <xf numFmtId="0" fontId="23" fillId="0" borderId="0" xfId="0" applyFont="1" applyAlignme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4" fillId="21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/>
    <xf numFmtId="3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44" fontId="25" fillId="0" borderId="0" xfId="0" applyNumberFormat="1" applyFont="1" applyAlignment="1">
      <alignment vertical="center"/>
    </xf>
    <xf numFmtId="10" fontId="25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O21" sqref="O21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5785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163</v>
      </c>
      <c r="L6" s="111">
        <f>L4/L5</f>
        <v>1157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164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178</v>
      </c>
      <c r="L8" s="65" t="e">
        <f>LOOKUP(1000000, PAGA!A2:'PAGA'!DZ2, PAGA!A2:'PAGA'!DZ2)</f>
        <v>#N/A</v>
      </c>
    </row>
    <row r="9" spans="1:13" x14ac:dyDescent="0.25">
      <c r="A9" s="96" t="s">
        <v>169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>
        <v>5785</v>
      </c>
      <c r="I12" s="97"/>
      <c r="J12" s="3"/>
      <c r="K12" s="56" t="s">
        <v>4</v>
      </c>
      <c r="L12" s="57">
        <f>H6</f>
        <v>18310</v>
      </c>
      <c r="M12" s="75">
        <f>L12/L4</f>
        <v>3.1650821089023338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165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167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168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>
        <f>L33/L4</f>
        <v>2.3045808124459808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>
        <f>L42/L4</f>
        <v>1.0077787381158168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>
        <f>L49/$L$4</f>
        <v>1.3414001728608471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>
        <f>L58/$L$4</f>
        <v>1.3381158167675022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>
        <f>L65/$L$4</f>
        <v>3.2843560933448574E-3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>
        <f>L75/$L$4</f>
        <v>2.4200518582541053E-3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>
        <f>L85/$L$4</f>
        <v>8.6430423509075197E-4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7" sqref="A27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38" t="s">
        <v>76</v>
      </c>
      <c r="B1" s="140" t="s">
        <v>77</v>
      </c>
      <c r="C1" s="144" t="s">
        <v>89</v>
      </c>
      <c r="D1" s="142" t="s">
        <v>94</v>
      </c>
    </row>
    <row r="2" spans="1:4" ht="26.25" customHeight="1" x14ac:dyDescent="0.25">
      <c r="A2" s="139"/>
      <c r="B2" s="141"/>
      <c r="C2" s="145"/>
      <c r="D2" s="143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166</v>
      </c>
      <c r="B13" s="27"/>
      <c r="C13" s="120"/>
      <c r="D13" s="22"/>
    </row>
    <row r="14" spans="1:4" x14ac:dyDescent="0.25">
      <c r="A14" s="26" t="s">
        <v>170</v>
      </c>
      <c r="B14" s="27"/>
      <c r="C14" s="120"/>
      <c r="D14" s="22"/>
    </row>
    <row r="15" spans="1:4" x14ac:dyDescent="0.25">
      <c r="A15" s="26" t="s">
        <v>172</v>
      </c>
      <c r="B15" s="27"/>
      <c r="C15" s="120"/>
      <c r="D15" s="22"/>
    </row>
    <row r="16" spans="1:4" x14ac:dyDescent="0.25">
      <c r="A16" s="26" t="s">
        <v>173</v>
      </c>
      <c r="B16" s="27"/>
      <c r="C16" s="120"/>
      <c r="D16" s="22"/>
    </row>
    <row r="17" spans="1:4" x14ac:dyDescent="0.25">
      <c r="A17" s="26" t="s">
        <v>174</v>
      </c>
      <c r="B17" s="27"/>
      <c r="C17" s="120"/>
      <c r="D17" s="22"/>
    </row>
    <row r="18" spans="1:4" ht="15.75" thickBot="1" x14ac:dyDescent="0.3">
      <c r="A18" s="28" t="s">
        <v>175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K21" sqref="K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 t="s">
        <v>171</v>
      </c>
      <c r="B1" s="79"/>
      <c r="C1" s="79"/>
      <c r="D1" s="146" t="str">
        <f>TEXT(B12,"0.0%") &amp; " Meal Violation Rate"</f>
        <v>46.0% Meal Violation Rate</v>
      </c>
      <c r="E1" s="146"/>
      <c r="F1" s="81"/>
    </row>
    <row r="2" spans="1:6" x14ac:dyDescent="0.25">
      <c r="A2" s="81" t="s">
        <v>179</v>
      </c>
      <c r="B2" s="81"/>
      <c r="C2" s="81"/>
      <c r="D2" s="80"/>
      <c r="E2" s="81"/>
      <c r="F2" s="81"/>
    </row>
    <row r="3" spans="1:6" x14ac:dyDescent="0.25">
      <c r="A3" s="147" t="s">
        <v>147</v>
      </c>
      <c r="B3" s="147"/>
      <c r="C3" s="147"/>
      <c r="D3" s="147"/>
      <c r="E3" s="147"/>
      <c r="F3" s="147"/>
    </row>
    <row r="4" spans="1:6" ht="22.5" x14ac:dyDescent="0.25">
      <c r="A4" s="82" t="s">
        <v>148</v>
      </c>
      <c r="B4" s="82" t="s">
        <v>149</v>
      </c>
      <c r="C4" s="82" t="s">
        <v>150</v>
      </c>
      <c r="D4" s="82" t="s">
        <v>151</v>
      </c>
      <c r="E4" s="82" t="s">
        <v>152</v>
      </c>
      <c r="F4" s="82" t="s">
        <v>153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160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161</v>
      </c>
      <c r="C7" s="89" t="s">
        <v>159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180</v>
      </c>
      <c r="B9" s="84"/>
      <c r="C9" s="85"/>
      <c r="D9" s="85"/>
      <c r="E9" s="85"/>
      <c r="F9" s="85"/>
    </row>
    <row r="10" spans="1:6" x14ac:dyDescent="0.25">
      <c r="A10" s="147" t="s">
        <v>154</v>
      </c>
      <c r="B10" s="147"/>
      <c r="C10" s="147"/>
      <c r="D10" s="147"/>
      <c r="E10" s="147"/>
      <c r="F10" s="147"/>
    </row>
    <row r="11" spans="1:6" x14ac:dyDescent="0.25">
      <c r="A11" s="86" t="s">
        <v>148</v>
      </c>
      <c r="B11" s="86" t="s">
        <v>93</v>
      </c>
      <c r="C11" s="86" t="s">
        <v>155</v>
      </c>
      <c r="D11" s="86" t="s">
        <v>151</v>
      </c>
      <c r="E11" s="87" t="s">
        <v>152</v>
      </c>
      <c r="F11" s="86" t="s">
        <v>153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47" t="s">
        <v>156</v>
      </c>
      <c r="B13" s="147"/>
      <c r="C13" s="147"/>
      <c r="D13" s="147"/>
      <c r="E13" s="147"/>
      <c r="F13" s="147"/>
    </row>
    <row r="14" spans="1:6" x14ac:dyDescent="0.25">
      <c r="A14" s="89" t="s">
        <v>148</v>
      </c>
      <c r="B14" s="89" t="s">
        <v>93</v>
      </c>
      <c r="C14" s="89" t="s">
        <v>155</v>
      </c>
      <c r="D14" s="89" t="s">
        <v>151</v>
      </c>
      <c r="E14" s="82" t="s">
        <v>152</v>
      </c>
      <c r="F14" s="89" t="s">
        <v>153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157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155</v>
      </c>
      <c r="C17" s="89" t="s">
        <v>158</v>
      </c>
      <c r="D17" s="89" t="s">
        <v>159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162</v>
      </c>
      <c r="B20" s="93" t="e">
        <f>SUM(F5,F12,F15,D18,C8)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176</v>
      </c>
      <c r="G1" s="132" t="s">
        <v>177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workbookViewId="0">
      <selection activeCell="G14" sqref="G14:H14"/>
    </sheetView>
  </sheetViews>
  <sheetFormatPr defaultRowHeight="15" x14ac:dyDescent="0.25"/>
  <cols>
    <col min="1" max="1" width="13.5703125" customWidth="1"/>
    <col min="2" max="2" width="16.140625" customWidth="1"/>
    <col min="3" max="3" width="13.85546875" customWidth="1"/>
  </cols>
  <sheetData>
    <row r="1" spans="1:5" ht="15.75" x14ac:dyDescent="0.25">
      <c r="A1" s="133" t="s">
        <v>181</v>
      </c>
      <c r="B1" s="134" t="s">
        <v>182</v>
      </c>
      <c r="C1" s="134" t="s">
        <v>183</v>
      </c>
      <c r="D1" s="134" t="s">
        <v>184</v>
      </c>
      <c r="E1" s="134" t="s">
        <v>185</v>
      </c>
    </row>
    <row r="2" spans="1:5" ht="15.75" x14ac:dyDescent="0.25">
      <c r="A2" s="134" t="s">
        <v>186</v>
      </c>
      <c r="B2" s="134"/>
      <c r="C2" s="134"/>
      <c r="D2" s="134"/>
      <c r="E2" s="134">
        <f>Table5[[#This Row],[3rd Rest]]+Table5[[#This Row],[2nd Rest]]+Table5[[#This Row],[1st Rest]]</f>
        <v>0</v>
      </c>
    </row>
    <row r="3" spans="1:5" ht="15.75" x14ac:dyDescent="0.25">
      <c r="A3" s="134" t="s">
        <v>187</v>
      </c>
      <c r="B3" s="134"/>
      <c r="C3" s="134"/>
      <c r="D3" s="134"/>
      <c r="E3" s="134">
        <f>Table5[[#This Row],[3rd Rest]]+Table5[[#This Row],[2nd Rest]]+Table5[[#This Row],[1st Rest]]</f>
        <v>0</v>
      </c>
    </row>
    <row r="4" spans="1:5" ht="15.75" x14ac:dyDescent="0.25">
      <c r="A4" s="134" t="s">
        <v>188</v>
      </c>
      <c r="B4" s="134">
        <f>B5+B6</f>
        <v>0</v>
      </c>
      <c r="C4" s="134">
        <f t="shared" ref="C4:D4" si="0">C5+C6</f>
        <v>0</v>
      </c>
      <c r="D4" s="134">
        <f t="shared" si="0"/>
        <v>0</v>
      </c>
      <c r="E4" s="134">
        <f>Table5[[#This Row],[3rd Rest]]+Table5[[#This Row],[2nd Rest]]+Table5[[#This Row],[1st Rest]]</f>
        <v>0</v>
      </c>
    </row>
    <row r="5" spans="1:5" ht="15.75" x14ac:dyDescent="0.25">
      <c r="A5" s="135" t="s">
        <v>189</v>
      </c>
      <c r="B5" s="134"/>
      <c r="C5" s="134"/>
      <c r="D5" s="134"/>
      <c r="E5" s="134">
        <f>Table5[[#This Row],[3rd Rest]]+Table5[[#This Row],[2nd Rest]]+Table5[[#This Row],[1st Rest]]</f>
        <v>0</v>
      </c>
    </row>
    <row r="6" spans="1:5" ht="15.75" x14ac:dyDescent="0.25">
      <c r="A6" s="135" t="s">
        <v>190</v>
      </c>
      <c r="B6" s="134"/>
      <c r="C6" s="134"/>
      <c r="D6" s="134"/>
      <c r="E6" s="134">
        <f>Table5[[#This Row],[3rd Rest]]+Table5[[#This Row],[2nd Rest]]+Table5[[#This Row],[1st Rest]]</f>
        <v>0</v>
      </c>
    </row>
    <row r="7" spans="1:5" ht="15.75" x14ac:dyDescent="0.25">
      <c r="A7" s="134" t="s">
        <v>93</v>
      </c>
      <c r="B7" s="136" t="e">
        <f>B6/B2</f>
        <v>#DIV/0!</v>
      </c>
      <c r="C7" s="136" t="e">
        <f>C6/C2</f>
        <v>#DIV/0!</v>
      </c>
      <c r="D7" s="136" t="e">
        <f>D6/D2</f>
        <v>#DIV/0!</v>
      </c>
      <c r="E7" s="13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B87-52E0-4649-BBB2-F58A45BB3A7C}">
  <dimension ref="A1:D38"/>
  <sheetViews>
    <sheetView tabSelected="1" topLeftCell="A7" workbookViewId="0">
      <selection activeCell="G31" sqref="G31"/>
    </sheetView>
  </sheetViews>
  <sheetFormatPr defaultRowHeight="15" x14ac:dyDescent="0.25"/>
  <cols>
    <col min="1" max="1" width="38.7109375" customWidth="1"/>
    <col min="2" max="3" width="21.42578125" customWidth="1"/>
    <col min="4" max="4" width="21.85546875" customWidth="1"/>
  </cols>
  <sheetData>
    <row r="1" spans="1:4" x14ac:dyDescent="0.25">
      <c r="A1" s="148" t="s">
        <v>191</v>
      </c>
      <c r="B1" s="148"/>
      <c r="C1" s="148"/>
      <c r="D1" s="148"/>
    </row>
    <row r="2" spans="1:4" x14ac:dyDescent="0.25">
      <c r="A2" s="149" t="s">
        <v>192</v>
      </c>
      <c r="B2" s="149" t="s">
        <v>193</v>
      </c>
      <c r="C2" s="150" t="s">
        <v>94</v>
      </c>
      <c r="D2" s="150"/>
    </row>
    <row r="3" spans="1:4" x14ac:dyDescent="0.25">
      <c r="A3" s="151" t="s">
        <v>194</v>
      </c>
      <c r="B3" s="151"/>
      <c r="C3" s="152"/>
      <c r="D3" s="152"/>
    </row>
    <row r="4" spans="1:4" x14ac:dyDescent="0.25">
      <c r="A4" s="151" t="s">
        <v>112</v>
      </c>
      <c r="B4" s="153">
        <f>'Data Analysis'!L2</f>
        <v>128</v>
      </c>
      <c r="C4" s="151">
        <f>B4*5</f>
        <v>640</v>
      </c>
      <c r="D4" s="152"/>
    </row>
    <row r="5" spans="1:4" x14ac:dyDescent="0.25">
      <c r="A5" s="151" t="s">
        <v>195</v>
      </c>
      <c r="B5" s="151" t="str">
        <f>'Data Analysis'!L3</f>
        <v>07/05/15 - 11/17/19</v>
      </c>
      <c r="C5" s="151"/>
      <c r="D5" s="152"/>
    </row>
    <row r="6" spans="1:4" x14ac:dyDescent="0.25">
      <c r="A6" s="151" t="s">
        <v>196</v>
      </c>
      <c r="B6" s="153">
        <f>'Data Analysis'!L4</f>
        <v>5785</v>
      </c>
      <c r="C6" s="151">
        <f>B6*5</f>
        <v>28925</v>
      </c>
      <c r="D6" s="152"/>
    </row>
    <row r="7" spans="1:4" x14ac:dyDescent="0.25">
      <c r="A7" s="151" t="s">
        <v>197</v>
      </c>
      <c r="B7" s="154">
        <f>'Data Analysis'!L6</f>
        <v>1157</v>
      </c>
      <c r="C7" s="151"/>
      <c r="D7" s="152"/>
    </row>
    <row r="8" spans="1:4" x14ac:dyDescent="0.25">
      <c r="A8" s="151" t="s">
        <v>198</v>
      </c>
      <c r="B8" s="154">
        <f>'Data Analysis'!L7</f>
        <v>0</v>
      </c>
      <c r="C8" s="151"/>
      <c r="D8" s="152"/>
    </row>
    <row r="9" spans="1:4" x14ac:dyDescent="0.25">
      <c r="A9" s="151" t="s">
        <v>199</v>
      </c>
      <c r="B9" s="155">
        <f>'Pay Analysis'!C17</f>
        <v>0</v>
      </c>
      <c r="C9" s="151"/>
      <c r="D9" s="152"/>
    </row>
    <row r="10" spans="1:4" x14ac:dyDescent="0.25">
      <c r="A10" s="151" t="s">
        <v>200</v>
      </c>
      <c r="B10" s="153">
        <f>'Data Analysis'!L5</f>
        <v>5</v>
      </c>
      <c r="C10" s="151">
        <f t="shared" ref="C10:C12" si="0">B10*5</f>
        <v>25</v>
      </c>
      <c r="D10" s="152"/>
    </row>
    <row r="11" spans="1:4" x14ac:dyDescent="0.25">
      <c r="A11" s="151" t="str">
        <f>'Data Analysis'!K8</f>
        <v>PAGA Pay Periods from time data</v>
      </c>
      <c r="B11" s="151">
        <v>556</v>
      </c>
      <c r="C11" s="151">
        <f t="shared" si="0"/>
        <v>2780</v>
      </c>
      <c r="D11" s="152"/>
    </row>
    <row r="12" spans="1:4" x14ac:dyDescent="0.25">
      <c r="A12" s="151" t="s">
        <v>201</v>
      </c>
      <c r="B12" s="153">
        <f>'Data Analysis'!L21</f>
        <v>1842</v>
      </c>
      <c r="C12" s="151">
        <f t="shared" si="0"/>
        <v>9210</v>
      </c>
      <c r="D12" s="152"/>
    </row>
    <row r="13" spans="1:4" x14ac:dyDescent="0.25">
      <c r="A13" s="152"/>
      <c r="B13" s="152"/>
      <c r="C13" s="152"/>
      <c r="D13" s="152"/>
    </row>
    <row r="14" spans="1:4" x14ac:dyDescent="0.25">
      <c r="A14" s="148" t="s">
        <v>202</v>
      </c>
      <c r="B14" s="148"/>
      <c r="C14" s="148"/>
      <c r="D14" s="148"/>
    </row>
    <row r="15" spans="1:4" x14ac:dyDescent="0.25">
      <c r="A15" s="149" t="s">
        <v>203</v>
      </c>
      <c r="B15" s="149" t="s">
        <v>204</v>
      </c>
      <c r="C15" s="149" t="s">
        <v>205</v>
      </c>
      <c r="D15" s="150" t="s">
        <v>99</v>
      </c>
    </row>
    <row r="16" spans="1:4" x14ac:dyDescent="0.25">
      <c r="A16" s="151" t="s">
        <v>206</v>
      </c>
      <c r="B16" s="151">
        <f>'Data Analysis'!B7</f>
        <v>4250</v>
      </c>
      <c r="C16" s="156">
        <f>B16/D16</f>
        <v>0.31878187818781878</v>
      </c>
      <c r="D16" s="151">
        <f>'Data Analysis'!H7</f>
        <v>13332</v>
      </c>
    </row>
    <row r="17" spans="1:4" x14ac:dyDescent="0.25">
      <c r="A17" s="151" t="s">
        <v>207</v>
      </c>
      <c r="B17" s="151">
        <f>'Data Analysis'!C7</f>
        <v>1106</v>
      </c>
      <c r="C17" s="156">
        <f t="shared" ref="C17:C19" si="1">B17/D17</f>
        <v>8.2958295829582959E-2</v>
      </c>
      <c r="D17" s="151">
        <f>D16</f>
        <v>13332</v>
      </c>
    </row>
    <row r="18" spans="1:4" x14ac:dyDescent="0.25">
      <c r="A18" s="151" t="s">
        <v>208</v>
      </c>
      <c r="B18" s="151">
        <f>'Data Analysis'!D7</f>
        <v>771</v>
      </c>
      <c r="C18" s="156">
        <f t="shared" si="1"/>
        <v>5.7830783078307829E-2</v>
      </c>
      <c r="D18" s="151">
        <f>D16</f>
        <v>13332</v>
      </c>
    </row>
    <row r="19" spans="1:4" x14ac:dyDescent="0.25">
      <c r="A19" s="151" t="s">
        <v>209</v>
      </c>
      <c r="B19" s="151">
        <f>'Data Analysis'!F10</f>
        <v>16</v>
      </c>
      <c r="C19" s="156">
        <f t="shared" si="1"/>
        <v>0.84210526315789469</v>
      </c>
      <c r="D19" s="152">
        <f>'Data Analysis'!H10</f>
        <v>19</v>
      </c>
    </row>
    <row r="20" spans="1:4" x14ac:dyDescent="0.25">
      <c r="A20" s="151" t="s">
        <v>210</v>
      </c>
      <c r="B20" s="151">
        <f>'Data Analysis'!L26</f>
        <v>0</v>
      </c>
      <c r="C20" s="151" t="s">
        <v>211</v>
      </c>
      <c r="D20" s="152"/>
    </row>
    <row r="21" spans="1:4" x14ac:dyDescent="0.25">
      <c r="A21" s="152"/>
      <c r="B21" s="152"/>
      <c r="C21" s="152"/>
      <c r="D21" s="152"/>
    </row>
    <row r="22" spans="1:4" x14ac:dyDescent="0.25">
      <c r="A22" s="148" t="s">
        <v>212</v>
      </c>
      <c r="B22" s="148"/>
      <c r="C22" s="148"/>
      <c r="D22" s="148"/>
    </row>
    <row r="23" spans="1:4" x14ac:dyDescent="0.25">
      <c r="A23" s="149" t="s">
        <v>213</v>
      </c>
      <c r="B23" s="149" t="s">
        <v>99</v>
      </c>
      <c r="C23" s="149" t="s">
        <v>214</v>
      </c>
      <c r="D23" s="149" t="s">
        <v>215</v>
      </c>
    </row>
    <row r="24" spans="1:4" x14ac:dyDescent="0.25">
      <c r="A24" s="151" t="s">
        <v>216</v>
      </c>
      <c r="B24" s="151">
        <f>'Data Analysis'!H2</f>
        <v>5830</v>
      </c>
      <c r="C24" s="156">
        <f>'Data Analysis'!E2/'Data Analysis'!H2</f>
        <v>0.63310463121783878</v>
      </c>
      <c r="D24" s="151" t="s">
        <v>217</v>
      </c>
    </row>
    <row r="25" spans="1:4" x14ac:dyDescent="0.25">
      <c r="A25" s="151" t="s">
        <v>218</v>
      </c>
      <c r="B25" s="151">
        <f>'Data Analysis'!H3</f>
        <v>7741</v>
      </c>
      <c r="C25" s="156">
        <f>'Data Analysis'!E3/'Data Analysis'!H3</f>
        <v>0.33458209533651984</v>
      </c>
      <c r="D25" s="151" t="s">
        <v>217</v>
      </c>
    </row>
    <row r="26" spans="1:4" x14ac:dyDescent="0.25">
      <c r="A26" s="151" t="s">
        <v>219</v>
      </c>
      <c r="B26" s="151">
        <f>'Data Analysis'!H4</f>
        <v>14</v>
      </c>
      <c r="C26" s="156">
        <f>'Data Analysis'!E4/'Data Analysis'!H4</f>
        <v>0.6428571428571429</v>
      </c>
      <c r="D26" s="156">
        <f>'Data Analysis'!F4/'Data Analysis'!H4</f>
        <v>0.8571428571428571</v>
      </c>
    </row>
    <row r="27" spans="1:4" x14ac:dyDescent="0.25">
      <c r="A27" s="151" t="s">
        <v>220</v>
      </c>
      <c r="B27" s="151">
        <f>'Data Analysis'!H11</f>
        <v>5</v>
      </c>
      <c r="C27" s="156">
        <f>'Data Analysis'!E11/'Data Analysis'!H11</f>
        <v>0.2</v>
      </c>
      <c r="D27" s="156">
        <f>'Data Analysis'!F11/'Data Analysis'!H11</f>
        <v>0.8</v>
      </c>
    </row>
    <row r="28" spans="1:4" x14ac:dyDescent="0.25">
      <c r="A28" s="152"/>
      <c r="B28" s="152"/>
      <c r="C28" s="152"/>
      <c r="D28" s="152"/>
    </row>
    <row r="29" spans="1:4" x14ac:dyDescent="0.25">
      <c r="A29" s="148" t="s">
        <v>221</v>
      </c>
      <c r="B29" s="148"/>
      <c r="C29" s="148"/>
      <c r="D29" s="148"/>
    </row>
    <row r="30" spans="1:4" x14ac:dyDescent="0.25">
      <c r="A30" s="151" t="s">
        <v>222</v>
      </c>
      <c r="B30" s="157" t="s">
        <v>230</v>
      </c>
      <c r="C30" s="151" t="s">
        <v>223</v>
      </c>
      <c r="D30" s="157" t="s">
        <v>230</v>
      </c>
    </row>
    <row r="31" spans="1:4" x14ac:dyDescent="0.25">
      <c r="A31" s="152"/>
      <c r="B31" s="152"/>
      <c r="C31" s="152"/>
      <c r="D31" s="152"/>
    </row>
    <row r="32" spans="1:4" x14ac:dyDescent="0.25">
      <c r="A32" s="148" t="s">
        <v>224</v>
      </c>
      <c r="B32" s="148"/>
      <c r="C32" s="148"/>
      <c r="D32" s="148"/>
    </row>
    <row r="33" spans="1:4" x14ac:dyDescent="0.25">
      <c r="A33" s="149" t="s">
        <v>225</v>
      </c>
      <c r="B33" s="149" t="s">
        <v>193</v>
      </c>
      <c r="C33" s="150"/>
      <c r="D33" s="150"/>
    </row>
    <row r="34" spans="1:4" x14ac:dyDescent="0.25">
      <c r="A34" s="151" t="s">
        <v>226</v>
      </c>
      <c r="B34" s="151">
        <f>'Data Analysis'!H6</f>
        <v>18310</v>
      </c>
      <c r="C34" s="152"/>
      <c r="D34" s="152"/>
    </row>
    <row r="35" spans="1:4" x14ac:dyDescent="0.25">
      <c r="A35" s="151" t="s">
        <v>227</v>
      </c>
      <c r="B35" s="151">
        <f>'Rest Periods'!E3</f>
        <v>0</v>
      </c>
      <c r="C35" s="152"/>
      <c r="D35" s="152"/>
    </row>
    <row r="36" spans="1:4" x14ac:dyDescent="0.25">
      <c r="A36" s="151" t="s">
        <v>228</v>
      </c>
      <c r="B36" s="151" t="e">
        <f>'Rest Periods'!E7</f>
        <v>#DIV/0!</v>
      </c>
      <c r="C36" s="152"/>
      <c r="D36" s="152"/>
    </row>
    <row r="37" spans="1:4" x14ac:dyDescent="0.25">
      <c r="A37" s="151" t="s">
        <v>229</v>
      </c>
      <c r="B37" s="157" t="s">
        <v>230</v>
      </c>
      <c r="C37" s="152"/>
      <c r="D37" s="152"/>
    </row>
    <row r="38" spans="1:4" ht="16.5" x14ac:dyDescent="0.25">
      <c r="A38" s="137"/>
    </row>
  </sheetData>
  <mergeCells count="5">
    <mergeCell ref="A1:D1"/>
    <mergeCell ref="A14:D14"/>
    <mergeCell ref="A22:D22"/>
    <mergeCell ref="A29:D29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2025-06-10T00:23:28Z</dcterms:modified>
</cp:coreProperties>
</file>