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YAN1\OneDrive\Desktop\Law Cases\PLG\Weimer v. Digistream Investigations\LaborLens-\LaborLens\"/>
    </mc:Choice>
  </mc:AlternateContent>
  <xr:revisionPtr revIDLastSave="0" documentId="13_ncr:1_{7594885D-253E-40CE-B7D1-AFCAFAD99F99}" xr6:coauthVersionLast="47" xr6:coauthVersionMax="47" xr10:uidLastSave="{00000000-0000-0000-0000-000000000000}"/>
  <bookViews>
    <workbookView xWindow="28650" yWindow="-15030" windowWidth="28920" windowHeight="14580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1" l="1"/>
  <c r="D23" i="11" s="1"/>
  <c r="F12" i="11"/>
  <c r="E14" i="11" s="1"/>
  <c r="F3" i="11"/>
  <c r="E5" i="11" s="1"/>
  <c r="E23" i="11" l="1"/>
  <c r="F23" i="11" s="1"/>
  <c r="E17" i="11"/>
  <c r="B23" i="11"/>
  <c r="C14" i="13" l="1"/>
  <c r="B14" i="13"/>
  <c r="B32" i="13"/>
  <c r="D32" i="13"/>
  <c r="B33" i="13"/>
  <c r="B39" i="13"/>
  <c r="B38" i="13"/>
  <c r="B37" i="13"/>
  <c r="D29" i="13"/>
  <c r="D28" i="13"/>
  <c r="C29" i="13"/>
  <c r="C28" i="13"/>
  <c r="C27" i="13"/>
  <c r="C26" i="13"/>
  <c r="B29" i="13"/>
  <c r="B28" i="13"/>
  <c r="B27" i="13"/>
  <c r="B26" i="13"/>
  <c r="B22" i="13"/>
  <c r="D21" i="13"/>
  <c r="B21" i="13"/>
  <c r="C21" i="13" s="1"/>
  <c r="B20" i="13"/>
  <c r="B19" i="13"/>
  <c r="B18" i="13"/>
  <c r="D18" i="13"/>
  <c r="D20" i="13" s="1"/>
  <c r="D22" i="13" s="1"/>
  <c r="A12" i="13"/>
  <c r="B11" i="13"/>
  <c r="C11" i="13" s="1"/>
  <c r="B10" i="13"/>
  <c r="B9" i="13"/>
  <c r="B8" i="13"/>
  <c r="B6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8" i="13" l="1"/>
  <c r="C22" i="13"/>
  <c r="C20" i="13"/>
  <c r="D19" i="13"/>
  <c r="C19" i="13" s="1"/>
  <c r="E7" i="9"/>
  <c r="G2" i="12" l="1"/>
  <c r="F2" i="12"/>
  <c r="L8" i="2"/>
  <c r="B12" i="13" s="1"/>
  <c r="C12" i="13" s="1"/>
  <c r="L22" i="2"/>
  <c r="I9" i="2"/>
  <c r="L5" i="2"/>
  <c r="C5" i="11" l="1"/>
  <c r="L7" i="2"/>
  <c r="B20" i="11"/>
  <c r="C20" i="11" s="1"/>
  <c r="A8" i="11"/>
  <c r="A20" i="11"/>
  <c r="A14" i="11"/>
  <c r="C14" i="11"/>
  <c r="C17" i="11"/>
  <c r="A17" i="11"/>
  <c r="A5" i="11"/>
  <c r="D20" i="11" l="1"/>
  <c r="D5" i="11"/>
  <c r="F5" i="11" s="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7" i="13"/>
  <c r="C7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C8" i="1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7" i="11" l="1"/>
  <c r="F17" i="11" s="1"/>
  <c r="B14" i="11"/>
  <c r="D14" i="11" l="1"/>
  <c r="F14" i="11" s="1"/>
  <c r="B25" i="11" s="1"/>
  <c r="D1" i="11"/>
</calcChain>
</file>

<file path=xl/sharedStrings.xml><?xml version="1.0" encoding="utf-8"?>
<sst xmlns="http://schemas.openxmlformats.org/spreadsheetml/2006/main" count="293" uniqueCount="246">
  <si>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</si>
  <si>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</si>
  <si>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</si>
  <si>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</si>
  <si>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</si>
  <si>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</si>
  <si>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</si>
  <si>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</si>
  <si>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</si>
  <si>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</si>
  <si>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</si>
  <si>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</si>
  <si>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</si>
  <si>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</si>
  <si>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</si>
  <si>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</si>
  <si>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</si>
  <si>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</si>
  <si>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</si>
  <si>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</si>
  <si>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</si>
  <si>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</si>
  <si>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</si>
  <si>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</si>
  <si>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</si>
  <si>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</si>
  <si>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</si>
  <si>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</si>
  <si>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</si>
  <si>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</si>
  <si>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</si>
  <si>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</si>
  <si>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</si>
  <si>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</si>
  <si>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</si>
  <si>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</si>
  <si>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</si>
  <si>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</si>
  <si>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</si>
  <si>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</si>
  <si>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</si>
  <si>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</si>
  <si>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</si>
  <si>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</si>
  <si>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</si>
  <si>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</si>
  <si>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</si>
  <si>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</si>
  <si>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</si>
  <si>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</si>
  <si>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</si>
  <si>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</si>
  <si>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</si>
  <si>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</si>
  <si>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</si>
  <si>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</si>
  <si>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</si>
  <si>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</si>
  <si>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</si>
  <si>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</si>
  <si>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</si>
  <si>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</si>
  <si>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</si>
  <si>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</si>
  <si>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</si>
  <si>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</si>
  <si>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</si>
  <si>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</si>
  <si>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</si>
  <si>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</si>
  <si>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</si>
  <si>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</si>
  <si>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</si>
  <si>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</si>
  <si>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</si>
  <si>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</si>
  <si>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</si>
  <si>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</si>
  <si>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</si>
  <si>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</si>
  <si>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</si>
  <si>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</si>
  <si>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</si>
  <si>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</si>
  <si>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</si>
  <si>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</si>
  <si>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</si>
  <si>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</si>
  <si>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</si>
  <si>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</si>
  <si>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</si>
  <si>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</si>
  <si>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</si>
  <si>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</si>
  <si>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</si>
  <si>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</si>
  <si>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</si>
  <si>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</si>
  <si>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</si>
  <si>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</si>
  <si>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</si>
  <si>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</si>
  <si>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</si>
  <si>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</si>
  <si>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</si>
  <si>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</si>
  <si>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</si>
  <si>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</si>
  <si>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</si>
  <si>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</si>
  <si>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</si>
  <si>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</si>
  <si>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</si>
  <si>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</si>
  <si>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</si>
  <si>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</si>
  <si>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</si>
  <si>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</si>
  <si>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</si>
  <si>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</si>
  <si>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</si>
  <si>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</si>
  <si>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</si>
  <si>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</si>
  <si>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</si>
  <si>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</si>
  <si>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</si>
  <si>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</si>
  <si>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</si>
  <si>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</si>
  <si>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</si>
  <si>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</si>
  <si>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</si>
  <si>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</si>
  <si>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</si>
  <si>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</si>
  <si>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</si>
  <si>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</si>
  <si>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</si>
  <si>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</si>
  <si>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</si>
  <si>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</si>
  <si>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</si>
  <si>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</si>
  <si>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</si>
  <si>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</si>
  <si>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</si>
  <si>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</si>
  <si>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</si>
  <si>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</si>
  <si>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</si>
  <si>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Total with Interest</t>
  </si>
  <si>
    <t>Meal Period Premiums</t>
  </si>
  <si>
    <t>Hourly Rate</t>
  </si>
  <si>
    <t>Rest Period Premiums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</si>
  <si>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</si>
  <si>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</si>
  <si>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</si>
  <si>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</si>
  <si>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</si>
  <si>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</si>
  <si>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</si>
  <si>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</si>
  <si>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</si>
  <si>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</si>
  <si>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</si>
  <si>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</si>
  <si>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</si>
  <si>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</si>
  <si>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</si>
  <si>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</si>
  <si>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</si>
  <si>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</si>
  <si>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</si>
  <si>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</si>
  <si>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</si>
  <si>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</si>
  <si>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</si>
  <si>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</si>
  <si>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</si>
  <si>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</si>
  <si>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</si>
  <si>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</si>
  <si>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</si>
  <si>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</si>
  <si>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</si>
  <si>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</si>
  <si>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</si>
  <si>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</si>
  <si>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</si>
  <si>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</si>
  <si>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</si>
  <si>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</si>
  <si>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</si>
  <si>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</si>
  <si>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</si>
  <si>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</si>
  <si>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</si>
  <si>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</si>
  <si>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</si>
  <si>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</si>
  <si>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</si>
  <si>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</si>
  <si>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</si>
  <si>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</si>
  <si>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</si>
  <si>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</si>
  <si>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</si>
  <si>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</si>
  <si>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</si>
  <si>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</si>
  <si>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</si>
  <si>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</si>
  <si>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</si>
  <si>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</si>
  <si>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</si>
  <si>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</si>
  <si>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</si>
  <si>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</si>
  <si>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</si>
  <si>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</si>
  <si>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</si>
  <si>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</si>
  <si>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</si>
  <si>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</si>
  <si>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</si>
  <si>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</si>
  <si>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</si>
  <si>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</si>
  <si>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</si>
  <si>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</si>
  <si>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</si>
  <si>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</si>
  <si>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</si>
  <si>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</si>
  <si>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</si>
  <si>
    <t xml:space="preserve">L.C. §203 Waiting Time Penalties </t>
  </si>
  <si>
    <t>Interest (7%)</t>
  </si>
  <si>
    <t>Interest (10%)</t>
  </si>
  <si>
    <t xml:space="preserve">Regular Rate - Overtime </t>
  </si>
  <si>
    <t>Underpayment</t>
  </si>
  <si>
    <t>Start Date</t>
  </si>
  <si>
    <t>End Date</t>
  </si>
  <si>
    <t>Total PAGA Employees</t>
  </si>
  <si>
    <t>Total Employees in Time and Wage Data</t>
  </si>
  <si>
    <t>Time Range of Data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</si>
</sst>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i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49" fontId="1" fillId="0" borderId="0" xfId="0" applyNumberFormat="1" applyFont="1"/>
    <xf numFmtId="164" fontId="19" fillId="0" borderId="0" xfId="0" applyNumberFormat="1" applyFont="1"/>
    <xf numFmtId="0" fontId="17" fillId="0" borderId="8" xfId="0" applyFont="1" applyBorder="1" applyAlignment="1">
      <alignment vertical="center"/>
    </xf>
    <xf numFmtId="14" fontId="17" fillId="0" borderId="8" xfId="0" applyNumberFormat="1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8" xfId="0" applyNumberFormat="1" applyFont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0" fontId="24" fillId="21" borderId="0" xfId="0" applyFont="1" applyFill="1" applyAlignment="1">
      <alignment horizontal="center" vertical="center"/>
    </xf>
    <xf numFmtId="1" fontId="19" fillId="0" borderId="0" xfId="0" applyNumberFormat="1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0" t="s">
        <v>95</v>
      </c>
      <c r="B1" s="120" t="s">
        <v>96</v>
      </c>
      <c r="C1" s="120" t="s">
        <v>97</v>
      </c>
      <c r="D1" s="120" t="s">
        <v>98</v>
      </c>
      <c r="E1" s="120" t="s">
        <v>120</v>
      </c>
      <c r="F1" s="120" t="s">
        <v>121</v>
      </c>
      <c r="G1" s="120" t="s">
        <v>118</v>
      </c>
      <c r="H1" s="120" t="s">
        <v>99</v>
      </c>
      <c r="I1" s="121" t="s">
        <v>93</v>
      </c>
      <c r="J1" s="10"/>
      <c r="K1" s="4" t="s">
        <v>0</v>
      </c>
      <c r="L1" s="13" t="s">
        <v>90</v>
      </c>
    </row>
    <row r="2" spans="1:13" x14ac:dyDescent="0.25">
      <c r="A2" s="94" t="s">
        <v>119</v>
      </c>
      <c r="B2" s="94">
        <v>3437</v>
      </c>
      <c r="C2" s="94">
        <v>36</v>
      </c>
      <c r="D2" s="94">
        <v>218</v>
      </c>
      <c r="E2" s="94">
        <v>3691</v>
      </c>
      <c r="F2" s="94">
        <v>0</v>
      </c>
      <c r="G2" s="94">
        <v>3691</v>
      </c>
      <c r="H2" s="94">
        <v>5830</v>
      </c>
      <c r="I2" s="95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4" t="s">
        <v>100</v>
      </c>
      <c r="B3" s="94">
        <v>964</v>
      </c>
      <c r="C3" s="94">
        <v>1067</v>
      </c>
      <c r="D3" s="94">
        <v>559</v>
      </c>
      <c r="E3" s="94">
        <v>2590</v>
      </c>
      <c r="F3" s="94">
        <v>0</v>
      </c>
      <c r="G3" s="94">
        <v>2590</v>
      </c>
      <c r="H3" s="94">
        <v>7741</v>
      </c>
      <c r="I3" s="95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4" t="s">
        <v>101</v>
      </c>
      <c r="B4" s="94">
        <v>1</v>
      </c>
      <c r="C4" s="94">
        <v>8</v>
      </c>
      <c r="D4" s="94">
        <v>0</v>
      </c>
      <c r="E4" s="94">
        <v>9</v>
      </c>
      <c r="F4" s="94">
        <v>12</v>
      </c>
      <c r="G4" s="94">
        <v>13</v>
      </c>
      <c r="H4" s="94">
        <v>14</v>
      </c>
      <c r="I4" s="95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6"/>
      <c r="B5" s="96"/>
      <c r="C5" s="96"/>
      <c r="D5" s="96"/>
      <c r="E5" s="96"/>
      <c r="F5" s="96"/>
      <c r="G5" s="96"/>
      <c r="H5" s="96"/>
      <c r="I5" s="96"/>
      <c r="K5" s="6" t="s">
        <v>135</v>
      </c>
      <c r="L5" s="65">
        <f>F21</f>
        <v>5</v>
      </c>
    </row>
    <row r="6" spans="1:13" x14ac:dyDescent="0.25">
      <c r="A6" s="94" t="s">
        <v>102</v>
      </c>
      <c r="B6" s="94">
        <v>4250</v>
      </c>
      <c r="C6" s="94">
        <v>1106</v>
      </c>
      <c r="D6" s="94">
        <v>771</v>
      </c>
      <c r="E6" s="94">
        <v>6127</v>
      </c>
      <c r="F6" s="94">
        <v>16</v>
      </c>
      <c r="G6" s="94">
        <v>6134</v>
      </c>
      <c r="H6" s="94">
        <v>18310</v>
      </c>
      <c r="I6" s="126">
        <f>Table2[[#This Row],[Total Violations]]/Table2[[#This Row],[Total Shifts]]</f>
        <v>0.33500819224467504</v>
      </c>
      <c r="J6" s="20"/>
      <c r="K6" s="6" t="s">
        <v>160</v>
      </c>
      <c r="L6" s="109">
        <f>L4/L5</f>
        <v>1157</v>
      </c>
    </row>
    <row r="7" spans="1:13" x14ac:dyDescent="0.25">
      <c r="A7" s="94" t="s">
        <v>103</v>
      </c>
      <c r="B7" s="94">
        <v>4250</v>
      </c>
      <c r="C7" s="94">
        <v>1106</v>
      </c>
      <c r="D7" s="94">
        <v>771</v>
      </c>
      <c r="E7" s="94">
        <v>6127</v>
      </c>
      <c r="F7" s="94">
        <v>16</v>
      </c>
      <c r="G7" s="94">
        <v>6134</v>
      </c>
      <c r="H7" s="94">
        <v>13332</v>
      </c>
      <c r="I7" s="126">
        <f>Table2[[#This Row],[Total Violations]]/Table2[[#This Row],[Total Shifts]]</f>
        <v>0.46009600960096009</v>
      </c>
      <c r="J7" s="20"/>
      <c r="K7" s="6" t="s">
        <v>161</v>
      </c>
      <c r="L7" s="109">
        <f>E21</f>
        <v>0</v>
      </c>
    </row>
    <row r="8" spans="1:13" x14ac:dyDescent="0.25">
      <c r="A8" s="94" t="s">
        <v>104</v>
      </c>
      <c r="B8" s="94">
        <v>965</v>
      </c>
      <c r="C8" s="94">
        <v>1076</v>
      </c>
      <c r="D8" s="94">
        <v>559</v>
      </c>
      <c r="E8" s="94">
        <v>2600</v>
      </c>
      <c r="F8" s="94">
        <v>16</v>
      </c>
      <c r="G8" s="94">
        <v>2607</v>
      </c>
      <c r="H8" s="94">
        <v>7760</v>
      </c>
      <c r="I8" s="126">
        <f>Table2[[#This Row],[Total Violations]]/Table2[[#This Row],[Total Shifts]]</f>
        <v>0.33595360824742271</v>
      </c>
      <c r="J8" s="20"/>
      <c r="K8" s="6" t="s">
        <v>172</v>
      </c>
      <c r="L8" s="65" t="e">
        <f>LOOKUP(1000000, PAGA!A2:'PAGA'!DZ2, PAGA!A2:'PAGA'!DZ2)</f>
        <v>#N/A</v>
      </c>
    </row>
    <row r="9" spans="1:13" x14ac:dyDescent="0.25">
      <c r="A9" s="94" t="s">
        <v>166</v>
      </c>
      <c r="B9" s="94"/>
      <c r="C9" s="94"/>
      <c r="D9" s="94"/>
      <c r="E9" s="94"/>
      <c r="F9" s="94"/>
      <c r="G9" s="94"/>
      <c r="H9" s="94"/>
      <c r="I9" s="126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4" t="s">
        <v>105</v>
      </c>
      <c r="B10" s="94">
        <v>1</v>
      </c>
      <c r="C10" s="94">
        <v>9</v>
      </c>
      <c r="D10" s="94">
        <v>0</v>
      </c>
      <c r="E10" s="94">
        <v>10</v>
      </c>
      <c r="F10" s="94">
        <v>16</v>
      </c>
      <c r="G10" s="94">
        <v>17</v>
      </c>
      <c r="H10" s="94">
        <v>19</v>
      </c>
      <c r="I10" s="126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4" t="s">
        <v>106</v>
      </c>
      <c r="B11" s="94">
        <v>0</v>
      </c>
      <c r="C11" s="94">
        <v>1</v>
      </c>
      <c r="D11" s="94">
        <v>0</v>
      </c>
      <c r="E11" s="94">
        <v>1</v>
      </c>
      <c r="F11" s="94">
        <v>4</v>
      </c>
      <c r="G11" s="94">
        <v>4</v>
      </c>
      <c r="H11" s="94">
        <v>5</v>
      </c>
      <c r="I11" s="126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4"/>
      <c r="B12" s="94"/>
      <c r="C12" s="94"/>
      <c r="D12" s="94"/>
      <c r="E12" s="94"/>
      <c r="F12" s="94"/>
      <c r="G12" s="94"/>
      <c r="H12" s="94">
        <v>5785</v>
      </c>
      <c r="I12" s="95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2" t="s">
        <v>95</v>
      </c>
      <c r="B14" s="122" t="s">
        <v>107</v>
      </c>
      <c r="C14" s="122" t="s">
        <v>162</v>
      </c>
      <c r="D14" s="122" t="s">
        <v>108</v>
      </c>
      <c r="K14" s="6" t="s">
        <v>5</v>
      </c>
      <c r="L14" s="14"/>
    </row>
    <row r="15" spans="1:13" x14ac:dyDescent="0.25">
      <c r="A15" s="94" t="s">
        <v>101</v>
      </c>
      <c r="B15" s="94">
        <v>0</v>
      </c>
      <c r="C15" s="94">
        <v>0</v>
      </c>
      <c r="D15" s="94">
        <v>12</v>
      </c>
      <c r="K15" s="7" t="s">
        <v>6</v>
      </c>
      <c r="L15" s="14"/>
      <c r="M15" s="3"/>
    </row>
    <row r="16" spans="1:13" x14ac:dyDescent="0.25">
      <c r="A16" s="94" t="s">
        <v>105</v>
      </c>
      <c r="B16" s="108">
        <v>0</v>
      </c>
      <c r="C16" s="94">
        <v>0</v>
      </c>
      <c r="D16" s="94">
        <v>16</v>
      </c>
      <c r="K16" s="7" t="s">
        <v>7</v>
      </c>
      <c r="L16" s="14"/>
    </row>
    <row r="17" spans="1:14" x14ac:dyDescent="0.25">
      <c r="A17" s="94" t="s">
        <v>106</v>
      </c>
      <c r="B17" s="94">
        <v>0</v>
      </c>
      <c r="C17" s="94">
        <v>0</v>
      </c>
      <c r="D17" s="94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0"/>
      <c r="F21" s="127">
        <v>5</v>
      </c>
      <c r="G21" s="127"/>
      <c r="K21" s="6" t="s">
        <v>19</v>
      </c>
      <c r="L21" s="58">
        <f>C21</f>
        <v>1842</v>
      </c>
    </row>
    <row r="22" spans="1:14" x14ac:dyDescent="0.25">
      <c r="B22" s="11"/>
      <c r="K22" s="6" t="s">
        <v>164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165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3" t="s">
        <v>95</v>
      </c>
      <c r="B26" s="124" t="s">
        <v>96</v>
      </c>
      <c r="C26" s="125" t="s">
        <v>97</v>
      </c>
      <c r="D26" s="125" t="s">
        <v>98</v>
      </c>
      <c r="E26" s="125" t="s">
        <v>120</v>
      </c>
      <c r="F26" s="125" t="s">
        <v>121</v>
      </c>
      <c r="K26" s="6" t="s">
        <v>10</v>
      </c>
      <c r="L26" s="67"/>
      <c r="N26" s="11"/>
    </row>
    <row r="27" spans="1:14" x14ac:dyDescent="0.25">
      <c r="A27" s="97" t="s">
        <v>119</v>
      </c>
      <c r="B27" s="98">
        <f>B2/H2</f>
        <v>0.58953687821612355</v>
      </c>
      <c r="C27" s="98">
        <f>C2/H2</f>
        <v>6.1749571183533445E-3</v>
      </c>
      <c r="D27" s="98">
        <f>D2/H2</f>
        <v>3.7392795883361918E-2</v>
      </c>
      <c r="E27" s="98">
        <f>E2/H2</f>
        <v>0.63310463121783878</v>
      </c>
      <c r="F27" s="99">
        <f>F2/H2</f>
        <v>0</v>
      </c>
      <c r="K27" s="7" t="s">
        <v>11</v>
      </c>
      <c r="L27" s="14"/>
      <c r="N27" s="11"/>
    </row>
    <row r="28" spans="1:14" x14ac:dyDescent="0.25">
      <c r="A28" s="100" t="s">
        <v>100</v>
      </c>
      <c r="B28" s="101">
        <f>B3/H3</f>
        <v>0.12453171424880506</v>
      </c>
      <c r="C28" s="101">
        <f>C3/H3</f>
        <v>0.13783748869655083</v>
      </c>
      <c r="D28" s="101">
        <f>D3/H3</f>
        <v>7.2212892391163935E-2</v>
      </c>
      <c r="E28" s="101">
        <f>E3/H3</f>
        <v>0.33458209533651984</v>
      </c>
      <c r="F28" s="102">
        <f>F3/H3</f>
        <v>0</v>
      </c>
      <c r="K28" s="7" t="s">
        <v>12</v>
      </c>
      <c r="L28" s="14"/>
      <c r="N28" s="11"/>
    </row>
    <row r="29" spans="1:14" x14ac:dyDescent="0.25">
      <c r="A29" s="97" t="s">
        <v>101</v>
      </c>
      <c r="B29" s="98">
        <f>B4/H4</f>
        <v>7.1428571428571425E-2</v>
      </c>
      <c r="C29" s="98">
        <f>C4/H4</f>
        <v>0.5714285714285714</v>
      </c>
      <c r="D29" s="98">
        <f>D4/H4</f>
        <v>0</v>
      </c>
      <c r="E29" s="98">
        <f>E4/H4</f>
        <v>0.6428571428571429</v>
      </c>
      <c r="F29" s="103">
        <f>F4/H4</f>
        <v>0.8571428571428571</v>
      </c>
      <c r="K29" s="7" t="s">
        <v>117</v>
      </c>
      <c r="L29" s="14"/>
      <c r="N29" s="11"/>
    </row>
    <row r="30" spans="1:14" x14ac:dyDescent="0.25">
      <c r="A30" s="104"/>
      <c r="B30" s="105"/>
      <c r="C30" s="105"/>
      <c r="D30" s="105"/>
      <c r="E30" s="105"/>
      <c r="F30" s="105"/>
      <c r="K30" s="7" t="s">
        <v>13</v>
      </c>
      <c r="L30" s="14"/>
      <c r="N30" s="11"/>
    </row>
    <row r="31" spans="1:14" x14ac:dyDescent="0.25">
      <c r="A31" s="97" t="s">
        <v>102</v>
      </c>
      <c r="B31" s="98">
        <f>B6/H6</f>
        <v>0.23211359912616056</v>
      </c>
      <c r="C31" s="98">
        <f>C6/H6</f>
        <v>6.0404150737302022E-2</v>
      </c>
      <c r="D31" s="98">
        <f>D6/H6</f>
        <v>4.2108137629710538E-2</v>
      </c>
      <c r="E31" s="98">
        <f>E6/H6</f>
        <v>0.33462588749317312</v>
      </c>
      <c r="F31" s="106">
        <f>F6/H6</f>
        <v>8.7383943200436919E-4</v>
      </c>
      <c r="K31" s="5"/>
      <c r="L31" s="12"/>
      <c r="N31" s="11"/>
    </row>
    <row r="32" spans="1:14" x14ac:dyDescent="0.25">
      <c r="A32" s="107" t="s">
        <v>103</v>
      </c>
      <c r="B32" s="101">
        <f>B7/H7</f>
        <v>0.31878187818781878</v>
      </c>
      <c r="C32" s="101">
        <f>C7/H7</f>
        <v>8.2958295829582959E-2</v>
      </c>
      <c r="D32" s="101">
        <f>D7/H7</f>
        <v>5.7830783078307829E-2</v>
      </c>
      <c r="E32" s="101">
        <f>E7/H7</f>
        <v>0.45957095709570955</v>
      </c>
      <c r="F32" s="102">
        <f>F7/H7</f>
        <v>1.2001200120012002E-3</v>
      </c>
      <c r="K32" s="9" t="s">
        <v>111</v>
      </c>
      <c r="L32" s="12"/>
      <c r="N32" s="11"/>
    </row>
    <row r="33" spans="1:14" x14ac:dyDescent="0.25">
      <c r="A33" s="97" t="s">
        <v>104</v>
      </c>
      <c r="B33" s="98">
        <f>B8/H8</f>
        <v>0.12435567010309279</v>
      </c>
      <c r="C33" s="98">
        <f>C8/H8</f>
        <v>0.138659793814433</v>
      </c>
      <c r="D33" s="98">
        <f>D8/H8</f>
        <v>7.2036082474226798E-2</v>
      </c>
      <c r="E33" s="98">
        <f>E8/H8</f>
        <v>0.33505154639175255</v>
      </c>
      <c r="F33" s="99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0" t="s">
        <v>105</v>
      </c>
      <c r="B34" s="101">
        <f t="shared" ref="B34:B35" si="0">B10/H10</f>
        <v>5.2631578947368418E-2</v>
      </c>
      <c r="C34" s="101">
        <f t="shared" ref="C34:C35" si="1">C10/H10</f>
        <v>0.47368421052631576</v>
      </c>
      <c r="D34" s="101">
        <f t="shared" ref="D34:D35" si="2">D10/H10</f>
        <v>0</v>
      </c>
      <c r="E34" s="101">
        <f t="shared" ref="E34:E35" si="3">E10/H10</f>
        <v>0.52631578947368418</v>
      </c>
      <c r="F34" s="102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7" t="s">
        <v>106</v>
      </c>
      <c r="B35" s="98">
        <f t="shared" si="0"/>
        <v>0</v>
      </c>
      <c r="C35" s="98">
        <f t="shared" si="1"/>
        <v>0.2</v>
      </c>
      <c r="D35" s="98">
        <f t="shared" si="2"/>
        <v>0</v>
      </c>
      <c r="E35" s="98">
        <f t="shared" si="3"/>
        <v>0.2</v>
      </c>
      <c r="F35" s="99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7"/>
      <c r="B36" s="101"/>
      <c r="C36" s="101"/>
      <c r="D36" s="101"/>
      <c r="E36" s="101"/>
      <c r="F36" s="102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4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5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1"/>
      <c r="B39" s="112"/>
      <c r="C39" s="112"/>
      <c r="D39" s="112"/>
      <c r="E39" s="112"/>
      <c r="F39" s="112"/>
      <c r="G39" s="112"/>
      <c r="H39" s="112"/>
      <c r="I39" s="113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6" sqref="B26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60" t="s">
        <v>76</v>
      </c>
      <c r="B1" s="162" t="s">
        <v>77</v>
      </c>
      <c r="C1" s="166" t="s">
        <v>89</v>
      </c>
      <c r="D1" s="164" t="s">
        <v>94</v>
      </c>
    </row>
    <row r="2" spans="1:4" ht="26.25" customHeight="1" x14ac:dyDescent="0.25">
      <c r="A2" s="161"/>
      <c r="B2" s="163"/>
      <c r="C2" s="167"/>
      <c r="D2" s="165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6"/>
      <c r="D7" s="24"/>
    </row>
    <row r="8" spans="1:4" x14ac:dyDescent="0.25">
      <c r="A8" s="26" t="s">
        <v>92</v>
      </c>
      <c r="B8" s="27"/>
      <c r="C8" s="117"/>
      <c r="D8" s="21"/>
    </row>
    <row r="9" spans="1:4" x14ac:dyDescent="0.25">
      <c r="A9" s="26" t="s">
        <v>78</v>
      </c>
      <c r="B9" s="27"/>
      <c r="C9" s="118"/>
      <c r="D9" s="22"/>
    </row>
    <row r="10" spans="1:4" x14ac:dyDescent="0.25">
      <c r="A10" s="26" t="s">
        <v>109</v>
      </c>
      <c r="B10" s="27"/>
      <c r="C10" s="118"/>
      <c r="D10" s="22"/>
    </row>
    <row r="11" spans="1:4" x14ac:dyDescent="0.25">
      <c r="A11" s="26" t="s">
        <v>128</v>
      </c>
      <c r="B11" s="27"/>
      <c r="C11" s="118"/>
      <c r="D11" s="22"/>
    </row>
    <row r="12" spans="1:4" x14ac:dyDescent="0.25">
      <c r="A12" s="26" t="s">
        <v>129</v>
      </c>
      <c r="B12" s="27"/>
      <c r="C12" s="118"/>
      <c r="D12" s="22"/>
    </row>
    <row r="13" spans="1:4" x14ac:dyDescent="0.25">
      <c r="A13" s="26" t="s">
        <v>163</v>
      </c>
      <c r="B13" s="27"/>
      <c r="C13" s="118"/>
      <c r="D13" s="22"/>
    </row>
    <row r="14" spans="1:4" x14ac:dyDescent="0.25">
      <c r="A14" s="26" t="s">
        <v>167</v>
      </c>
      <c r="B14" s="27"/>
      <c r="C14" s="118"/>
      <c r="D14" s="22"/>
    </row>
    <row r="15" spans="1:4" x14ac:dyDescent="0.25">
      <c r="A15" s="26" t="s">
        <v>168</v>
      </c>
      <c r="B15" s="27"/>
      <c r="C15" s="118"/>
      <c r="D15" s="22"/>
    </row>
    <row r="16" spans="1:4" x14ac:dyDescent="0.25">
      <c r="A16" s="26" t="s">
        <v>169</v>
      </c>
      <c r="B16" s="27"/>
      <c r="C16" s="118"/>
      <c r="D16" s="22"/>
    </row>
    <row r="17" spans="1:4" x14ac:dyDescent="0.25">
      <c r="A17" s="26" t="s">
        <v>223</v>
      </c>
      <c r="B17" s="27"/>
      <c r="C17" s="118"/>
      <c r="D17" s="22"/>
    </row>
    <row r="18" spans="1:4" ht="15.75" thickBot="1" x14ac:dyDescent="0.3">
      <c r="A18" s="28" t="s">
        <v>224</v>
      </c>
      <c r="B18" s="29"/>
      <c r="C18" s="119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28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54"/>
  <sheetViews>
    <sheetView workbookViewId="0">
      <selection activeCell="E6" sqref="E6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/>
      <c r="B1" s="79"/>
      <c r="C1" s="79"/>
      <c r="D1" s="169" t="str">
        <f>TEXT(B14,"0.0%") &amp; " Meal Violation Rate"</f>
        <v>46.0% Meal Violation Rate</v>
      </c>
      <c r="E1" s="169"/>
      <c r="F1" s="80"/>
    </row>
    <row r="2" spans="1:6" x14ac:dyDescent="0.25">
      <c r="A2" s="80" t="s">
        <v>173</v>
      </c>
      <c r="B2" s="80"/>
      <c r="E2" s="158" t="s">
        <v>241</v>
      </c>
      <c r="F2" s="158" t="s">
        <v>242</v>
      </c>
    </row>
    <row r="3" spans="1:6" x14ac:dyDescent="0.25">
      <c r="A3" s="168" t="s">
        <v>147</v>
      </c>
      <c r="B3" s="168"/>
      <c r="E3" s="159">
        <v>44927</v>
      </c>
      <c r="F3" s="159">
        <f ca="1">TODAY()</f>
        <v>45937</v>
      </c>
    </row>
    <row r="4" spans="1:6" ht="22.5" x14ac:dyDescent="0.25">
      <c r="A4" s="81" t="s">
        <v>148</v>
      </c>
      <c r="B4" s="81" t="s">
        <v>225</v>
      </c>
      <c r="C4" s="81" t="s">
        <v>149</v>
      </c>
      <c r="D4" s="81" t="s">
        <v>150</v>
      </c>
      <c r="E4" s="81" t="s">
        <v>238</v>
      </c>
      <c r="F4" s="81" t="s">
        <v>151</v>
      </c>
    </row>
    <row r="5" spans="1:6" x14ac:dyDescent="0.25">
      <c r="A5" s="82">
        <f>'Data Analysis'!L5</f>
        <v>5</v>
      </c>
      <c r="B5" s="83">
        <v>1</v>
      </c>
      <c r="C5" s="84">
        <f>'Pay Analysis'!C18</f>
        <v>0</v>
      </c>
      <c r="D5" s="84">
        <f>A5*B5*C5</f>
        <v>0</v>
      </c>
      <c r="E5" s="84">
        <f ca="1" xml:space="preserve"> D5 * 0.1 * ((F3 - E3) / 2) / 3651</f>
        <v>0</v>
      </c>
      <c r="F5" s="84">
        <f ca="1">E5+D5</f>
        <v>0</v>
      </c>
    </row>
    <row r="6" spans="1:6" x14ac:dyDescent="0.25">
      <c r="A6" s="88" t="s">
        <v>157</v>
      </c>
      <c r="B6" s="88"/>
      <c r="C6" s="88"/>
      <c r="D6" s="84"/>
      <c r="E6" s="84"/>
      <c r="F6" s="84"/>
    </row>
    <row r="7" spans="1:6" x14ac:dyDescent="0.25">
      <c r="A7" s="87" t="s">
        <v>112</v>
      </c>
      <c r="B7" s="87" t="s">
        <v>158</v>
      </c>
      <c r="C7" s="87" t="s">
        <v>156</v>
      </c>
      <c r="D7" s="84"/>
      <c r="E7" s="84"/>
      <c r="F7" s="84"/>
    </row>
    <row r="8" spans="1:6" x14ac:dyDescent="0.25">
      <c r="A8" s="83">
        <f>'Pay Analysis'!C3</f>
        <v>0</v>
      </c>
      <c r="B8" s="82">
        <v>0</v>
      </c>
      <c r="C8" s="84">
        <f>(50*A8)+(100*(B8-A8))</f>
        <v>0</v>
      </c>
      <c r="D8" s="84"/>
      <c r="E8" s="84"/>
      <c r="F8" s="84"/>
    </row>
    <row r="9" spans="1:6" x14ac:dyDescent="0.25">
      <c r="A9" s="83"/>
      <c r="B9" s="82"/>
      <c r="C9" s="84"/>
      <c r="D9" s="84"/>
      <c r="E9" s="84"/>
      <c r="F9" s="84"/>
    </row>
    <row r="10" spans="1:6" x14ac:dyDescent="0.25">
      <c r="A10" s="83"/>
      <c r="B10" s="82"/>
      <c r="C10" s="84"/>
      <c r="D10" s="84"/>
      <c r="E10" s="84"/>
      <c r="F10" s="84"/>
    </row>
    <row r="11" spans="1:6" x14ac:dyDescent="0.25">
      <c r="A11" s="80" t="s">
        <v>174</v>
      </c>
      <c r="B11" s="83"/>
      <c r="C11" s="157"/>
      <c r="D11" s="157"/>
      <c r="E11" s="158" t="s">
        <v>241</v>
      </c>
      <c r="F11" s="158" t="s">
        <v>242</v>
      </c>
    </row>
    <row r="12" spans="1:6" x14ac:dyDescent="0.25">
      <c r="A12" s="168" t="s">
        <v>152</v>
      </c>
      <c r="B12" s="168"/>
      <c r="C12" s="156"/>
      <c r="D12" s="156"/>
      <c r="E12" s="159">
        <v>44197</v>
      </c>
      <c r="F12" s="159">
        <f ca="1">TODAY()</f>
        <v>45937</v>
      </c>
    </row>
    <row r="13" spans="1:6" x14ac:dyDescent="0.25">
      <c r="A13" s="85" t="s">
        <v>148</v>
      </c>
      <c r="B13" s="85" t="s">
        <v>93</v>
      </c>
      <c r="C13" s="85" t="s">
        <v>153</v>
      </c>
      <c r="D13" s="85" t="s">
        <v>150</v>
      </c>
      <c r="E13" s="81" t="s">
        <v>237</v>
      </c>
      <c r="F13" s="85" t="s">
        <v>151</v>
      </c>
    </row>
    <row r="14" spans="1:6" x14ac:dyDescent="0.25">
      <c r="A14" s="82">
        <f>'Data Analysis'!L5</f>
        <v>5</v>
      </c>
      <c r="B14" s="86">
        <f>'Data Analysis'!$I$7</f>
        <v>0.46009600960096009</v>
      </c>
      <c r="C14" s="84">
        <f>'Pay Analysis'!C17</f>
        <v>0</v>
      </c>
      <c r="D14" s="84">
        <f>A14*5*B14*C14</f>
        <v>0</v>
      </c>
      <c r="E14" s="84">
        <f ca="1" xml:space="preserve"> D14 * 0.07 * ((F12 - E12) / 2) / 365</f>
        <v>0</v>
      </c>
      <c r="F14" s="84">
        <f ca="1">D14+E14</f>
        <v>0</v>
      </c>
    </row>
    <row r="15" spans="1:6" x14ac:dyDescent="0.25">
      <c r="A15" s="168" t="s">
        <v>154</v>
      </c>
      <c r="B15" s="168"/>
      <c r="C15" s="168"/>
      <c r="D15" s="168"/>
      <c r="E15" s="168"/>
      <c r="F15" s="168"/>
    </row>
    <row r="16" spans="1:6" x14ac:dyDescent="0.25">
      <c r="A16" s="87" t="s">
        <v>148</v>
      </c>
      <c r="B16" s="87" t="s">
        <v>93</v>
      </c>
      <c r="C16" s="87" t="s">
        <v>153</v>
      </c>
      <c r="D16" s="87" t="s">
        <v>150</v>
      </c>
      <c r="E16" s="81" t="s">
        <v>237</v>
      </c>
      <c r="F16" s="87" t="s">
        <v>151</v>
      </c>
    </row>
    <row r="17" spans="1:6" x14ac:dyDescent="0.25">
      <c r="A17" s="82">
        <f>'Data Analysis'!L5</f>
        <v>5</v>
      </c>
      <c r="B17" s="86"/>
      <c r="C17" s="84">
        <f>'Pay Analysis'!C17</f>
        <v>0</v>
      </c>
      <c r="D17" s="84">
        <f>A17*5*B17*C17</f>
        <v>0</v>
      </c>
      <c r="E17" s="84">
        <f ca="1" xml:space="preserve"> D17 * 0.07 * ((F12 - E12) / 2) / 365</f>
        <v>0</v>
      </c>
      <c r="F17" s="84">
        <f ca="1">D17+E17</f>
        <v>0</v>
      </c>
    </row>
    <row r="18" spans="1:6" x14ac:dyDescent="0.25">
      <c r="A18" s="168" t="s">
        <v>236</v>
      </c>
      <c r="B18" s="168"/>
      <c r="C18" s="88"/>
      <c r="D18" s="88"/>
      <c r="E18" s="88"/>
      <c r="F18" s="88"/>
    </row>
    <row r="19" spans="1:6" x14ac:dyDescent="0.25">
      <c r="A19" s="87" t="s">
        <v>132</v>
      </c>
      <c r="B19" s="87" t="s">
        <v>153</v>
      </c>
      <c r="C19" s="87" t="s">
        <v>155</v>
      </c>
      <c r="D19" s="87" t="s">
        <v>156</v>
      </c>
      <c r="E19" s="83"/>
      <c r="F19" s="89"/>
    </row>
    <row r="20" spans="1:6" x14ac:dyDescent="0.25">
      <c r="A20" s="83">
        <f>'Pay Analysis'!C6</f>
        <v>0</v>
      </c>
      <c r="B20" s="84">
        <f>'Pay Analysis'!$C$17</f>
        <v>0</v>
      </c>
      <c r="C20" s="84">
        <f>B20*8*30</f>
        <v>0</v>
      </c>
      <c r="D20" s="84">
        <f>C20*A20</f>
        <v>0</v>
      </c>
      <c r="E20" s="83"/>
      <c r="F20" s="89"/>
    </row>
    <row r="21" spans="1:6" x14ac:dyDescent="0.25">
      <c r="A21" s="168" t="s">
        <v>239</v>
      </c>
      <c r="B21" s="168"/>
      <c r="C21" s="155"/>
      <c r="D21" s="83"/>
      <c r="E21" s="83"/>
      <c r="F21" s="89"/>
    </row>
    <row r="22" spans="1:6" x14ac:dyDescent="0.25">
      <c r="A22" s="87" t="s">
        <v>240</v>
      </c>
      <c r="B22" s="81" t="s">
        <v>237</v>
      </c>
      <c r="C22" s="87" t="s">
        <v>148</v>
      </c>
      <c r="D22" s="87" t="s">
        <v>150</v>
      </c>
      <c r="E22" s="81" t="s">
        <v>237</v>
      </c>
      <c r="F22" s="81" t="s">
        <v>151</v>
      </c>
    </row>
    <row r="23" spans="1:6" x14ac:dyDescent="0.25">
      <c r="A23" s="84"/>
      <c r="B23" s="84">
        <f xml:space="preserve"> A23 * 0.07 * ((D12 - C12) / 2) / 365</f>
        <v>0</v>
      </c>
      <c r="C23" s="171">
        <f>A17</f>
        <v>5</v>
      </c>
      <c r="D23" s="172">
        <f>C23*B23</f>
        <v>0</v>
      </c>
      <c r="E23" s="84">
        <f ca="1" xml:space="preserve"> A23 * 0.07 * ((F12 - E12) / 2) / 365</f>
        <v>0</v>
      </c>
      <c r="F23" s="154">
        <f ca="1">D23+E23</f>
        <v>0</v>
      </c>
    </row>
    <row r="24" spans="1:6" x14ac:dyDescent="0.25">
      <c r="D24" s="88"/>
      <c r="E24" s="88"/>
      <c r="F24" s="88"/>
    </row>
    <row r="25" spans="1:6" ht="15.75" thickBot="1" x14ac:dyDescent="0.3">
      <c r="A25" s="90" t="s">
        <v>159</v>
      </c>
      <c r="B25" s="91">
        <f ca="1">SUM(F5+C8+F14+F17+D20+C23)</f>
        <v>5</v>
      </c>
      <c r="C25" s="83"/>
      <c r="D25" s="83"/>
      <c r="E25" s="83"/>
      <c r="F25" s="89"/>
    </row>
    <row r="26" spans="1:6" ht="15.75" thickBot="1" x14ac:dyDescent="0.3">
      <c r="A26" s="92"/>
      <c r="B26" s="92"/>
      <c r="C26" s="92"/>
      <c r="D26" s="92"/>
      <c r="E26" s="92"/>
      <c r="F26" s="93"/>
    </row>
    <row r="27" spans="1:6" ht="15.75" thickTop="1" x14ac:dyDescent="0.25">
      <c r="A27" s="89"/>
      <c r="B27" s="89"/>
      <c r="C27" s="89"/>
      <c r="D27" s="89"/>
      <c r="E27" s="89"/>
      <c r="F27" s="89"/>
    </row>
    <row r="48" ht="18.7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40.5" customHeight="1" x14ac:dyDescent="0.25"/>
    <row r="54" ht="51" customHeight="1" x14ac:dyDescent="0.25"/>
  </sheetData>
  <mergeCells count="6">
    <mergeCell ref="A21:B21"/>
    <mergeCell ref="A12:B12"/>
    <mergeCell ref="A3:B3"/>
    <mergeCell ref="D1:E1"/>
    <mergeCell ref="A15:F15"/>
    <mergeCell ref="A18:B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4"/>
    <col min="2" max="7" width="12" style="11" customWidth="1"/>
  </cols>
  <sheetData>
    <row r="1" spans="1:7" x14ac:dyDescent="0.25">
      <c r="A1" s="129"/>
      <c r="B1" s="130"/>
      <c r="C1" s="130"/>
      <c r="D1" s="130"/>
      <c r="E1" s="130"/>
      <c r="F1" s="130" t="s">
        <v>170</v>
      </c>
      <c r="G1" s="130" t="s">
        <v>171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53" t="s">
        <v>226</v>
      </c>
      <c r="B1" s="153" t="s">
        <v>227</v>
      </c>
      <c r="C1" s="153" t="s">
        <v>228</v>
      </c>
      <c r="D1" s="130" t="s">
        <v>229</v>
      </c>
      <c r="E1" s="153" t="s">
        <v>230</v>
      </c>
      <c r="F1" s="153" t="s">
        <v>231</v>
      </c>
      <c r="G1" s="153" t="s">
        <v>232</v>
      </c>
      <c r="H1" s="153" t="s">
        <v>233</v>
      </c>
      <c r="I1" s="153" t="s">
        <v>234</v>
      </c>
      <c r="J1" s="153" t="s">
        <v>235</v>
      </c>
    </row>
    <row r="2" spans="1:10" x14ac:dyDescent="0.25">
      <c r="A2" s="38"/>
      <c r="B2" s="69"/>
      <c r="C2" s="69"/>
      <c r="D2" s="38"/>
    </row>
    <row r="3" spans="1:10" x14ac:dyDescent="0.25">
      <c r="A3" s="38"/>
      <c r="B3" s="69"/>
      <c r="C3" s="69"/>
      <c r="D3" s="38"/>
    </row>
    <row r="4" spans="1:10" x14ac:dyDescent="0.25">
      <c r="A4" s="38"/>
      <c r="B4" s="69"/>
      <c r="C4" s="69"/>
      <c r="D4" s="38"/>
    </row>
    <row r="5" spans="1:10" x14ac:dyDescent="0.25">
      <c r="A5" s="38"/>
      <c r="B5" s="69"/>
      <c r="C5" s="69"/>
      <c r="D5" s="38"/>
    </row>
    <row r="6" spans="1:10" x14ac:dyDescent="0.25">
      <c r="A6" s="38"/>
      <c r="B6" s="69"/>
      <c r="C6" s="69"/>
      <c r="D6" s="38"/>
    </row>
    <row r="7" spans="1:10" x14ac:dyDescent="0.25">
      <c r="A7" s="38"/>
      <c r="B7" s="69"/>
      <c r="C7" s="69"/>
      <c r="D7" s="38"/>
    </row>
    <row r="8" spans="1:10" x14ac:dyDescent="0.25">
      <c r="A8" s="38"/>
      <c r="B8" s="69"/>
      <c r="C8" s="69"/>
      <c r="D8" s="38"/>
    </row>
    <row r="9" spans="1:10" x14ac:dyDescent="0.25">
      <c r="A9" s="38"/>
      <c r="B9" s="69"/>
      <c r="C9" s="69"/>
      <c r="D9" s="38"/>
    </row>
    <row r="10" spans="1:10" x14ac:dyDescent="0.25">
      <c r="A10" s="38"/>
      <c r="B10" s="69"/>
      <c r="C10" s="69"/>
      <c r="D10" s="38"/>
    </row>
    <row r="11" spans="1:10" x14ac:dyDescent="0.25">
      <c r="A11" s="38"/>
      <c r="B11" s="69"/>
      <c r="C11" s="69"/>
      <c r="D11" s="38"/>
    </row>
    <row r="12" spans="1:10" x14ac:dyDescent="0.25">
      <c r="A12" s="38"/>
      <c r="B12" s="69"/>
      <c r="C12" s="69"/>
      <c r="D12" s="38"/>
    </row>
    <row r="13" spans="1:10" x14ac:dyDescent="0.25">
      <c r="A13" s="38"/>
      <c r="B13" s="69"/>
      <c r="C13" s="69"/>
      <c r="D13" s="38"/>
    </row>
    <row r="14" spans="1:10" x14ac:dyDescent="0.25">
      <c r="A14" s="38"/>
      <c r="B14" s="69"/>
      <c r="C14" s="69"/>
      <c r="D14" s="38"/>
    </row>
    <row r="15" spans="1:10" x14ac:dyDescent="0.25">
      <c r="A15" s="38"/>
      <c r="B15" s="69"/>
      <c r="C15" s="69"/>
      <c r="D15" s="38"/>
    </row>
    <row r="16" spans="1:10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31" t="s">
        <v>175</v>
      </c>
      <c r="B1" s="152" t="s">
        <v>176</v>
      </c>
      <c r="C1" s="152" t="s">
        <v>177</v>
      </c>
      <c r="D1" s="152" t="s">
        <v>178</v>
      </c>
      <c r="E1" s="152" t="s">
        <v>179</v>
      </c>
    </row>
    <row r="2" spans="1:5" ht="15.75" x14ac:dyDescent="0.25">
      <c r="A2" s="132" t="s">
        <v>180</v>
      </c>
      <c r="B2" s="132"/>
      <c r="C2" s="132"/>
      <c r="D2" s="132"/>
      <c r="E2" s="132">
        <f>Table5[[#This Row],[3rd Rest]]+Table5[[#This Row],[2nd Rest]]+Table5[[#This Row],[1st Rest]]</f>
        <v>0</v>
      </c>
    </row>
    <row r="3" spans="1:5" ht="15.75" x14ac:dyDescent="0.25">
      <c r="A3" s="132" t="s">
        <v>181</v>
      </c>
      <c r="B3" s="132"/>
      <c r="C3" s="132"/>
      <c r="D3" s="132"/>
      <c r="E3" s="132">
        <f>Table5[[#This Row],[3rd Rest]]+Table5[[#This Row],[2nd Rest]]+Table5[[#This Row],[1st Rest]]</f>
        <v>0</v>
      </c>
    </row>
    <row r="4" spans="1:5" ht="15.75" x14ac:dyDescent="0.25">
      <c r="A4" s="132" t="s">
        <v>182</v>
      </c>
      <c r="B4" s="132">
        <f>B5+B6</f>
        <v>0</v>
      </c>
      <c r="C4" s="132">
        <f t="shared" ref="C4:D4" si="0">C5+C6</f>
        <v>0</v>
      </c>
      <c r="D4" s="132">
        <f t="shared" si="0"/>
        <v>0</v>
      </c>
      <c r="E4" s="132">
        <f>Table5[[#This Row],[3rd Rest]]+Table5[[#This Row],[2nd Rest]]+Table5[[#This Row],[1st Rest]]</f>
        <v>0</v>
      </c>
    </row>
    <row r="5" spans="1:5" ht="15.75" x14ac:dyDescent="0.25">
      <c r="A5" s="133" t="s">
        <v>183</v>
      </c>
      <c r="B5" s="132"/>
      <c r="C5" s="132"/>
      <c r="D5" s="132"/>
      <c r="E5" s="132">
        <f>Table5[[#This Row],[3rd Rest]]+Table5[[#This Row],[2nd Rest]]+Table5[[#This Row],[1st Rest]]</f>
        <v>0</v>
      </c>
    </row>
    <row r="6" spans="1:5" ht="15.75" x14ac:dyDescent="0.25">
      <c r="A6" s="133" t="s">
        <v>184</v>
      </c>
      <c r="B6" s="132"/>
      <c r="C6" s="132"/>
      <c r="D6" s="132"/>
      <c r="E6" s="132">
        <f>Table5[[#This Row],[3rd Rest]]+Table5[[#This Row],[2nd Rest]]+Table5[[#This Row],[1st Rest]]</f>
        <v>0</v>
      </c>
    </row>
    <row r="7" spans="1:5" ht="15.75" x14ac:dyDescent="0.25">
      <c r="A7" s="132" t="s">
        <v>93</v>
      </c>
      <c r="B7" s="134" t="e">
        <f>B6/B2</f>
        <v>#DIV/0!</v>
      </c>
      <c r="C7" s="134" t="e">
        <f>C6/C2</f>
        <v>#DIV/0!</v>
      </c>
      <c r="D7" s="134" t="e">
        <f>D6/D2</f>
        <v>#DIV/0!</v>
      </c>
      <c r="E7" s="134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41"/>
  <sheetViews>
    <sheetView tabSelected="1" workbookViewId="0">
      <selection activeCell="A7" sqref="A7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70" t="s">
        <v>222</v>
      </c>
      <c r="B1" s="170"/>
      <c r="C1" s="170"/>
      <c r="D1" s="170"/>
    </row>
    <row r="2" spans="1:4" x14ac:dyDescent="0.25">
      <c r="A2" s="136" t="s">
        <v>185</v>
      </c>
      <c r="B2" s="136" t="s">
        <v>186</v>
      </c>
      <c r="C2" s="137" t="s">
        <v>221</v>
      </c>
      <c r="D2" s="137"/>
    </row>
    <row r="3" spans="1:4" x14ac:dyDescent="0.25">
      <c r="A3" s="138" t="s">
        <v>244</v>
      </c>
      <c r="B3" s="140">
        <f>'Data Analysis'!L2</f>
        <v>128</v>
      </c>
      <c r="C3" s="138">
        <f>B3*5</f>
        <v>640</v>
      </c>
      <c r="D3" s="139"/>
    </row>
    <row r="4" spans="1:4" x14ac:dyDescent="0.25">
      <c r="A4" s="138" t="s">
        <v>133</v>
      </c>
      <c r="B4" s="140"/>
      <c r="C4" s="138"/>
      <c r="D4" s="139"/>
    </row>
    <row r="5" spans="1:4" x14ac:dyDescent="0.25">
      <c r="A5" s="138" t="s">
        <v>132</v>
      </c>
      <c r="B5" s="140"/>
      <c r="C5" s="138"/>
      <c r="D5" s="139"/>
    </row>
    <row r="6" spans="1:4" x14ac:dyDescent="0.25">
      <c r="A6" s="138" t="s">
        <v>245</v>
      </c>
      <c r="B6" s="148" t="str">
        <f>'Data Analysis'!L3</f>
        <v>07/05/15 - 11/17/19</v>
      </c>
      <c r="C6" s="138"/>
      <c r="D6" s="139"/>
    </row>
    <row r="7" spans="1:4" x14ac:dyDescent="0.25">
      <c r="A7" s="138" t="s">
        <v>187</v>
      </c>
      <c r="B7" s="140">
        <f>'Data Analysis'!L4</f>
        <v>5785</v>
      </c>
      <c r="C7" s="138">
        <f>B7*5</f>
        <v>28925</v>
      </c>
      <c r="D7" s="139"/>
    </row>
    <row r="8" spans="1:4" x14ac:dyDescent="0.25">
      <c r="A8" s="138" t="s">
        <v>188</v>
      </c>
      <c r="B8" s="141">
        <f>'Data Analysis'!L6</f>
        <v>1157</v>
      </c>
      <c r="C8" s="138"/>
      <c r="D8" s="139"/>
    </row>
    <row r="9" spans="1:4" x14ac:dyDescent="0.25">
      <c r="A9" s="138" t="s">
        <v>189</v>
      </c>
      <c r="B9" s="141">
        <f>'Data Analysis'!L7</f>
        <v>0</v>
      </c>
      <c r="C9" s="138"/>
      <c r="D9" s="139"/>
    </row>
    <row r="10" spans="1:4" x14ac:dyDescent="0.25">
      <c r="A10" s="138" t="s">
        <v>190</v>
      </c>
      <c r="B10" s="142">
        <f>'Pay Analysis'!C17</f>
        <v>0</v>
      </c>
      <c r="C10" s="138"/>
      <c r="D10" s="139"/>
    </row>
    <row r="11" spans="1:4" x14ac:dyDescent="0.25">
      <c r="A11" s="138" t="s">
        <v>191</v>
      </c>
      <c r="B11" s="140">
        <f>'Data Analysis'!L5</f>
        <v>5</v>
      </c>
      <c r="C11" s="138">
        <f t="shared" ref="C11:C12" si="0">B11*5</f>
        <v>25</v>
      </c>
      <c r="D11" s="139"/>
    </row>
    <row r="12" spans="1:4" x14ac:dyDescent="0.25">
      <c r="A12" s="138" t="str">
        <f>'Data Analysis'!K8</f>
        <v>PAGA Pay Periods from time data</v>
      </c>
      <c r="B12" s="140" t="e">
        <f>'Data Analysis'!L8</f>
        <v>#N/A</v>
      </c>
      <c r="C12" s="138" t="e">
        <f t="shared" si="0"/>
        <v>#N/A</v>
      </c>
      <c r="D12" s="139"/>
    </row>
    <row r="13" spans="1:4" x14ac:dyDescent="0.25">
      <c r="A13" s="138" t="s">
        <v>243</v>
      </c>
      <c r="B13" s="140"/>
      <c r="C13" s="138"/>
      <c r="D13" s="139"/>
    </row>
    <row r="14" spans="1:4" x14ac:dyDescent="0.25">
      <c r="A14" s="138" t="s">
        <v>192</v>
      </c>
      <c r="B14" s="147" t="str">
        <f>'Data Analysis'!L21&amp;" of "&amp;'Data Analysis'!L20</f>
        <v>1842 of 7856</v>
      </c>
      <c r="C14" s="138">
        <f>'Data Analysis'!L21*5</f>
        <v>9210</v>
      </c>
      <c r="D14" s="139"/>
    </row>
    <row r="15" spans="1:4" x14ac:dyDescent="0.25">
      <c r="A15" s="139"/>
      <c r="B15" s="139"/>
      <c r="C15" s="139"/>
      <c r="D15" s="139"/>
    </row>
    <row r="16" spans="1:4" x14ac:dyDescent="0.25">
      <c r="A16" s="170" t="s">
        <v>193</v>
      </c>
      <c r="B16" s="170"/>
      <c r="C16" s="170"/>
      <c r="D16" s="170"/>
    </row>
    <row r="17" spans="1:4" x14ac:dyDescent="0.25">
      <c r="A17" s="136" t="s">
        <v>194</v>
      </c>
      <c r="B17" s="136" t="s">
        <v>195</v>
      </c>
      <c r="C17" s="136" t="s">
        <v>196</v>
      </c>
      <c r="D17" s="137" t="s">
        <v>99</v>
      </c>
    </row>
    <row r="18" spans="1:4" x14ac:dyDescent="0.25">
      <c r="A18" s="138" t="s">
        <v>197</v>
      </c>
      <c r="B18" s="138">
        <f>'Data Analysis'!B7</f>
        <v>4250</v>
      </c>
      <c r="C18" s="145">
        <f>B18/D18</f>
        <v>0.31878187818781878</v>
      </c>
      <c r="D18" s="138">
        <f>'Data Analysis'!H7</f>
        <v>13332</v>
      </c>
    </row>
    <row r="19" spans="1:4" x14ac:dyDescent="0.25">
      <c r="A19" s="138" t="s">
        <v>198</v>
      </c>
      <c r="B19" s="138">
        <f>'Data Analysis'!C7</f>
        <v>1106</v>
      </c>
      <c r="C19" s="145">
        <f t="shared" ref="C19:C21" si="1">B19/D19</f>
        <v>8.2958295829582959E-2</v>
      </c>
      <c r="D19" s="138">
        <f>D18</f>
        <v>13332</v>
      </c>
    </row>
    <row r="20" spans="1:4" x14ac:dyDescent="0.25">
      <c r="A20" s="138" t="s">
        <v>199</v>
      </c>
      <c r="B20" s="138">
        <f>'Data Analysis'!D7</f>
        <v>771</v>
      </c>
      <c r="C20" s="145">
        <f t="shared" si="1"/>
        <v>5.7830783078307829E-2</v>
      </c>
      <c r="D20" s="138">
        <f>D18</f>
        <v>13332</v>
      </c>
    </row>
    <row r="21" spans="1:4" x14ac:dyDescent="0.25">
      <c r="A21" s="138" t="s">
        <v>200</v>
      </c>
      <c r="B21" s="138">
        <f>'Data Analysis'!F10</f>
        <v>16</v>
      </c>
      <c r="C21" s="145">
        <f t="shared" si="1"/>
        <v>0.84210526315789469</v>
      </c>
      <c r="D21" s="138">
        <f>'Data Analysis'!H10</f>
        <v>19</v>
      </c>
    </row>
    <row r="22" spans="1:4" x14ac:dyDescent="0.25">
      <c r="A22" s="138" t="s">
        <v>201</v>
      </c>
      <c r="B22" s="138">
        <f>'Data Analysis'!L26</f>
        <v>0</v>
      </c>
      <c r="C22" s="144">
        <f>B22/D22</f>
        <v>0</v>
      </c>
      <c r="D22" s="138">
        <f>D20</f>
        <v>13332</v>
      </c>
    </row>
    <row r="23" spans="1:4" x14ac:dyDescent="0.25">
      <c r="A23" s="139"/>
      <c r="B23" s="139"/>
      <c r="C23" s="139"/>
      <c r="D23" s="139"/>
    </row>
    <row r="24" spans="1:4" x14ac:dyDescent="0.25">
      <c r="A24" s="170" t="s">
        <v>202</v>
      </c>
      <c r="B24" s="170"/>
      <c r="C24" s="170"/>
      <c r="D24" s="170"/>
    </row>
    <row r="25" spans="1:4" x14ac:dyDescent="0.25">
      <c r="A25" s="136" t="s">
        <v>203</v>
      </c>
      <c r="B25" s="136" t="s">
        <v>99</v>
      </c>
      <c r="C25" s="136" t="s">
        <v>204</v>
      </c>
      <c r="D25" s="136" t="s">
        <v>205</v>
      </c>
    </row>
    <row r="26" spans="1:4" x14ac:dyDescent="0.25">
      <c r="A26" s="138" t="s">
        <v>206</v>
      </c>
      <c r="B26" s="138">
        <f>'Data Analysis'!H2</f>
        <v>5830</v>
      </c>
      <c r="C26" s="145">
        <f>'Data Analysis'!E2/'Data Analysis'!H2</f>
        <v>0.63310463121783878</v>
      </c>
      <c r="D26" s="149" t="s">
        <v>207</v>
      </c>
    </row>
    <row r="27" spans="1:4" x14ac:dyDescent="0.25">
      <c r="A27" s="138" t="s">
        <v>208</v>
      </c>
      <c r="B27" s="138">
        <f>'Data Analysis'!H3</f>
        <v>7741</v>
      </c>
      <c r="C27" s="145">
        <f>'Data Analysis'!E3/'Data Analysis'!H3</f>
        <v>0.33458209533651984</v>
      </c>
      <c r="D27" s="149" t="s">
        <v>207</v>
      </c>
    </row>
    <row r="28" spans="1:4" x14ac:dyDescent="0.25">
      <c r="A28" s="138" t="s">
        <v>209</v>
      </c>
      <c r="B28" s="138">
        <f>'Data Analysis'!H4</f>
        <v>14</v>
      </c>
      <c r="C28" s="145">
        <f>'Data Analysis'!E4/'Data Analysis'!H4</f>
        <v>0.6428571428571429</v>
      </c>
      <c r="D28" s="145">
        <f>'Data Analysis'!F4/'Data Analysis'!H4</f>
        <v>0.8571428571428571</v>
      </c>
    </row>
    <row r="29" spans="1:4" x14ac:dyDescent="0.25">
      <c r="A29" s="138" t="s">
        <v>210</v>
      </c>
      <c r="B29" s="138">
        <f>'Data Analysis'!H11</f>
        <v>5</v>
      </c>
      <c r="C29" s="145">
        <f>'Data Analysis'!E11/'Data Analysis'!H11</f>
        <v>0.2</v>
      </c>
      <c r="D29" s="145">
        <f>'Data Analysis'!F11/'Data Analysis'!H11</f>
        <v>0.8</v>
      </c>
    </row>
    <row r="30" spans="1:4" x14ac:dyDescent="0.25">
      <c r="A30" s="139"/>
      <c r="B30" s="139"/>
      <c r="C30" s="139"/>
      <c r="D30" s="139"/>
    </row>
    <row r="31" spans="1:4" x14ac:dyDescent="0.25">
      <c r="A31" s="170" t="s">
        <v>211</v>
      </c>
      <c r="B31" s="170"/>
      <c r="C31" s="170"/>
      <c r="D31" s="170"/>
    </row>
    <row r="32" spans="1:4" x14ac:dyDescent="0.25">
      <c r="A32" s="138" t="s">
        <v>212</v>
      </c>
      <c r="B32" s="143">
        <f>'Data Analysis'!L29</f>
        <v>0</v>
      </c>
      <c r="C32" s="138" t="s">
        <v>213</v>
      </c>
      <c r="D32" s="143">
        <f>'Data Analysis'!L28</f>
        <v>0</v>
      </c>
    </row>
    <row r="33" spans="1:4" x14ac:dyDescent="0.25">
      <c r="A33" s="138" t="s">
        <v>220</v>
      </c>
      <c r="B33" s="146">
        <f>'Data Analysis'!L30</f>
        <v>0</v>
      </c>
      <c r="C33" s="138"/>
      <c r="D33" s="143"/>
    </row>
    <row r="34" spans="1:4" x14ac:dyDescent="0.25">
      <c r="A34" s="139"/>
      <c r="B34" s="139"/>
      <c r="C34" s="139"/>
      <c r="D34" s="139"/>
    </row>
    <row r="35" spans="1:4" x14ac:dyDescent="0.25">
      <c r="A35" s="170" t="s">
        <v>214</v>
      </c>
      <c r="B35" s="170"/>
      <c r="C35" s="170"/>
      <c r="D35" s="170"/>
    </row>
    <row r="36" spans="1:4" x14ac:dyDescent="0.25">
      <c r="A36" s="136" t="s">
        <v>215</v>
      </c>
      <c r="B36" s="136" t="s">
        <v>186</v>
      </c>
      <c r="C36" s="137"/>
      <c r="D36" s="137"/>
    </row>
    <row r="37" spans="1:4" x14ac:dyDescent="0.25">
      <c r="A37" s="138" t="s">
        <v>216</v>
      </c>
      <c r="B37" s="138">
        <f>'Data Analysis'!H6</f>
        <v>18310</v>
      </c>
      <c r="C37" s="139"/>
      <c r="D37" s="139"/>
    </row>
    <row r="38" spans="1:4" x14ac:dyDescent="0.25">
      <c r="A38" s="138" t="s">
        <v>217</v>
      </c>
      <c r="B38" s="138">
        <f>'Rest Periods'!E3</f>
        <v>0</v>
      </c>
      <c r="C38" s="139"/>
      <c r="D38" s="139"/>
    </row>
    <row r="39" spans="1:4" x14ac:dyDescent="0.25">
      <c r="A39" s="138" t="s">
        <v>93</v>
      </c>
      <c r="B39" s="151" t="e">
        <f>'Rest Periods'!E7</f>
        <v>#DIV/0!</v>
      </c>
      <c r="C39" s="139"/>
      <c r="D39" s="139"/>
    </row>
    <row r="40" spans="1:4" x14ac:dyDescent="0.25">
      <c r="A40" s="138" t="s">
        <v>218</v>
      </c>
      <c r="B40" s="150" t="s">
        <v>219</v>
      </c>
      <c r="C40" s="139"/>
      <c r="D40" s="139"/>
    </row>
    <row r="41" spans="1:4" ht="16.5" x14ac:dyDescent="0.25">
      <c r="A41" s="135"/>
    </row>
  </sheetData>
  <mergeCells count="5">
    <mergeCell ref="A1:D1"/>
    <mergeCell ref="A16:D16"/>
    <mergeCell ref="A24:D24"/>
    <mergeCell ref="A31:D31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2025-10-07T21:05:30Z</dcterms:modified>
</cp:coreProperties>
</file>