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angming/Documents/MATLAB/PUPD Sensor Project/"/>
    </mc:Choice>
  </mc:AlternateContent>
  <bookViews>
    <workbookView xWindow="4000" yWindow="460" windowWidth="25600" windowHeight="19940" tabRatio="500"/>
  </bookViews>
  <sheets>
    <sheet name="small_cap" sheetId="1" r:id="rId1"/>
    <sheet name="1cap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R5" i="1"/>
  <c r="S5" i="1"/>
  <c r="T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R6" i="1"/>
  <c r="S6" i="1"/>
  <c r="T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R7" i="1"/>
  <c r="S7" i="1"/>
  <c r="T7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R8" i="1"/>
  <c r="S8" i="1"/>
  <c r="T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R9" i="1"/>
  <c r="S9" i="1"/>
  <c r="T9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R10" i="1"/>
  <c r="S10" i="1"/>
  <c r="T1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R11" i="1"/>
  <c r="S11" i="1"/>
  <c r="T11" i="1"/>
  <c r="T13" i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R5" i="2"/>
  <c r="S5" i="2"/>
  <c r="T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R6" i="2"/>
  <c r="S6" i="2"/>
  <c r="T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R7" i="2"/>
  <c r="S7" i="2"/>
  <c r="T7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R8" i="2"/>
  <c r="S8" i="2"/>
  <c r="T8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R9" i="2"/>
  <c r="S9" i="2"/>
  <c r="T9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R10" i="2"/>
  <c r="S10" i="2"/>
  <c r="T10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R11" i="2"/>
  <c r="S11" i="2"/>
  <c r="T11" i="2"/>
  <c r="T12" i="2"/>
  <c r="Q7" i="1"/>
  <c r="Q5" i="1"/>
  <c r="P5" i="1"/>
  <c r="Q11" i="1"/>
  <c r="P11" i="1"/>
  <c r="Q10" i="1"/>
  <c r="P10" i="1"/>
  <c r="Q9" i="1"/>
  <c r="P9" i="1"/>
  <c r="Q8" i="1"/>
  <c r="P8" i="1"/>
  <c r="P7" i="1"/>
  <c r="Q6" i="1"/>
  <c r="P6" i="1"/>
  <c r="Q11" i="2"/>
  <c r="Q10" i="2"/>
  <c r="Q9" i="2"/>
  <c r="Q8" i="2"/>
  <c r="Q7" i="2"/>
  <c r="Q6" i="2"/>
  <c r="P11" i="2"/>
  <c r="P10" i="2"/>
  <c r="P9" i="2"/>
  <c r="P8" i="2"/>
  <c r="P7" i="2"/>
  <c r="P6" i="2"/>
  <c r="Q5" i="2"/>
  <c r="P5" i="2"/>
  <c r="L2" i="2"/>
  <c r="L1" i="1"/>
</calcChain>
</file>

<file path=xl/sharedStrings.xml><?xml version="1.0" encoding="utf-8"?>
<sst xmlns="http://schemas.openxmlformats.org/spreadsheetml/2006/main" count="38" uniqueCount="6">
  <si>
    <t>Rfsr</t>
  </si>
  <si>
    <t>Time</t>
  </si>
  <si>
    <t>prove the threshold is contant</t>
  </si>
  <si>
    <t xml:space="preserve">Time_avg </t>
  </si>
  <si>
    <t>Time_max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</si>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</sst>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D1" workbookViewId="0">
      <selection activeCell="G9" sqref="G9"/>
    </sheetView>
  </sheetViews>
  <sheetFormatPr baseColWidth="10" defaultRowHeight="16" x14ac:dyDescent="0.2"/>
  <cols>
    <col min="12" max="12" width="12" bestFit="1" customWidth="1"/>
  </cols>
  <sheetData>
    <row r="1" spans="1:20" x14ac:dyDescent="0.2">
      <c r="A1" t="s">
        <v>2</v>
      </c>
      <c r="L1">
        <f>1/48000000</f>
        <v>2.0833333333333335E-8</v>
      </c>
    </row>
    <row r="4" spans="1:20" x14ac:dyDescent="0.2">
      <c r="A4" s="2" t="s">
        <v>0</v>
      </c>
      <c r="B4" s="2" t="s">
        <v>1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1</v>
      </c>
      <c r="M4" s="2" t="s">
        <v>0</v>
      </c>
      <c r="N4" s="2" t="s">
        <v>1</v>
      </c>
      <c r="P4" s="2" t="s">
        <v>0</v>
      </c>
      <c r="Q4" s="2" t="s">
        <v>3</v>
      </c>
      <c r="R4" s="2" t="s">
        <v>4</v>
      </c>
      <c r="S4" s="2" t="s">
        <v>5</v>
      </c>
    </row>
    <row r="5" spans="1:20" x14ac:dyDescent="0.2">
      <c r="A5" s="2">
        <v>989</v>
      </c>
      <c r="B5">
        <f>24306000*(1/48000000)</f>
        <v>0.50637500000000002</v>
      </c>
      <c r="C5" s="2">
        <v>1964</v>
      </c>
      <c r="D5">
        <f>52610000*(1/48000000)</f>
        <v>1.0960416666666668</v>
      </c>
      <c r="E5" s="2">
        <v>5059</v>
      </c>
      <c r="F5">
        <f>90383000*(1/48000000)</f>
        <v>1.8829791666666669</v>
      </c>
      <c r="G5" s="2">
        <v>9878</v>
      </c>
      <c r="H5">
        <f>175814000*(1/48000000)</f>
        <v>3.6627916666666667</v>
      </c>
      <c r="I5" s="2">
        <v>29734</v>
      </c>
      <c r="J5">
        <f>754990000*(1/48000000)</f>
        <v>15.728958333333335</v>
      </c>
      <c r="K5" s="2">
        <v>80445</v>
      </c>
      <c r="L5">
        <f>1333992000*(1/48000000)</f>
        <v>27.791500000000003</v>
      </c>
      <c r="M5" s="2">
        <v>99668</v>
      </c>
      <c r="N5">
        <f>1634213000*(1/48000000)</f>
        <v>34.046104166666666</v>
      </c>
      <c r="P5">
        <f>A5</f>
        <v>989</v>
      </c>
      <c r="Q5">
        <f>AVERAGE(B5:B59)</f>
        <v>0.50777279874213843</v>
      </c>
      <c r="R5">
        <f>MAX(B5:B59)</f>
        <v>0.52170833333333333</v>
      </c>
      <c r="S5">
        <f>MIN(B5:B59)</f>
        <v>0.49252083333333335</v>
      </c>
      <c r="T5">
        <f>R5-S5</f>
        <v>2.9187499999999977E-2</v>
      </c>
    </row>
    <row r="6" spans="1:20" x14ac:dyDescent="0.2">
      <c r="B6">
        <f>24738000*(1/48000000)</f>
        <v>0.51537500000000003</v>
      </c>
      <c r="D6">
        <f>54139000*(1/48000000)</f>
        <v>1.1278958333333333</v>
      </c>
      <c r="F6">
        <f>91067000*(1/48000000)</f>
        <v>1.8972291666666667</v>
      </c>
      <c r="H6">
        <f>174571000*(1/48000000)</f>
        <v>3.6368958333333334</v>
      </c>
      <c r="J6">
        <f>767552000*(1/48000000)</f>
        <v>15.990666666666668</v>
      </c>
      <c r="L6">
        <f>1332378000*(1/48000000)</f>
        <v>27.757875000000002</v>
      </c>
      <c r="N6">
        <f>1633478000*(1/48000000)</f>
        <v>34.030791666666666</v>
      </c>
      <c r="P6">
        <f>C5</f>
        <v>1964</v>
      </c>
      <c r="Q6">
        <f>AVERAGE(D5:D59)</f>
        <v>0.97501533018867936</v>
      </c>
      <c r="R6">
        <f>MAX(D5:D59)</f>
        <v>1.1278958333333333</v>
      </c>
      <c r="S6">
        <f>MIN(D5:D59)</f>
        <v>0.84593750000000001</v>
      </c>
      <c r="T6">
        <f t="shared" ref="T6:T11" si="0">R6-S6</f>
        <v>0.28195833333333331</v>
      </c>
    </row>
    <row r="7" spans="1:20" x14ac:dyDescent="0.2">
      <c r="B7">
        <f>24362000*(1/48000000)</f>
        <v>0.50754166666666667</v>
      </c>
      <c r="D7">
        <f>50469000*(1/48000000)</f>
        <v>1.0514375</v>
      </c>
      <c r="F7">
        <f>89839000*(1/48000000)</f>
        <v>1.8716458333333335</v>
      </c>
      <c r="H7">
        <f>174174000*(1/48000000)</f>
        <v>3.6286250000000004</v>
      </c>
      <c r="J7">
        <f>750616000*(1/48000000)</f>
        <v>15.637833333333335</v>
      </c>
      <c r="L7">
        <f>1333645000*(1/48000000)</f>
        <v>27.784270833333334</v>
      </c>
      <c r="N7">
        <f>1639322000*(1/48000000)</f>
        <v>34.152541666666671</v>
      </c>
      <c r="P7">
        <f>E5</f>
        <v>5059</v>
      </c>
      <c r="Q7">
        <f>AVERAGE(F5:F59)</f>
        <v>1.8730161163522012</v>
      </c>
      <c r="R7">
        <f>MAX(F5:F59)</f>
        <v>1.8998958333333333</v>
      </c>
      <c r="S7">
        <f>MIN(F5:F59)</f>
        <v>1.8472916666666668</v>
      </c>
      <c r="T7">
        <f t="shared" si="0"/>
        <v>5.2604166666666563E-2</v>
      </c>
    </row>
    <row r="8" spans="1:20" x14ac:dyDescent="0.2">
      <c r="B8">
        <f>25042000*(1/48000000)</f>
        <v>0.52170833333333333</v>
      </c>
      <c r="D8">
        <f>44132000*(1/48000000)</f>
        <v>0.91941666666666677</v>
      </c>
      <c r="F8">
        <f>89128000*(1/48000000)</f>
        <v>1.8568333333333333</v>
      </c>
      <c r="H8">
        <f>174396000*(1/48000000)</f>
        <v>3.6332500000000003</v>
      </c>
      <c r="J8">
        <f>752348000*(1/48000000)</f>
        <v>15.673916666666667</v>
      </c>
      <c r="L8">
        <f>1337033000*(1/48000000)</f>
        <v>27.854854166666669</v>
      </c>
      <c r="N8">
        <f>1638720000*(1/48000000)</f>
        <v>34.14</v>
      </c>
      <c r="P8">
        <f>G5</f>
        <v>9878</v>
      </c>
      <c r="Q8">
        <f>AVERAGE(H5:H59)</f>
        <v>3.5567562893081779</v>
      </c>
      <c r="R8">
        <f>MAX(H5:H59)</f>
        <v>3.6627916666666667</v>
      </c>
      <c r="S8">
        <f>MIN(H5:H59)</f>
        <v>3.5106250000000001</v>
      </c>
      <c r="T8">
        <f t="shared" si="0"/>
        <v>0.15216666666666656</v>
      </c>
    </row>
    <row r="9" spans="1:20" x14ac:dyDescent="0.2">
      <c r="B9">
        <f>24135000*(1/48000000)</f>
        <v>0.5028125</v>
      </c>
      <c r="D9">
        <f>46514000*(1/48000000)</f>
        <v>0.96904166666666669</v>
      </c>
      <c r="F9">
        <f>89493000*(1/48000000)</f>
        <v>1.8644375000000002</v>
      </c>
      <c r="H9">
        <f>173398000*(1/48000000)</f>
        <v>3.6124583333333335</v>
      </c>
      <c r="J9">
        <f>749476000*(1/48000000)</f>
        <v>15.614083333333335</v>
      </c>
      <c r="L9">
        <f>1355860000*(1/48000000)</f>
        <v>28.247083333333336</v>
      </c>
      <c r="N9">
        <f>1639299000*(1/48000000)</f>
        <v>34.1520625</v>
      </c>
      <c r="P9">
        <f>I5</f>
        <v>29734</v>
      </c>
      <c r="Q9">
        <f>AVERAGE(J5:J59)</f>
        <v>15.211165880503151</v>
      </c>
      <c r="R9">
        <f>MAX(J5:J59)</f>
        <v>15.990666666666668</v>
      </c>
      <c r="S9">
        <f>MIN(J5:J59)</f>
        <v>14.576895833333333</v>
      </c>
      <c r="T9">
        <f t="shared" si="0"/>
        <v>1.4137708333333343</v>
      </c>
    </row>
    <row r="10" spans="1:20" x14ac:dyDescent="0.2">
      <c r="B10">
        <f>23671000*(1/48000000)</f>
        <v>0.49314583333333334</v>
      </c>
      <c r="D10">
        <f>48590000*(1/48000000)</f>
        <v>1.0122916666666668</v>
      </c>
      <c r="F10">
        <f>88670000*(1/48000000)</f>
        <v>1.8472916666666668</v>
      </c>
      <c r="H10">
        <f>173457000*(1/48000000)</f>
        <v>3.6136875000000002</v>
      </c>
      <c r="J10">
        <f>740980000*(1/48000000)</f>
        <v>15.437083333333334</v>
      </c>
      <c r="L10">
        <f>1334205000*(1/48000000)</f>
        <v>27.795937500000001</v>
      </c>
      <c r="N10">
        <f>1639203000*(1/48000000)</f>
        <v>34.150062500000004</v>
      </c>
      <c r="P10">
        <f>K5</f>
        <v>80445</v>
      </c>
      <c r="Q10">
        <f>AVERAGE(L5:L59)</f>
        <v>28.04845479559749</v>
      </c>
      <c r="R10">
        <f>MAX(L5:L59)</f>
        <v>29.6038125</v>
      </c>
      <c r="S10">
        <f>MIN(L5:L59)</f>
        <v>27.696416666666668</v>
      </c>
      <c r="T10">
        <f t="shared" si="0"/>
        <v>1.9073958333333323</v>
      </c>
    </row>
    <row r="11" spans="1:20" x14ac:dyDescent="0.2">
      <c r="B11">
        <f>24453000*(1/48000000)</f>
        <v>0.50943749999999999</v>
      </c>
      <c r="D11">
        <f>46876000*(1/48000000)</f>
        <v>0.97658333333333336</v>
      </c>
      <c r="F11">
        <f>89497000*(1/48000000)</f>
        <v>1.8645208333333334</v>
      </c>
      <c r="H11">
        <f>174659000*(1/48000000)</f>
        <v>3.6387291666666668</v>
      </c>
      <c r="J11">
        <f>742111000*(1/48000000)</f>
        <v>15.460645833333334</v>
      </c>
      <c r="L11">
        <f>1331357000*(1/48000000)</f>
        <v>27.73660416666667</v>
      </c>
      <c r="N11">
        <f>1633154000*(1/48000000)</f>
        <v>34.024041666666669</v>
      </c>
      <c r="P11">
        <f>M5</f>
        <v>99668</v>
      </c>
      <c r="Q11">
        <f>AVERAGE(N5:N59)</f>
        <v>34.057299135220127</v>
      </c>
      <c r="R11">
        <f>MAX(N5:N59)</f>
        <v>34.152541666666671</v>
      </c>
      <c r="S11">
        <f>MIN(N5:N59)</f>
        <v>33.990645833333332</v>
      </c>
      <c r="T11">
        <f t="shared" si="0"/>
        <v>0.16189583333333957</v>
      </c>
    </row>
    <row r="12" spans="1:20" x14ac:dyDescent="0.2">
      <c r="B12">
        <f>24348000*(1/48000000)</f>
        <v>0.50724999999999998</v>
      </c>
      <c r="D12">
        <f>47603000*(1/48000000)</f>
        <v>0.99172916666666677</v>
      </c>
      <c r="F12">
        <f>89715000*(1/48000000)</f>
        <v>1.8690625000000001</v>
      </c>
      <c r="H12">
        <f>174087000*(1/48000000)</f>
        <v>3.6268125000000002</v>
      </c>
      <c r="J12">
        <f>738588000*(1/48000000)</f>
        <v>15.387250000000002</v>
      </c>
      <c r="L12">
        <f>1331124000*(1/48000000)</f>
        <v>27.731750000000002</v>
      </c>
      <c r="N12">
        <f>1632814000*(1/48000000)</f>
        <v>34.016958333333335</v>
      </c>
    </row>
    <row r="13" spans="1:20" x14ac:dyDescent="0.2">
      <c r="B13">
        <f>24240000*(1/48000000)</f>
        <v>0.505</v>
      </c>
      <c r="D13">
        <f>53936000*(1/48000000)</f>
        <v>1.1236666666666668</v>
      </c>
      <c r="F13">
        <f>89064000*(1/48000000)</f>
        <v>1.8555000000000001</v>
      </c>
      <c r="H13">
        <f>172242000*(1/48000000)</f>
        <v>3.5883750000000001</v>
      </c>
      <c r="J13">
        <f>737793000*(1/48000000)</f>
        <v>15.370687500000001</v>
      </c>
      <c r="L13">
        <f>1330393000*(1/48000000)</f>
        <v>27.716520833333334</v>
      </c>
      <c r="N13">
        <f>1633156000*(1/48000000)</f>
        <v>34.024083333333337</v>
      </c>
      <c r="T13">
        <f>AVERAGE(T5:T11)</f>
        <v>0.571282738095239</v>
      </c>
    </row>
    <row r="14" spans="1:20" x14ac:dyDescent="0.2">
      <c r="B14">
        <f>24526000*(1/48000000)</f>
        <v>0.5109583333333334</v>
      </c>
      <c r="D14">
        <f>48353000*(1/48000000)</f>
        <v>1.0073541666666668</v>
      </c>
      <c r="F14">
        <f>90088000*(1/48000000)</f>
        <v>1.8768333333333334</v>
      </c>
      <c r="H14">
        <f>171747000*(1/48000000)</f>
        <v>3.5780625000000001</v>
      </c>
      <c r="J14">
        <f>743088000*(1/48000000)</f>
        <v>15.481000000000002</v>
      </c>
      <c r="L14">
        <f>1331242000*(1/48000000)</f>
        <v>27.734208333333335</v>
      </c>
      <c r="N14">
        <f>1631551000*(1/48000000)</f>
        <v>33.990645833333332</v>
      </c>
    </row>
    <row r="15" spans="1:20" x14ac:dyDescent="0.2">
      <c r="B15">
        <f>24737000*(1/48000000)</f>
        <v>0.51535416666666667</v>
      </c>
      <c r="D15">
        <f>47851000*(1/48000000)</f>
        <v>0.99689583333333343</v>
      </c>
      <c r="F15">
        <f>90018000*(1/48000000)</f>
        <v>1.875375</v>
      </c>
      <c r="H15">
        <f>171644000*(1/48000000)</f>
        <v>3.5759166666666671</v>
      </c>
      <c r="J15">
        <f>744662000*(1/48000000)</f>
        <v>15.513791666666668</v>
      </c>
      <c r="L15">
        <f>1330866000*(1/48000000)</f>
        <v>27.726375000000001</v>
      </c>
      <c r="N15">
        <f>1631991000*(1/48000000)</f>
        <v>33.999812500000004</v>
      </c>
    </row>
    <row r="16" spans="1:20" x14ac:dyDescent="0.2">
      <c r="B16">
        <f>24142000*(1/48000000)</f>
        <v>0.5029583333333334</v>
      </c>
      <c r="D16">
        <f>47339000*(1/48000000)</f>
        <v>0.98622916666666671</v>
      </c>
      <c r="F16">
        <f>88932000*(1/48000000)</f>
        <v>1.8527500000000001</v>
      </c>
      <c r="H16">
        <f>169232000*(1/48000000)</f>
        <v>3.5256666666666669</v>
      </c>
      <c r="J16">
        <f>739100000*(1/48000000)</f>
        <v>15.397916666666667</v>
      </c>
      <c r="L16">
        <f>1331340000*(1/48000000)</f>
        <v>27.736250000000002</v>
      </c>
      <c r="N16">
        <f>1633162000*(1/48000000)</f>
        <v>34.024208333333334</v>
      </c>
    </row>
    <row r="17" spans="2:14" x14ac:dyDescent="0.2">
      <c r="B17">
        <f>24715000*(1/48000000)</f>
        <v>0.51489583333333333</v>
      </c>
      <c r="D17">
        <f>48528000*(1/48000000)</f>
        <v>1.0110000000000001</v>
      </c>
      <c r="F17">
        <f>89549000*(1/48000000)</f>
        <v>1.8656041666666667</v>
      </c>
      <c r="H17">
        <f>169038000*(1/48000000)</f>
        <v>3.5216250000000002</v>
      </c>
      <c r="J17">
        <f>735185000*(1/48000000)</f>
        <v>15.316354166666667</v>
      </c>
      <c r="L17">
        <f>1329428000*(1/48000000)</f>
        <v>27.696416666666668</v>
      </c>
      <c r="N17">
        <f>1631616000*(1/48000000)</f>
        <v>33.992000000000004</v>
      </c>
    </row>
    <row r="18" spans="2:14" x14ac:dyDescent="0.2">
      <c r="B18">
        <f>25032000*(1/48000000)</f>
        <v>0.52150000000000007</v>
      </c>
      <c r="D18">
        <f>47373000*(1/48000000)</f>
        <v>0.98693750000000002</v>
      </c>
      <c r="F18">
        <f>90021000*(1/48000000)</f>
        <v>1.8754375000000001</v>
      </c>
      <c r="H18">
        <f>168734000*(1/48000000)</f>
        <v>3.5152916666666667</v>
      </c>
      <c r="J18">
        <f>738037000*(1/48000000)</f>
        <v>15.375770833333334</v>
      </c>
      <c r="L18">
        <f>1331229000*(1/48000000)</f>
        <v>27.733937500000003</v>
      </c>
      <c r="N18">
        <f>1632915000*(1/48000000)</f>
        <v>34.019062500000004</v>
      </c>
    </row>
    <row r="19" spans="2:14" x14ac:dyDescent="0.2">
      <c r="B19">
        <f>23889000*(1/48000000)</f>
        <v>0.4976875</v>
      </c>
      <c r="D19">
        <f>48052000*(1/48000000)</f>
        <v>1.0010833333333333</v>
      </c>
      <c r="F19">
        <f>90233000*(1/48000000)</f>
        <v>1.8798541666666668</v>
      </c>
      <c r="H19">
        <f>168812000*(1/48000000)</f>
        <v>3.5169166666666669</v>
      </c>
      <c r="J19">
        <f>748951000*(1/48000000)</f>
        <v>15.603145833333334</v>
      </c>
      <c r="L19">
        <f>1329710000*(1/48000000)</f>
        <v>27.702291666666667</v>
      </c>
      <c r="N19">
        <f>1631678000*(1/48000000)</f>
        <v>33.993291666666671</v>
      </c>
    </row>
    <row r="20" spans="2:14" x14ac:dyDescent="0.2">
      <c r="B20">
        <f>23981000*(1/48000000)</f>
        <v>0.49960416666666668</v>
      </c>
      <c r="D20">
        <f>45689000*(1/48000000)</f>
        <v>0.95185416666666678</v>
      </c>
      <c r="F20">
        <f>90164000*(1/48000000)</f>
        <v>1.8784166666666668</v>
      </c>
      <c r="H20">
        <f>168511000*(1/48000000)</f>
        <v>3.5106458333333337</v>
      </c>
      <c r="J20">
        <f>746459000*(1/48000000)</f>
        <v>15.551229166666667</v>
      </c>
      <c r="L20">
        <f>1330556000*(1/48000000)</f>
        <v>27.71991666666667</v>
      </c>
      <c r="N20">
        <f>1632904000*(1/48000000)</f>
        <v>34.018833333333333</v>
      </c>
    </row>
    <row r="21" spans="2:14" x14ac:dyDescent="0.2">
      <c r="B21">
        <f>24088000*(1/48000000)</f>
        <v>0.50183333333333335</v>
      </c>
      <c r="D21">
        <f>46547000*(1/48000000)</f>
        <v>0.96972916666666675</v>
      </c>
      <c r="F21">
        <f>89614000*(1/48000000)</f>
        <v>1.8669583333333335</v>
      </c>
      <c r="H21">
        <f>168913000*(1/48000000)</f>
        <v>3.5190208333333337</v>
      </c>
      <c r="J21">
        <f>744729000*(1/48000000)</f>
        <v>15.515187500000001</v>
      </c>
      <c r="L21">
        <f>1331578000*(1/48000000)</f>
        <v>27.741208333333336</v>
      </c>
      <c r="N21">
        <f>1632938000*(1/48000000)</f>
        <v>34.019541666666669</v>
      </c>
    </row>
    <row r="22" spans="2:14" x14ac:dyDescent="0.2">
      <c r="B22">
        <f>24256000*(1/48000000)</f>
        <v>0.50533333333333341</v>
      </c>
      <c r="D22">
        <f>47881000*(1/48000000)</f>
        <v>0.99752083333333341</v>
      </c>
      <c r="F22">
        <f>89783000*(1/48000000)</f>
        <v>1.8704791666666667</v>
      </c>
      <c r="H22">
        <f>169310000*(1/48000000)</f>
        <v>3.5272916666666667</v>
      </c>
      <c r="J22">
        <f>747756000*(1/48000000)</f>
        <v>15.578250000000001</v>
      </c>
      <c r="L22">
        <f>1332873000*(1/48000000)</f>
        <v>27.768187500000003</v>
      </c>
      <c r="N22">
        <f>1633856000*(1/48000000)</f>
        <v>34.038666666666671</v>
      </c>
    </row>
    <row r="23" spans="2:14" x14ac:dyDescent="0.2">
      <c r="B23">
        <f>24746000*(1/48000000)</f>
        <v>0.51554166666666668</v>
      </c>
      <c r="D23">
        <f>48360000*(1/48000000)</f>
        <v>1.0075000000000001</v>
      </c>
      <c r="F23">
        <f>89744000*(1/48000000)</f>
        <v>1.8696666666666668</v>
      </c>
      <c r="H23">
        <f>168919000*(1/48000000)</f>
        <v>3.5191458333333334</v>
      </c>
      <c r="J23">
        <f>746281000*(1/48000000)</f>
        <v>15.547520833333333</v>
      </c>
      <c r="L23">
        <f>1332822000*(1/48000000)</f>
        <v>27.767125</v>
      </c>
      <c r="N23">
        <f>1633645000*(1/48000000)</f>
        <v>34.034270833333338</v>
      </c>
    </row>
    <row r="24" spans="2:14" x14ac:dyDescent="0.2">
      <c r="B24">
        <f>24182000*(1/48000000)</f>
        <v>0.50379166666666675</v>
      </c>
      <c r="D24">
        <f>48529000*(1/48000000)</f>
        <v>1.0110208333333335</v>
      </c>
      <c r="F24">
        <f>90078000*(1/48000000)</f>
        <v>1.8766250000000002</v>
      </c>
      <c r="H24">
        <f>168510000*(1/48000000)</f>
        <v>3.5106250000000001</v>
      </c>
      <c r="J24">
        <f>745276000*(1/48000000)</f>
        <v>15.526583333333335</v>
      </c>
      <c r="L24">
        <f>1333062000*(1/48000000)</f>
        <v>27.772125000000003</v>
      </c>
      <c r="N24">
        <f>1632315000*(1/48000000)</f>
        <v>34.006562500000001</v>
      </c>
    </row>
    <row r="25" spans="2:14" x14ac:dyDescent="0.2">
      <c r="B25">
        <f>24021000*(1/48000000)</f>
        <v>0.50043749999999998</v>
      </c>
      <c r="D25">
        <f>47999000*(1/48000000)</f>
        <v>0.99997916666666675</v>
      </c>
      <c r="F25">
        <f>89112000*(1/48000000)</f>
        <v>1.8565</v>
      </c>
      <c r="H25">
        <f>168993000*(1/48000000)</f>
        <v>3.5206875000000002</v>
      </c>
      <c r="J25">
        <f>736012000*(1/48000000)</f>
        <v>15.333583333333335</v>
      </c>
      <c r="L25">
        <f>1331556000*(1/48000000)</f>
        <v>27.740750000000002</v>
      </c>
      <c r="N25">
        <f>1632550000*(1/48000000)</f>
        <v>34.011458333333337</v>
      </c>
    </row>
    <row r="26" spans="2:14" x14ac:dyDescent="0.2">
      <c r="B26">
        <f>23722000*(1/48000000)</f>
        <v>0.49420833333333336</v>
      </c>
      <c r="D26">
        <f>46225000*(1/48000000)</f>
        <v>0.96302083333333344</v>
      </c>
      <c r="F26">
        <f>90222000*(1/48000000)</f>
        <v>1.8796250000000001</v>
      </c>
      <c r="H26">
        <f>169241000*(1/48000000)</f>
        <v>3.525854166666667</v>
      </c>
      <c r="J26">
        <f>737521000*(1/48000000)</f>
        <v>15.365020833333334</v>
      </c>
      <c r="L26">
        <f>1332576000*(1/48000000)</f>
        <v>27.762</v>
      </c>
      <c r="N26">
        <f>1634257000*(1/48000000)</f>
        <v>34.047020833333335</v>
      </c>
    </row>
    <row r="27" spans="2:14" x14ac:dyDescent="0.2">
      <c r="B27">
        <f>24336000*(1/48000000)</f>
        <v>0.50700000000000001</v>
      </c>
      <c r="D27">
        <f>48022000*(1/48000000)</f>
        <v>1.0004583333333334</v>
      </c>
      <c r="F27">
        <f>89818000*(1/48000000)</f>
        <v>1.8712083333333334</v>
      </c>
      <c r="H27">
        <f>169543000*(1/48000000)</f>
        <v>3.5321458333333338</v>
      </c>
      <c r="J27">
        <f>745511000*(1/48000000)</f>
        <v>15.531479166666667</v>
      </c>
      <c r="L27">
        <f>1332596000*(1/48000000)</f>
        <v>27.762416666666667</v>
      </c>
      <c r="N27">
        <f>1633725000*(1/48000000)</f>
        <v>34.035937500000003</v>
      </c>
    </row>
    <row r="28" spans="2:14" x14ac:dyDescent="0.2">
      <c r="B28">
        <f>24550000*(1/48000000)</f>
        <v>0.51145833333333335</v>
      </c>
      <c r="D28">
        <f>51644000*(1/48000000)</f>
        <v>1.0759166666666666</v>
      </c>
      <c r="F28">
        <f>89865000*(1/48000000)</f>
        <v>1.8721875000000001</v>
      </c>
      <c r="H28">
        <f>169476000*(1/48000000)</f>
        <v>3.5307500000000003</v>
      </c>
      <c r="J28">
        <f>746487000*(1/48000000)</f>
        <v>15.5518125</v>
      </c>
      <c r="L28">
        <f>1332253000*(1/48000000)</f>
        <v>27.755270833333334</v>
      </c>
      <c r="N28">
        <f>1632599000*(1/48000000)</f>
        <v>34.012479166666665</v>
      </c>
    </row>
    <row r="29" spans="2:14" x14ac:dyDescent="0.2">
      <c r="B29">
        <f>24322000*(1/48000000)</f>
        <v>0.50670833333333332</v>
      </c>
      <c r="D29">
        <f>43015000*(1/48000000)</f>
        <v>0.89614583333333342</v>
      </c>
      <c r="F29">
        <f>89686000*(1/48000000)</f>
        <v>1.8684583333333336</v>
      </c>
      <c r="H29">
        <f>169724000*(1/48000000)</f>
        <v>3.535916666666667</v>
      </c>
      <c r="J29">
        <f>743592000*(1/48000000)</f>
        <v>15.4915</v>
      </c>
      <c r="L29">
        <f>1332219000*(1/48000000)</f>
        <v>27.754562500000002</v>
      </c>
      <c r="N29">
        <f>1632991000*(1/48000000)</f>
        <v>34.020645833333333</v>
      </c>
    </row>
    <row r="30" spans="2:14" x14ac:dyDescent="0.2">
      <c r="B30">
        <f>24298000*(1/48000000)</f>
        <v>0.50620833333333337</v>
      </c>
      <c r="D30">
        <f>42110000*(1/48000000)</f>
        <v>0.87729166666666669</v>
      </c>
      <c r="F30">
        <f>89633000*(1/48000000)</f>
        <v>1.8673541666666669</v>
      </c>
      <c r="H30">
        <f>170060000*(1/48000000)</f>
        <v>3.5429166666666667</v>
      </c>
      <c r="J30">
        <f>750849000*(1/48000000)</f>
        <v>15.642687500000001</v>
      </c>
      <c r="L30">
        <f>1334345000*(1/48000000)</f>
        <v>27.798854166666668</v>
      </c>
      <c r="N30">
        <f>1632538000*(1/48000000)</f>
        <v>34.011208333333336</v>
      </c>
    </row>
    <row r="31" spans="2:14" x14ac:dyDescent="0.2">
      <c r="B31">
        <f>24746000*(1/48000000)</f>
        <v>0.51554166666666668</v>
      </c>
      <c r="D31">
        <f>42780000*(1/48000000)</f>
        <v>0.8912500000000001</v>
      </c>
      <c r="F31">
        <f>89399000*(1/48000000)</f>
        <v>1.8624791666666667</v>
      </c>
      <c r="H31">
        <f>171383000*(1/48000000)</f>
        <v>3.5704791666666669</v>
      </c>
      <c r="J31">
        <f>744641000*(1/48000000)</f>
        <v>15.513354166666668</v>
      </c>
      <c r="L31">
        <f>1334172000*(1/48000000)</f>
        <v>27.795250000000003</v>
      </c>
      <c r="N31">
        <f>1632425000*(1/48000000)</f>
        <v>34.008854166666666</v>
      </c>
    </row>
    <row r="32" spans="2:14" x14ac:dyDescent="0.2">
      <c r="B32">
        <f>24777000*(1/48000000)</f>
        <v>0.51618750000000002</v>
      </c>
      <c r="D32">
        <f>42730000*(1/48000000)</f>
        <v>0.89020833333333338</v>
      </c>
      <c r="F32">
        <f>89313000*(1/48000000)</f>
        <v>1.8606875</v>
      </c>
      <c r="H32">
        <f>170961000*(1/48000000)</f>
        <v>3.5616875000000001</v>
      </c>
      <c r="J32">
        <f>744190000*(1/48000000)</f>
        <v>15.503958333333335</v>
      </c>
      <c r="L32">
        <f>1337629000*(1/48000000)</f>
        <v>27.867270833333336</v>
      </c>
      <c r="N32">
        <f>1633606000*(1/48000000)</f>
        <v>34.033458333333336</v>
      </c>
    </row>
    <row r="33" spans="2:14" x14ac:dyDescent="0.2">
      <c r="B33">
        <f>25021000*(1/48000000)</f>
        <v>0.52127083333333335</v>
      </c>
      <c r="D33">
        <f>42520000*(1/48000000)</f>
        <v>0.88583333333333336</v>
      </c>
      <c r="F33">
        <f>90323000*(1/48000000)</f>
        <v>1.8817291666666667</v>
      </c>
      <c r="H33">
        <f>171191000*(1/48000000)</f>
        <v>3.5664791666666669</v>
      </c>
      <c r="J33">
        <f>745153000*(1/48000000)</f>
        <v>15.524020833333335</v>
      </c>
      <c r="L33">
        <f>1342380000*(1/48000000)</f>
        <v>27.966250000000002</v>
      </c>
      <c r="N33">
        <f>1632385000*(1/48000000)</f>
        <v>34.008020833333333</v>
      </c>
    </row>
    <row r="34" spans="2:14" x14ac:dyDescent="0.2">
      <c r="B34">
        <f>23875000*(1/48000000)</f>
        <v>0.49739583333333337</v>
      </c>
      <c r="D34">
        <f>43757000*(1/48000000)</f>
        <v>0.91160416666666677</v>
      </c>
      <c r="F34">
        <f>90013000*(1/48000000)</f>
        <v>1.8752708333333334</v>
      </c>
      <c r="H34">
        <f>170605000*(1/48000000)</f>
        <v>3.5542708333333337</v>
      </c>
      <c r="J34">
        <f>749317000*(1/48000000)</f>
        <v>15.610770833333333</v>
      </c>
      <c r="L34">
        <f>1390391000*(1/48000000)</f>
        <v>28.966479166666669</v>
      </c>
      <c r="N34">
        <f>1633669000*(1/48000000)</f>
        <v>34.034770833333333</v>
      </c>
    </row>
    <row r="35" spans="2:14" x14ac:dyDescent="0.2">
      <c r="B35">
        <f>23742000*(1/48000000)</f>
        <v>0.49462500000000004</v>
      </c>
      <c r="D35">
        <f>44751000*(1/48000000)</f>
        <v>0.9323125000000001</v>
      </c>
      <c r="F35">
        <f>89397000*(1/48000000)</f>
        <v>1.8624375000000002</v>
      </c>
      <c r="H35">
        <f>170713000*(1/48000000)</f>
        <v>3.5565208333333334</v>
      </c>
      <c r="J35">
        <f>739834000*(1/48000000)</f>
        <v>15.413208333333333</v>
      </c>
      <c r="L35">
        <f>1392335000*(1/48000000)</f>
        <v>29.006979166666667</v>
      </c>
      <c r="N35">
        <f>1633838000*(1/48000000)</f>
        <v>34.038291666666666</v>
      </c>
    </row>
    <row r="36" spans="2:14" x14ac:dyDescent="0.2">
      <c r="B36">
        <f>24034000*(1/48000000)</f>
        <v>0.50070833333333331</v>
      </c>
      <c r="D36">
        <f>48097000*(1/48000000)</f>
        <v>1.0020208333333334</v>
      </c>
      <c r="F36">
        <f>90219000*(1/48000000)</f>
        <v>1.8795625</v>
      </c>
      <c r="H36">
        <f>170877000*(1/48000000)</f>
        <v>3.5599375000000002</v>
      </c>
      <c r="J36">
        <f>741572000*(1/48000000)</f>
        <v>15.449416666666668</v>
      </c>
      <c r="L36">
        <f>1331473000*(1/48000000)</f>
        <v>27.739020833333335</v>
      </c>
      <c r="N36">
        <f>1632699000*(1/48000000)</f>
        <v>34.014562500000004</v>
      </c>
    </row>
    <row r="37" spans="2:14" x14ac:dyDescent="0.2">
      <c r="B37">
        <f>23682000*(1/48000000)</f>
        <v>0.49337500000000001</v>
      </c>
      <c r="D37">
        <f>49931000*(1/48000000)</f>
        <v>1.0402291666666668</v>
      </c>
      <c r="F37">
        <f>90444000*(1/48000000)</f>
        <v>1.8842500000000002</v>
      </c>
      <c r="H37">
        <f>169986000*(1/48000000)</f>
        <v>3.5413750000000004</v>
      </c>
      <c r="J37">
        <f>718934000*(1/48000000)</f>
        <v>14.977791666666668</v>
      </c>
      <c r="L37">
        <f>1331761000*(1/48000000)</f>
        <v>27.745020833333335</v>
      </c>
      <c r="N37">
        <f>1636004000*(1/48000000)</f>
        <v>34.083416666666672</v>
      </c>
    </row>
    <row r="38" spans="2:14" x14ac:dyDescent="0.2">
      <c r="B38">
        <f>24999000*(1/48000000)</f>
        <v>0.52081250000000001</v>
      </c>
      <c r="D38">
        <f>49603000*(1/48000000)</f>
        <v>1.0333958333333333</v>
      </c>
      <c r="F38">
        <f>89486000*(1/48000000)</f>
        <v>1.8642916666666667</v>
      </c>
      <c r="H38">
        <f>170328000*(1/48000000)</f>
        <v>3.5485000000000002</v>
      </c>
      <c r="J38">
        <f>710194000*(1/48000000)</f>
        <v>14.795708333333334</v>
      </c>
      <c r="L38">
        <f>1331188000*(1/48000000)</f>
        <v>27.733083333333337</v>
      </c>
      <c r="N38">
        <f>1635968000*(1/48000000)</f>
        <v>34.082666666666668</v>
      </c>
    </row>
    <row r="39" spans="2:14" x14ac:dyDescent="0.2">
      <c r="B39">
        <f>24425000*(1/48000000)</f>
        <v>0.50885416666666672</v>
      </c>
      <c r="D39">
        <f>51173000*(1/48000000)</f>
        <v>1.0661041666666666</v>
      </c>
      <c r="F39">
        <f>89545000*(1/48000000)</f>
        <v>1.8655208333333335</v>
      </c>
      <c r="H39">
        <f>170039000*(1/48000000)</f>
        <v>3.5424791666666668</v>
      </c>
      <c r="J39">
        <f>699691000*(1/48000000)</f>
        <v>14.576895833333333</v>
      </c>
      <c r="L39">
        <f>1331024000*(1/48000000)</f>
        <v>27.729666666666667</v>
      </c>
      <c r="N39">
        <f>1632550000*(1/48000000)</f>
        <v>34.011458333333337</v>
      </c>
    </row>
    <row r="40" spans="2:14" x14ac:dyDescent="0.2">
      <c r="B40">
        <f>24778000*(1/48000000)</f>
        <v>0.51620833333333338</v>
      </c>
      <c r="D40">
        <f>47618000*(1/48000000)</f>
        <v>0.99204166666666671</v>
      </c>
      <c r="F40">
        <f>89791000*(1/48000000)</f>
        <v>1.8706458333333333</v>
      </c>
      <c r="H40">
        <f>169950000*(1/48000000)</f>
        <v>3.5406250000000004</v>
      </c>
      <c r="J40">
        <f>699876000*(1/48000000)</f>
        <v>14.58075</v>
      </c>
      <c r="L40">
        <f>1332656000*(1/48000000)</f>
        <v>27.763666666666669</v>
      </c>
      <c r="N40">
        <f>1634452000*(1/48000000)</f>
        <v>34.051083333333338</v>
      </c>
    </row>
    <row r="41" spans="2:14" x14ac:dyDescent="0.2">
      <c r="B41">
        <f>24888000*(1/48000000)</f>
        <v>0.51850000000000007</v>
      </c>
      <c r="D41">
        <f>48649000*(1/48000000)</f>
        <v>1.0135208333333334</v>
      </c>
      <c r="F41">
        <f>90613000*(1/48000000)</f>
        <v>1.8877708333333334</v>
      </c>
      <c r="H41">
        <f>170127000*(1/48000000)</f>
        <v>3.5443125000000002</v>
      </c>
      <c r="J41">
        <f>702549000*(1/48000000)</f>
        <v>14.636437500000001</v>
      </c>
      <c r="L41">
        <f>1332533000*(1/48000000)</f>
        <v>27.761104166666669</v>
      </c>
      <c r="N41">
        <f>1634718000*(1/48000000)</f>
        <v>34.056625000000004</v>
      </c>
    </row>
    <row r="42" spans="2:14" x14ac:dyDescent="0.2">
      <c r="B42">
        <f>24705000*(1/48000000)</f>
        <v>0.51468750000000008</v>
      </c>
      <c r="D42">
        <f>49132000*(1/48000000)</f>
        <v>1.0235833333333333</v>
      </c>
      <c r="F42">
        <f>89594000*(1/48000000)</f>
        <v>1.8665416666666668</v>
      </c>
      <c r="H42">
        <f>170828000*(1/48000000)</f>
        <v>3.5589166666666667</v>
      </c>
      <c r="J42">
        <f>711618000*(1/48000000)</f>
        <v>14.825375000000001</v>
      </c>
      <c r="L42">
        <f>1332610000*(1/48000000)</f>
        <v>27.762708333333336</v>
      </c>
      <c r="N42">
        <f>1634369000*(1/48000000)</f>
        <v>34.049354166666667</v>
      </c>
    </row>
    <row r="43" spans="2:14" x14ac:dyDescent="0.2">
      <c r="B43">
        <f>23695000*(1/48000000)</f>
        <v>0.49364583333333334</v>
      </c>
      <c r="D43">
        <f>50525000*(1/48000000)</f>
        <v>1.0526041666666668</v>
      </c>
      <c r="F43">
        <f>90149000*(1/48000000)</f>
        <v>1.8781041666666667</v>
      </c>
      <c r="H43">
        <f>170000000*(1/48000000)</f>
        <v>3.541666666666667</v>
      </c>
      <c r="J43">
        <f>716124000*(1/48000000)</f>
        <v>14.919250000000002</v>
      </c>
      <c r="L43">
        <f>1335648000*(1/48000000)</f>
        <v>27.826000000000001</v>
      </c>
      <c r="N43">
        <f>1636636000*(1/48000000)</f>
        <v>34.096583333333335</v>
      </c>
    </row>
    <row r="44" spans="2:14" x14ac:dyDescent="0.2">
      <c r="B44">
        <f>24810000*(1/48000000)</f>
        <v>0.51687500000000008</v>
      </c>
      <c r="D44">
        <f>51684000*(1/48000000)</f>
        <v>1.0767500000000001</v>
      </c>
      <c r="F44">
        <f>90005000*(1/48000000)</f>
        <v>1.8751041666666668</v>
      </c>
      <c r="H44">
        <f>169745000*(1/48000000)</f>
        <v>3.5363541666666669</v>
      </c>
      <c r="J44">
        <f>708202000*(1/48000000)</f>
        <v>14.754208333333334</v>
      </c>
      <c r="L44">
        <f>1334618000*(1/48000000)</f>
        <v>27.804541666666669</v>
      </c>
      <c r="N44">
        <f>1635137000*(1/48000000)</f>
        <v>34.065354166666665</v>
      </c>
    </row>
    <row r="45" spans="2:14" x14ac:dyDescent="0.2">
      <c r="B45">
        <f>25039000*(1/48000000)</f>
        <v>0.52164583333333336</v>
      </c>
      <c r="D45">
        <f>50382000*(1/48000000)</f>
        <v>1.049625</v>
      </c>
      <c r="F45">
        <f>89839000*(1/48000000)</f>
        <v>1.8716458333333335</v>
      </c>
      <c r="H45">
        <f>170536000*(1/48000000)</f>
        <v>3.5528333333333335</v>
      </c>
      <c r="J45">
        <f>705244000*(1/48000000)</f>
        <v>14.692583333333335</v>
      </c>
      <c r="L45">
        <f>1336916000*(1/48000000)</f>
        <v>27.852416666666667</v>
      </c>
      <c r="N45">
        <f>1634957000*(1/48000000)</f>
        <v>34.061604166666669</v>
      </c>
    </row>
    <row r="46" spans="2:14" x14ac:dyDescent="0.2">
      <c r="B46">
        <f>23959000*(1/48000000)</f>
        <v>0.49914583333333334</v>
      </c>
      <c r="D46">
        <f>41283000*(1/48000000)</f>
        <v>0.86006250000000006</v>
      </c>
      <c r="F46">
        <f>89714000*(1/48000000)</f>
        <v>1.8690416666666667</v>
      </c>
      <c r="H46">
        <f>170426000*(1/48000000)</f>
        <v>3.5505416666666667</v>
      </c>
      <c r="J46">
        <f>705204000*(1/48000000)</f>
        <v>14.691750000000001</v>
      </c>
      <c r="L46">
        <f>1339035000*(1/48000000)</f>
        <v>27.896562500000002</v>
      </c>
      <c r="N46">
        <f>1634920000*(1/48000000)</f>
        <v>34.060833333333335</v>
      </c>
    </row>
    <row r="47" spans="2:14" x14ac:dyDescent="0.2">
      <c r="B47">
        <f>23641000*(1/48000000)</f>
        <v>0.49252083333333335</v>
      </c>
      <c r="D47">
        <f>41322000*(1/48000000)</f>
        <v>0.86087500000000006</v>
      </c>
      <c r="F47">
        <f>90430000*(1/48000000)</f>
        <v>1.8839583333333334</v>
      </c>
      <c r="H47">
        <f>170733000*(1/48000000)</f>
        <v>3.5569375000000001</v>
      </c>
      <c r="J47">
        <f>711387000*(1/48000000)</f>
        <v>14.820562500000001</v>
      </c>
      <c r="L47">
        <f>1341632000*(1/48000000)</f>
        <v>27.950666666666667</v>
      </c>
      <c r="N47">
        <f>1635416000*(1/48000000)</f>
        <v>34.07116666666667</v>
      </c>
    </row>
    <row r="48" spans="2:14" x14ac:dyDescent="0.2">
      <c r="B48">
        <f>24856000*(1/48000000)</f>
        <v>0.51783333333333337</v>
      </c>
      <c r="D48">
        <f>40605000*(1/48000000)</f>
        <v>0.84593750000000001</v>
      </c>
      <c r="F48">
        <f>90045000*(1/48000000)</f>
        <v>1.8759375</v>
      </c>
      <c r="H48">
        <f>169382000*(1/48000000)</f>
        <v>3.5287916666666668</v>
      </c>
      <c r="J48">
        <f>709513000*(1/48000000)</f>
        <v>14.781520833333333</v>
      </c>
      <c r="L48">
        <f>1345904000*(1/48000000)</f>
        <v>28.039666666666669</v>
      </c>
      <c r="N48">
        <f>1637268000*(1/48000000)</f>
        <v>34.109750000000005</v>
      </c>
    </row>
    <row r="49" spans="2:14" x14ac:dyDescent="0.2">
      <c r="B49">
        <f>24504000*(1/48000000)</f>
        <v>0.51050000000000006</v>
      </c>
      <c r="D49">
        <f>45430000*(1/48000000)</f>
        <v>0.9464583333333334</v>
      </c>
      <c r="F49">
        <f>89609000*(1/48000000)</f>
        <v>1.8668541666666667</v>
      </c>
      <c r="H49">
        <f>170931000*(1/48000000)</f>
        <v>3.5610625000000002</v>
      </c>
      <c r="J49">
        <f>709429000*(1/48000000)</f>
        <v>14.779770833333334</v>
      </c>
      <c r="L49">
        <f>1351617000*(1/48000000)</f>
        <v>28.158687500000003</v>
      </c>
      <c r="N49">
        <f>1638212000*(1/48000000)</f>
        <v>34.129416666666671</v>
      </c>
    </row>
    <row r="50" spans="2:14" x14ac:dyDescent="0.2">
      <c r="B50">
        <f>24216000*(1/48000000)</f>
        <v>0.50450000000000006</v>
      </c>
      <c r="D50">
        <f>44120000*(1/48000000)</f>
        <v>0.91916666666666669</v>
      </c>
      <c r="F50">
        <f>90127000*(1/48000000)</f>
        <v>1.8776458333333335</v>
      </c>
      <c r="H50">
        <f>170748000*(1/48000000)</f>
        <v>3.5572500000000002</v>
      </c>
      <c r="J50">
        <f>711911000*(1/48000000)</f>
        <v>14.831479166666668</v>
      </c>
      <c r="L50">
        <f>1420983000*(1/48000000)</f>
        <v>29.6038125</v>
      </c>
      <c r="N50">
        <f>1636850000*(1/48000000)</f>
        <v>34.101041666666667</v>
      </c>
    </row>
    <row r="51" spans="2:14" x14ac:dyDescent="0.2">
      <c r="B51">
        <f>24626000*(1/48000000)</f>
        <v>0.51304166666666673</v>
      </c>
      <c r="D51">
        <f>43596000*(1/48000000)</f>
        <v>0.90825</v>
      </c>
      <c r="F51">
        <f>91195000*(1/48000000)</f>
        <v>1.8998958333333333</v>
      </c>
      <c r="H51">
        <f>170146000*(1/48000000)</f>
        <v>3.5447083333333333</v>
      </c>
      <c r="J51">
        <f>712617000*(1/48000000)</f>
        <v>14.846187500000001</v>
      </c>
      <c r="L51">
        <f>1410571000*(1/48000000)</f>
        <v>29.386895833333334</v>
      </c>
      <c r="N51">
        <f>1637851000*(1/48000000)</f>
        <v>34.121895833333333</v>
      </c>
    </row>
    <row r="52" spans="2:14" x14ac:dyDescent="0.2">
      <c r="B52">
        <f>24850000*(1/48000000)</f>
        <v>0.51770833333333333</v>
      </c>
      <c r="D52">
        <f>43306000*(1/48000000)</f>
        <v>0.90220833333333339</v>
      </c>
      <c r="F52">
        <f>89819000*(1/48000000)</f>
        <v>1.8712291666666667</v>
      </c>
      <c r="H52">
        <f>170684000*(1/48000000)</f>
        <v>3.5559166666666671</v>
      </c>
      <c r="J52">
        <f>707287000*(1/48000000)</f>
        <v>14.735145833333334</v>
      </c>
      <c r="L52">
        <f>1396573000*(1/48000000)</f>
        <v>29.095270833333334</v>
      </c>
      <c r="N52">
        <f>1637182000*(1/48000000)</f>
        <v>34.107958333333336</v>
      </c>
    </row>
    <row r="53" spans="2:14" x14ac:dyDescent="0.2">
      <c r="B53">
        <f>23660000*(1/48000000)</f>
        <v>0.49291666666666667</v>
      </c>
      <c r="D53">
        <f>43335000*(1/48000000)</f>
        <v>0.90281250000000002</v>
      </c>
      <c r="F53">
        <f>90856000*(1/48000000)</f>
        <v>1.8928333333333334</v>
      </c>
      <c r="H53">
        <f>170527000*(1/48000000)</f>
        <v>3.5526458333333335</v>
      </c>
      <c r="J53">
        <f>706057000*(1/48000000)</f>
        <v>14.709520833333334</v>
      </c>
      <c r="L53">
        <f>1396062000*(1/48000000)</f>
        <v>29.084625000000003</v>
      </c>
      <c r="N53">
        <f>1638637000*(1/48000000)</f>
        <v>34.138270833333337</v>
      </c>
    </row>
    <row r="54" spans="2:14" x14ac:dyDescent="0.2">
      <c r="B54">
        <f>24069000*(1/48000000)</f>
        <v>0.50143749999999998</v>
      </c>
      <c r="D54">
        <f>43654000*(1/48000000)</f>
        <v>0.90945833333333337</v>
      </c>
      <c r="F54">
        <f>90679000*(1/48000000)</f>
        <v>1.8891458333333335</v>
      </c>
      <c r="H54">
        <f>169921000*(1/48000000)</f>
        <v>3.5400208333333336</v>
      </c>
      <c r="J54">
        <f>705186000*(1/48000000)</f>
        <v>14.691375000000001</v>
      </c>
      <c r="L54">
        <f>1391411000*(1/48000000)</f>
        <v>28.987729166666668</v>
      </c>
      <c r="N54">
        <f>1637952000*(1/48000000)</f>
        <v>34.124000000000002</v>
      </c>
    </row>
    <row r="55" spans="2:14" x14ac:dyDescent="0.2">
      <c r="B55">
        <f>24190000*(1/48000000)</f>
        <v>0.5039583333333334</v>
      </c>
      <c r="D55">
        <f>43977000*(1/48000000)</f>
        <v>0.91618750000000004</v>
      </c>
      <c r="F55">
        <f>91042000*(1/48000000)</f>
        <v>1.8967083333333334</v>
      </c>
      <c r="H55">
        <f>169751000*(1/48000000)</f>
        <v>3.5364791666666671</v>
      </c>
      <c r="J55">
        <f>703088000*(1/48000000)</f>
        <v>14.647666666666668</v>
      </c>
      <c r="L55">
        <f>1387449000*(1/48000000)</f>
        <v>28.9051875</v>
      </c>
      <c r="N55">
        <f>1637573000*(1/48000000)</f>
        <v>34.116104166666666</v>
      </c>
    </row>
    <row r="56" spans="2:14" x14ac:dyDescent="0.2">
      <c r="B56">
        <f>24456000*(1/48000000)</f>
        <v>0.50950000000000006</v>
      </c>
      <c r="D56">
        <f>43970000*(1/48000000)</f>
        <v>0.91604166666666675</v>
      </c>
      <c r="F56">
        <f>89751000*(1/48000000)</f>
        <v>1.8698125000000001</v>
      </c>
      <c r="H56">
        <f>170097000*(1/48000000)</f>
        <v>3.5436875000000003</v>
      </c>
      <c r="J56">
        <f>700930000*(1/48000000)</f>
        <v>14.602708333333334</v>
      </c>
      <c r="L56">
        <f>1389053000*(1/48000000)</f>
        <v>28.938604166666668</v>
      </c>
      <c r="N56">
        <f>1637343000*(1/48000000)</f>
        <v>34.111312500000004</v>
      </c>
    </row>
    <row r="57" spans="2:14" x14ac:dyDescent="0.2">
      <c r="B57">
        <f>24693000*(1/48000000)</f>
        <v>0.51443749999999999</v>
      </c>
      <c r="D57">
        <f>44123000*(1/48000000)</f>
        <v>0.91922916666666676</v>
      </c>
      <c r="F57">
        <f>90140000*(1/48000000)</f>
        <v>1.8779166666666667</v>
      </c>
      <c r="H57">
        <f>170568000*(1/48000000)</f>
        <v>3.5535000000000001</v>
      </c>
      <c r="J57">
        <f>703508000*(1/48000000)</f>
        <v>14.656416666666667</v>
      </c>
      <c r="L57">
        <f>1397407000*(1/48000000)</f>
        <v>29.112645833333335</v>
      </c>
      <c r="N57">
        <f>1638562000*(1/48000000)</f>
        <v>34.136708333333338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C1" workbookViewId="0">
      <selection activeCell="T13" sqref="T13"/>
    </sheetView>
  </sheetViews>
  <sheetFormatPr baseColWidth="10" defaultRowHeight="16" x14ac:dyDescent="0.2"/>
  <sheetData>
    <row r="1" spans="1:20" x14ac:dyDescent="0.2">
      <c r="A1" t="s">
        <v>2</v>
      </c>
    </row>
    <row r="2" spans="1:20" x14ac:dyDescent="0.2">
      <c r="L2">
        <f>1/48000000</f>
        <v>2.0833333333333335E-8</v>
      </c>
    </row>
    <row r="4" spans="1:20" x14ac:dyDescent="0.2">
      <c r="A4" s="2" t="s">
        <v>0</v>
      </c>
      <c r="B4" s="2" t="s">
        <v>1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1</v>
      </c>
      <c r="M4" s="2" t="s">
        <v>0</v>
      </c>
      <c r="N4" s="2" t="s">
        <v>1</v>
      </c>
      <c r="P4" s="2" t="s">
        <v>0</v>
      </c>
      <c r="Q4" s="2" t="s">
        <v>3</v>
      </c>
      <c r="R4" s="2" t="s">
        <v>4</v>
      </c>
      <c r="S4" s="2" t="s">
        <v>5</v>
      </c>
    </row>
    <row r="5" spans="1:20" x14ac:dyDescent="0.2">
      <c r="A5" s="2">
        <v>989</v>
      </c>
      <c r="B5">
        <f>99188000*(1/48000000)</f>
        <v>2.066416666666667</v>
      </c>
      <c r="C5" s="2">
        <v>1964</v>
      </c>
      <c r="D5">
        <f>202591000*(1/48000000)</f>
        <v>4.2206458333333332</v>
      </c>
      <c r="E5" s="2">
        <v>5059</v>
      </c>
      <c r="F5">
        <f>429115000*(1/48000000)</f>
        <v>8.9398958333333347</v>
      </c>
      <c r="G5" s="2">
        <v>9878</v>
      </c>
      <c r="H5">
        <f>859852000*(1/48000000)</f>
        <v>17.913583333333335</v>
      </c>
      <c r="I5" s="2">
        <v>29734</v>
      </c>
      <c r="J5">
        <f>2553080000*(1/48000000)</f>
        <v>53.189166666666672</v>
      </c>
      <c r="K5" s="2">
        <v>80445</v>
      </c>
      <c r="L5">
        <f>6735395000*(1/48000000)</f>
        <v>140.32072916666667</v>
      </c>
      <c r="M5" s="2">
        <v>99668</v>
      </c>
      <c r="N5">
        <f>8387502000*(1/48000000)</f>
        <v>174.73962500000002</v>
      </c>
      <c r="P5">
        <f>A5</f>
        <v>989</v>
      </c>
      <c r="Q5">
        <f>AVERAGE(B5:B59)</f>
        <v>2.0260102272727276</v>
      </c>
      <c r="R5">
        <f>MAX(B5:B59)</f>
        <v>2.066416666666667</v>
      </c>
      <c r="S5">
        <f>MIN(B5:B59)</f>
        <v>2.003729166666667</v>
      </c>
      <c r="T5">
        <f>R5-S5</f>
        <v>6.2687500000000007E-2</v>
      </c>
    </row>
    <row r="6" spans="1:20" x14ac:dyDescent="0.2">
      <c r="B6">
        <f>99041000*(1/48000000)</f>
        <v>2.0633541666666666</v>
      </c>
      <c r="D6">
        <f>201563000*(1/48000000)</f>
        <v>4.199229166666667</v>
      </c>
      <c r="F6">
        <f>430282000*(1/48000000)</f>
        <v>8.9642083333333336</v>
      </c>
      <c r="H6">
        <f>858444000*(1/48000000)</f>
        <v>17.884250000000002</v>
      </c>
      <c r="J6">
        <f>2513653000*(1/48000000)</f>
        <v>52.367770833333338</v>
      </c>
      <c r="L6">
        <f>6731063000*(1/48000000)</f>
        <v>140.23047916666667</v>
      </c>
      <c r="N6">
        <f>8387502000*(1/48000000)</f>
        <v>174.73962500000002</v>
      </c>
      <c r="P6">
        <f>C5</f>
        <v>1964</v>
      </c>
      <c r="Q6">
        <f>AVERAGE(D5:D59)</f>
        <v>4.3078628787878763</v>
      </c>
      <c r="R6">
        <f>MAX(D5:D59)</f>
        <v>4.5172916666666669</v>
      </c>
      <c r="S6">
        <f>MIN(D5:D59)</f>
        <v>4.199229166666667</v>
      </c>
      <c r="T6">
        <f t="shared" ref="T6:T11" si="0">R6-S6</f>
        <v>0.31806249999999991</v>
      </c>
    </row>
    <row r="7" spans="1:20" x14ac:dyDescent="0.2">
      <c r="B7">
        <f>97702000*(1/48000000)</f>
        <v>2.0354583333333336</v>
      </c>
      <c r="D7">
        <f>201873000*(1/48000000)</f>
        <v>4.2056875000000007</v>
      </c>
      <c r="F7">
        <f>432860000*(1/48000000)</f>
        <v>9.0179166666666664</v>
      </c>
      <c r="H7">
        <f>858545000*(1/48000000)</f>
        <v>17.886354166666667</v>
      </c>
      <c r="J7">
        <f>2513032000*(1/48000000)</f>
        <v>52.354833333333339</v>
      </c>
      <c r="L7">
        <f>6732149000*(1/48000000)</f>
        <v>140.25310416666667</v>
      </c>
      <c r="N7">
        <f>8387230000*(1/48000000)</f>
        <v>174.73395833333333</v>
      </c>
      <c r="P7">
        <f>E5</f>
        <v>5059</v>
      </c>
      <c r="Q7">
        <f>AVERAGE(F5:F59)</f>
        <v>8.9894003787878791</v>
      </c>
      <c r="R7">
        <f>MAX(F5:F59)</f>
        <v>9.0214583333333334</v>
      </c>
      <c r="S7">
        <f>MIN(F5:F59)</f>
        <v>8.9398958333333347</v>
      </c>
      <c r="T7">
        <f t="shared" si="0"/>
        <v>8.156249999999865E-2</v>
      </c>
    </row>
    <row r="8" spans="1:20" x14ac:dyDescent="0.2">
      <c r="B8">
        <f>97759000*(1/48000000)</f>
        <v>2.0366458333333335</v>
      </c>
      <c r="D8">
        <f>203797000*(1/48000000)</f>
        <v>4.2457708333333333</v>
      </c>
      <c r="F8">
        <f>432813000*(1/48000000)</f>
        <v>9.0169375000000009</v>
      </c>
      <c r="H8">
        <f>859418000*(1/48000000)</f>
        <v>17.904541666666667</v>
      </c>
      <c r="J8">
        <f>2531701000*(1/48000000)</f>
        <v>52.743770833333336</v>
      </c>
      <c r="L8">
        <f>6733720000*(1/48000000)</f>
        <v>140.28583333333333</v>
      </c>
      <c r="N8">
        <f>8391420000*(1/48000000)</f>
        <v>174.82125000000002</v>
      </c>
      <c r="P8">
        <f>G5</f>
        <v>9878</v>
      </c>
      <c r="Q8">
        <f>AVERAGE(H5:H59)</f>
        <v>17.913710606060608</v>
      </c>
      <c r="R8">
        <f>MAX(H5:H59)</f>
        <v>17.977916666666669</v>
      </c>
      <c r="S8">
        <f>MIN(H5:H59)</f>
        <v>17.838458333333335</v>
      </c>
      <c r="T8">
        <f t="shared" si="0"/>
        <v>0.13945833333333368</v>
      </c>
    </row>
    <row r="9" spans="1:20" x14ac:dyDescent="0.2">
      <c r="B9">
        <f>97932000*(1/48000000)</f>
        <v>2.0402500000000003</v>
      </c>
      <c r="D9">
        <f>204904000*(1/48000000)</f>
        <v>4.2688333333333333</v>
      </c>
      <c r="F9">
        <f>432919000*(1/48000000)</f>
        <v>9.0191458333333347</v>
      </c>
      <c r="H9">
        <f>860110000*(1/48000000)</f>
        <v>17.918958333333336</v>
      </c>
      <c r="J9">
        <f>2550324000*(1/48000000)</f>
        <v>53.131750000000004</v>
      </c>
      <c r="L9">
        <f>6731161000*(1/48000000)</f>
        <v>140.23252083333335</v>
      </c>
      <c r="N9">
        <f>8394121000*(1/48000000)</f>
        <v>174.87752083333334</v>
      </c>
      <c r="P9">
        <f>I5</f>
        <v>29734</v>
      </c>
      <c r="Q9">
        <f>AVERAGE(J5:J59)</f>
        <v>52.984599621212119</v>
      </c>
      <c r="R9">
        <f>MAX(J5:J59)</f>
        <v>56.398145833333338</v>
      </c>
      <c r="S9">
        <f>MIN(J5:J59)</f>
        <v>52.354833333333339</v>
      </c>
      <c r="T9">
        <f t="shared" si="0"/>
        <v>4.043312499999999</v>
      </c>
    </row>
    <row r="10" spans="1:20" x14ac:dyDescent="0.2">
      <c r="B10">
        <f>98303000*(1/48000000)</f>
        <v>2.0479791666666669</v>
      </c>
      <c r="D10">
        <f>204219000*(1/48000000)</f>
        <v>4.2545625000000005</v>
      </c>
      <c r="F10">
        <f>432466000*(1/48000000)</f>
        <v>9.0097083333333341</v>
      </c>
      <c r="H10">
        <f>859576000*(1/48000000)</f>
        <v>17.907833333333336</v>
      </c>
      <c r="J10">
        <f>2548001000*(1/48000000)</f>
        <v>53.083354166666673</v>
      </c>
      <c r="L10">
        <f>6727780000*(1/48000000)</f>
        <v>140.16208333333333</v>
      </c>
      <c r="N10">
        <f>8389464000*(1/48000000)</f>
        <v>174.78050000000002</v>
      </c>
      <c r="P10">
        <f>K5</f>
        <v>80445</v>
      </c>
      <c r="Q10">
        <f>AVERAGE(L5:L59)</f>
        <v>140.3919318181818</v>
      </c>
      <c r="R10">
        <f>MAX(L5:L59)</f>
        <v>140.52156250000002</v>
      </c>
      <c r="S10">
        <f>MIN(L5:L59)</f>
        <v>140.16208333333333</v>
      </c>
      <c r="T10">
        <f t="shared" si="0"/>
        <v>0.35947916666668789</v>
      </c>
    </row>
    <row r="11" spans="1:20" x14ac:dyDescent="0.2">
      <c r="B11">
        <f>97498000*(1/48000000)</f>
        <v>2.0312083333333333</v>
      </c>
      <c r="D11">
        <f>203983000*(1/48000000)</f>
        <v>4.249645833333334</v>
      </c>
      <c r="F11">
        <f>431956000*(1/48000000)</f>
        <v>8.9990833333333331</v>
      </c>
      <c r="H11">
        <f>859922000*(1/48000000)</f>
        <v>17.915041666666667</v>
      </c>
      <c r="J11">
        <f>2554137000*(1/48000000)</f>
        <v>53.211187500000001</v>
      </c>
      <c r="L11">
        <f>6732890000*(1/48000000)</f>
        <v>140.26854166666666</v>
      </c>
      <c r="N11">
        <f>8387257000*(1/48000000)</f>
        <v>174.73452083333333</v>
      </c>
      <c r="P11">
        <f>M5</f>
        <v>99668</v>
      </c>
      <c r="Q11">
        <f>AVERAGE(N5:N59)</f>
        <v>174.51936477272733</v>
      </c>
      <c r="R11">
        <f>MAX(N5:N59)</f>
        <v>174.87752083333334</v>
      </c>
      <c r="S11">
        <f>MIN(N5:N59)</f>
        <v>173.76335416666669</v>
      </c>
      <c r="T11">
        <f t="shared" si="0"/>
        <v>1.1141666666666481</v>
      </c>
    </row>
    <row r="12" spans="1:20" x14ac:dyDescent="0.2">
      <c r="B12">
        <f>97594000*(1/48000000)</f>
        <v>2.0332083333333335</v>
      </c>
      <c r="D12">
        <f>204363000*(1/48000000)</f>
        <v>4.2575625000000006</v>
      </c>
      <c r="F12">
        <f>432219000*(1/48000000)</f>
        <v>9.0045625000000005</v>
      </c>
      <c r="H12">
        <f>860806000*(1/48000000)</f>
        <v>17.933458333333334</v>
      </c>
      <c r="J12">
        <f>2565704000*(1/48000000)</f>
        <v>53.45216666666667</v>
      </c>
      <c r="L12">
        <f>6732207000*(1/48000000)</f>
        <v>140.2543125</v>
      </c>
      <c r="N12">
        <f>8390198000*(1/48000000)</f>
        <v>174.79579166666667</v>
      </c>
      <c r="T12">
        <f>AVERAGE(T5:T11)</f>
        <v>0.87410416666666679</v>
      </c>
    </row>
    <row r="13" spans="1:20" x14ac:dyDescent="0.2">
      <c r="B13">
        <f>97983000*(1/48000000)</f>
        <v>2.0413125000000001</v>
      </c>
      <c r="D13">
        <f>206945000*(1/48000000)</f>
        <v>4.3113541666666668</v>
      </c>
      <c r="F13">
        <f>433030000*(1/48000000)</f>
        <v>9.0214583333333334</v>
      </c>
      <c r="H13">
        <f>860635000*(1/48000000)</f>
        <v>17.929895833333333</v>
      </c>
      <c r="J13">
        <f>2546075000*(1/48000000)</f>
        <v>53.04322916666667</v>
      </c>
      <c r="L13">
        <f>6732544000*(1/48000000)</f>
        <v>140.26133333333334</v>
      </c>
      <c r="N13">
        <f>8391097000*(1/48000000)</f>
        <v>174.81452083333335</v>
      </c>
    </row>
    <row r="14" spans="1:20" x14ac:dyDescent="0.2">
      <c r="B14">
        <f>98300000*(1/48000000)</f>
        <v>2.0479166666666666</v>
      </c>
      <c r="D14">
        <f>204987000*(1/48000000)</f>
        <v>4.2705625000000005</v>
      </c>
      <c r="F14">
        <f>431003000*(1/48000000)</f>
        <v>8.9792291666666664</v>
      </c>
      <c r="H14">
        <f>858948000*(1/48000000)</f>
        <v>17.894750000000002</v>
      </c>
      <c r="J14">
        <f>2545052000*(1/48000000)</f>
        <v>53.021916666666669</v>
      </c>
      <c r="L14">
        <f>6731474000*(1/48000000)</f>
        <v>140.23904166666668</v>
      </c>
      <c r="N14">
        <f>8389921000*(1/48000000)</f>
        <v>174.79002083333336</v>
      </c>
    </row>
    <row r="15" spans="1:20" x14ac:dyDescent="0.2">
      <c r="B15">
        <f>97266000*(1/48000000)</f>
        <v>2.0263750000000003</v>
      </c>
      <c r="D15">
        <f>205138000*(1/48000000)</f>
        <v>4.2737083333333334</v>
      </c>
      <c r="F15">
        <f>431581000*(1/48000000)</f>
        <v>8.9912708333333331</v>
      </c>
      <c r="H15">
        <f>858137000*(1/48000000)</f>
        <v>17.877854166666669</v>
      </c>
      <c r="J15">
        <f>2557180000*(1/48000000)</f>
        <v>53.274583333333339</v>
      </c>
      <c r="L15">
        <f>6735783000*(1/48000000)</f>
        <v>140.3288125</v>
      </c>
      <c r="N15">
        <f>8393005000*(1/48000000)</f>
        <v>174.85427083333335</v>
      </c>
    </row>
    <row r="16" spans="1:20" x14ac:dyDescent="0.2">
      <c r="B16">
        <f>97393000*(1/48000000)</f>
        <v>2.0290208333333335</v>
      </c>
      <c r="D16">
        <f>206120000*(1/48000000)</f>
        <v>4.2941666666666674</v>
      </c>
      <c r="F16">
        <f>430515000*(1/48000000)</f>
        <v>8.9690624999999997</v>
      </c>
      <c r="H16">
        <f>857914000*(1/48000000)</f>
        <v>17.873208333333334</v>
      </c>
      <c r="J16">
        <f>2555753000*(1/48000000)</f>
        <v>53.24485416666667</v>
      </c>
      <c r="L16">
        <f>6732859000*(1/48000000)</f>
        <v>140.26789583333334</v>
      </c>
      <c r="N16">
        <f>8384465000*(1/48000000)</f>
        <v>174.67635416666667</v>
      </c>
    </row>
    <row r="17" spans="2:14" x14ac:dyDescent="0.2">
      <c r="B17">
        <f>97734000*(1/48000000)</f>
        <v>2.0361250000000002</v>
      </c>
      <c r="D17">
        <f>205154000*(1/48000000)</f>
        <v>4.2740416666666672</v>
      </c>
      <c r="F17">
        <f>429701000*(1/48000000)</f>
        <v>8.9521041666666665</v>
      </c>
      <c r="H17">
        <f>859311000*(1/48000000)</f>
        <v>17.902312500000001</v>
      </c>
      <c r="J17">
        <f>2576761000*(1/48000000)</f>
        <v>53.682520833333335</v>
      </c>
      <c r="L17">
        <f>6734208000*(1/48000000)</f>
        <v>140.29600000000002</v>
      </c>
      <c r="N17">
        <f>8389025000*(1/48000000)</f>
        <v>174.77135416666667</v>
      </c>
    </row>
    <row r="18" spans="2:14" x14ac:dyDescent="0.2">
      <c r="B18">
        <f>97135000*(1/48000000)</f>
        <v>2.0236458333333336</v>
      </c>
      <c r="D18">
        <f>203949000*(1/48000000)</f>
        <v>4.2489375000000003</v>
      </c>
      <c r="F18">
        <f>430712000*(1/48000000)</f>
        <v>8.9731666666666676</v>
      </c>
      <c r="H18">
        <f>858232000*(1/48000000)</f>
        <v>17.879833333333334</v>
      </c>
      <c r="J18">
        <f>2594341000*(1/48000000)</f>
        <v>54.048770833333336</v>
      </c>
      <c r="L18">
        <f>6737401000*(1/48000000)</f>
        <v>140.36252083333335</v>
      </c>
      <c r="N18">
        <f>8389111000*(1/48000000)</f>
        <v>174.77314583333333</v>
      </c>
    </row>
    <row r="19" spans="2:14" x14ac:dyDescent="0.2">
      <c r="B19">
        <f>97526000*(1/48000000)</f>
        <v>2.0317916666666669</v>
      </c>
      <c r="D19">
        <f>203960000*(1/48000000)</f>
        <v>4.2491666666666665</v>
      </c>
      <c r="F19">
        <f>431242000*(1/48000000)</f>
        <v>8.9842083333333331</v>
      </c>
      <c r="H19">
        <f>860469000*(1/48000000)</f>
        <v>17.926437500000002</v>
      </c>
      <c r="J19">
        <f>2604987000*(1/48000000)</f>
        <v>54.270562500000004</v>
      </c>
      <c r="L19">
        <f>6738933000*(1/48000000)</f>
        <v>140.39443750000001</v>
      </c>
      <c r="N19">
        <f>8389656000*(1/48000000)</f>
        <v>174.78450000000001</v>
      </c>
    </row>
    <row r="20" spans="2:14" x14ac:dyDescent="0.2">
      <c r="B20">
        <f>96824000*(1/48000000)</f>
        <v>2.0171666666666668</v>
      </c>
      <c r="D20">
        <f>204290000*(1/48000000)</f>
        <v>4.2560416666666665</v>
      </c>
      <c r="F20">
        <f>430954000*(1/48000000)</f>
        <v>8.9782083333333347</v>
      </c>
      <c r="H20">
        <f>860415000*(1/48000000)</f>
        <v>17.9253125</v>
      </c>
      <c r="J20">
        <f>2579607000*(1/48000000)</f>
        <v>53.741812500000002</v>
      </c>
      <c r="L20">
        <f>6737948000*(1/48000000)</f>
        <v>140.37391666666667</v>
      </c>
      <c r="N20">
        <f>8388846000*(1/48000000)</f>
        <v>174.76762500000001</v>
      </c>
    </row>
    <row r="21" spans="2:14" x14ac:dyDescent="0.2">
      <c r="B21">
        <f>97433000*(1/48000000)</f>
        <v>2.029854166666667</v>
      </c>
      <c r="D21">
        <f>204586000*(1/48000000)</f>
        <v>4.2622083333333336</v>
      </c>
      <c r="F21">
        <f>430904000*(1/48000000)</f>
        <v>8.9771666666666672</v>
      </c>
      <c r="H21">
        <f>858519000*(1/48000000)</f>
        <v>17.8858125</v>
      </c>
      <c r="J21">
        <f>2583685000*(1/48000000)</f>
        <v>53.826770833333335</v>
      </c>
      <c r="L21">
        <f>6740308000*(1/48000000)</f>
        <v>140.42308333333335</v>
      </c>
      <c r="N21">
        <f>8391410000*(1/48000000)</f>
        <v>174.82104166666667</v>
      </c>
    </row>
    <row r="22" spans="2:14" x14ac:dyDescent="0.2">
      <c r="B22">
        <f>96761000*(1/48000000)</f>
        <v>2.0158541666666667</v>
      </c>
      <c r="D22">
        <f>204469000*(1/48000000)</f>
        <v>4.2597708333333335</v>
      </c>
      <c r="F22">
        <f>430954000*(1/48000000)</f>
        <v>8.9782083333333347</v>
      </c>
      <c r="H22">
        <f>859104000*(1/48000000)</f>
        <v>17.898</v>
      </c>
      <c r="J22">
        <f>2707111000*(1/48000000)</f>
        <v>56.398145833333338</v>
      </c>
      <c r="L22">
        <f>6736144000*(1/48000000)</f>
        <v>140.33633333333333</v>
      </c>
      <c r="N22">
        <f>8386657000*(1/48000000)</f>
        <v>174.72202083333335</v>
      </c>
    </row>
    <row r="23" spans="2:14" x14ac:dyDescent="0.2">
      <c r="B23">
        <f>97693000*(1/48000000)</f>
        <v>2.0352708333333336</v>
      </c>
      <c r="D23">
        <f>204247000*(1/48000000)</f>
        <v>4.2551458333333336</v>
      </c>
      <c r="F23">
        <f>431259000*(1/48000000)</f>
        <v>8.9845625000000009</v>
      </c>
      <c r="H23">
        <f>856246000*(1/48000000)</f>
        <v>17.838458333333335</v>
      </c>
      <c r="J23">
        <f>2541624000*(1/48000000)</f>
        <v>52.950500000000005</v>
      </c>
      <c r="L23">
        <f>6740049000*(1/48000000)</f>
        <v>140.4176875</v>
      </c>
      <c r="N23">
        <f>8389237000*(1/48000000)</f>
        <v>174.77577083333335</v>
      </c>
    </row>
    <row r="24" spans="2:14" x14ac:dyDescent="0.2">
      <c r="B24">
        <f>97637000*(1/48000000)</f>
        <v>2.0341041666666668</v>
      </c>
      <c r="D24">
        <f>203698000*(1/48000000)</f>
        <v>4.2437083333333332</v>
      </c>
      <c r="F24">
        <f>431891000*(1/48000000)</f>
        <v>8.9977291666666677</v>
      </c>
      <c r="H24">
        <f>858321000*(1/48000000)</f>
        <v>17.881687500000002</v>
      </c>
      <c r="J24">
        <f>2541579000*(1/48000000)</f>
        <v>52.949562500000006</v>
      </c>
      <c r="L24">
        <f>6739721000*(1/48000000)</f>
        <v>140.41085416666667</v>
      </c>
      <c r="N24">
        <f>8387039000*(1/48000000)</f>
        <v>174.72997916666668</v>
      </c>
    </row>
    <row r="25" spans="2:14" x14ac:dyDescent="0.2">
      <c r="B25">
        <f>97059000*(1/48000000)</f>
        <v>2.0220625000000001</v>
      </c>
      <c r="D25">
        <f>203442000*(1/48000000)</f>
        <v>4.2383750000000004</v>
      </c>
      <c r="F25">
        <f>431844000*(1/48000000)</f>
        <v>8.9967500000000005</v>
      </c>
      <c r="H25">
        <f>862940000*(1/48000000)</f>
        <v>17.977916666666669</v>
      </c>
      <c r="J25">
        <f>2538884000*(1/48000000)</f>
        <v>52.893416666666667</v>
      </c>
      <c r="L25">
        <f>6738936000*(1/48000000)</f>
        <v>140.39450000000002</v>
      </c>
      <c r="N25">
        <f>8378227000*(1/48000000)</f>
        <v>174.54639583333335</v>
      </c>
    </row>
    <row r="26" spans="2:14" x14ac:dyDescent="0.2">
      <c r="B26">
        <f>96965000*(1/48000000)</f>
        <v>2.0201041666666666</v>
      </c>
      <c r="D26">
        <f>203953000*(1/48000000)</f>
        <v>4.2490208333333337</v>
      </c>
      <c r="F26">
        <f>430690000*(1/48000000)</f>
        <v>8.9727083333333333</v>
      </c>
      <c r="H26">
        <f>857685000*(1/48000000)</f>
        <v>17.868437500000002</v>
      </c>
      <c r="J26">
        <f>2536925000*(1/48000000)</f>
        <v>52.852604166666673</v>
      </c>
      <c r="L26">
        <f>6741224000*(1/48000000)</f>
        <v>140.44216666666668</v>
      </c>
      <c r="N26">
        <f>8384420000*(1/48000000)</f>
        <v>174.67541666666668</v>
      </c>
    </row>
    <row r="27" spans="2:14" x14ac:dyDescent="0.2">
      <c r="B27">
        <f>96742000*(1/48000000)</f>
        <v>2.0154583333333336</v>
      </c>
      <c r="D27">
        <f>204645000*(1/48000000)</f>
        <v>4.2634375000000002</v>
      </c>
      <c r="F27">
        <f>430972000*(1/48000000)</f>
        <v>8.9785833333333347</v>
      </c>
      <c r="H27">
        <f>860216000*(1/48000000)</f>
        <v>17.921166666666668</v>
      </c>
      <c r="J27">
        <f>2538663000*(1/48000000)</f>
        <v>52.8888125</v>
      </c>
      <c r="L27">
        <f>6740952000*(1/48000000)</f>
        <v>140.4365</v>
      </c>
      <c r="N27">
        <f>8386544000*(1/48000000)</f>
        <v>174.71966666666668</v>
      </c>
    </row>
    <row r="28" spans="2:14" x14ac:dyDescent="0.2">
      <c r="B28">
        <f>97432000*(1/48000000)</f>
        <v>2.0298333333333334</v>
      </c>
      <c r="D28">
        <f>205034000*(1/48000000)</f>
        <v>4.2715416666666668</v>
      </c>
      <c r="F28">
        <f>432035000*(1/48000000)</f>
        <v>9.0007291666666678</v>
      </c>
      <c r="H28">
        <f>858758000*(1/48000000)</f>
        <v>17.890791666666669</v>
      </c>
      <c r="J28">
        <f>2537580000*(1/48000000)</f>
        <v>52.866250000000001</v>
      </c>
      <c r="L28">
        <f>6744422000*(1/48000000)</f>
        <v>140.50879166666667</v>
      </c>
      <c r="N28">
        <f>8384435000*(1/48000000)</f>
        <v>174.67572916666668</v>
      </c>
    </row>
    <row r="29" spans="2:14" x14ac:dyDescent="0.2">
      <c r="B29">
        <f>97462000*(1/48000000)</f>
        <v>2.0304583333333333</v>
      </c>
      <c r="D29">
        <f>204918000*(1/48000000)</f>
        <v>4.2691249999999998</v>
      </c>
      <c r="F29">
        <f>430863000*(1/48000000)</f>
        <v>8.9763125000000006</v>
      </c>
      <c r="H29">
        <f>858198000*(1/48000000)</f>
        <v>17.879125000000002</v>
      </c>
      <c r="J29">
        <f>2535082000*(1/48000000)</f>
        <v>52.814208333333333</v>
      </c>
      <c r="L29">
        <f>6739960000*(1/48000000)</f>
        <v>140.41583333333335</v>
      </c>
      <c r="N29">
        <f>8380935000*(1/48000000)</f>
        <v>174.6028125</v>
      </c>
    </row>
    <row r="30" spans="2:14" x14ac:dyDescent="0.2">
      <c r="B30">
        <f>97509000*(1/48000000)</f>
        <v>2.0314375</v>
      </c>
      <c r="D30">
        <f>205212000*(1/48000000)</f>
        <v>4.2752500000000007</v>
      </c>
      <c r="F30">
        <f>431698000*(1/48000000)</f>
        <v>8.9937083333333341</v>
      </c>
      <c r="H30">
        <f>857800000*(1/48000000)</f>
        <v>17.870833333333334</v>
      </c>
      <c r="J30">
        <f>2535424000*(1/48000000)</f>
        <v>52.821333333333335</v>
      </c>
      <c r="L30">
        <f>6741954000*(1/48000000)</f>
        <v>140.45737500000001</v>
      </c>
      <c r="N30">
        <f>8385284000*(1/48000000)</f>
        <v>174.69341666666668</v>
      </c>
    </row>
    <row r="31" spans="2:14" x14ac:dyDescent="0.2">
      <c r="B31">
        <f>97604000*(1/48000000)</f>
        <v>2.0334166666666667</v>
      </c>
      <c r="D31">
        <f>204448000*(1/48000000)</f>
        <v>4.2593333333333332</v>
      </c>
      <c r="F31">
        <f>431388000*(1/48000000)</f>
        <v>8.9872500000000013</v>
      </c>
      <c r="H31">
        <f>858129000*(1/48000000)</f>
        <v>17.8776875</v>
      </c>
      <c r="J31">
        <f>2531991000*(1/48000000)</f>
        <v>52.749812500000004</v>
      </c>
      <c r="L31">
        <f>6737244000*(1/48000000)</f>
        <v>140.35925</v>
      </c>
      <c r="N31">
        <f>8385594000*(1/48000000)</f>
        <v>174.69987500000002</v>
      </c>
    </row>
    <row r="32" spans="2:14" x14ac:dyDescent="0.2">
      <c r="B32">
        <f>97194000*(1/48000000)</f>
        <v>2.0248750000000002</v>
      </c>
      <c r="D32">
        <f>204780000*(1/48000000)</f>
        <v>4.2662500000000003</v>
      </c>
      <c r="F32">
        <f>431725000*(1/48000000)</f>
        <v>8.9942708333333332</v>
      </c>
      <c r="H32">
        <f>861365000*(1/48000000)</f>
        <v>17.945104166666667</v>
      </c>
      <c r="J32">
        <f>2535882000*(1/48000000)</f>
        <v>52.830875000000006</v>
      </c>
      <c r="L32">
        <f>6743543000*(1/48000000)</f>
        <v>140.49047916666669</v>
      </c>
      <c r="N32">
        <f>8386387000*(1/48000000)</f>
        <v>174.71639583333334</v>
      </c>
    </row>
    <row r="33" spans="2:14" x14ac:dyDescent="0.2">
      <c r="B33">
        <f>97424000*(1/48000000)</f>
        <v>2.029666666666667</v>
      </c>
      <c r="D33">
        <f>205517000*(1/48000000)</f>
        <v>4.2816041666666669</v>
      </c>
      <c r="F33">
        <f>431554000*(1/48000000)</f>
        <v>8.990708333333334</v>
      </c>
      <c r="H33">
        <f>858821000*(1/48000000)</f>
        <v>17.892104166666666</v>
      </c>
      <c r="J33">
        <f>2534820000*(1/48000000)</f>
        <v>52.808750000000003</v>
      </c>
      <c r="L33">
        <f>6744133000*(1/48000000)</f>
        <v>140.50277083333333</v>
      </c>
      <c r="N33">
        <f>8384733000*(1/48000000)</f>
        <v>174.6819375</v>
      </c>
    </row>
    <row r="34" spans="2:14" x14ac:dyDescent="0.2">
      <c r="B34">
        <f>97453000*(1/48000000)</f>
        <v>2.0302708333333332</v>
      </c>
      <c r="D34">
        <f>206195000*(1/48000000)</f>
        <v>4.2957291666666668</v>
      </c>
      <c r="F34">
        <f>430434000*(1/48000000)</f>
        <v>8.9673750000000005</v>
      </c>
      <c r="H34">
        <f>860732000*(1/48000000)</f>
        <v>17.931916666666666</v>
      </c>
      <c r="J34">
        <f>2535677000*(1/48000000)</f>
        <v>52.826604166666669</v>
      </c>
      <c r="L34">
        <f>6739854000*(1/48000000)</f>
        <v>140.413625</v>
      </c>
      <c r="N34">
        <f>8381348000*(1/48000000)</f>
        <v>174.61141666666668</v>
      </c>
    </row>
    <row r="35" spans="2:14" x14ac:dyDescent="0.2">
      <c r="B35">
        <f>97556000*(1/48000000)</f>
        <v>2.0324166666666668</v>
      </c>
      <c r="D35">
        <f>204950000*(1/48000000)</f>
        <v>4.2697916666666673</v>
      </c>
      <c r="F35">
        <f>431527000*(1/48000000)</f>
        <v>8.9901458333333331</v>
      </c>
      <c r="H35">
        <f>859225000*(1/48000000)</f>
        <v>17.900520833333335</v>
      </c>
      <c r="J35">
        <f>2535423000*(1/48000000)</f>
        <v>52.821312500000005</v>
      </c>
      <c r="L35">
        <f>6736929000*(1/48000000)</f>
        <v>140.3526875</v>
      </c>
      <c r="N35">
        <f>8387261000*(1/48000000)</f>
        <v>174.73460416666668</v>
      </c>
    </row>
    <row r="36" spans="2:14" x14ac:dyDescent="0.2">
      <c r="B36">
        <f>97537000*(1/48000000)</f>
        <v>2.0320208333333336</v>
      </c>
      <c r="D36">
        <f>206813000*(1/48000000)</f>
        <v>4.308604166666667</v>
      </c>
      <c r="F36">
        <f>431251000*(1/48000000)</f>
        <v>8.984395833333334</v>
      </c>
      <c r="H36">
        <f>858273000*(1/48000000)</f>
        <v>17.880687500000001</v>
      </c>
      <c r="J36">
        <f>2537111000*(1/48000000)</f>
        <v>52.856479166666666</v>
      </c>
      <c r="L36">
        <f>6738797000*(1/48000000)</f>
        <v>140.39160416666667</v>
      </c>
      <c r="N36">
        <f>8382483000*(1/48000000)</f>
        <v>174.6350625</v>
      </c>
    </row>
    <row r="37" spans="2:14" x14ac:dyDescent="0.2">
      <c r="B37">
        <f>96514000*(1/48000000)</f>
        <v>2.0107083333333335</v>
      </c>
      <c r="D37">
        <f>206138000*(1/48000000)</f>
        <v>4.2945416666666674</v>
      </c>
      <c r="F37">
        <f>430527000*(1/48000000)</f>
        <v>8.9693125000000009</v>
      </c>
      <c r="H37">
        <f>860141000*(1/48000000)</f>
        <v>17.919604166666669</v>
      </c>
      <c r="J37">
        <f>2540210000*(1/48000000)</f>
        <v>52.921041666666667</v>
      </c>
      <c r="L37">
        <f>6742295000*(1/48000000)</f>
        <v>140.46447916666668</v>
      </c>
      <c r="N37">
        <f>8385961000*(1/48000000)</f>
        <v>174.70752083333335</v>
      </c>
    </row>
    <row r="38" spans="2:14" x14ac:dyDescent="0.2">
      <c r="B38">
        <f>96388000*(1/48000000)</f>
        <v>2.0080833333333334</v>
      </c>
      <c r="D38">
        <f>206672000*(1/48000000)</f>
        <v>4.3056666666666672</v>
      </c>
      <c r="F38">
        <f>431447000*(1/48000000)</f>
        <v>8.9884791666666679</v>
      </c>
      <c r="H38">
        <f>861599000*(1/48000000)</f>
        <v>17.949979166666669</v>
      </c>
      <c r="J38">
        <f>2538876000*(1/48000000)</f>
        <v>52.893250000000002</v>
      </c>
      <c r="L38">
        <f>6741647000*(1/48000000)</f>
        <v>140.45097916666668</v>
      </c>
      <c r="N38">
        <f>8388907000*(1/48000000)</f>
        <v>174.76889583333335</v>
      </c>
    </row>
    <row r="39" spans="2:14" x14ac:dyDescent="0.2">
      <c r="B39">
        <f>96274000*(1/48000000)</f>
        <v>2.0057083333333336</v>
      </c>
      <c r="D39">
        <f>206074000*(1/48000000)</f>
        <v>4.2932083333333333</v>
      </c>
      <c r="F39">
        <f>431181000*(1/48000000)</f>
        <v>8.9829375000000002</v>
      </c>
      <c r="H39">
        <f>861826000*(1/48000000)</f>
        <v>17.954708333333336</v>
      </c>
      <c r="J39">
        <f>2535392000*(1/48000000)</f>
        <v>52.820666666666668</v>
      </c>
      <c r="L39">
        <f>6740770000*(1/48000000)</f>
        <v>140.43270833333335</v>
      </c>
      <c r="N39">
        <f>8389384000*(1/48000000)</f>
        <v>174.77883333333335</v>
      </c>
    </row>
    <row r="40" spans="2:14" x14ac:dyDescent="0.2">
      <c r="B40">
        <f>97013000*(1/48000000)</f>
        <v>2.0211041666666669</v>
      </c>
      <c r="D40">
        <f>207815000*(1/48000000)</f>
        <v>4.3294791666666672</v>
      </c>
      <c r="F40">
        <f>430943000*(1/48000000)</f>
        <v>8.9779791666666675</v>
      </c>
      <c r="H40">
        <f>861619000*(1/48000000)</f>
        <v>17.950395833333335</v>
      </c>
      <c r="J40">
        <f>2528728000*(1/48000000)</f>
        <v>52.681833333333337</v>
      </c>
      <c r="L40">
        <f>6739848000*(1/48000000)</f>
        <v>140.4135</v>
      </c>
      <c r="N40">
        <f>8368957000*(1/48000000)</f>
        <v>174.35327083333334</v>
      </c>
    </row>
    <row r="41" spans="2:14" x14ac:dyDescent="0.2">
      <c r="B41">
        <f>96868000*(1/48000000)</f>
        <v>2.0180833333333337</v>
      </c>
      <c r="D41">
        <f>207286000*(1/48000000)</f>
        <v>4.318458333333334</v>
      </c>
      <c r="F41">
        <f>431905000*(1/48000000)</f>
        <v>8.9980208333333334</v>
      </c>
      <c r="H41">
        <f>860294000*(1/48000000)</f>
        <v>17.922791666666669</v>
      </c>
      <c r="J41">
        <f>2529948000*(1/48000000)</f>
        <v>52.707250000000002</v>
      </c>
      <c r="L41">
        <f>6739836000*(1/48000000)</f>
        <v>140.41325000000001</v>
      </c>
      <c r="N41">
        <f>8372799000*(1/48000000)</f>
        <v>174.4333125</v>
      </c>
    </row>
    <row r="42" spans="2:14" x14ac:dyDescent="0.2">
      <c r="B42">
        <f>96343000*(1/48000000)</f>
        <v>2.0071458333333334</v>
      </c>
      <c r="D42">
        <f>206955000*(1/48000000)</f>
        <v>4.3115625</v>
      </c>
      <c r="F42">
        <f>430410000*(1/48000000)</f>
        <v>8.9668749999999999</v>
      </c>
      <c r="H42">
        <f>861462000*(1/48000000)</f>
        <v>17.947125</v>
      </c>
      <c r="J42">
        <f>2528231000*(1/48000000)</f>
        <v>52.671479166666671</v>
      </c>
      <c r="L42">
        <f>6739318000*(1/48000000)</f>
        <v>140.40245833333333</v>
      </c>
      <c r="N42">
        <f>8367629000*(1/48000000)</f>
        <v>174.32560416666666</v>
      </c>
    </row>
    <row r="43" spans="2:14" x14ac:dyDescent="0.2">
      <c r="B43">
        <f>97616000*(1/48000000)</f>
        <v>2.033666666666667</v>
      </c>
      <c r="D43">
        <f>207380000*(1/48000000)</f>
        <v>4.3204166666666666</v>
      </c>
      <c r="F43">
        <f>431978000*(1/48000000)</f>
        <v>8.9995416666666674</v>
      </c>
      <c r="H43">
        <f>862065000*(1/48000000)</f>
        <v>17.959687500000001</v>
      </c>
      <c r="J43">
        <f>2526000000*(1/48000000)</f>
        <v>52.625</v>
      </c>
      <c r="L43">
        <f>6740651000*(1/48000000)</f>
        <v>140.43022916666666</v>
      </c>
      <c r="N43">
        <f>8365202000*(1/48000000)</f>
        <v>174.27504166666668</v>
      </c>
    </row>
    <row r="44" spans="2:14" x14ac:dyDescent="0.2">
      <c r="B44">
        <f>97606000*(1/48000000)</f>
        <v>2.0334583333333334</v>
      </c>
      <c r="D44">
        <f>208715000*(1/48000000)</f>
        <v>4.348229166666667</v>
      </c>
      <c r="F44">
        <f>430739000*(1/48000000)</f>
        <v>8.9737291666666668</v>
      </c>
      <c r="H44">
        <f>861152000*(1/48000000)</f>
        <v>17.940666666666669</v>
      </c>
      <c r="J44">
        <f>2525735000*(1/48000000)</f>
        <v>52.619479166666672</v>
      </c>
      <c r="L44">
        <f>6743461000*(1/48000000)</f>
        <v>140.48877083333335</v>
      </c>
      <c r="N44">
        <f>8365162000*(1/48000000)</f>
        <v>174.27420833333335</v>
      </c>
    </row>
    <row r="45" spans="2:14" x14ac:dyDescent="0.2">
      <c r="B45">
        <f>96579000*(1/48000000)</f>
        <v>2.0120625000000003</v>
      </c>
      <c r="D45">
        <f>209096000*(1/48000000)</f>
        <v>4.3561666666666667</v>
      </c>
      <c r="F45">
        <f>431782000*(1/48000000)</f>
        <v>8.9954583333333336</v>
      </c>
      <c r="H45">
        <f>862095000*(1/48000000)</f>
        <v>17.960312500000001</v>
      </c>
      <c r="J45">
        <f>2524851000*(1/48000000)</f>
        <v>52.601062500000005</v>
      </c>
      <c r="L45">
        <f>6745035000*(1/48000000)</f>
        <v>140.52156250000002</v>
      </c>
      <c r="N45">
        <f>8366110000*(1/48000000)</f>
        <v>174.29395833333334</v>
      </c>
    </row>
    <row r="46" spans="2:14" x14ac:dyDescent="0.2">
      <c r="B46">
        <f>96736000*(1/48000000)</f>
        <v>2.0153333333333334</v>
      </c>
      <c r="D46">
        <f>209142000*(1/48000000)</f>
        <v>4.3571249999999999</v>
      </c>
      <c r="F46">
        <f>431143000*(1/48000000)</f>
        <v>8.9821458333333339</v>
      </c>
      <c r="H46">
        <f>861307000*(1/48000000)</f>
        <v>17.943895833333336</v>
      </c>
      <c r="J46">
        <f>2526532000*(1/48000000)</f>
        <v>52.636083333333339</v>
      </c>
      <c r="L46">
        <f>6742155000*(1/48000000)</f>
        <v>140.46156250000001</v>
      </c>
      <c r="N46">
        <f>8364391000*(1/48000000)</f>
        <v>174.25814583333334</v>
      </c>
    </row>
    <row r="47" spans="2:14" x14ac:dyDescent="0.2">
      <c r="B47">
        <f>96440000*(1/48000000)</f>
        <v>2.0091666666666668</v>
      </c>
      <c r="D47">
        <f>208824000*(1/48000000)</f>
        <v>4.3505000000000003</v>
      </c>
      <c r="F47">
        <f>432144000*(1/48000000)</f>
        <v>9.0030000000000001</v>
      </c>
      <c r="H47">
        <f>862733000*(1/48000000)</f>
        <v>17.973604166666668</v>
      </c>
      <c r="J47">
        <f>2526806000*(1/48000000)</f>
        <v>52.64179166666667</v>
      </c>
      <c r="L47">
        <f>6743425000*(1/48000000)</f>
        <v>140.48802083333334</v>
      </c>
      <c r="N47">
        <f>8360356000*(1/48000000)</f>
        <v>174.17408333333336</v>
      </c>
    </row>
    <row r="48" spans="2:14" x14ac:dyDescent="0.2">
      <c r="B48">
        <f>96583000*(1/48000000)</f>
        <v>2.0121458333333333</v>
      </c>
      <c r="D48">
        <f>209820000*(1/48000000)</f>
        <v>4.3712499999999999</v>
      </c>
      <c r="F48">
        <f>431367000*(1/48000000)</f>
        <v>8.986812500000001</v>
      </c>
      <c r="H48">
        <f>860950000*(1/48000000)</f>
        <v>17.936458333333334</v>
      </c>
      <c r="J48">
        <f>2526571000*(1/48000000)</f>
        <v>52.636895833333334</v>
      </c>
      <c r="L48">
        <f>6741022000*(1/48000000)</f>
        <v>140.43795833333334</v>
      </c>
      <c r="N48">
        <f>8353613000*(1/48000000)</f>
        <v>174.03360416666666</v>
      </c>
    </row>
    <row r="49" spans="2:14" x14ac:dyDescent="0.2">
      <c r="B49">
        <f>96476000*(1/48000000)</f>
        <v>2.0099166666666668</v>
      </c>
      <c r="D49">
        <f>210299000*(1/48000000)</f>
        <v>4.3812291666666665</v>
      </c>
      <c r="F49">
        <f>432368000*(1/48000000)</f>
        <v>9.0076666666666672</v>
      </c>
      <c r="H49">
        <f>861011000*(1/48000000)</f>
        <v>17.937729166666667</v>
      </c>
      <c r="J49">
        <f>2527037000*(1/48000000)</f>
        <v>52.64660416666667</v>
      </c>
      <c r="L49">
        <f>6743502000*(1/48000000)</f>
        <v>140.48962500000002</v>
      </c>
      <c r="N49">
        <f>8360728000*(1/48000000)</f>
        <v>174.18183333333334</v>
      </c>
    </row>
    <row r="50" spans="2:14" x14ac:dyDescent="0.2">
      <c r="B50">
        <f>96179000*(1/48000000)</f>
        <v>2.003729166666667</v>
      </c>
      <c r="D50">
        <f>210975000*(1/48000000)</f>
        <v>4.3953125000000002</v>
      </c>
      <c r="F50">
        <f>431338000*(1/48000000)</f>
        <v>8.9862083333333338</v>
      </c>
      <c r="H50">
        <f>859213000*(1/48000000)</f>
        <v>17.900270833333334</v>
      </c>
      <c r="J50">
        <f>2528251000*(1/48000000)</f>
        <v>52.671895833333338</v>
      </c>
      <c r="L50">
        <f>6742281000*(1/48000000)</f>
        <v>140.46418750000001</v>
      </c>
      <c r="N50">
        <f>8357150000*(1/48000000)</f>
        <v>174.10729166666667</v>
      </c>
    </row>
    <row r="51" spans="2:14" x14ac:dyDescent="0.2">
      <c r="B51">
        <f>96429000*(1/48000000)</f>
        <v>2.0089375</v>
      </c>
      <c r="D51">
        <f>211578000*(1/48000000)</f>
        <v>4.4078750000000007</v>
      </c>
      <c r="F51">
        <f>431716000*(1/48000000)</f>
        <v>8.9940833333333341</v>
      </c>
      <c r="H51">
        <f>861754000*(1/48000000)</f>
        <v>17.953208333333336</v>
      </c>
      <c r="J51">
        <f>2527219000*(1/48000000)</f>
        <v>52.650395833333334</v>
      </c>
      <c r="L51">
        <f>6740500000*(1/48000000)</f>
        <v>140.42708333333334</v>
      </c>
      <c r="N51">
        <f>8356638000*(1/48000000)</f>
        <v>174.09662500000002</v>
      </c>
    </row>
    <row r="52" spans="2:14" x14ac:dyDescent="0.2">
      <c r="B52">
        <f>96359000*(1/48000000)</f>
        <v>2.0074791666666667</v>
      </c>
      <c r="D52">
        <f>212160000*(1/48000000)</f>
        <v>4.42</v>
      </c>
      <c r="F52">
        <f>432123000*(1/48000000)</f>
        <v>9.0025624999999998</v>
      </c>
      <c r="H52">
        <f>859460000*(1/48000000)</f>
        <v>17.905416666666667</v>
      </c>
      <c r="J52">
        <f>2529541000*(1/48000000)</f>
        <v>52.698770833333334</v>
      </c>
      <c r="L52">
        <f>6739144000*(1/48000000)</f>
        <v>140.39883333333333</v>
      </c>
      <c r="N52">
        <f>8356669000*(1/48000000)</f>
        <v>174.09727083333334</v>
      </c>
    </row>
    <row r="53" spans="2:14" x14ac:dyDescent="0.2">
      <c r="B53">
        <f>97208000*(1/48000000)</f>
        <v>2.0251666666666668</v>
      </c>
      <c r="D53">
        <f>210299000*(1/48000000)</f>
        <v>4.3812291666666665</v>
      </c>
      <c r="F53">
        <f>431621000*(1/48000000)</f>
        <v>8.9921041666666675</v>
      </c>
      <c r="H53">
        <f>858450000*(1/48000000)</f>
        <v>17.884375000000002</v>
      </c>
      <c r="J53">
        <f>2529921000*(1/48000000)</f>
        <v>52.706687500000001</v>
      </c>
      <c r="L53">
        <f>6739879000*(1/48000000)</f>
        <v>140.41414583333335</v>
      </c>
      <c r="N53">
        <f>8359431000*(1/48000000)</f>
        <v>174.15481250000002</v>
      </c>
    </row>
    <row r="54" spans="2:14" x14ac:dyDescent="0.2">
      <c r="B54">
        <f>96959000*(1/48000000)</f>
        <v>2.0199791666666669</v>
      </c>
      <c r="D54">
        <f>210975000*(1/48000000)</f>
        <v>4.3953125000000002</v>
      </c>
      <c r="F54">
        <f>431574000*(1/48000000)</f>
        <v>8.9911250000000003</v>
      </c>
      <c r="H54">
        <f>859982000*(1/48000000)</f>
        <v>17.916291666666666</v>
      </c>
      <c r="J54">
        <f>2529354000*(1/48000000)</f>
        <v>52.694875000000003</v>
      </c>
      <c r="L54">
        <f>6743234000*(1/48000000)</f>
        <v>140.48404166666668</v>
      </c>
      <c r="N54">
        <f>8357061000*(1/48000000)</f>
        <v>174.10543750000002</v>
      </c>
    </row>
    <row r="55" spans="2:14" x14ac:dyDescent="0.2">
      <c r="B55">
        <f>97508000*(1/48000000)</f>
        <v>2.0314166666666669</v>
      </c>
      <c r="D55">
        <f>211578000*(1/48000000)</f>
        <v>4.4078750000000007</v>
      </c>
      <c r="F55">
        <f>432387000*(1/48000000)</f>
        <v>9.0080625000000012</v>
      </c>
      <c r="H55">
        <f>858570000*(1/48000000)</f>
        <v>17.886875</v>
      </c>
      <c r="J55">
        <f>2529315000*(1/48000000)</f>
        <v>52.694062500000001</v>
      </c>
      <c r="L55">
        <f>6740038000*(1/48000000)</f>
        <v>140.41745833333334</v>
      </c>
      <c r="N55">
        <f>8352809000*(1/48000000)</f>
        <v>174.01685416666669</v>
      </c>
    </row>
    <row r="56" spans="2:14" x14ac:dyDescent="0.2">
      <c r="B56">
        <f>97580000*(1/48000000)</f>
        <v>2.0329166666666669</v>
      </c>
      <c r="D56">
        <f>212160000*(1/48000000)</f>
        <v>4.42</v>
      </c>
      <c r="F56">
        <f>432671000*(1/48000000)</f>
        <v>9.0139791666666671</v>
      </c>
      <c r="H56">
        <f>860371000*(1/48000000)</f>
        <v>17.924395833333335</v>
      </c>
      <c r="J56">
        <f>2530549000*(1/48000000)</f>
        <v>52.719770833333335</v>
      </c>
      <c r="L56">
        <f>6739003000*(1/48000000)</f>
        <v>140.39589583333336</v>
      </c>
      <c r="N56">
        <f>8349867000*(1/48000000)</f>
        <v>173.95556250000001</v>
      </c>
    </row>
    <row r="57" spans="2:14" x14ac:dyDescent="0.2">
      <c r="B57">
        <f>97238000*(1/48000000)</f>
        <v>2.0257916666666667</v>
      </c>
      <c r="D57">
        <f>213202000*(1/48000000)</f>
        <v>4.4417083333333336</v>
      </c>
      <c r="F57">
        <f>431685000*(1/48000000)</f>
        <v>8.9934375000000006</v>
      </c>
      <c r="H57">
        <f>861069000*(1/48000000)</f>
        <v>17.938937500000002</v>
      </c>
      <c r="J57">
        <f>2531523000*(1/48000000)</f>
        <v>52.740062500000001</v>
      </c>
      <c r="L57">
        <f>6742537000*(1/48000000)</f>
        <v>140.46952083333335</v>
      </c>
      <c r="N57">
        <f>8348249000*(1/48000000)</f>
        <v>173.92185416666669</v>
      </c>
    </row>
    <row r="58" spans="2:14" x14ac:dyDescent="0.2">
      <c r="B58">
        <f>96697000*(1/48000000)</f>
        <v>2.0145208333333335</v>
      </c>
      <c r="D58">
        <f>216830000*(1/48000000)</f>
        <v>4.5172916666666669</v>
      </c>
      <c r="F58">
        <f>432310000*(1/48000000)</f>
        <v>9.0064583333333346</v>
      </c>
      <c r="H58">
        <f>861072000*(1/48000000)</f>
        <v>17.939</v>
      </c>
      <c r="J58">
        <f>2530376000*(1/48000000)</f>
        <v>52.716166666666673</v>
      </c>
      <c r="L58">
        <f>6741883000*(1/48000000)</f>
        <v>140.45589583333333</v>
      </c>
      <c r="N58">
        <f>8340641000*(1/48000000)</f>
        <v>173.76335416666669</v>
      </c>
    </row>
    <row r="59" spans="2:14" x14ac:dyDescent="0.2">
      <c r="B59">
        <f>96435000*(1/48000000)</f>
        <v>2.0090625000000002</v>
      </c>
      <c r="D59">
        <f>214042000*(1/48000000)</f>
        <v>4.4592083333333337</v>
      </c>
      <c r="F59">
        <f>432301000*(1/48000000)</f>
        <v>9.0062708333333337</v>
      </c>
      <c r="H59">
        <f>858935000*(1/48000000)</f>
        <v>17.894479166666667</v>
      </c>
      <c r="J59">
        <f>2531528000*(1/48000000)</f>
        <v>52.740166666666667</v>
      </c>
      <c r="L59">
        <f>6741551000*(1/48000000)</f>
        <v>140.44897916666667</v>
      </c>
      <c r="N59">
        <f>8351595000*(1/48000000)</f>
        <v>173.99156250000001</v>
      </c>
    </row>
    <row r="60" spans="2:14" x14ac:dyDescent="0.2">
      <c r="B60" s="1"/>
      <c r="D60" s="1"/>
      <c r="F60" s="1"/>
      <c r="H60" s="1"/>
      <c r="L60" s="1"/>
      <c r="N60" s="1"/>
    </row>
    <row r="61" spans="2:14" x14ac:dyDescent="0.2">
      <c r="B61" s="1"/>
      <c r="D61" s="1"/>
      <c r="F61" s="1"/>
      <c r="H61" s="1"/>
      <c r="L61" s="1"/>
      <c r="N61" s="1"/>
    </row>
    <row r="62" spans="2:14" x14ac:dyDescent="0.2">
      <c r="B62" s="1"/>
      <c r="D62" s="1"/>
      <c r="F62" s="1"/>
      <c r="H62" s="1"/>
      <c r="L62" s="1"/>
      <c r="N62" s="1"/>
    </row>
    <row r="63" spans="2:14" x14ac:dyDescent="0.2">
      <c r="B63" s="1"/>
      <c r="D63" s="1"/>
      <c r="F63" s="1"/>
      <c r="H63" s="1"/>
      <c r="L63" s="1"/>
      <c r="N63" s="1"/>
    </row>
    <row r="64" spans="2:14" x14ac:dyDescent="0.2">
      <c r="D64" s="1"/>
      <c r="F64" s="1"/>
      <c r="H64" s="1"/>
      <c r="L64" s="1"/>
      <c r="N64" s="1"/>
    </row>
    <row r="65" spans="4:14" x14ac:dyDescent="0.2">
      <c r="D65" s="1"/>
      <c r="F65" s="1"/>
      <c r="H65" s="1"/>
      <c r="L65" s="1"/>
      <c r="N65" s="1"/>
    </row>
    <row r="66" spans="4:14" x14ac:dyDescent="0.2">
      <c r="D66" s="1"/>
      <c r="F66" s="1"/>
      <c r="H66" s="1"/>
      <c r="L66" s="1"/>
      <c r="N66" s="1"/>
    </row>
    <row r="67" spans="4:14" x14ac:dyDescent="0.2">
      <c r="D67" s="1"/>
      <c r="F67" s="1"/>
      <c r="H67" s="1"/>
      <c r="L67" s="1"/>
      <c r="N67" s="1"/>
    </row>
    <row r="68" spans="4:14" x14ac:dyDescent="0.2">
      <c r="D68" s="1"/>
      <c r="F68" s="1"/>
      <c r="H68" s="1"/>
      <c r="L68" s="1"/>
    </row>
    <row r="69" spans="4:14" x14ac:dyDescent="0.2">
      <c r="F69" s="1"/>
      <c r="H69" s="1"/>
      <c r="L69" s="1"/>
    </row>
    <row r="70" spans="4:14" x14ac:dyDescent="0.2">
      <c r="F70" s="1"/>
      <c r="H70" s="1"/>
      <c r="L70" s="1"/>
    </row>
    <row r="71" spans="4:14" x14ac:dyDescent="0.2">
      <c r="F71" s="1"/>
      <c r="H71" s="1"/>
      <c r="L71" s="1"/>
    </row>
    <row r="72" spans="4:14" x14ac:dyDescent="0.2">
      <c r="H72" s="1"/>
      <c r="L72" s="1"/>
    </row>
    <row r="73" spans="4:14" x14ac:dyDescent="0.2">
      <c r="H73" s="1"/>
      <c r="L73" s="1"/>
    </row>
    <row r="74" spans="4:14" x14ac:dyDescent="0.2">
      <c r="H74" s="1"/>
      <c r="L74" s="1"/>
    </row>
    <row r="75" spans="4:14" x14ac:dyDescent="0.2">
      <c r="H75" s="1"/>
      <c r="L75" s="1"/>
    </row>
    <row r="76" spans="4:14" x14ac:dyDescent="0.2">
      <c r="H76" s="1"/>
      <c r="L76" s="1"/>
    </row>
    <row r="77" spans="4:14" x14ac:dyDescent="0.2">
      <c r="H77" s="1"/>
      <c r="L77" s="1"/>
    </row>
    <row r="78" spans="4:14" x14ac:dyDescent="0.2">
      <c r="H78" s="1"/>
      <c r="L78" s="1"/>
    </row>
    <row r="79" spans="4:14" x14ac:dyDescent="0.2">
      <c r="H79" s="1"/>
      <c r="L79" s="1"/>
    </row>
    <row r="80" spans="4:14" x14ac:dyDescent="0.2">
      <c r="H80" s="1"/>
      <c r="L80" s="1"/>
    </row>
    <row r="81" spans="8:12" x14ac:dyDescent="0.2">
      <c r="H81" s="1"/>
      <c r="L81" s="1"/>
    </row>
    <row r="82" spans="8:12" x14ac:dyDescent="0.2">
      <c r="H82" s="1"/>
      <c r="L82" s="1"/>
    </row>
    <row r="83" spans="8:12" x14ac:dyDescent="0.2">
      <c r="H83" s="1"/>
      <c r="L83" s="1"/>
    </row>
    <row r="84" spans="8:12" x14ac:dyDescent="0.2">
      <c r="H84" s="1"/>
      <c r="L84" s="1"/>
    </row>
    <row r="85" spans="8:12" x14ac:dyDescent="0.2">
      <c r="H85" s="1"/>
      <c r="L85" s="1"/>
    </row>
    <row r="86" spans="8:12" x14ac:dyDescent="0.2">
      <c r="H86" s="1"/>
      <c r="L86" s="1"/>
    </row>
    <row r="87" spans="8:12" x14ac:dyDescent="0.2">
      <c r="H87" s="1"/>
    </row>
    <row r="88" spans="8:12" x14ac:dyDescent="0.2">
      <c r="H88" s="1"/>
    </row>
    <row r="89" spans="8:12" x14ac:dyDescent="0.2">
      <c r="H89" s="1"/>
    </row>
    <row r="90" spans="8:12" x14ac:dyDescent="0.2">
      <c r="H90" s="1"/>
    </row>
    <row r="91" spans="8:12" x14ac:dyDescent="0.2">
      <c r="H91" s="1"/>
    </row>
    <row r="92" spans="8:12" x14ac:dyDescent="0.2">
      <c r="H92" s="1"/>
    </row>
    <row r="93" spans="8:12" x14ac:dyDescent="0.2">
      <c r="H93" s="1"/>
    </row>
    <row r="94" spans="8:12" x14ac:dyDescent="0.2">
      <c r="H94" s="1"/>
    </row>
    <row r="95" spans="8:12" x14ac:dyDescent="0.2">
      <c r="H95" s="1"/>
    </row>
    <row r="96" spans="8:12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  <row r="101" spans="8:8" x14ac:dyDescent="0.2">
      <c r="H101" s="1"/>
    </row>
    <row r="102" spans="8:8" x14ac:dyDescent="0.2">
      <c r="H102" s="1"/>
    </row>
    <row r="103" spans="8:8" x14ac:dyDescent="0.2">
      <c r="H103" s="1"/>
    </row>
    <row r="104" spans="8:8" x14ac:dyDescent="0.2">
      <c r="H104" s="1"/>
    </row>
    <row r="105" spans="8:8" x14ac:dyDescent="0.2">
      <c r="H105" s="1"/>
    </row>
    <row r="106" spans="8:8" x14ac:dyDescent="0.2">
      <c r="H106" s="1"/>
    </row>
    <row r="107" spans="8:8" x14ac:dyDescent="0.2">
      <c r="H107" s="1"/>
    </row>
    <row r="108" spans="8:8" x14ac:dyDescent="0.2">
      <c r="H108" s="1"/>
    </row>
    <row r="109" spans="8:8" x14ac:dyDescent="0.2">
      <c r="H109" s="1"/>
    </row>
    <row r="110" spans="8:8" x14ac:dyDescent="0.2">
      <c r="H110" s="1"/>
    </row>
    <row r="111" spans="8:8" x14ac:dyDescent="0.2">
      <c r="H111" s="1"/>
    </row>
    <row r="112" spans="8:8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small_cap</vt:lpstr>
      <vt:lpstr>1cap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xie</dc:creator>
  <cp:lastModifiedBy>cyan xie</cp:lastModifiedBy>
  <dcterms:created xsi:type="dcterms:W3CDTF">2017-10-20T17:28:50Z</dcterms:created>
  <dcterms:modified xsi:type="dcterms:W3CDTF">2017-10-21T15:32:16Z</dcterms:modified>
</cp:coreProperties>
</file>