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GIT\pessoal\OpenSCAD\Sigma_Soldering_Booth\"/>
    </mc:Choice>
  </mc:AlternateContent>
  <xr:revisionPtr revIDLastSave="0" documentId="13_ncr:1_{BC70787C-E51B-4588-A7F7-9FA1665FE1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ught cut part size" sheetId="1" r:id="rId1"/>
    <sheet name="Part list" sheetId="2" r:id="rId2"/>
  </sheets>
  <definedNames>
    <definedName name="Imperial">'Rought cut part size'!$B$17:$B$18</definedName>
    <definedName name="Metric">'Rought cut part size'!$C$17:$C$18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E2" i="2"/>
  <c r="K19" i="2"/>
  <c r="G17" i="2"/>
  <c r="G5" i="2"/>
  <c r="I4" i="2"/>
  <c r="G16" i="2"/>
  <c r="D17" i="1" a="1"/>
  <c r="D18" i="1" s="1"/>
  <c r="J15" i="1"/>
  <c r="I14" i="2" s="1"/>
  <c r="D15" i="1"/>
  <c r="H9" i="1" s="1"/>
  <c r="E8" i="2" s="1"/>
  <c r="D14" i="1"/>
  <c r="J16" i="1" s="1"/>
  <c r="I15" i="2" s="1"/>
  <c r="J13" i="1"/>
  <c r="H17" i="1" s="1"/>
  <c r="E16" i="2" s="1"/>
  <c r="D13" i="1"/>
  <c r="D12" i="1"/>
  <c r="G18" i="2" s="1"/>
  <c r="J11" i="1"/>
  <c r="I10" i="2" s="1"/>
  <c r="D11" i="1"/>
  <c r="J8" i="1" s="1"/>
  <c r="I7" i="2" s="1"/>
  <c r="I10" i="1"/>
  <c r="G9" i="2" s="1"/>
  <c r="I9" i="1"/>
  <c r="G8" i="2" s="1"/>
  <c r="I7" i="1"/>
  <c r="G6" i="2" s="1"/>
  <c r="J6" i="1"/>
  <c r="H13" i="1" s="1"/>
  <c r="E12" i="2" s="1"/>
  <c r="I6" i="1"/>
  <c r="J5" i="1"/>
  <c r="I15" i="1" s="1"/>
  <c r="G14" i="2" s="1"/>
  <c r="J4" i="1"/>
  <c r="H11" i="1" s="1"/>
  <c r="E10" i="2" s="1"/>
  <c r="I4" i="1"/>
  <c r="G3" i="2" s="1"/>
  <c r="H4" i="1"/>
  <c r="E3" i="2" s="1"/>
  <c r="J19" i="2" l="1"/>
  <c r="I12" i="2"/>
  <c r="J9" i="1"/>
  <c r="J17" i="1"/>
  <c r="I16" i="1"/>
  <c r="G15" i="2" s="1"/>
  <c r="J7" i="1"/>
  <c r="I6" i="2" s="1"/>
  <c r="I12" i="1"/>
  <c r="G11" i="2" s="1"/>
  <c r="I14" i="1"/>
  <c r="G13" i="2" s="1"/>
  <c r="I5" i="2"/>
  <c r="H8" i="1"/>
  <c r="E7" i="2" s="1"/>
  <c r="J10" i="1"/>
  <c r="I9" i="2" s="1"/>
  <c r="J12" i="1"/>
  <c r="I11" i="2" s="1"/>
  <c r="J14" i="1"/>
  <c r="I13" i="2" s="1"/>
  <c r="D17" i="1"/>
  <c r="I8" i="1"/>
  <c r="G7" i="2" s="1"/>
  <c r="I3" i="2"/>
  <c r="H6" i="1"/>
  <c r="E5" i="2" s="1"/>
  <c r="I11" i="1"/>
  <c r="G10" i="2" s="1"/>
  <c r="I13" i="1"/>
  <c r="G12" i="2" s="1"/>
  <c r="I16" i="2" l="1"/>
  <c r="I5" i="1"/>
  <c r="G4" i="2" s="1"/>
  <c r="I8" i="2"/>
  <c r="H12" i="1"/>
  <c r="E11" i="2" s="1"/>
  <c r="H10" i="1"/>
  <c r="E9" i="2" s="1"/>
  <c r="H5" i="1"/>
  <c r="E4" i="2" s="1"/>
  <c r="H15" i="1"/>
  <c r="H7" i="1"/>
  <c r="E6" i="2" s="1"/>
  <c r="E14" i="2" l="1"/>
  <c r="H14" i="1"/>
  <c r="E13" i="2" s="1"/>
  <c r="H16" i="1"/>
  <c r="E15" i="2" s="1"/>
</calcChain>
</file>

<file path=xl/sharedStrings.xml><?xml version="1.0" encoding="utf-8"?>
<sst xmlns="http://schemas.openxmlformats.org/spreadsheetml/2006/main" count="184" uniqueCount="85">
  <si>
    <t>Change here:</t>
  </si>
  <si>
    <t>Rought cut part size (automatic filled values)</t>
  </si>
  <si>
    <t>External Measures</t>
  </si>
  <si>
    <t>Project part name</t>
  </si>
  <si>
    <t>Height</t>
  </si>
  <si>
    <t>Width</t>
  </si>
  <si>
    <t>Depth</t>
  </si>
  <si>
    <t>Fixed 
body</t>
  </si>
  <si>
    <t>Back body wall</t>
  </si>
  <si>
    <t>Side body wall</t>
  </si>
  <si>
    <t>Top body wall</t>
  </si>
  <si>
    <t>Unit Type:</t>
  </si>
  <si>
    <t>Metric</t>
  </si>
  <si>
    <t>Botton body wall</t>
  </si>
  <si>
    <t>in</t>
  </si>
  <si>
    <t>Millimeters</t>
  </si>
  <si>
    <t>Pegboad</t>
  </si>
  <si>
    <t>internals</t>
  </si>
  <si>
    <t>Top Exhaust botton panel</t>
  </si>
  <si>
    <t>Variables</t>
  </si>
  <si>
    <t>Original</t>
  </si>
  <si>
    <t>Processed</t>
  </si>
  <si>
    <t>Top Exhaust spacers</t>
  </si>
  <si>
    <t>Plywood Size 1</t>
  </si>
  <si>
    <t>Botton Exhaust Top panel</t>
  </si>
  <si>
    <t>Plywood Size 2</t>
  </si>
  <si>
    <t>Botton Exhaust Spacers</t>
  </si>
  <si>
    <t>Plywood Size 3</t>
  </si>
  <si>
    <t>Folding 
front</t>
  </si>
  <si>
    <t>Top Folding Panel</t>
  </si>
  <si>
    <t>Plastic Size 1</t>
  </si>
  <si>
    <t>Soldering Folding Panel</t>
  </si>
  <si>
    <t>Exhaust_Height</t>
  </si>
  <si>
    <t>Soldering Exhaust Cover</t>
  </si>
  <si>
    <t>Imperial</t>
  </si>
  <si>
    <t>Dynamic list:</t>
  </si>
  <si>
    <t>Painting Folding Panel</t>
  </si>
  <si>
    <t>Inches</t>
  </si>
  <si>
    <t>Folding Wall</t>
  </si>
  <si>
    <t>Centimeters</t>
  </si>
  <si>
    <t>Project Code</t>
  </si>
  <si>
    <t>Project Part Name</t>
  </si>
  <si>
    <t>Part description</t>
  </si>
  <si>
    <t>Quantity</t>
  </si>
  <si>
    <t>Formula(Change</t>
  </si>
  <si>
    <t>Here)</t>
  </si>
  <si>
    <t>FB-01</t>
  </si>
  <si>
    <t>Plywood piece</t>
  </si>
  <si>
    <t>x</t>
  </si>
  <si>
    <t>-</t>
  </si>
  <si>
    <t>FB-02</t>
  </si>
  <si>
    <t>FB-04</t>
  </si>
  <si>
    <t>FB-05</t>
  </si>
  <si>
    <t>FB-06</t>
  </si>
  <si>
    <t>IN-01</t>
  </si>
  <si>
    <t>IN-02</t>
  </si>
  <si>
    <t>IN-03</t>
  </si>
  <si>
    <t>IN-04</t>
  </si>
  <si>
    <t>FF-01</t>
  </si>
  <si>
    <t>FF-02</t>
  </si>
  <si>
    <t>FF-03</t>
  </si>
  <si>
    <t>FF-04</t>
  </si>
  <si>
    <t>FF-05</t>
  </si>
  <si>
    <t>BPH</t>
  </si>
  <si>
    <t>Big panel hinge</t>
  </si>
  <si>
    <t>Continuos hinge (Piano hinge)</t>
  </si>
  <si>
    <t>SPH</t>
  </si>
  <si>
    <t>Small panel hinge</t>
  </si>
  <si>
    <t>For the continuos hinges:</t>
  </si>
  <si>
    <t>SWS</t>
  </si>
  <si>
    <t>Small wooden screws</t>
  </si>
  <si>
    <t>Screws for wood</t>
  </si>
  <si>
    <t>MWS</t>
  </si>
  <si>
    <t>Medium wooden screws</t>
  </si>
  <si>
    <t>BWS</t>
  </si>
  <si>
    <t>Big wooden screws</t>
  </si>
  <si>
    <t>WG</t>
  </si>
  <si>
    <t>Wood Glue</t>
  </si>
  <si>
    <t>Enought</t>
  </si>
  <si>
    <t>Silicone</t>
  </si>
  <si>
    <t>SIL</t>
  </si>
  <si>
    <t>Silicone sealant</t>
  </si>
  <si>
    <t>M3 x 8mm</t>
  </si>
  <si>
    <t>M3 x 25 mm</t>
  </si>
  <si>
    <t>M3 x 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</si>
</sst>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scheme val="minor"/>
    </font>
    <font>
      <i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4DD0E1"/>
        <bgColor rgb="FF4DD0E1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0F7FA"/>
        <bgColor rgb="FFE0F7FA"/>
      </patternFill>
    </fill>
    <fill>
      <patternFill patternType="solid">
        <fgColor rgb="FFD9D9D9"/>
        <bgColor rgb="FFD9D9D9"/>
      </patternFill>
    </fill>
    <fill>
      <patternFill patternType="solid">
        <fgColor rgb="FFD5D5D5"/>
        <bgColor rgb="FFD5D5D5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</fills>
  <borders count="60">
    <border>
      <left/>
      <right/>
      <top/>
      <bottom/>
      <diagonal/>
    </border>
    <border>
      <left style="thin">
        <color rgb="FF4285F4"/>
      </left>
      <right/>
      <top style="thin">
        <color rgb="FF4285F4"/>
      </top>
      <bottom/>
      <diagonal/>
    </border>
    <border>
      <left/>
      <right/>
      <top style="thin">
        <color rgb="FF4285F4"/>
      </top>
      <bottom/>
      <diagonal/>
    </border>
    <border>
      <left/>
      <right style="thin">
        <color rgb="FF4285F4"/>
      </right>
      <top style="thin">
        <color rgb="FF4285F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4285F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4285F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285F4"/>
      </left>
      <right/>
      <top/>
      <bottom/>
      <diagonal/>
    </border>
    <border>
      <left/>
      <right style="thin">
        <color rgb="FF4285F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4285F4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4285F4"/>
      </right>
      <top style="thin">
        <color rgb="FF000000"/>
      </top>
      <bottom style="thin">
        <color rgb="FFFFFFFF"/>
      </bottom>
      <diagonal/>
    </border>
    <border>
      <left style="thin">
        <color rgb="FF4285F4"/>
      </left>
      <right style="thin">
        <color rgb="FFFFFFFF"/>
      </right>
      <top style="thin">
        <color rgb="FFFFFFFF"/>
      </top>
      <bottom style="thin">
        <color rgb="FF4285F4"/>
      </bottom>
      <diagonal/>
    </border>
    <border>
      <left style="thin">
        <color rgb="FFFFFFFF"/>
      </left>
      <right/>
      <top style="thin">
        <color rgb="FFFFFFFF"/>
      </top>
      <bottom style="thin">
        <color rgb="FF4285F4"/>
      </bottom>
      <diagonal/>
    </border>
    <border>
      <left/>
      <right style="thin">
        <color rgb="FF4285F4"/>
      </right>
      <top style="thin">
        <color rgb="FFFFFFFF"/>
      </top>
      <bottom style="thin">
        <color rgb="FF4285F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434343"/>
      </bottom>
      <diagonal/>
    </border>
    <border>
      <left/>
      <right style="thin">
        <color rgb="FF000000"/>
      </right>
      <top style="thin">
        <color rgb="FF434343"/>
      </top>
      <bottom style="thin">
        <color rgb="FF434343"/>
      </bottom>
      <diagonal/>
    </border>
    <border>
      <left/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434343"/>
      </right>
      <top style="thin">
        <color rgb="FF000000"/>
      </top>
      <bottom style="thin">
        <color rgb="FF434343"/>
      </bottom>
      <diagonal/>
    </border>
    <border>
      <left style="thin">
        <color rgb="FF434343"/>
      </left>
      <right style="thin">
        <color rgb="FF000000"/>
      </right>
      <top style="thin">
        <color rgb="FF000000"/>
      </top>
      <bottom style="thin">
        <color rgb="FF434343"/>
      </bottom>
      <diagonal/>
    </border>
    <border>
      <left style="thin">
        <color rgb="FF434343"/>
      </left>
      <right/>
      <top/>
      <bottom/>
      <diagonal/>
    </border>
    <border>
      <left style="thin">
        <color rgb="FF000000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000000"/>
      </right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3434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 style="thin">
        <color rgb="FF434343"/>
      </top>
      <bottom style="thin">
        <color rgb="FF000000"/>
      </bottom>
      <diagonal/>
    </border>
    <border>
      <left style="thin">
        <color rgb="FF434343"/>
      </left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DBDB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2" borderId="0" xfId="0" applyFont="1" applyFill="1"/>
    <xf numFmtId="4" fontId="1" fillId="2" borderId="0" xfId="0" applyNumberFormat="1" applyFont="1" applyFill="1"/>
    <xf numFmtId="0" fontId="1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left"/>
    </xf>
    <xf numFmtId="2" fontId="1" fillId="8" borderId="5" xfId="0" applyNumberFormat="1" applyFont="1" applyFill="1" applyBorder="1" applyAlignment="1"/>
    <xf numFmtId="2" fontId="1" fillId="8" borderId="4" xfId="0" applyNumberFormat="1" applyFont="1" applyFill="1" applyBorder="1" applyAlignment="1"/>
    <xf numFmtId="2" fontId="1" fillId="8" borderId="6" xfId="0" applyNumberFormat="1" applyFont="1" applyFill="1" applyBorder="1" applyAlignment="1"/>
    <xf numFmtId="0" fontId="4" fillId="5" borderId="11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left"/>
    </xf>
    <xf numFmtId="2" fontId="1" fillId="9" borderId="15" xfId="0" applyNumberFormat="1" applyFont="1" applyFill="1" applyBorder="1" applyAlignment="1"/>
    <xf numFmtId="2" fontId="1" fillId="9" borderId="0" xfId="0" applyNumberFormat="1" applyFont="1" applyFill="1" applyAlignment="1"/>
    <xf numFmtId="2" fontId="1" fillId="9" borderId="16" xfId="0" applyNumberFormat="1" applyFont="1" applyFill="1" applyBorder="1" applyAlignment="1"/>
    <xf numFmtId="0" fontId="1" fillId="8" borderId="15" xfId="0" applyFont="1" applyFill="1" applyBorder="1" applyAlignment="1">
      <alignment horizontal="left"/>
    </xf>
    <xf numFmtId="2" fontId="1" fillId="8" borderId="15" xfId="0" applyNumberFormat="1" applyFont="1" applyFill="1" applyBorder="1" applyAlignment="1"/>
    <xf numFmtId="2" fontId="1" fillId="8" borderId="0" xfId="0" applyNumberFormat="1" applyFont="1" applyFill="1" applyAlignment="1"/>
    <xf numFmtId="2" fontId="1" fillId="8" borderId="16" xfId="0" applyNumberFormat="1" applyFont="1" applyFill="1" applyBorder="1" applyAlignment="1"/>
    <xf numFmtId="0" fontId="2" fillId="5" borderId="17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right"/>
    </xf>
    <xf numFmtId="0" fontId="1" fillId="8" borderId="24" xfId="0" applyFont="1" applyFill="1" applyBorder="1" applyAlignment="1">
      <alignment horizontal="left"/>
    </xf>
    <xf numFmtId="2" fontId="1" fillId="8" borderId="24" xfId="0" applyNumberFormat="1" applyFont="1" applyFill="1" applyBorder="1" applyAlignment="1"/>
    <xf numFmtId="2" fontId="1" fillId="8" borderId="25" xfId="0" applyNumberFormat="1" applyFont="1" applyFill="1" applyBorder="1" applyAlignment="1"/>
    <xf numFmtId="2" fontId="1" fillId="8" borderId="26" xfId="0" applyNumberFormat="1" applyFont="1" applyFill="1" applyBorder="1" applyAlignment="1"/>
    <xf numFmtId="0" fontId="2" fillId="10" borderId="10" xfId="0" applyFont="1" applyFill="1" applyBorder="1" applyAlignment="1">
      <alignment horizontal="center"/>
    </xf>
    <xf numFmtId="2" fontId="1" fillId="8" borderId="15" xfId="0" applyNumberFormat="1" applyFont="1" applyFill="1" applyBorder="1"/>
    <xf numFmtId="2" fontId="1" fillId="8" borderId="0" xfId="0" applyNumberFormat="1" applyFont="1" applyFill="1"/>
    <xf numFmtId="2" fontId="1" fillId="8" borderId="16" xfId="0" applyNumberFormat="1" applyFont="1" applyFill="1" applyBorder="1"/>
    <xf numFmtId="0" fontId="1" fillId="10" borderId="10" xfId="0" applyFont="1" applyFill="1" applyBorder="1" applyAlignment="1"/>
    <xf numFmtId="2" fontId="1" fillId="10" borderId="10" xfId="0" applyNumberFormat="1" applyFont="1" applyFill="1" applyBorder="1" applyAlignment="1"/>
    <xf numFmtId="2" fontId="1" fillId="10" borderId="27" xfId="0" applyNumberFormat="1" applyFont="1" applyFill="1" applyBorder="1"/>
    <xf numFmtId="2" fontId="1" fillId="2" borderId="0" xfId="0" applyNumberFormat="1" applyFont="1" applyFill="1"/>
    <xf numFmtId="2" fontId="1" fillId="10" borderId="28" xfId="0" applyNumberFormat="1" applyFont="1" applyFill="1" applyBorder="1"/>
    <xf numFmtId="2" fontId="1" fillId="8" borderId="24" xfId="0" applyNumberFormat="1" applyFont="1" applyFill="1" applyBorder="1"/>
    <xf numFmtId="2" fontId="1" fillId="8" borderId="25" xfId="0" applyNumberFormat="1" applyFont="1" applyFill="1" applyBorder="1"/>
    <xf numFmtId="2" fontId="1" fillId="8" borderId="26" xfId="0" applyNumberFormat="1" applyFont="1" applyFill="1" applyBorder="1"/>
    <xf numFmtId="2" fontId="1" fillId="10" borderId="29" xfId="0" applyNumberFormat="1" applyFont="1" applyFill="1" applyBorder="1"/>
    <xf numFmtId="0" fontId="1" fillId="9" borderId="0" xfId="0" applyFont="1" applyFill="1" applyAlignment="1"/>
    <xf numFmtId="2" fontId="1" fillId="9" borderId="15" xfId="0" applyNumberFormat="1" applyFont="1" applyFill="1" applyBorder="1"/>
    <xf numFmtId="2" fontId="1" fillId="9" borderId="0" xfId="0" applyNumberFormat="1" applyFont="1" applyFill="1"/>
    <xf numFmtId="0" fontId="5" fillId="10" borderId="30" xfId="0" applyFont="1" applyFill="1" applyBorder="1" applyAlignment="1"/>
    <xf numFmtId="4" fontId="4" fillId="10" borderId="31" xfId="0" applyNumberFormat="1" applyFont="1" applyFill="1" applyBorder="1" applyAlignment="1"/>
    <xf numFmtId="0" fontId="6" fillId="10" borderId="32" xfId="0" applyFont="1" applyFill="1" applyBorder="1" applyAlignment="1"/>
    <xf numFmtId="0" fontId="1" fillId="8" borderId="14" xfId="0" applyFont="1" applyFill="1" applyBorder="1" applyAlignment="1">
      <alignment horizontal="left"/>
    </xf>
    <xf numFmtId="0" fontId="7" fillId="10" borderId="33" xfId="0" applyFont="1" applyFill="1" applyBorder="1" applyAlignment="1"/>
    <xf numFmtId="0" fontId="7" fillId="10" borderId="34" xfId="0" applyFont="1" applyFill="1" applyBorder="1" applyAlignment="1"/>
    <xf numFmtId="0" fontId="1" fillId="10" borderId="35" xfId="0" applyFont="1" applyFill="1" applyBorder="1"/>
    <xf numFmtId="0" fontId="1" fillId="9" borderId="36" xfId="0" applyFont="1" applyFill="1" applyBorder="1" applyAlignment="1">
      <alignment horizontal="left"/>
    </xf>
    <xf numFmtId="2" fontId="1" fillId="9" borderId="36" xfId="0" applyNumberFormat="1" applyFont="1" applyFill="1" applyBorder="1" applyAlignment="1"/>
    <xf numFmtId="2" fontId="1" fillId="9" borderId="37" xfId="0" applyNumberFormat="1" applyFont="1" applyFill="1" applyBorder="1" applyAlignment="1"/>
    <xf numFmtId="2" fontId="1" fillId="9" borderId="38" xfId="0" applyNumberFormat="1" applyFont="1" applyFill="1" applyBorder="1" applyAlignment="1"/>
    <xf numFmtId="0" fontId="7" fillId="2" borderId="39" xfId="0" applyFont="1" applyFill="1" applyBorder="1"/>
    <xf numFmtId="0" fontId="7" fillId="10" borderId="40" xfId="0" applyFont="1" applyFill="1" applyBorder="1" applyAlignment="1"/>
    <xf numFmtId="0" fontId="1" fillId="10" borderId="41" xfId="0" applyFont="1" applyFill="1" applyBorder="1"/>
    <xf numFmtId="0" fontId="2" fillId="2" borderId="42" xfId="0" applyFont="1" applyFill="1" applyBorder="1" applyAlignment="1">
      <alignment horizontal="center" vertical="center"/>
    </xf>
    <xf numFmtId="0" fontId="8" fillId="2" borderId="10" xfId="0" applyFont="1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right"/>
    </xf>
    <xf numFmtId="0" fontId="6" fillId="4" borderId="44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7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left"/>
    </xf>
    <xf numFmtId="0" fontId="7" fillId="5" borderId="0" xfId="0" applyFont="1" applyFill="1" applyAlignment="1"/>
    <xf numFmtId="2" fontId="7" fillId="5" borderId="46" xfId="0" applyNumberFormat="1" applyFont="1" applyFill="1" applyBorder="1" applyAlignment="1">
      <alignment horizontal="center"/>
    </xf>
    <xf numFmtId="0" fontId="1" fillId="5" borderId="47" xfId="0" applyFont="1" applyFill="1" applyBorder="1" applyAlignment="1">
      <alignment horizontal="center"/>
    </xf>
    <xf numFmtId="2" fontId="7" fillId="5" borderId="47" xfId="0" applyNumberFormat="1" applyFont="1" applyFill="1" applyBorder="1" applyAlignment="1">
      <alignment horizontal="center"/>
    </xf>
    <xf numFmtId="2" fontId="7" fillId="5" borderId="48" xfId="0" applyNumberFormat="1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left"/>
    </xf>
    <xf numFmtId="0" fontId="7" fillId="11" borderId="0" xfId="0" applyFont="1" applyFill="1" applyAlignment="1"/>
    <xf numFmtId="2" fontId="7" fillId="11" borderId="46" xfId="0" applyNumberFormat="1" applyFont="1" applyFill="1" applyBorder="1" applyAlignment="1">
      <alignment horizontal="center"/>
    </xf>
    <xf numFmtId="0" fontId="1" fillId="11" borderId="47" xfId="0" applyFont="1" applyFill="1" applyBorder="1" applyAlignment="1">
      <alignment horizontal="center"/>
    </xf>
    <xf numFmtId="2" fontId="7" fillId="11" borderId="47" xfId="0" applyNumberFormat="1" applyFont="1" applyFill="1" applyBorder="1" applyAlignment="1">
      <alignment horizontal="center"/>
    </xf>
    <xf numFmtId="2" fontId="7" fillId="11" borderId="48" xfId="0" applyNumberFormat="1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1" fillId="11" borderId="14" xfId="0" applyFont="1" applyFill="1" applyBorder="1" applyAlignment="1"/>
    <xf numFmtId="0" fontId="7" fillId="5" borderId="14" xfId="0" applyFont="1" applyFill="1" applyBorder="1" applyAlignment="1"/>
    <xf numFmtId="0" fontId="1" fillId="5" borderId="49" xfId="0" applyFont="1" applyFill="1" applyBorder="1"/>
    <xf numFmtId="0" fontId="7" fillId="5" borderId="50" xfId="0" applyFont="1" applyFill="1" applyBorder="1" applyAlignment="1">
      <alignment horizontal="center"/>
    </xf>
    <xf numFmtId="2" fontId="7" fillId="5" borderId="50" xfId="0" applyNumberFormat="1" applyFont="1" applyFill="1" applyBorder="1" applyAlignment="1">
      <alignment horizontal="center"/>
    </xf>
    <xf numFmtId="0" fontId="1" fillId="5" borderId="51" xfId="0" applyFont="1" applyFill="1" applyBorder="1"/>
    <xf numFmtId="0" fontId="7" fillId="11" borderId="14" xfId="0" applyFont="1" applyFill="1" applyBorder="1" applyAlignment="1"/>
    <xf numFmtId="0" fontId="1" fillId="11" borderId="49" xfId="0" applyFont="1" applyFill="1" applyBorder="1"/>
    <xf numFmtId="0" fontId="7" fillId="11" borderId="50" xfId="0" applyFont="1" applyFill="1" applyBorder="1" applyAlignment="1">
      <alignment horizontal="center"/>
    </xf>
    <xf numFmtId="2" fontId="7" fillId="11" borderId="50" xfId="0" applyNumberFormat="1" applyFont="1" applyFill="1" applyBorder="1" applyAlignment="1">
      <alignment horizontal="center"/>
    </xf>
    <xf numFmtId="0" fontId="1" fillId="11" borderId="51" xfId="0" applyFont="1" applyFill="1" applyBorder="1"/>
    <xf numFmtId="0" fontId="7" fillId="5" borderId="49" xfId="0" applyFont="1" applyFill="1" applyBorder="1" applyAlignment="1">
      <alignment horizontal="center"/>
    </xf>
    <xf numFmtId="0" fontId="7" fillId="5" borderId="50" xfId="0" applyFont="1" applyFill="1" applyBorder="1" applyAlignment="1">
      <alignment horizontal="center"/>
    </xf>
    <xf numFmtId="0" fontId="7" fillId="5" borderId="51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1" borderId="49" xfId="0" applyFont="1" applyFill="1" applyBorder="1" applyAlignment="1">
      <alignment horizontal="center"/>
    </xf>
    <xf numFmtId="0" fontId="10" fillId="11" borderId="50" xfId="0" applyFont="1" applyFill="1" applyBorder="1" applyAlignment="1">
      <alignment horizontal="center"/>
    </xf>
    <xf numFmtId="0" fontId="10" fillId="11" borderId="51" xfId="0" applyFont="1" applyFill="1" applyBorder="1" applyAlignment="1">
      <alignment horizontal="center"/>
    </xf>
    <xf numFmtId="0" fontId="7" fillId="5" borderId="52" xfId="0" applyFont="1" applyFill="1" applyBorder="1" applyAlignment="1">
      <alignment horizontal="center"/>
    </xf>
    <xf numFmtId="0" fontId="7" fillId="5" borderId="53" xfId="0" applyFont="1" applyFill="1" applyBorder="1" applyAlignment="1">
      <alignment horizontal="center"/>
    </xf>
    <xf numFmtId="0" fontId="7" fillId="5" borderId="54" xfId="0" applyFont="1" applyFill="1" applyBorder="1" applyAlignment="1">
      <alignment horizontal="center"/>
    </xf>
    <xf numFmtId="0" fontId="7" fillId="11" borderId="0" xfId="0" applyFont="1" applyFill="1" applyBorder="1" applyAlignment="1"/>
    <xf numFmtId="0" fontId="7" fillId="11" borderId="53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11" borderId="55" xfId="0" applyFont="1" applyFill="1" applyBorder="1" applyAlignment="1">
      <alignment horizontal="center"/>
    </xf>
    <xf numFmtId="0" fontId="0" fillId="0" borderId="56" xfId="0" applyFont="1" applyBorder="1" applyAlignment="1"/>
    <xf numFmtId="0" fontId="0" fillId="0" borderId="57" xfId="0" applyFont="1" applyBorder="1" applyAlignment="1"/>
    <xf numFmtId="0" fontId="0" fillId="0" borderId="58" xfId="0" applyFont="1" applyBorder="1" applyAlignment="1"/>
    <xf numFmtId="0" fontId="0" fillId="0" borderId="59" xfId="0" applyFont="1" applyBorder="1" applyAlignment="1"/>
    <xf numFmtId="0" fontId="0" fillId="0" borderId="57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1" fillId="5" borderId="7" xfId="0" applyFont="1" applyFill="1" applyBorder="1" applyAlignment="1">
      <alignment horizontal="center"/>
    </xf>
    <xf numFmtId="0" fontId="3" fillId="5" borderId="8" xfId="0" applyFont="1" applyFill="1" applyBorder="1"/>
    <xf numFmtId="0" fontId="3" fillId="5" borderId="9" xfId="0" applyFont="1" applyFill="1" applyBorder="1"/>
    <xf numFmtId="2" fontId="1" fillId="7" borderId="0" xfId="0" applyNumberFormat="1" applyFont="1" applyFill="1" applyAlignment="1">
      <alignment horizontal="left"/>
    </xf>
    <xf numFmtId="0" fontId="3" fillId="7" borderId="12" xfId="0" applyFont="1" applyFill="1" applyBorder="1"/>
    <xf numFmtId="0" fontId="2" fillId="8" borderId="13" xfId="0" applyFont="1" applyFill="1" applyBorder="1" applyAlignment="1">
      <alignment horizontal="center" vertical="center"/>
    </xf>
    <xf numFmtId="0" fontId="3" fillId="9" borderId="14" xfId="0" applyFont="1" applyFill="1" applyBorder="1"/>
    <xf numFmtId="0" fontId="3" fillId="8" borderId="14" xfId="0" applyFont="1" applyFill="1" applyBorder="1"/>
    <xf numFmtId="0" fontId="3" fillId="8" borderId="23" xfId="0" applyFont="1" applyFill="1" applyBorder="1"/>
    <xf numFmtId="2" fontId="1" fillId="5" borderId="0" xfId="0" applyNumberFormat="1" applyFont="1" applyFill="1" applyAlignment="1">
      <alignment horizontal="left"/>
    </xf>
    <xf numFmtId="0" fontId="3" fillId="5" borderId="12" xfId="0" applyFont="1" applyFill="1" applyBorder="1"/>
    <xf numFmtId="4" fontId="1" fillId="5" borderId="18" xfId="0" applyNumberFormat="1" applyFont="1" applyFill="1" applyBorder="1" applyAlignment="1"/>
    <xf numFmtId="0" fontId="3" fillId="5" borderId="19" xfId="0" applyFont="1" applyFill="1" applyBorder="1"/>
    <xf numFmtId="0" fontId="1" fillId="7" borderId="21" xfId="0" applyFont="1" applyFill="1" applyBorder="1" applyAlignment="1"/>
    <xf numFmtId="0" fontId="3" fillId="7" borderId="22" xfId="0" applyFont="1" applyFill="1" applyBorder="1"/>
    <xf numFmtId="0" fontId="2" fillId="9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2" fillId="4" borderId="43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44" xfId="0" applyFont="1" applyFill="1" applyBorder="1"/>
    <xf numFmtId="0" fontId="7" fillId="11" borderId="0" xfId="0" applyFont="1" applyFill="1" applyAlignment="1">
      <alignment horizontal="left"/>
    </xf>
    <xf numFmtId="0" fontId="3" fillId="11" borderId="16" xfId="0" applyFont="1" applyFill="1" applyBorder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workbookViewId="0"/>
  </sheetViews>
  <sheetFormatPr defaultColWidth="12.6640625" defaultRowHeight="15.75" customHeight="1" x14ac:dyDescent="0.25"/>
  <cols>
    <col min="1" max="1" width="2.77734375" customWidth="1"/>
    <col min="2" max="2" width="14.44140625" customWidth="1"/>
    <col min="3" max="3" width="10.109375" customWidth="1"/>
    <col min="4" max="4" width="11.33203125" customWidth="1"/>
    <col min="5" max="5" width="2.77734375" customWidth="1"/>
    <col min="6" max="6" width="8" customWidth="1"/>
    <col min="7" max="7" width="20.109375" customWidth="1"/>
    <col min="11" max="11" width="2.77734375" customWidth="1"/>
  </cols>
  <sheetData>
    <row r="1" spans="1:1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40" t="s">
        <v>0</v>
      </c>
      <c r="C2" s="141"/>
      <c r="D2" s="142"/>
      <c r="E2" s="3"/>
      <c r="F2" s="4"/>
      <c r="G2" s="121" t="s">
        <v>1</v>
      </c>
      <c r="H2" s="122"/>
      <c r="I2" s="122"/>
      <c r="J2" s="123"/>
      <c r="K2" s="1"/>
    </row>
    <row r="3" spans="1:11" x14ac:dyDescent="0.25">
      <c r="A3" s="1"/>
      <c r="B3" s="124" t="s">
        <v>2</v>
      </c>
      <c r="C3" s="125"/>
      <c r="D3" s="126"/>
      <c r="E3" s="1"/>
      <c r="F3" s="5"/>
      <c r="G3" s="6" t="s">
        <v>3</v>
      </c>
      <c r="H3" s="7" t="s">
        <v>4</v>
      </c>
      <c r="I3" s="7" t="s">
        <v>5</v>
      </c>
      <c r="J3" s="7" t="s">
        <v>6</v>
      </c>
      <c r="K3" s="1"/>
    </row>
    <row r="4" spans="1:11" x14ac:dyDescent="0.25">
      <c r="A4" s="1"/>
      <c r="B4" s="8" t="s">
        <v>4</v>
      </c>
      <c r="C4" s="127">
        <v>450</v>
      </c>
      <c r="D4" s="128"/>
      <c r="E4" s="1"/>
      <c r="F4" s="129" t="s">
        <v>7</v>
      </c>
      <c r="G4" s="9" t="s">
        <v>8</v>
      </c>
      <c r="H4" s="10">
        <f>C4</f>
        <v>450</v>
      </c>
      <c r="I4" s="11">
        <f>C5</f>
        <v>900</v>
      </c>
      <c r="J4" s="12">
        <f>D12</f>
        <v>10</v>
      </c>
      <c r="K4" s="1"/>
    </row>
    <row r="5" spans="1:11" x14ac:dyDescent="0.25">
      <c r="A5" s="1"/>
      <c r="B5" s="13" t="s">
        <v>5</v>
      </c>
      <c r="C5" s="133">
        <v>900</v>
      </c>
      <c r="D5" s="134"/>
      <c r="E5" s="1"/>
      <c r="F5" s="130"/>
      <c r="G5" s="14" t="s">
        <v>9</v>
      </c>
      <c r="H5" s="15">
        <f>C4-J6-J7</f>
        <v>430</v>
      </c>
      <c r="I5" s="16">
        <f>C6-J17-J4</f>
        <v>130</v>
      </c>
      <c r="J5" s="17">
        <f>D12</f>
        <v>10</v>
      </c>
      <c r="K5" s="1"/>
    </row>
    <row r="6" spans="1:11" x14ac:dyDescent="0.25">
      <c r="A6" s="1"/>
      <c r="B6" s="8" t="s">
        <v>6</v>
      </c>
      <c r="C6" s="127">
        <v>150</v>
      </c>
      <c r="D6" s="128"/>
      <c r="E6" s="1"/>
      <c r="F6" s="131"/>
      <c r="G6" s="18" t="s">
        <v>10</v>
      </c>
      <c r="H6" s="19">
        <f>C6-J4</f>
        <v>140</v>
      </c>
      <c r="I6" s="20">
        <f>C5</f>
        <v>900</v>
      </c>
      <c r="J6" s="21">
        <f>D12</f>
        <v>10</v>
      </c>
      <c r="K6" s="1"/>
    </row>
    <row r="7" spans="1:11" x14ac:dyDescent="0.25">
      <c r="A7" s="1"/>
      <c r="B7" s="22" t="s">
        <v>11</v>
      </c>
      <c r="C7" s="135" t="s">
        <v>12</v>
      </c>
      <c r="D7" s="136"/>
      <c r="E7" s="1"/>
      <c r="F7" s="130"/>
      <c r="G7" s="14" t="s">
        <v>13</v>
      </c>
      <c r="H7" s="15">
        <f>C6-J4-J13-J14-J16-J17</f>
        <v>119</v>
      </c>
      <c r="I7" s="16">
        <f>C5</f>
        <v>900</v>
      </c>
      <c r="J7" s="17">
        <f>D12</f>
        <v>10</v>
      </c>
      <c r="K7" s="1"/>
    </row>
    <row r="8" spans="1:11" x14ac:dyDescent="0.25">
      <c r="A8" s="1"/>
      <c r="B8" s="23" t="s">
        <v>14</v>
      </c>
      <c r="C8" s="137" t="s">
        <v>15</v>
      </c>
      <c r="D8" s="138"/>
      <c r="E8" s="1"/>
      <c r="F8" s="132"/>
      <c r="G8" s="24" t="s">
        <v>16</v>
      </c>
      <c r="H8" s="25">
        <f>C4-(D15*2)</f>
        <v>350</v>
      </c>
      <c r="I8" s="26">
        <f>C5-J5</f>
        <v>890</v>
      </c>
      <c r="J8" s="27">
        <f>D11</f>
        <v>5</v>
      </c>
      <c r="K8" s="1"/>
    </row>
    <row r="9" spans="1:11" x14ac:dyDescent="0.25">
      <c r="A9" s="1"/>
      <c r="B9" s="1"/>
      <c r="C9" s="1"/>
      <c r="D9" s="1"/>
      <c r="E9" s="1"/>
      <c r="F9" s="139" t="s">
        <v>17</v>
      </c>
      <c r="G9" s="14" t="s">
        <v>18</v>
      </c>
      <c r="H9" s="15">
        <f>C6-D15-J4</f>
        <v>90</v>
      </c>
      <c r="I9" s="16">
        <f>C5-(J5*2)</f>
        <v>880</v>
      </c>
      <c r="J9" s="17">
        <f>D11</f>
        <v>5</v>
      </c>
      <c r="K9" s="1"/>
    </row>
    <row r="10" spans="1:11" x14ac:dyDescent="0.25">
      <c r="A10" s="1"/>
      <c r="B10" s="28" t="s">
        <v>19</v>
      </c>
      <c r="C10" s="28" t="s">
        <v>20</v>
      </c>
      <c r="D10" s="28" t="s">
        <v>21</v>
      </c>
      <c r="E10" s="1"/>
      <c r="F10" s="131"/>
      <c r="G10" s="18" t="s">
        <v>22</v>
      </c>
      <c r="H10" s="29">
        <f>D15-J9-J6</f>
        <v>35</v>
      </c>
      <c r="I10" s="30">
        <f>C6-C15</f>
        <v>100</v>
      </c>
      <c r="J10" s="31">
        <f>D11</f>
        <v>5</v>
      </c>
      <c r="K10" s="1"/>
    </row>
    <row r="11" spans="1:11" x14ac:dyDescent="0.25">
      <c r="A11" s="1"/>
      <c r="B11" s="32" t="s">
        <v>23</v>
      </c>
      <c r="C11" s="33">
        <v>5</v>
      </c>
      <c r="D11" s="34">
        <f>IF(C7=C16,IF(C8=C18,DIVIDE(C11,100),C11),DIVIDE(C11,25.4))</f>
        <v>5</v>
      </c>
      <c r="E11" s="35"/>
      <c r="F11" s="130"/>
      <c r="G11" s="14" t="s">
        <v>24</v>
      </c>
      <c r="H11" s="15">
        <f>C6-J4-D15-(2*D12)</f>
        <v>70</v>
      </c>
      <c r="I11" s="16">
        <f>C5-(J5*2)</f>
        <v>880</v>
      </c>
      <c r="J11" s="17">
        <f>D11</f>
        <v>5</v>
      </c>
      <c r="K11" s="1"/>
    </row>
    <row r="12" spans="1:11" x14ac:dyDescent="0.25">
      <c r="A12" s="1"/>
      <c r="B12" s="32" t="s">
        <v>25</v>
      </c>
      <c r="C12" s="33">
        <v>10</v>
      </c>
      <c r="D12" s="36">
        <f>IF(C7=C16,IF(C8=C18,DIVIDE(C12,100),C12),DIVIDE(C12,25.4))</f>
        <v>10</v>
      </c>
      <c r="E12" s="35"/>
      <c r="F12" s="132"/>
      <c r="G12" s="24" t="s">
        <v>26</v>
      </c>
      <c r="H12" s="37">
        <f>D15-J9-J6</f>
        <v>35</v>
      </c>
      <c r="I12" s="38">
        <f>C6-C15-(2*D12)</f>
        <v>80</v>
      </c>
      <c r="J12" s="39">
        <f>D11</f>
        <v>5</v>
      </c>
      <c r="K12" s="1"/>
    </row>
    <row r="13" spans="1:11" x14ac:dyDescent="0.25">
      <c r="A13" s="1"/>
      <c r="B13" s="32" t="s">
        <v>27</v>
      </c>
      <c r="C13" s="33">
        <v>15</v>
      </c>
      <c r="D13" s="36">
        <f>IF(C7=C16,IF(C8=C18,DIVIDE(C13,100),C13),DIVIDE(C13,25.4))</f>
        <v>15</v>
      </c>
      <c r="E13" s="35"/>
      <c r="F13" s="139" t="s">
        <v>28</v>
      </c>
      <c r="G13" s="14" t="s">
        <v>29</v>
      </c>
      <c r="H13" s="15">
        <f>C4-J6</f>
        <v>440</v>
      </c>
      <c r="I13" s="16">
        <f>C5-(J5*2)</f>
        <v>880</v>
      </c>
      <c r="J13" s="17">
        <f>D11</f>
        <v>5</v>
      </c>
      <c r="K13" s="1"/>
    </row>
    <row r="14" spans="1:11" x14ac:dyDescent="0.25">
      <c r="A14" s="1"/>
      <c r="B14" s="32" t="s">
        <v>30</v>
      </c>
      <c r="C14" s="33">
        <v>1</v>
      </c>
      <c r="D14" s="36">
        <f>IF(C7=C16,IF(C8=C18,DIVIDE(C14,100),C14),DIVIDE(C14,25.4))</f>
        <v>1</v>
      </c>
      <c r="E14" s="35"/>
      <c r="F14" s="131"/>
      <c r="G14" s="18" t="s">
        <v>31</v>
      </c>
      <c r="H14" s="19">
        <f>C4-H15-D15</f>
        <v>360</v>
      </c>
      <c r="I14" s="20">
        <f>C5-(J5*2)</f>
        <v>880</v>
      </c>
      <c r="J14" s="21">
        <f>D11</f>
        <v>5</v>
      </c>
      <c r="K14" s="1"/>
    </row>
    <row r="15" spans="1:11" x14ac:dyDescent="0.25">
      <c r="A15" s="1"/>
      <c r="B15" s="32" t="s">
        <v>32</v>
      </c>
      <c r="C15" s="33">
        <v>50</v>
      </c>
      <c r="D15" s="40">
        <f>IF(C7=C16,IF(C8=C18,DIVIDE(C15,100),C15),DIVIDE(C15,25.4))</f>
        <v>50</v>
      </c>
      <c r="E15" s="35"/>
      <c r="F15" s="130"/>
      <c r="G15" s="41" t="s">
        <v>33</v>
      </c>
      <c r="H15" s="42">
        <f>D15-J7</f>
        <v>40</v>
      </c>
      <c r="I15" s="43">
        <f>C5-(J5*2)</f>
        <v>880</v>
      </c>
      <c r="J15" s="16">
        <f>D11</f>
        <v>5</v>
      </c>
      <c r="K15" s="1"/>
    </row>
    <row r="16" spans="1:11" x14ac:dyDescent="0.25">
      <c r="A16" s="1"/>
      <c r="B16" s="44" t="s">
        <v>34</v>
      </c>
      <c r="C16" s="45" t="s">
        <v>12</v>
      </c>
      <c r="D16" s="46" t="s">
        <v>35</v>
      </c>
      <c r="E16" s="1"/>
      <c r="F16" s="131"/>
      <c r="G16" s="47" t="s">
        <v>36</v>
      </c>
      <c r="H16" s="29">
        <f>C4-H15-D15</f>
        <v>360</v>
      </c>
      <c r="I16" s="30">
        <f>C5-(J5*2)</f>
        <v>880</v>
      </c>
      <c r="J16" s="31">
        <f>D14</f>
        <v>1</v>
      </c>
      <c r="K16" s="1"/>
    </row>
    <row r="17" spans="1:11" x14ac:dyDescent="0.25">
      <c r="A17" s="1"/>
      <c r="B17" s="48" t="s">
        <v>37</v>
      </c>
      <c r="C17" s="49" t="s">
        <v>15</v>
      </c>
      <c r="D17" s="50" t="str">
        <f t="array" ref="D17:D18">IF(C7=C16,C17:C18,B17:B18)</f>
        <v>Millimeters</v>
      </c>
      <c r="E17" s="1"/>
      <c r="F17" s="130"/>
      <c r="G17" s="51" t="s">
        <v>38</v>
      </c>
      <c r="H17" s="52">
        <f>C4-J13</f>
        <v>445</v>
      </c>
      <c r="I17" s="53">
        <f>C5/2-J5</f>
        <v>440</v>
      </c>
      <c r="J17" s="54">
        <f>D12</f>
        <v>10</v>
      </c>
      <c r="K17" s="1"/>
    </row>
    <row r="18" spans="1:11" x14ac:dyDescent="0.25">
      <c r="A18" s="1"/>
      <c r="B18" s="55"/>
      <c r="C18" s="56" t="s">
        <v>39</v>
      </c>
      <c r="D18" s="57" t="str">
        <v>Centimeters</v>
      </c>
      <c r="E18" s="1"/>
      <c r="F18" s="58"/>
      <c r="G18" s="1"/>
      <c r="H18" s="1"/>
      <c r="I18" s="1"/>
      <c r="J18" s="1"/>
      <c r="K18" s="1"/>
    </row>
    <row r="19" spans="1:11" x14ac:dyDescent="0.25">
      <c r="A19" s="1"/>
      <c r="B19" s="59"/>
      <c r="C19" s="1"/>
      <c r="D19" s="60"/>
      <c r="E19" s="1"/>
      <c r="F19" s="1"/>
      <c r="G19" s="1"/>
      <c r="H19" s="1"/>
      <c r="I19" s="1"/>
      <c r="J19" s="1"/>
      <c r="K19" s="1"/>
    </row>
  </sheetData>
  <mergeCells count="11">
    <mergeCell ref="F9:F12"/>
    <mergeCell ref="F13:F17"/>
    <mergeCell ref="B2:D2"/>
    <mergeCell ref="G2:J2"/>
    <mergeCell ref="B3:D3"/>
    <mergeCell ref="C4:D4"/>
    <mergeCell ref="F4:F8"/>
    <mergeCell ref="C5:D5"/>
    <mergeCell ref="C6:D6"/>
    <mergeCell ref="C7:D7"/>
    <mergeCell ref="C8:D8"/>
  </mergeCells>
  <conditionalFormatting sqref="C8:D8">
    <cfRule type="expression" dxfId="1" priority="1">
      <formula>NOT(REGEXMATCH(JOIN(",",D17:D18), C8))</formula>
    </cfRule>
  </conditionalFormatting>
  <conditionalFormatting sqref="B8">
    <cfRule type="expression" dxfId="0" priority="2">
      <formula>NOT(REGEXMATCH(JOIN(",",D17:D18), C8))</formula>
    </cfRule>
  </conditionalFormatting>
  <dataValidations count="2">
    <dataValidation type="list" allowBlank="1" showErrorMessage="1" sqref="C7" xr:uid="{00000000-0002-0000-0000-000000000000}">
      <formula1>"Metric,Imperial"</formula1>
    </dataValidation>
    <dataValidation type="list" allowBlank="1" showErrorMessage="1" sqref="C8" xr:uid="{00000000-0002-0000-0000-000001000000}">
      <formula1>$D$17:$D$18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4"/>
  <sheetViews>
    <sheetView tabSelected="1" workbookViewId="0">
      <selection activeCell="E19" sqref="E19"/>
    </sheetView>
  </sheetViews>
  <sheetFormatPr defaultColWidth="12.6640625" defaultRowHeight="15.75" customHeight="1" x14ac:dyDescent="0.25"/>
  <cols>
    <col min="1" max="1" width="2.77734375" customWidth="1"/>
    <col min="2" max="2" width="11.21875" customWidth="1"/>
    <col min="3" max="4" width="25.109375" customWidth="1"/>
    <col min="5" max="5" width="7.6640625" customWidth="1"/>
    <col min="6" max="6" width="1.88671875" customWidth="1"/>
    <col min="7" max="7" width="7.6640625" customWidth="1"/>
    <col min="8" max="8" width="1.88671875" customWidth="1"/>
    <col min="9" max="9" width="7.6640625" customWidth="1"/>
    <col min="10" max="10" width="7.77734375" customWidth="1"/>
    <col min="11" max="11" width="15.109375" customWidth="1"/>
    <col min="12" max="12" width="6.33203125" customWidth="1"/>
    <col min="13" max="13" width="2.77734375" customWidth="1"/>
  </cols>
  <sheetData>
    <row r="1" spans="1:13" ht="13.2" x14ac:dyDescent="0.25">
      <c r="A1" s="1"/>
      <c r="B1" s="61"/>
      <c r="C1" s="62"/>
      <c r="D1" s="1"/>
      <c r="E1" s="61"/>
      <c r="F1" s="61"/>
      <c r="G1" s="61"/>
      <c r="H1" s="61"/>
      <c r="I1" s="61"/>
      <c r="J1" s="63"/>
      <c r="K1" s="61"/>
      <c r="L1" s="61"/>
      <c r="M1" s="1"/>
    </row>
    <row r="2" spans="1:13" ht="13.2" x14ac:dyDescent="0.25">
      <c r="A2" s="1"/>
      <c r="B2" s="6" t="s">
        <v>40</v>
      </c>
      <c r="C2" s="6" t="s">
        <v>41</v>
      </c>
      <c r="D2" s="64" t="s">
        <v>42</v>
      </c>
      <c r="E2" s="143" t="str">
        <f>_xlfn.CONCAT("Dimention (",_xlfn.CONCAT(_xlfn.CONCAT("in ",'Rought cut part size'!C8),")"))</f>
        <v>Dimention (in Millimeters)</v>
      </c>
      <c r="F2" s="144"/>
      <c r="G2" s="144"/>
      <c r="H2" s="144"/>
      <c r="I2" s="145"/>
      <c r="J2" s="65" t="s">
        <v>43</v>
      </c>
      <c r="K2" s="66" t="s">
        <v>44</v>
      </c>
      <c r="L2" s="67" t="s">
        <v>45</v>
      </c>
      <c r="M2" s="68"/>
    </row>
    <row r="3" spans="1:13" ht="13.2" x14ac:dyDescent="0.25">
      <c r="A3" s="1"/>
      <c r="B3" s="69" t="s">
        <v>46</v>
      </c>
      <c r="C3" s="70" t="s">
        <v>8</v>
      </c>
      <c r="D3" s="71" t="s">
        <v>47</v>
      </c>
      <c r="E3" s="72">
        <f>'Rought cut part size'!H4</f>
        <v>450</v>
      </c>
      <c r="F3" s="73" t="s">
        <v>48</v>
      </c>
      <c r="G3" s="74">
        <f>'Rought cut part size'!I4</f>
        <v>900</v>
      </c>
      <c r="H3" s="73" t="s">
        <v>48</v>
      </c>
      <c r="I3" s="75">
        <f>'Rought cut part size'!J4</f>
        <v>10</v>
      </c>
      <c r="J3" s="76">
        <v>1</v>
      </c>
      <c r="K3" s="77" t="s">
        <v>49</v>
      </c>
      <c r="L3" s="78" t="s">
        <v>49</v>
      </c>
      <c r="M3" s="79"/>
    </row>
    <row r="4" spans="1:13" ht="13.2" x14ac:dyDescent="0.25">
      <c r="A4" s="1"/>
      <c r="B4" s="80" t="s">
        <v>50</v>
      </c>
      <c r="C4" s="81" t="s">
        <v>9</v>
      </c>
      <c r="D4" s="82" t="s">
        <v>47</v>
      </c>
      <c r="E4" s="83">
        <f>'Rought cut part size'!H5</f>
        <v>430</v>
      </c>
      <c r="F4" s="84" t="s">
        <v>48</v>
      </c>
      <c r="G4" s="85">
        <f>'Rought cut part size'!I5</f>
        <v>130</v>
      </c>
      <c r="H4" s="84" t="s">
        <v>48</v>
      </c>
      <c r="I4" s="86">
        <f>'Rought cut part size'!J5</f>
        <v>10</v>
      </c>
      <c r="J4" s="87">
        <v>2</v>
      </c>
      <c r="K4" s="77" t="s">
        <v>49</v>
      </c>
      <c r="L4" s="78" t="s">
        <v>49</v>
      </c>
      <c r="M4" s="79"/>
    </row>
    <row r="5" spans="1:13" ht="13.2" x14ac:dyDescent="0.25">
      <c r="A5" s="1"/>
      <c r="B5" s="69" t="s">
        <v>51</v>
      </c>
      <c r="C5" s="70" t="s">
        <v>10</v>
      </c>
      <c r="D5" s="71" t="s">
        <v>47</v>
      </c>
      <c r="E5" s="72">
        <f>'Rought cut part size'!H6</f>
        <v>140</v>
      </c>
      <c r="F5" s="73" t="s">
        <v>48</v>
      </c>
      <c r="G5" s="74">
        <f>'Rought cut part size'!I6</f>
        <v>900</v>
      </c>
      <c r="H5" s="73" t="s">
        <v>48</v>
      </c>
      <c r="I5" s="75">
        <f>'Rought cut part size'!J6</f>
        <v>10</v>
      </c>
      <c r="J5" s="76">
        <v>1</v>
      </c>
      <c r="K5" s="77" t="s">
        <v>49</v>
      </c>
      <c r="L5" s="78" t="s">
        <v>49</v>
      </c>
      <c r="M5" s="79"/>
    </row>
    <row r="6" spans="1:13" ht="13.2" x14ac:dyDescent="0.25">
      <c r="A6" s="1"/>
      <c r="B6" s="80" t="s">
        <v>52</v>
      </c>
      <c r="C6" s="81" t="s">
        <v>13</v>
      </c>
      <c r="D6" s="82" t="s">
        <v>47</v>
      </c>
      <c r="E6" s="83">
        <f>'Rought cut part size'!H7</f>
        <v>119</v>
      </c>
      <c r="F6" s="84" t="s">
        <v>48</v>
      </c>
      <c r="G6" s="85">
        <f>'Rought cut part size'!I7</f>
        <v>900</v>
      </c>
      <c r="H6" s="84" t="s">
        <v>48</v>
      </c>
      <c r="I6" s="86">
        <f>'Rought cut part size'!J7</f>
        <v>10</v>
      </c>
      <c r="J6" s="87">
        <v>1</v>
      </c>
      <c r="K6" s="77" t="s">
        <v>49</v>
      </c>
      <c r="L6" s="78" t="s">
        <v>49</v>
      </c>
      <c r="M6" s="79"/>
    </row>
    <row r="7" spans="1:13" ht="15.75" customHeight="1" x14ac:dyDescent="0.25">
      <c r="A7" s="1"/>
      <c r="B7" s="69" t="s">
        <v>53</v>
      </c>
      <c r="C7" s="70" t="s">
        <v>16</v>
      </c>
      <c r="D7" s="71" t="s">
        <v>47</v>
      </c>
      <c r="E7" s="72">
        <f>'Rought cut part size'!H8</f>
        <v>350</v>
      </c>
      <c r="F7" s="73" t="s">
        <v>48</v>
      </c>
      <c r="G7" s="74">
        <f>'Rought cut part size'!I8</f>
        <v>890</v>
      </c>
      <c r="H7" s="73" t="s">
        <v>48</v>
      </c>
      <c r="I7" s="75">
        <f>'Rought cut part size'!J8</f>
        <v>5</v>
      </c>
      <c r="J7" s="76">
        <v>1</v>
      </c>
      <c r="K7" s="77" t="s">
        <v>49</v>
      </c>
      <c r="L7" s="78" t="s">
        <v>49</v>
      </c>
      <c r="M7" s="79"/>
    </row>
    <row r="8" spans="1:13" ht="13.2" x14ac:dyDescent="0.25">
      <c r="A8" s="1"/>
      <c r="B8" s="80" t="s">
        <v>54</v>
      </c>
      <c r="C8" s="81" t="s">
        <v>18</v>
      </c>
      <c r="D8" s="82" t="s">
        <v>47</v>
      </c>
      <c r="E8" s="83">
        <f>'Rought cut part size'!H9</f>
        <v>90</v>
      </c>
      <c r="F8" s="84" t="s">
        <v>48</v>
      </c>
      <c r="G8" s="85">
        <f>'Rought cut part size'!I9</f>
        <v>880</v>
      </c>
      <c r="H8" s="84" t="s">
        <v>48</v>
      </c>
      <c r="I8" s="86">
        <f>'Rought cut part size'!J9</f>
        <v>5</v>
      </c>
      <c r="J8" s="87">
        <v>1</v>
      </c>
      <c r="K8" s="77" t="s">
        <v>49</v>
      </c>
      <c r="L8" s="78" t="s">
        <v>49</v>
      </c>
      <c r="M8" s="79"/>
    </row>
    <row r="9" spans="1:13" ht="13.2" x14ac:dyDescent="0.25">
      <c r="A9" s="1"/>
      <c r="B9" s="69" t="s">
        <v>55</v>
      </c>
      <c r="C9" s="70" t="s">
        <v>22</v>
      </c>
      <c r="D9" s="71" t="s">
        <v>47</v>
      </c>
      <c r="E9" s="72">
        <f>'Rought cut part size'!H10</f>
        <v>35</v>
      </c>
      <c r="F9" s="73" t="s">
        <v>48</v>
      </c>
      <c r="G9" s="74">
        <f>'Rought cut part size'!I10</f>
        <v>100</v>
      </c>
      <c r="H9" s="73" t="s">
        <v>48</v>
      </c>
      <c r="I9" s="75">
        <f>'Rought cut part size'!J10</f>
        <v>5</v>
      </c>
      <c r="J9" s="76">
        <v>1</v>
      </c>
      <c r="K9" s="77" t="s">
        <v>49</v>
      </c>
      <c r="L9" s="78" t="s">
        <v>49</v>
      </c>
      <c r="M9" s="79"/>
    </row>
    <row r="10" spans="1:13" ht="13.2" x14ac:dyDescent="0.25">
      <c r="A10" s="1"/>
      <c r="B10" s="80" t="s">
        <v>56</v>
      </c>
      <c r="C10" s="81" t="s">
        <v>24</v>
      </c>
      <c r="D10" s="82" t="s">
        <v>47</v>
      </c>
      <c r="E10" s="83">
        <f>'Rought cut part size'!H11</f>
        <v>70</v>
      </c>
      <c r="F10" s="84" t="s">
        <v>48</v>
      </c>
      <c r="G10" s="85">
        <f>'Rought cut part size'!I11</f>
        <v>880</v>
      </c>
      <c r="H10" s="84" t="s">
        <v>48</v>
      </c>
      <c r="I10" s="86">
        <f>'Rought cut part size'!J11</f>
        <v>5</v>
      </c>
      <c r="J10" s="87">
        <v>1</v>
      </c>
      <c r="K10" s="77" t="s">
        <v>49</v>
      </c>
      <c r="L10" s="78" t="s">
        <v>49</v>
      </c>
      <c r="M10" s="79"/>
    </row>
    <row r="11" spans="1:13" ht="13.2" x14ac:dyDescent="0.25">
      <c r="A11" s="1"/>
      <c r="B11" s="69" t="s">
        <v>57</v>
      </c>
      <c r="C11" s="70" t="s">
        <v>26</v>
      </c>
      <c r="D11" s="71" t="s">
        <v>47</v>
      </c>
      <c r="E11" s="72">
        <f>'Rought cut part size'!H12</f>
        <v>35</v>
      </c>
      <c r="F11" s="73" t="s">
        <v>48</v>
      </c>
      <c r="G11" s="74">
        <f>'Rought cut part size'!I12</f>
        <v>80</v>
      </c>
      <c r="H11" s="73" t="s">
        <v>48</v>
      </c>
      <c r="I11" s="75">
        <f>'Rought cut part size'!J12</f>
        <v>5</v>
      </c>
      <c r="J11" s="76">
        <v>1</v>
      </c>
      <c r="K11" s="77" t="s">
        <v>49</v>
      </c>
      <c r="L11" s="78" t="s">
        <v>49</v>
      </c>
      <c r="M11" s="79"/>
    </row>
    <row r="12" spans="1:13" ht="13.2" x14ac:dyDescent="0.25">
      <c r="A12" s="1"/>
      <c r="B12" s="80" t="s">
        <v>58</v>
      </c>
      <c r="C12" s="81" t="s">
        <v>29</v>
      </c>
      <c r="D12" s="82" t="s">
        <v>47</v>
      </c>
      <c r="E12" s="83">
        <f>'Rought cut part size'!H13</f>
        <v>440</v>
      </c>
      <c r="F12" s="84" t="s">
        <v>48</v>
      </c>
      <c r="G12" s="85">
        <f>'Rought cut part size'!I13</f>
        <v>880</v>
      </c>
      <c r="H12" s="84" t="s">
        <v>48</v>
      </c>
      <c r="I12" s="86">
        <f>'Rought cut part size'!J13</f>
        <v>5</v>
      </c>
      <c r="J12" s="87">
        <v>1</v>
      </c>
      <c r="K12" s="77" t="s">
        <v>49</v>
      </c>
      <c r="L12" s="78" t="s">
        <v>49</v>
      </c>
      <c r="M12" s="79"/>
    </row>
    <row r="13" spans="1:13" ht="13.2" x14ac:dyDescent="0.25">
      <c r="A13" s="1"/>
      <c r="B13" s="69" t="s">
        <v>59</v>
      </c>
      <c r="C13" s="70" t="s">
        <v>31</v>
      </c>
      <c r="D13" s="71" t="s">
        <v>47</v>
      </c>
      <c r="E13" s="72">
        <f>'Rought cut part size'!H14</f>
        <v>360</v>
      </c>
      <c r="F13" s="73" t="s">
        <v>48</v>
      </c>
      <c r="G13" s="74">
        <f>'Rought cut part size'!I14</f>
        <v>880</v>
      </c>
      <c r="H13" s="73" t="s">
        <v>48</v>
      </c>
      <c r="I13" s="75">
        <f>'Rought cut part size'!J14</f>
        <v>5</v>
      </c>
      <c r="J13" s="76">
        <v>1</v>
      </c>
      <c r="K13" s="77" t="s">
        <v>49</v>
      </c>
      <c r="L13" s="78" t="s">
        <v>49</v>
      </c>
      <c r="M13" s="79"/>
    </row>
    <row r="14" spans="1:13" ht="13.2" x14ac:dyDescent="0.25">
      <c r="A14" s="1"/>
      <c r="B14" s="80" t="s">
        <v>60</v>
      </c>
      <c r="C14" s="88" t="s">
        <v>33</v>
      </c>
      <c r="D14" s="82" t="s">
        <v>47</v>
      </c>
      <c r="E14" s="83">
        <f>'Rought cut part size'!H15</f>
        <v>40</v>
      </c>
      <c r="F14" s="84" t="s">
        <v>48</v>
      </c>
      <c r="G14" s="85">
        <f>'Rought cut part size'!I15</f>
        <v>880</v>
      </c>
      <c r="H14" s="84" t="s">
        <v>48</v>
      </c>
      <c r="I14" s="86">
        <f>'Rought cut part size'!J15</f>
        <v>5</v>
      </c>
      <c r="J14" s="87">
        <v>1</v>
      </c>
      <c r="K14" s="77"/>
      <c r="L14" s="78"/>
      <c r="M14" s="79"/>
    </row>
    <row r="15" spans="1:13" ht="13.2" x14ac:dyDescent="0.25">
      <c r="A15" s="1"/>
      <c r="B15" s="69" t="s">
        <v>61</v>
      </c>
      <c r="C15" s="70" t="s">
        <v>36</v>
      </c>
      <c r="D15" s="71" t="s">
        <v>47</v>
      </c>
      <c r="E15" s="72">
        <f>'Rought cut part size'!H16</f>
        <v>360</v>
      </c>
      <c r="F15" s="73" t="s">
        <v>48</v>
      </c>
      <c r="G15" s="74">
        <f>'Rought cut part size'!I16</f>
        <v>880</v>
      </c>
      <c r="H15" s="73" t="s">
        <v>48</v>
      </c>
      <c r="I15" s="75">
        <f>'Rought cut part size'!J16</f>
        <v>1</v>
      </c>
      <c r="J15" s="76">
        <v>1</v>
      </c>
      <c r="K15" s="77" t="s">
        <v>49</v>
      </c>
      <c r="L15" s="78" t="s">
        <v>49</v>
      </c>
      <c r="M15" s="79"/>
    </row>
    <row r="16" spans="1:13" ht="13.2" x14ac:dyDescent="0.25">
      <c r="A16" s="1"/>
      <c r="B16" s="80" t="s">
        <v>62</v>
      </c>
      <c r="C16" s="81" t="s">
        <v>38</v>
      </c>
      <c r="D16" s="82" t="s">
        <v>47</v>
      </c>
      <c r="E16" s="83">
        <f>'Rought cut part size'!H17</f>
        <v>445</v>
      </c>
      <c r="F16" s="84" t="s">
        <v>48</v>
      </c>
      <c r="G16" s="85">
        <f>'Rought cut part size'!I17</f>
        <v>440</v>
      </c>
      <c r="H16" s="84" t="s">
        <v>48</v>
      </c>
      <c r="I16" s="86">
        <f>'Rought cut part size'!J17</f>
        <v>10</v>
      </c>
      <c r="J16" s="87">
        <v>2</v>
      </c>
      <c r="K16" s="77" t="s">
        <v>49</v>
      </c>
      <c r="L16" s="78" t="s">
        <v>49</v>
      </c>
      <c r="M16" s="79"/>
    </row>
    <row r="17" spans="1:13" ht="13.2" x14ac:dyDescent="0.25">
      <c r="A17" s="1"/>
      <c r="B17" s="69" t="s">
        <v>63</v>
      </c>
      <c r="C17" s="89" t="s">
        <v>64</v>
      </c>
      <c r="D17" s="71" t="s">
        <v>65</v>
      </c>
      <c r="E17" s="90"/>
      <c r="F17" s="91"/>
      <c r="G17" s="92">
        <f>'Rought cut part size'!C5-'Rought cut part size'!D12</f>
        <v>890</v>
      </c>
      <c r="H17" s="91"/>
      <c r="I17" s="93"/>
      <c r="J17" s="76">
        <v>3</v>
      </c>
      <c r="K17" s="1"/>
      <c r="L17" s="1"/>
      <c r="M17" s="79"/>
    </row>
    <row r="18" spans="1:13" ht="13.2" x14ac:dyDescent="0.25">
      <c r="A18" s="1"/>
      <c r="B18" s="80" t="s">
        <v>66</v>
      </c>
      <c r="C18" s="94" t="s">
        <v>67</v>
      </c>
      <c r="D18" s="82" t="s">
        <v>65</v>
      </c>
      <c r="E18" s="95"/>
      <c r="F18" s="96"/>
      <c r="G18" s="97">
        <f>'Rought cut part size'!C4-'Rought cut part size'!D12</f>
        <v>440</v>
      </c>
      <c r="H18" s="96"/>
      <c r="I18" s="98"/>
      <c r="J18" s="87">
        <v>2</v>
      </c>
      <c r="K18" s="146" t="s">
        <v>68</v>
      </c>
      <c r="L18" s="147"/>
      <c r="M18" s="79"/>
    </row>
    <row r="19" spans="1:13" ht="13.2" x14ac:dyDescent="0.25">
      <c r="A19" s="1"/>
      <c r="B19" s="69" t="s">
        <v>69</v>
      </c>
      <c r="C19" s="89" t="s">
        <v>70</v>
      </c>
      <c r="D19" s="71" t="s">
        <v>71</v>
      </c>
      <c r="E19" s="99"/>
      <c r="F19" s="100"/>
      <c r="G19" s="100" t="s">
        <v>82</v>
      </c>
      <c r="H19" s="100"/>
      <c r="I19" s="101"/>
      <c r="J19" s="102">
        <f>CEILING((((G17*J17)+(G18*J18))/
IF('Rought cut part size'!C8='Rought cut part size'!C17,1000,
IF('Rought cut part size'!C8='Rought cut part size'!C18,100,1))*L19),1)</f>
        <v>36</v>
      </c>
      <c r="K19" s="103" t="str">
        <f>_xlfn.CONCAT(_xlfn.CONCAT("Screws/",IF('Rought cut part size'!C7='Rought cut part size'!B16,#REF!,IF('Rought cut part size'!C8='Rought cut part size'!C17,"1000mm","100cm"))),":")</f>
        <v>Screws/1000mm:</v>
      </c>
      <c r="L19" s="104">
        <v>10</v>
      </c>
      <c r="M19" s="79"/>
    </row>
    <row r="20" spans="1:13" ht="13.2" x14ac:dyDescent="0.25">
      <c r="A20" s="1"/>
      <c r="B20" s="80" t="s">
        <v>72</v>
      </c>
      <c r="C20" s="94" t="s">
        <v>73</v>
      </c>
      <c r="D20" s="82" t="s">
        <v>71</v>
      </c>
      <c r="E20" s="105"/>
      <c r="F20" s="106"/>
      <c r="G20" s="106" t="s">
        <v>83</v>
      </c>
      <c r="H20" s="106"/>
      <c r="I20" s="107"/>
      <c r="J20" s="87">
        <v>8</v>
      </c>
      <c r="K20" s="77" t="s">
        <v>49</v>
      </c>
      <c r="L20" s="78" t="s">
        <v>49</v>
      </c>
      <c r="M20" s="79"/>
    </row>
    <row r="21" spans="1:13" ht="13.2" x14ac:dyDescent="0.25">
      <c r="A21" s="1"/>
      <c r="B21" s="69" t="s">
        <v>74</v>
      </c>
      <c r="C21" s="89" t="s">
        <v>75</v>
      </c>
      <c r="D21" s="71" t="s">
        <v>71</v>
      </c>
      <c r="E21" s="108"/>
      <c r="F21" s="109"/>
      <c r="G21" s="109" t="s">
        <v>84</v>
      </c>
      <c r="H21" s="109"/>
      <c r="I21" s="110"/>
      <c r="J21" s="76">
        <v>8</v>
      </c>
      <c r="K21" s="77" t="s">
        <v>49</v>
      </c>
      <c r="L21" s="78" t="s">
        <v>49</v>
      </c>
      <c r="M21" s="79"/>
    </row>
    <row r="22" spans="1:13" ht="13.2" x14ac:dyDescent="0.25">
      <c r="A22" s="1"/>
      <c r="B22" s="80" t="s">
        <v>76</v>
      </c>
      <c r="C22" s="94" t="s">
        <v>77</v>
      </c>
      <c r="D22" s="111" t="s">
        <v>77</v>
      </c>
      <c r="E22" s="115"/>
      <c r="F22" s="112"/>
      <c r="G22" s="112" t="s">
        <v>49</v>
      </c>
      <c r="H22" s="112"/>
      <c r="I22" s="113"/>
      <c r="J22" s="87" t="s">
        <v>78</v>
      </c>
      <c r="K22" s="77" t="s">
        <v>49</v>
      </c>
      <c r="L22" s="77" t="s">
        <v>49</v>
      </c>
      <c r="M22" s="79"/>
    </row>
    <row r="23" spans="1:13" ht="13.2" x14ac:dyDescent="0.25">
      <c r="A23" s="1"/>
      <c r="B23" s="69" t="s">
        <v>80</v>
      </c>
      <c r="C23" s="119" t="s">
        <v>79</v>
      </c>
      <c r="D23" s="114" t="s">
        <v>81</v>
      </c>
      <c r="E23" s="116"/>
      <c r="F23" s="117"/>
      <c r="G23" s="120" t="s">
        <v>49</v>
      </c>
      <c r="H23" s="117"/>
      <c r="I23" s="118"/>
      <c r="J23" s="87" t="s">
        <v>78</v>
      </c>
      <c r="K23" s="79" t="s">
        <v>49</v>
      </c>
      <c r="L23" s="79" t="s">
        <v>49</v>
      </c>
      <c r="M23" s="79"/>
    </row>
    <row r="24" spans="1:13" ht="15.75" customHeight="1" x14ac:dyDescent="0.25">
      <c r="A24" s="1"/>
      <c r="B24" s="61"/>
      <c r="C24" s="62"/>
      <c r="D24" s="1"/>
      <c r="E24" s="61"/>
      <c r="F24" s="61"/>
      <c r="G24" s="61"/>
      <c r="H24" s="61"/>
      <c r="I24" s="61"/>
      <c r="J24" s="63"/>
      <c r="K24" s="61"/>
      <c r="L24" s="61"/>
      <c r="M24" s="1"/>
    </row>
  </sheetData>
  <mergeCells count="2">
    <mergeCell ref="E2:I2"/>
    <mergeCell ref="K18:L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Rought cut part size</vt:lpstr>
      <vt:lpstr>Part list</vt:lpstr>
      <vt:lpstr>Imperial</vt:lpstr>
      <vt:lpstr>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Everymind</cp:lastModifiedBy>
  <dcterms:modified xsi:type="dcterms:W3CDTF">2022-08-24T02:14:36Z</dcterms:modified>
</cp:coreProperties>
</file>