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eremy\Downloads\"/>
    </mc:Choice>
  </mc:AlternateContent>
  <xr:revisionPtr revIDLastSave="0" documentId="13_ncr:1_{6F393E4F-CA8D-4AEA-B852-737BABD4317E}" xr6:coauthVersionLast="47" xr6:coauthVersionMax="47" xr10:uidLastSave="{00000000-0000-0000-0000-000000000000}"/>
  <bookViews>
    <workbookView xWindow="-120" yWindow="-120" windowWidth="29040" windowHeight="15840" activeTab="2" xr2:uid="{F3C7274D-97A2-4F37-A69D-65952EC80250}"/>
  </bookViews>
  <sheets>
    <sheet name="Introduction" sheetId="4" r:id="rId1"/>
    <sheet name="Usage" sheetId="8" r:id="rId2"/>
    <sheet name="Strategic Overview" sheetId="1" r:id="rId3"/>
    <sheet name="Threat Hunts" sheetId="6" r:id="rId4"/>
    <sheet name="Data"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 i="6" l="1" a="1"/>
  <c r="N2" i="6" s="1"/>
  <c r="D93" i="1" s="1" a="1"/>
  <c r="D93" i="1" s="1"/>
  <c r="E16" i="1"/>
  <c r="E15" i="1"/>
  <c r="E14" i="1"/>
  <c r="E13" i="1"/>
  <c r="E12" i="1"/>
  <c r="E11" i="1"/>
  <c r="E10" i="1"/>
  <c r="E9" i="1"/>
  <c r="E8" i="1"/>
  <c r="E7" i="1"/>
  <c r="E6" i="1"/>
  <c r="E5" i="1"/>
  <c r="E3" i="1"/>
  <c r="K16" i="1"/>
  <c r="K15" i="1"/>
  <c r="K14" i="1"/>
  <c r="K13" i="1"/>
  <c r="K12" i="1"/>
  <c r="K10" i="1"/>
  <c r="K11" i="1"/>
  <c r="K9" i="1"/>
  <c r="K8" i="1"/>
  <c r="K7" i="1"/>
  <c r="K6" i="1"/>
  <c r="K5" i="1"/>
  <c r="K3" i="1"/>
  <c r="J16" i="1"/>
  <c r="J15" i="1"/>
  <c r="J14" i="1"/>
  <c r="J13" i="1"/>
  <c r="J12" i="1"/>
  <c r="J11" i="1"/>
  <c r="J10" i="1"/>
  <c r="J9" i="1"/>
  <c r="J8" i="1"/>
  <c r="J7" i="1"/>
  <c r="J6" i="1"/>
  <c r="J5" i="1"/>
  <c r="J3" i="1"/>
  <c r="I16" i="1"/>
  <c r="I15" i="1"/>
  <c r="I14" i="1"/>
  <c r="I13" i="1"/>
  <c r="I12" i="1"/>
  <c r="I11" i="1"/>
  <c r="I10" i="1"/>
  <c r="I9" i="1"/>
  <c r="I8" i="1"/>
  <c r="I7" i="1"/>
  <c r="I6" i="1"/>
  <c r="I5" i="1"/>
  <c r="I3" i="1"/>
  <c r="H16" i="1"/>
  <c r="H15" i="1"/>
  <c r="H14" i="1"/>
  <c r="H13" i="1"/>
  <c r="H12" i="1"/>
  <c r="H11" i="1"/>
  <c r="H10" i="1"/>
  <c r="H9" i="1"/>
  <c r="H8" i="1"/>
  <c r="H7" i="1"/>
  <c r="H6" i="1"/>
  <c r="H5" i="1"/>
  <c r="H3" i="1"/>
  <c r="G16" i="1"/>
  <c r="G15" i="1"/>
  <c r="G14" i="1"/>
  <c r="G13" i="1"/>
  <c r="G12" i="1"/>
  <c r="G11" i="1"/>
  <c r="G10" i="1"/>
  <c r="G9" i="1"/>
  <c r="G8" i="1"/>
  <c r="G7" i="1"/>
  <c r="G6" i="1"/>
  <c r="G5" i="1"/>
  <c r="G3" i="1"/>
  <c r="H12" i="6"/>
  <c r="F13" i="1" s="1"/>
  <c r="H13" i="6"/>
  <c r="F14" i="1" s="1"/>
  <c r="H14" i="6"/>
  <c r="H15" i="6"/>
  <c r="F16" i="1" s="1"/>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3" i="6"/>
  <c r="H4" i="6"/>
  <c r="F5" i="1" s="1"/>
  <c r="H5" i="6"/>
  <c r="F6" i="1" s="1"/>
  <c r="H6" i="6"/>
  <c r="H7" i="6"/>
  <c r="F8" i="1" s="1"/>
  <c r="H8" i="6"/>
  <c r="F9" i="1" s="1"/>
  <c r="H9" i="6"/>
  <c r="F10" i="1" s="1"/>
  <c r="H10" i="6"/>
  <c r="F11" i="1" s="1"/>
  <c r="H11" i="6"/>
  <c r="F12" i="1" s="1"/>
  <c r="H2" i="6"/>
  <c r="F3" i="1" s="1"/>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3" i="6"/>
  <c r="C4" i="6"/>
  <c r="C5" i="6"/>
  <c r="C6" i="6"/>
  <c r="C7" i="6"/>
  <c r="C8" i="6"/>
  <c r="C9" i="6"/>
  <c r="C10" i="6"/>
  <c r="C11" i="6"/>
  <c r="C12" i="6"/>
  <c r="C13" i="6"/>
  <c r="C14" i="6"/>
  <c r="C15" i="6"/>
  <c r="C16" i="6"/>
  <c r="C17" i="6"/>
  <c r="C18" i="6"/>
  <c r="C2"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N31" i="1" l="1"/>
  <c r="O72" i="1"/>
  <c r="O32" i="1"/>
  <c r="M74" i="1"/>
  <c r="M52" i="1"/>
  <c r="N93" i="1"/>
  <c r="M30" i="1"/>
  <c r="N53" i="1"/>
  <c r="O94" i="1"/>
  <c r="N30" i="1"/>
  <c r="N33" i="1" s="1"/>
  <c r="O31" i="1"/>
  <c r="M51" i="1"/>
  <c r="N52" i="1"/>
  <c r="O53" i="1"/>
  <c r="M73" i="1"/>
  <c r="N74" i="1"/>
  <c r="O93" i="1"/>
  <c r="O96" i="1" s="1"/>
  <c r="M95" i="1"/>
  <c r="O30" i="1"/>
  <c r="M32" i="1"/>
  <c r="N51" i="1"/>
  <c r="O52" i="1"/>
  <c r="M72" i="1"/>
  <c r="N73" i="1"/>
  <c r="O74" i="1"/>
  <c r="M94" i="1"/>
  <c r="N95" i="1"/>
  <c r="F7" i="1"/>
  <c r="M31" i="1"/>
  <c r="M33" i="1" s="1"/>
  <c r="N32" i="1"/>
  <c r="O51" i="1"/>
  <c r="M53" i="1"/>
  <c r="N72" i="1"/>
  <c r="O73" i="1"/>
  <c r="O75" i="1" s="1"/>
  <c r="M93" i="1"/>
  <c r="N94" i="1"/>
  <c r="N96" i="1" s="1"/>
  <c r="O95" i="1"/>
  <c r="F15" i="1"/>
  <c r="D84" i="1" a="1"/>
  <c r="D84" i="1" s="1"/>
  <c r="C83" i="1" a="1"/>
  <c r="C83" i="1" s="1"/>
  <c r="B82" i="1" a="1"/>
  <c r="B82" i="1" s="1"/>
  <c r="D80" i="1" a="1"/>
  <c r="D80" i="1" s="1"/>
  <c r="C79" i="1" a="1"/>
  <c r="C79" i="1" s="1"/>
  <c r="B78" i="1" a="1"/>
  <c r="B78" i="1" s="1"/>
  <c r="D76" i="1" a="1"/>
  <c r="D76" i="1" s="1"/>
  <c r="C75" i="1" a="1"/>
  <c r="C75" i="1" s="1"/>
  <c r="B74" i="1" a="1"/>
  <c r="B74" i="1" s="1"/>
  <c r="D72" i="1" a="1"/>
  <c r="D72" i="1" s="1"/>
  <c r="C84" i="1" a="1"/>
  <c r="C84" i="1" s="1"/>
  <c r="B83" i="1" a="1"/>
  <c r="B83" i="1" s="1"/>
  <c r="D81" i="1" a="1"/>
  <c r="D81" i="1" s="1"/>
  <c r="C80" i="1" a="1"/>
  <c r="C80" i="1" s="1"/>
  <c r="B79" i="1" a="1"/>
  <c r="B79" i="1" s="1"/>
  <c r="D77" i="1" a="1"/>
  <c r="D77" i="1" s="1"/>
  <c r="C76" i="1" a="1"/>
  <c r="C76" i="1" s="1"/>
  <c r="B75" i="1" a="1"/>
  <c r="B75" i="1" s="1"/>
  <c r="D73" i="1" a="1"/>
  <c r="D73" i="1" s="1"/>
  <c r="C72" i="1" a="1"/>
  <c r="C72" i="1" s="1"/>
  <c r="B84" i="1" a="1"/>
  <c r="B84" i="1" s="1"/>
  <c r="D82" i="1" a="1"/>
  <c r="D82" i="1" s="1"/>
  <c r="C81" i="1" a="1"/>
  <c r="C81" i="1" s="1"/>
  <c r="B80" i="1" a="1"/>
  <c r="B80" i="1" s="1"/>
  <c r="D78" i="1" a="1"/>
  <c r="D78" i="1" s="1"/>
  <c r="C77" i="1" a="1"/>
  <c r="C77" i="1" s="1"/>
  <c r="B76" i="1" a="1"/>
  <c r="B76" i="1" s="1"/>
  <c r="D74" i="1" a="1"/>
  <c r="D74" i="1" s="1"/>
  <c r="C73" i="1" a="1"/>
  <c r="C73" i="1" s="1"/>
  <c r="B72" i="1" a="1"/>
  <c r="B72" i="1" s="1"/>
  <c r="D83" i="1" a="1"/>
  <c r="D83" i="1" s="1"/>
  <c r="C82" i="1" a="1"/>
  <c r="C82" i="1" s="1"/>
  <c r="B81" i="1" a="1"/>
  <c r="B81" i="1" s="1"/>
  <c r="D79" i="1" a="1"/>
  <c r="D79" i="1" s="1"/>
  <c r="C78" i="1" a="1"/>
  <c r="C78" i="1" s="1"/>
  <c r="B77" i="1" a="1"/>
  <c r="B77" i="1" s="1"/>
  <c r="D75" i="1" a="1"/>
  <c r="D75" i="1" s="1"/>
  <c r="C74" i="1" a="1"/>
  <c r="C74" i="1" s="1"/>
  <c r="B73" i="1" a="1"/>
  <c r="B73" i="1" s="1"/>
  <c r="B32" i="1" a="1"/>
  <c r="B32" i="1" s="1"/>
  <c r="B35" i="1" a="1"/>
  <c r="B35" i="1" s="1"/>
  <c r="B39" i="1" a="1"/>
  <c r="B39" i="1" s="1"/>
  <c r="C42" i="1" a="1"/>
  <c r="C42" i="1" s="1"/>
  <c r="C38" i="1" a="1"/>
  <c r="C38" i="1" s="1"/>
  <c r="C34" i="1" a="1"/>
  <c r="C34" i="1" s="1"/>
  <c r="C30" i="1" a="1"/>
  <c r="C30" i="1" s="1"/>
  <c r="D39" i="1" a="1"/>
  <c r="D39" i="1" s="1"/>
  <c r="D35" i="1" a="1"/>
  <c r="D35" i="1" s="1"/>
  <c r="D31" i="1" a="1"/>
  <c r="D31" i="1" s="1"/>
  <c r="B61" i="1" a="1"/>
  <c r="B61" i="1" s="1"/>
  <c r="B57" i="1" a="1"/>
  <c r="B57" i="1" s="1"/>
  <c r="B53" i="1" a="1"/>
  <c r="B53" i="1" s="1"/>
  <c r="C62" i="1" a="1"/>
  <c r="C62" i="1" s="1"/>
  <c r="C58" i="1" a="1"/>
  <c r="C58" i="1" s="1"/>
  <c r="C54" i="1" a="1"/>
  <c r="C54" i="1" s="1"/>
  <c r="D63" i="1" a="1"/>
  <c r="D63" i="1" s="1"/>
  <c r="D59" i="1" a="1"/>
  <c r="D59" i="1" s="1"/>
  <c r="D53" i="1" a="1"/>
  <c r="D53" i="1" s="1"/>
  <c r="B102" i="1" a="1"/>
  <c r="B102" i="1" s="1"/>
  <c r="B98" i="1" a="1"/>
  <c r="B98" i="1" s="1"/>
  <c r="B94" i="1" a="1"/>
  <c r="B94" i="1" s="1"/>
  <c r="C103" i="1" a="1"/>
  <c r="C103" i="1" s="1"/>
  <c r="C99" i="1" a="1"/>
  <c r="C99" i="1" s="1"/>
  <c r="C95" i="1" a="1"/>
  <c r="C95" i="1" s="1"/>
  <c r="D104" i="1" a="1"/>
  <c r="D104" i="1" s="1"/>
  <c r="D100" i="1" a="1"/>
  <c r="D100" i="1" s="1"/>
  <c r="D96" i="1" a="1"/>
  <c r="D96" i="1" s="1"/>
  <c r="B36" i="1" a="1"/>
  <c r="B36" i="1" s="1"/>
  <c r="B40" i="1" a="1"/>
  <c r="B40" i="1" s="1"/>
  <c r="C41" i="1" a="1"/>
  <c r="C41" i="1" s="1"/>
  <c r="C37" i="1" a="1"/>
  <c r="C37" i="1" s="1"/>
  <c r="C33" i="1" a="1"/>
  <c r="C33" i="1" s="1"/>
  <c r="D42" i="1" a="1"/>
  <c r="D42" i="1" s="1"/>
  <c r="D38" i="1" a="1"/>
  <c r="D38" i="1" s="1"/>
  <c r="D34" i="1" a="1"/>
  <c r="D34" i="1" s="1"/>
  <c r="D30" i="1" a="1"/>
  <c r="D30" i="1" s="1"/>
  <c r="B60" i="1" a="1"/>
  <c r="B60" i="1" s="1"/>
  <c r="B56" i="1" a="1"/>
  <c r="B56" i="1" s="1"/>
  <c r="B52" i="1" a="1"/>
  <c r="B52" i="1" s="1"/>
  <c r="C61" i="1" a="1"/>
  <c r="C61" i="1" s="1"/>
  <c r="C57" i="1" a="1"/>
  <c r="C57" i="1" s="1"/>
  <c r="C53" i="1" a="1"/>
  <c r="C53" i="1" s="1"/>
  <c r="D62" i="1" a="1"/>
  <c r="D62" i="1" s="1"/>
  <c r="D56" i="1" a="1"/>
  <c r="D56" i="1" s="1"/>
  <c r="D52" i="1" a="1"/>
  <c r="D52" i="1" s="1"/>
  <c r="B105" i="1" a="1"/>
  <c r="B105" i="1" s="1"/>
  <c r="B101" i="1" a="1"/>
  <c r="B101" i="1" s="1"/>
  <c r="B97" i="1" a="1"/>
  <c r="B97" i="1" s="1"/>
  <c r="B93" i="1" a="1"/>
  <c r="B93" i="1" s="1"/>
  <c r="C102" i="1" a="1"/>
  <c r="C102" i="1" s="1"/>
  <c r="C98" i="1" a="1"/>
  <c r="C98" i="1" s="1"/>
  <c r="C94" i="1" a="1"/>
  <c r="C94" i="1" s="1"/>
  <c r="D103" i="1" a="1"/>
  <c r="D103" i="1" s="1"/>
  <c r="D99" i="1" a="1"/>
  <c r="D99" i="1" s="1"/>
  <c r="D95" i="1" a="1"/>
  <c r="D95" i="1" s="1"/>
  <c r="B30" i="1" a="1"/>
  <c r="B30" i="1" s="1"/>
  <c r="B33" i="1" a="1"/>
  <c r="B33" i="1" s="1"/>
  <c r="B37" i="1" a="1"/>
  <c r="B37" i="1" s="1"/>
  <c r="B41" i="1" a="1"/>
  <c r="B41" i="1" s="1"/>
  <c r="C40" i="1" a="1"/>
  <c r="C40" i="1" s="1"/>
  <c r="C36" i="1" a="1"/>
  <c r="C36" i="1" s="1"/>
  <c r="C32" i="1" a="1"/>
  <c r="C32" i="1" s="1"/>
  <c r="D41" i="1" a="1"/>
  <c r="D41" i="1" s="1"/>
  <c r="D37" i="1" a="1"/>
  <c r="D37" i="1" s="1"/>
  <c r="D33" i="1" a="1"/>
  <c r="D33" i="1" s="1"/>
  <c r="B63" i="1" a="1"/>
  <c r="B63" i="1" s="1"/>
  <c r="B59" i="1" a="1"/>
  <c r="B59" i="1" s="1"/>
  <c r="B55" i="1" a="1"/>
  <c r="B55" i="1" s="1"/>
  <c r="B51" i="1" a="1"/>
  <c r="B51" i="1" s="1"/>
  <c r="C60" i="1" a="1"/>
  <c r="C60" i="1" s="1"/>
  <c r="C56" i="1" a="1"/>
  <c r="C56" i="1" s="1"/>
  <c r="C52" i="1" a="1"/>
  <c r="C52" i="1" s="1"/>
  <c r="D61" i="1" a="1"/>
  <c r="D61" i="1" s="1"/>
  <c r="D58" i="1" a="1"/>
  <c r="D58" i="1" s="1"/>
  <c r="D55" i="1" a="1"/>
  <c r="D55" i="1" s="1"/>
  <c r="D51" i="1" a="1"/>
  <c r="D51" i="1" s="1"/>
  <c r="B104" i="1" a="1"/>
  <c r="B104" i="1" s="1"/>
  <c r="B100" i="1" a="1"/>
  <c r="B100" i="1" s="1"/>
  <c r="B96" i="1" a="1"/>
  <c r="B96" i="1" s="1"/>
  <c r="C105" i="1" a="1"/>
  <c r="C105" i="1" s="1"/>
  <c r="C101" i="1" a="1"/>
  <c r="C101" i="1" s="1"/>
  <c r="C97" i="1" a="1"/>
  <c r="C97" i="1" s="1"/>
  <c r="C93" i="1" a="1"/>
  <c r="C93" i="1" s="1"/>
  <c r="D102" i="1" a="1"/>
  <c r="D102" i="1" s="1"/>
  <c r="D98" i="1" a="1"/>
  <c r="D98" i="1" s="1"/>
  <c r="D94" i="1" a="1"/>
  <c r="D94" i="1" s="1"/>
  <c r="B31" i="1" a="1"/>
  <c r="B31" i="1" s="1"/>
  <c r="B34" i="1" a="1"/>
  <c r="B34" i="1" s="1"/>
  <c r="B38" i="1" a="1"/>
  <c r="B38" i="1" s="1"/>
  <c r="B42" i="1" a="1"/>
  <c r="B42" i="1" s="1"/>
  <c r="C39" i="1" a="1"/>
  <c r="C39" i="1" s="1"/>
  <c r="C35" i="1" a="1"/>
  <c r="C35" i="1" s="1"/>
  <c r="C31" i="1" a="1"/>
  <c r="C31" i="1" s="1"/>
  <c r="D40" i="1" a="1"/>
  <c r="D40" i="1" s="1"/>
  <c r="D36" i="1" a="1"/>
  <c r="D36" i="1" s="1"/>
  <c r="D32" i="1" a="1"/>
  <c r="D32" i="1" s="1"/>
  <c r="B62" i="1" a="1"/>
  <c r="B62" i="1" s="1"/>
  <c r="B58" i="1" a="1"/>
  <c r="B58" i="1" s="1"/>
  <c r="B54" i="1" a="1"/>
  <c r="B54" i="1" s="1"/>
  <c r="C63" i="1" a="1"/>
  <c r="C63" i="1" s="1"/>
  <c r="C59" i="1" a="1"/>
  <c r="C59" i="1" s="1"/>
  <c r="C55" i="1" a="1"/>
  <c r="C55" i="1" s="1"/>
  <c r="C51" i="1" a="1"/>
  <c r="C51" i="1" s="1"/>
  <c r="D60" i="1" a="1"/>
  <c r="D60" i="1" s="1"/>
  <c r="D57" i="1" a="1"/>
  <c r="D57" i="1" s="1"/>
  <c r="D54" i="1" a="1"/>
  <c r="D54" i="1" s="1"/>
  <c r="B103" i="1" a="1"/>
  <c r="B103" i="1" s="1"/>
  <c r="B99" i="1" a="1"/>
  <c r="B99" i="1" s="1"/>
  <c r="B95" i="1" a="1"/>
  <c r="B95" i="1" s="1"/>
  <c r="C104" i="1" a="1"/>
  <c r="C104" i="1" s="1"/>
  <c r="C100" i="1" a="1"/>
  <c r="C100" i="1" s="1"/>
  <c r="C96" i="1" a="1"/>
  <c r="C96" i="1" s="1"/>
  <c r="D105" i="1" a="1"/>
  <c r="D105" i="1" s="1"/>
  <c r="D101" i="1" a="1"/>
  <c r="D101" i="1" s="1"/>
  <c r="D97" i="1" a="1"/>
  <c r="D97" i="1" s="1"/>
  <c r="H21" i="1"/>
  <c r="M54" i="1" l="1"/>
  <c r="M96" i="1"/>
  <c r="O54" i="1"/>
  <c r="M75" i="1"/>
  <c r="O33" i="1"/>
  <c r="N75" i="1"/>
  <c r="N54" i="1"/>
  <c r="L21" i="1"/>
  <c r="K21" i="1"/>
  <c r="E21" i="1"/>
  <c r="I21" i="1"/>
  <c r="E22" i="1"/>
  <c r="J21" i="1"/>
  <c r="E2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<sst xmlns="http://schemas.openxmlformats.org/spreadsheetml/2006/main" count="264" uniqueCount="139">
  <si>
    <t>Strategic Overview</t>
  </si>
  <si>
    <t>Total time spent hunting (hours)</t>
  </si>
  <si>
    <t>Total dwell time (hours)</t>
  </si>
  <si>
    <t># incidents found</t>
  </si>
  <si>
    <t># security recommendations</t>
  </si>
  <si>
    <t># vulnerabilities found</t>
  </si>
  <si>
    <t>Description</t>
  </si>
  <si>
    <t>Reconnaissance</t>
  </si>
  <si>
    <t>Not Applicable, this action is performed at the attacker side and is invisible to the target organization</t>
  </si>
  <si>
    <t>Command &amp; Control</t>
  </si>
  <si>
    <t>Mitre ATT&amp;CK</t>
  </si>
  <si>
    <t>Resource Development</t>
  </si>
  <si>
    <t>Initial Access</t>
  </si>
  <si>
    <t>Execution</t>
  </si>
  <si>
    <t>Persistence</t>
  </si>
  <si>
    <t>Mitre Tactic</t>
  </si>
  <si>
    <t>Privilege Escalation</t>
  </si>
  <si>
    <t>Defense Evasion</t>
  </si>
  <si>
    <t>Credential Access</t>
  </si>
  <si>
    <t>Discovery</t>
  </si>
  <si>
    <t>Lateral Movement</t>
  </si>
  <si>
    <t>Collection</t>
  </si>
  <si>
    <t>Exfiltration</t>
  </si>
  <si>
    <t>Impact</t>
  </si>
  <si>
    <t>The adversary is trying to gather information they can use to plan future operations. (people, assets, services)</t>
  </si>
  <si>
    <t>The adversary is trying to get into your network.</t>
  </si>
  <si>
    <t>The adversary is trying to run malicious code.</t>
  </si>
  <si>
    <t>The adversary is trying to maintain their foothold.</t>
  </si>
  <si>
    <t>The adversary is trying to gain higher-level permissions.</t>
  </si>
  <si>
    <t>The adversary is trying to avoid being detected.</t>
  </si>
  <si>
    <t>The adversary is trying to steal account names and passwords.</t>
  </si>
  <si>
    <t>The adversary is trying to figure out your environment.</t>
  </si>
  <si>
    <t>The adversary is trying to move through your enviornment.</t>
  </si>
  <si>
    <t>The adversary is trying to gatehr data of interest to their goal.</t>
  </si>
  <si>
    <t>The adversary is trying to communciate with compromised systems to control them.</t>
  </si>
  <si>
    <t>The adversary is trying to steal data.</t>
  </si>
  <si>
    <t>The adversary is trying to manipuate, interrupt, or destroy your systems and data.</t>
  </si>
  <si>
    <t>Overall Performance (all time)</t>
  </si>
  <si>
    <t>Amount</t>
  </si>
  <si>
    <t>Average dwell time (hours)</t>
  </si>
  <si>
    <t>Total number of hunts</t>
  </si>
  <si>
    <t>Total hunting time (hours)</t>
  </si>
  <si>
    <t>Average hunting time (hours)</t>
  </si>
  <si>
    <t>TA0043</t>
  </si>
  <si>
    <t>Threat Framework</t>
  </si>
  <si>
    <t>Introduction</t>
  </si>
  <si>
    <t>Metrics</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</si>
  <si>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</si>
  <si>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</si>
  <si>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</si>
  <si>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</si>
  <si>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</si>
  <si>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This metric is used to determine the added value to preventative controls. Hunting investigation may lead to new insights about how to protect the network from attackers.</t>
  </si>
  <si>
    <t>This metrics is used to determine the added value to vulnerability management. Hunting investigations may lead to findings regarding vulnerable systems that need to be resolved.</t>
  </si>
  <si>
    <t>Intiial Access</t>
  </si>
  <si>
    <t>Discover</t>
  </si>
  <si>
    <t>Mitre Tactic Code</t>
  </si>
  <si>
    <t>Mitre Tactic Identifier</t>
  </si>
  <si>
    <t>TA0042</t>
  </si>
  <si>
    <t>TA0001</t>
  </si>
  <si>
    <t>TA0002</t>
  </si>
  <si>
    <t>TA0003</t>
  </si>
  <si>
    <t>TA0004</t>
  </si>
  <si>
    <t>TA0005</t>
  </si>
  <si>
    <t>TA0006</t>
  </si>
  <si>
    <t>TA0007</t>
  </si>
  <si>
    <t>TA0008</t>
  </si>
  <si>
    <t>TA0009</t>
  </si>
  <si>
    <t>TA0011</t>
  </si>
  <si>
    <t>TA0010</t>
  </si>
  <si>
    <t>TA0040</t>
  </si>
  <si>
    <t># Threat Hunts</t>
  </si>
  <si>
    <t>Date      mm/dd/yyyy</t>
  </si>
  <si>
    <t>Threat Hunt Name</t>
  </si>
  <si>
    <t>Total Time Spent (Minutes)</t>
  </si>
  <si>
    <t>Incident Found</t>
  </si>
  <si>
    <t># Vulnerabilities Found</t>
  </si>
  <si>
    <t># Mis-Configurations Found</t>
  </si>
  <si>
    <t># Security Recommendations</t>
  </si>
  <si>
    <t>Hyphothesis</t>
  </si>
  <si>
    <t>Graphs (Q1: Janurary - March)</t>
  </si>
  <si>
    <t>Graphs (Q2: April - June)</t>
  </si>
  <si>
    <t>Graphs (Q3: July - September)</t>
  </si>
  <si>
    <t>Graphs (Q4: October - December)</t>
  </si>
  <si>
    <t>Average and maximum dwell time per month (Q1)</t>
  </si>
  <si>
    <t>Average and maximum dwell time per month (Q2)</t>
  </si>
  <si>
    <t>Average and maximum dwell time per month (Q3)</t>
  </si>
  <si>
    <t>Average and maximum dwell time per month (Q4)</t>
  </si>
  <si>
    <t># mis-configurations</t>
  </si>
  <si>
    <t>March</t>
  </si>
  <si>
    <t>April</t>
  </si>
  <si>
    <t>May</t>
  </si>
  <si>
    <t>June</t>
  </si>
  <si>
    <t>July</t>
  </si>
  <si>
    <t>August</t>
  </si>
  <si>
    <t>September</t>
  </si>
  <si>
    <t>October</t>
  </si>
  <si>
    <t>November</t>
  </si>
  <si>
    <t>December</t>
  </si>
  <si>
    <t>Time spent hunting per month on each Mitre Tactic (Q1)</t>
  </si>
  <si>
    <t>Time spent hunting per month on each Mitre Tactic (Q2)</t>
  </si>
  <si>
    <t>Time spent hunting per month on each Mitre Tactic (Q3)</t>
  </si>
  <si>
    <t>Time spent hunting per month on each Mitre Tactic (Q4)</t>
  </si>
  <si>
    <t>January</t>
  </si>
  <si>
    <t>February</t>
  </si>
  <si>
    <t>Total Time Spent (Hours)</t>
  </si>
  <si>
    <t>Total Dwell Time (Hours)</t>
  </si>
  <si>
    <t># Incidents Found</t>
  </si>
  <si>
    <t>Author: Jeremy Wiedner</t>
  </si>
  <si>
    <t>Version: 1.0</t>
  </si>
  <si>
    <t>Date: 2022.08.14</t>
  </si>
  <si>
    <t>Threat Hunting Tool - Usage</t>
  </si>
  <si>
    <t>There are 6 metrics used in the  Threat Hunting Tool. Each of these metrics is entered in the "Threat Hunts" tab only.  The "Strategic Overview" tab calculates these automatically based on the information entered in the "Threat Hunts" tab.  The following metrics are used:</t>
  </si>
  <si>
    <t>Numerical Month</t>
  </si>
  <si>
    <t># Incidents</t>
  </si>
  <si>
    <t>Average Dwell Time</t>
  </si>
  <si>
    <t>Total Dwell Time</t>
  </si>
  <si>
    <t>Max Dwell Time</t>
  </si>
  <si>
    <t>Notes</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</si>
  <si>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</si>
  <si>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</si>
  <si>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Documenting Threat Hunts</t>
  </si>
  <si>
    <t>New Threat Hunts and details can be added to the "Threat Hunts" tab.  The information here will be used to auto-update the "Strategic Overiew" Tab.</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</si>
  <si>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</si>
  <si>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</si>
  <si>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</si>
  <si>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The name you give your threat hunt.</t>
  </si>
  <si>
    <t>Threat Hunt Hypothesis</t>
  </si>
  <si>
    <t>A brief overview of the hypothesis for your threat hunt.</t>
  </si>
  <si>
    <t>The time you spent in minutes for your threat hunt.  Includes hypothesis development, testing, querying and analyzing data as well as reporting time.</t>
  </si>
  <si>
    <t>This is auto-calculated from the Total Time Spent (Minutes) column and is rounded to 2 decimal places.</t>
  </si>
  <si>
    <t>If an incident is discovered this is the time from the adversary gaining a foothold to the time you discovered them.</t>
  </si>
  <si>
    <t>Place a 1 here if you found an incident.  It is used to auto-calculate metrics on the "Strategic Overview" tab.  Put a 0 if no incident is found.</t>
  </si>
  <si>
    <t># of Mis-Configurations found during your hunt that could increase risk to the organization.</t>
  </si>
  <si>
    <t>#  of Security recommendations provided to improve the overall security posture based on the findings of your hunt.</t>
  </si>
  <si>
    <t># of Vulnerabilities you found that can be passed along to the Vulnerability Management Team</t>
  </si>
  <si>
    <t>Auto-calculated based on the date you enter and used for calculations in the "Strategic Overview" tab to determine month/quarter.</t>
  </si>
  <si>
    <t>Any notes you feel are releavant.</t>
  </si>
  <si>
    <t>Threat Hunting Metrics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</si>
</sst>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3"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0"/>
      <name val="Calibri"/>
      <family val="2"/>
      <scheme val="minor"/>
    </font>
    <font>
      <b/>
      <sz val="14"/>
      <color theme="0"/>
      <name val="Calibri"/>
      <family val="2"/>
      <scheme val="minor"/>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03">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3" fillId="4" borderId="20" xfId="0" applyFont="1" applyFill="1" applyBorder="1" applyAlignment="1">
      <alignment horizontal="center" vertical="center" wrapText="1"/>
    </xf>
    <xf numFmtId="0" fontId="14" fillId="6" borderId="0" xfId="0" applyFont="1" applyFill="1" applyAlignment="1">
      <alignment horizontal="center" vertical="center" wrapText="1"/>
    </xf>
    <xf numFmtId="0" fontId="1" fillId="6" borderId="0" xfId="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0" fillId="6" borderId="0" xfId="0" applyFill="1"/>
    <xf numFmtId="1" fontId="15" fillId="0" borderId="23" xfId="0" applyNumberFormat="1" applyFont="1" applyBorder="1" applyAlignment="1">
      <alignment horizontal="center" vertical="center"/>
    </xf>
    <xf numFmtId="1" fontId="7" fillId="6" borderId="0" xfId="0" applyNumberFormat="1" applyFont="1" applyFill="1" applyAlignment="1">
      <alignment vertical="center"/>
    </xf>
    <xf numFmtId="1" fontId="15" fillId="0" borderId="13" xfId="0" applyNumberFormat="1" applyFont="1" applyBorder="1" applyAlignment="1">
      <alignment horizontal="center" vertical="center"/>
    </xf>
    <xf numFmtId="9" fontId="7" fillId="6" borderId="0" xfId="0" applyNumberFormat="1" applyFont="1" applyFill="1"/>
    <xf numFmtId="1" fontId="16" fillId="0" borderId="25" xfId="0" applyNumberFormat="1" applyFont="1" applyBorder="1" applyAlignment="1">
      <alignment horizontal="center" vertical="center"/>
    </xf>
    <xf numFmtId="1" fontId="15" fillId="6" borderId="0" xfId="0" applyNumberFormat="1" applyFont="1" applyFill="1" applyAlignment="1">
      <alignment horizontal="center" vertical="center"/>
    </xf>
    <xf numFmtId="1" fontId="16" fillId="0" borderId="28" xfId="0" applyNumberFormat="1" applyFont="1" applyBorder="1" applyAlignment="1">
      <alignment horizontal="center" vertical="center"/>
    </xf>
    <xf numFmtId="9" fontId="0" fillId="6" borderId="0" xfId="0" applyNumberFormat="1" applyFill="1"/>
    <xf numFmtId="0" fontId="17"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0" fillId="6" borderId="29" xfId="0" applyFill="1" applyBorder="1"/>
    <xf numFmtId="0" fontId="19" fillId="6" borderId="0" xfId="0" applyFont="1" applyFill="1"/>
    <xf numFmtId="0" fontId="7" fillId="6" borderId="0" xfId="0" applyFont="1" applyFill="1"/>
    <xf numFmtId="0" fontId="0" fillId="6" borderId="15" xfId="0" applyFill="1" applyBorder="1"/>
    <xf numFmtId="0" fontId="0" fillId="6" borderId="30" xfId="0" applyFill="1" applyBorder="1"/>
    <xf numFmtId="0" fontId="0" fillId="6" borderId="17" xfId="0" applyFill="1" applyBorder="1"/>
    <xf numFmtId="0" fontId="0" fillId="6" borderId="30" xfId="0" applyFill="1" applyBorder="1" applyAlignment="1">
      <alignment horizontal="left"/>
    </xf>
    <xf numFmtId="0" fontId="3" fillId="6" borderId="30" xfId="0" applyFont="1" applyFill="1" applyBorder="1"/>
    <xf numFmtId="0" fontId="0" fillId="3" borderId="0" xfId="0" applyFill="1"/>
    <xf numFmtId="0" fontId="0" fillId="7" borderId="0" xfId="0" applyFill="1"/>
    <xf numFmtId="0" fontId="20" fillId="7" borderId="0" xfId="0" applyFont="1" applyFill="1"/>
    <xf numFmtId="0" fontId="0" fillId="7" borderId="0" xfId="0" applyFill="1" applyAlignment="1">
      <alignment wrapText="1"/>
    </xf>
    <xf numFmtId="0" fontId="18" fillId="7" borderId="0" xfId="0" quotePrefix="1" applyFont="1" applyFill="1" applyAlignment="1">
      <alignment vertical="top"/>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4" fontId="2" fillId="4" borderId="7"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32" xfId="0" applyFill="1" applyBorder="1"/>
    <xf numFmtId="166" fontId="0" fillId="0" borderId="0" xfId="0" applyNumberFormat="1"/>
    <xf numFmtId="167" fontId="0" fillId="0" borderId="0" xfId="0" applyNumberFormat="1"/>
    <xf numFmtId="0" fontId="0" fillId="7" borderId="0" xfId="0" applyFill="1" applyAlignment="1">
      <alignment vertical="top" wrapText="1"/>
    </xf>
    <xf numFmtId="0" fontId="0" fillId="7" borderId="0" xfId="0" applyFill="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13" xfId="0" applyFont="1" applyBorder="1" applyAlignment="1">
      <alignment horizontal="center"/>
    </xf>
    <xf numFmtId="0" fontId="4" fillId="5" borderId="13" xfId="0" applyFont="1" applyFill="1" applyBorder="1" applyAlignment="1">
      <alignment horizontal="center"/>
    </xf>
    <xf numFmtId="0" fontId="0" fillId="7" borderId="0" xfId="0" applyFill="1" applyAlignment="1">
      <alignment horizontal="left" vertical="top" wrapText="1"/>
    </xf>
    <xf numFmtId="0" fontId="5" fillId="3" borderId="0" xfId="0" applyFont="1" applyFill="1" applyAlignment="1">
      <alignment horizontal="left" vertical="center"/>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xf numFmtId="0" fontId="7" fillId="6" borderId="2" xfId="0" applyFont="1" applyFill="1" applyBorder="1" applyAlignment="1">
      <alignment horizontal="center" vertical="center"/>
    </xf>
    <xf numFmtId="0" fontId="7" fillId="6" borderId="31"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16"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0" xfId="0" applyFont="1" applyFill="1" applyAlignment="1">
      <alignment horizontal="center" vertical="center"/>
    </xf>
    <xf numFmtId="0" fontId="13" fillId="4" borderId="19"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5" fillId="0" borderId="22" xfId="0" applyFont="1" applyBorder="1" applyAlignment="1">
      <alignment vertical="center" wrapText="1"/>
    </xf>
    <xf numFmtId="0" fontId="15" fillId="0" borderId="9" xfId="0" applyFont="1" applyBorder="1" applyAlignment="1">
      <alignment vertical="center" wrapText="1"/>
    </xf>
    <xf numFmtId="0" fontId="15" fillId="0" borderId="24" xfId="0" applyFont="1" applyBorder="1" applyAlignment="1">
      <alignment horizontal="left" vertical="center" wrapText="1"/>
    </xf>
    <xf numFmtId="0" fontId="15" fillId="0" borderId="14" xfId="0" applyFont="1" applyBorder="1" applyAlignment="1">
      <alignment horizontal="left" vertical="center" wrapText="1"/>
    </xf>
    <xf numFmtId="0" fontId="15" fillId="0" borderId="26" xfId="0" applyFont="1" applyBorder="1" applyAlignment="1">
      <alignment horizontal="left" vertical="center" wrapText="1"/>
    </xf>
    <xf numFmtId="0" fontId="15" fillId="0" borderId="27" xfId="0" applyFont="1" applyBorder="1" applyAlignment="1">
      <alignment horizontal="left" vertical="center" wrapText="1"/>
    </xf>
    <xf numFmtId="0" fontId="7" fillId="6" borderId="13" xfId="0" applyFont="1" applyFill="1" applyBorder="1" applyAlignment="1">
      <alignment horizontal="center" vertical="center"/>
    </xf>
    <xf numFmtId="0" fontId="22" fillId="0" borderId="0" xfId="0" applyFont="1"/>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Hours</a:t>
            </a:r>
            <a:r>
              <a:rPr lang="en-US" baseline="0"/>
              <a:t> Month Hunting/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Hours Month Hunting/ Mitre Tactic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6E0-44F7-AAE0-2F98FB8D1C3A}"/>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A6E0-44F7-AAE0-2F98FB8D1C3A}"/>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A6E0-44F7-AAE0-2F98FB8D1C3A}"/>
            </c:ext>
          </c:extLst>
        </c:ser>
        <c:dLbls>
          <c:showLegendKey val="0"/>
          <c:showVal val="0"/>
          <c:showCatName val="0"/>
          <c:showSerName val="0"/>
          <c:showPercent val="0"/>
          <c:showBubbleSize val="0"/>
        </c:dLbls>
        <c:gapWidth val="150"/>
        <c:overlap val="100"/>
        <c:axId val="1527900864"/>
        <c:axId val="1527903360"/>
      </c:barChart>
      <c:catAx>
        <c:axId val="15279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3360"/>
        <c:crosses val="autoZero"/>
        <c:auto val="1"/>
        <c:lblAlgn val="ctr"/>
        <c:lblOffset val="100"/>
        <c:noMultiLvlLbl val="0"/>
      </c:catAx>
      <c:valAx>
        <c:axId val="15279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0A3-469C-84B0-BDDBE7E6E492}"/>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E0A3-469C-84B0-BDDBE7E6E492}"/>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E0A3-469C-84B0-BDDBE7E6E492}"/>
            </c:ext>
          </c:extLst>
        </c:ser>
        <c:dLbls>
          <c:showLegendKey val="0"/>
          <c:showVal val="0"/>
          <c:showCatName val="0"/>
          <c:showSerName val="0"/>
          <c:showPercent val="0"/>
          <c:showBubbleSize val="0"/>
        </c:dLbls>
        <c:gapWidth val="150"/>
        <c:overlap val="100"/>
        <c:axId val="1350338144"/>
        <c:axId val="1350336064"/>
      </c:barChart>
      <c:catAx>
        <c:axId val="135033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6064"/>
        <c:crosses val="autoZero"/>
        <c:auto val="1"/>
        <c:lblAlgn val="ctr"/>
        <c:lblOffset val="100"/>
        <c:noMultiLvlLbl val="0"/>
      </c:catAx>
      <c:valAx>
        <c:axId val="13503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DD1-4822-B3AC-9F9CD2778383}"/>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DD1-4822-B3AC-9F9CD2778383}"/>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DD1-4822-B3AC-9F9CD2778383}"/>
            </c:ext>
          </c:extLst>
        </c:ser>
        <c:dLbls>
          <c:showLegendKey val="0"/>
          <c:showVal val="0"/>
          <c:showCatName val="0"/>
          <c:showSerName val="0"/>
          <c:showPercent val="0"/>
          <c:showBubbleSize val="0"/>
        </c:dLbls>
        <c:gapWidth val="219"/>
        <c:overlap val="-27"/>
        <c:axId val="1468102192"/>
        <c:axId val="1468095536"/>
      </c:barChart>
      <c:catAx>
        <c:axId val="14681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95536"/>
        <c:crosses val="autoZero"/>
        <c:auto val="1"/>
        <c:lblAlgn val="ctr"/>
        <c:lblOffset val="100"/>
        <c:noMultiLvlLbl val="0"/>
      </c:catAx>
      <c:valAx>
        <c:axId val="146809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10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0</c:v>
                </c:pt>
                <c:pt idx="1">
                  <c:v>0</c:v>
                </c:pt>
                <c:pt idx="2">
                  <c:v>0</c:v>
                </c:pt>
              </c:numCache>
            </c:numRef>
          </c:val>
          <c:smooth val="0"/>
          <c:extLst>
            <c:ext xmlns:c16="http://schemas.microsoft.com/office/drawing/2014/chart" uri="{C3380CC4-5D6E-409C-BE32-E72D297353CC}">
              <c16:uniqueId val="{00000002-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8FE-4ABA-B852-C7C996D0AAF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Overview'!$M$33:$O$33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Overview'!$L$33</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3EEB-4128-9A79-90B6A6E9374A}"/>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3EEB-4128-9A79-90B6A6E9374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3EEB-4128-9A79-90B6A6E9374A}"/>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Overview'!$M$32:$O$32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3EEB-4128-9A79-90B6A6E9374A}"/>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0</c:v>
                </c:pt>
                <c:pt idx="1">
                  <c:v>0</c:v>
                </c:pt>
                <c:pt idx="2">
                  <c:v>0</c:v>
                </c:pt>
              </c:numCache>
            </c:numRef>
          </c:val>
          <c:smooth val="0"/>
          <c:extLst>
            <c:ext xmlns:c16="http://schemas.microsoft.com/office/drawing/2014/chart" uri="{C3380CC4-5D6E-409C-BE32-E72D297353CC}">
              <c16:uniqueId val="{00000002-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80B-4301-9DB0-E0630900FA3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Overview'!$M$54:$O$54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Overview'!$L$54</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EE69-4B48-A2EA-8D7088C3BAA6}"/>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EE69-4B48-A2EA-8D7088C3BAA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EE69-4B48-A2EA-8D7088C3BAA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Overview'!$M$53:$O$53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EE69-4B48-A2EA-8D7088C3BAA6}"/>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0</c:v>
                </c:pt>
                <c:pt idx="2">
                  <c:v>0</c:v>
                </c:pt>
              </c:numCache>
            </c:numRef>
          </c:val>
          <c:smooth val="0"/>
          <c:extLst>
            <c:ext xmlns:c16="http://schemas.microsoft.com/office/drawing/2014/chart" uri="{C3380CC4-5D6E-409C-BE32-E72D297353CC}">
              <c16:uniqueId val="{00000002-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2FA-42ED-8E9C-206720FF7FEA}"/>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Overview'!$M$75:$O$75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Overview'!$L$75</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E911-41CC-AE78-394660EC0BF7}"/>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E911-41CC-AE78-394660EC0BF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E911-41CC-AE78-394660EC0BF7}"/>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Overview'!$M$74:$O$74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E911-41CC-AE78-394660EC0BF7}"/>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0</c:v>
                </c:pt>
                <c:pt idx="1">
                  <c:v>0</c:v>
                </c:pt>
                <c:pt idx="2">
                  <c:v>0</c:v>
                </c:pt>
              </c:numCache>
            </c:numRef>
          </c:val>
          <c:smooth val="0"/>
          <c:extLst>
            <c:ext xmlns:c16="http://schemas.microsoft.com/office/drawing/2014/chart" uri="{C3380CC4-5D6E-409C-BE32-E72D297353CC}">
              <c16:uniqueId val="{00000002-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8DD0-4F05-8267-4A83CD93548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Overview'!$M$96:$O$96</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Overview'!$L$96</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01B8-42AE-85F6-510A2DC9923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01B8-42AE-85F6-510A2DC9923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01B8-42AE-85F6-510A2DC99231}"/>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Overview'!$M$95:$O$95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01B8-42AE-85F6-510A2DC9923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10</xdr:col>
      <xdr:colOff>942974</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161924</xdr:colOff>
      <xdr:row>28</xdr:row>
      <xdr:rowOff>42862</xdr:rowOff>
    </xdr:from>
    <xdr:to>
      <xdr:col>10</xdr:col>
      <xdr:colOff>971549</xdr:colOff>
      <xdr:row>44</xdr:row>
      <xdr:rowOff>95250</xdr:rowOff>
    </xdr:to>
    <xdr:graphicFrame macro="">
      <xdr:nvGraphicFramePr>
        <xdr:cNvPr id="3" name="Chart 2">
          <a:extLst>
            <a:ext uri="{FF2B5EF4-FFF2-40B4-BE49-F238E27FC236}">
              <a16:creationId xmlns:a16="http://schemas.microsoft.com/office/drawing/2014/main" id="{110BB5C3-FF84-3324-38A4-EDD71548F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171449</xdr:colOff>
      <xdr:row>70</xdr:row>
      <xdr:rowOff>33337</xdr:rowOff>
    </xdr:from>
    <xdr:to>
      <xdr:col>10</xdr:col>
      <xdr:colOff>971550</xdr:colOff>
      <xdr:row>85</xdr:row>
      <xdr:rowOff>142875</xdr:rowOff>
    </xdr:to>
    <xdr:graphicFrame macro="">
      <xdr:nvGraphicFramePr>
        <xdr:cNvPr id="4" name="Chart 3">
          <a:extLst>
            <a:ext uri="{FF2B5EF4-FFF2-40B4-BE49-F238E27FC236}">
              <a16:creationId xmlns:a16="http://schemas.microsoft.com/office/drawing/2014/main" id="{65B30815-395C-1815-77BE-027989A82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142875</xdr:colOff>
      <xdr:row>91</xdr:row>
      <xdr:rowOff>23811</xdr:rowOff>
    </xdr:from>
    <xdr:to>
      <xdr:col>10</xdr:col>
      <xdr:colOff>1000125</xdr:colOff>
      <xdr:row>106</xdr:row>
      <xdr:rowOff>104774</xdr:rowOff>
    </xdr:to>
    <xdr:graphicFrame macro="">
      <xdr:nvGraphicFramePr>
        <xdr:cNvPr id="5" name="Chart 4">
          <a:extLst>
            <a:ext uri="{FF2B5EF4-FFF2-40B4-BE49-F238E27FC236}">
              <a16:creationId xmlns:a16="http://schemas.microsoft.com/office/drawing/2014/main" id="{D1394221-2EFC-45E0-5818-2689DDC5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xdr:colOff>
      <xdr:row>33</xdr:row>
      <xdr:rowOff>109537</xdr:rowOff>
    </xdr:from>
    <xdr:to>
      <xdr:col>14</xdr:col>
      <xdr:colOff>57150</xdr:colOff>
      <xdr:row>43</xdr:row>
      <xdr:rowOff>180975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257175</xdr:colOff>
      <xdr:row>33</xdr:row>
      <xdr:rowOff>95250</xdr:rowOff>
    </xdr:from>
    <xdr:to>
      <xdr:col>14</xdr:col>
      <xdr:colOff>3838575</xdr:colOff>
      <xdr:row>43</xdr:row>
      <xdr:rowOff>166688</xdr:rowOff>
    </xdr:to>
    <xdr:graphicFrame macro="">
      <xdr:nvGraphicFramePr>
        <xdr:cNvPr id="7" name="Chart 6">
          <a:extLst>
            <a:ext uri="{FF2B5EF4-FFF2-40B4-BE49-F238E27FC236}">
              <a16:creationId xmlns:a16="http://schemas.microsoft.com/office/drawing/2014/main" id="{4298C2A4-3E43-40A8-B412-E0437297F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1104900</xdr:colOff>
      <xdr:row>54</xdr:row>
      <xdr:rowOff>80962</xdr:rowOff>
    </xdr:from>
    <xdr:to>
      <xdr:col>14</xdr:col>
      <xdr:colOff>200025</xdr:colOff>
      <xdr:row>65</xdr:row>
      <xdr:rowOff>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390525</xdr:colOff>
      <xdr:row>54</xdr:row>
      <xdr:rowOff>85725</xdr:rowOff>
    </xdr:from>
    <xdr:to>
      <xdr:col>14</xdr:col>
      <xdr:colOff>4162425</xdr:colOff>
      <xdr:row>65</xdr:row>
      <xdr:rowOff>4763</xdr:rowOff>
    </xdr:to>
    <xdr:graphicFrame macro="">
      <xdr:nvGraphicFramePr>
        <xdr:cNvPr id="9" name="Chart 8">
          <a:extLst>
            <a:ext uri="{FF2B5EF4-FFF2-40B4-BE49-F238E27FC236}">
              <a16:creationId xmlns:a16="http://schemas.microsoft.com/office/drawing/2014/main" id="{B3736AF6-6405-44A7-AC8F-6FA3CB007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1123950</xdr:colOff>
      <xdr:row>75</xdr:row>
      <xdr:rowOff>109537</xdr:rowOff>
    </xdr:from>
    <xdr:to>
      <xdr:col>14</xdr:col>
      <xdr:colOff>285750</xdr:colOff>
      <xdr:row>85</xdr:row>
      <xdr:rowOff>133350</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400050</xdr:colOff>
      <xdr:row>75</xdr:row>
      <xdr:rowOff>114300</xdr:rowOff>
    </xdr:from>
    <xdr:to>
      <xdr:col>14</xdr:col>
      <xdr:colOff>4238625</xdr:colOff>
      <xdr:row>85</xdr:row>
      <xdr:rowOff>138113</xdr:rowOff>
    </xdr:to>
    <xdr:graphicFrame macro="">
      <xdr:nvGraphicFramePr>
        <xdr:cNvPr id="11" name="Chart 10">
          <a:extLst>
            <a:ext uri="{FF2B5EF4-FFF2-40B4-BE49-F238E27FC236}">
              <a16:creationId xmlns:a16="http://schemas.microsoft.com/office/drawing/2014/main" id="{B7113CFC-90B2-4D2A-A609-A73C27AA5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1123950</xdr:colOff>
      <xdr:row>96</xdr:row>
      <xdr:rowOff>119062</xdr:rowOff>
    </xdr:from>
    <xdr:to>
      <xdr:col>14</xdr:col>
      <xdr:colOff>104775</xdr:colOff>
      <xdr:row>106</xdr:row>
      <xdr:rowOff>85725</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247650</xdr:colOff>
      <xdr:row>96</xdr:row>
      <xdr:rowOff>123825</xdr:rowOff>
    </xdr:from>
    <xdr:to>
      <xdr:col>14</xdr:col>
      <xdr:colOff>3905250</xdr:colOff>
      <xdr:row>106</xdr:row>
      <xdr:rowOff>90488</xdr:rowOff>
    </xdr:to>
    <xdr:graphicFrame macro="">
      <xdr:nvGraphicFramePr>
        <xdr:cNvPr id="14" name="Chart 13">
          <a:extLst>
            <a:ext uri="{FF2B5EF4-FFF2-40B4-BE49-F238E27FC236}">
              <a16:creationId xmlns:a16="http://schemas.microsoft.com/office/drawing/2014/main" id="{B352AB6A-FC21-45A1-9F79-0C4798F19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workbookViewId="0">
      <selection activeCell="F9" sqref="F9"/>
    </sheetView>
  </sheetViews>
  <sheetFormatPr defaultRowHeight="15" x14ac:dyDescent="0.25"/>
  <cols>
    <col min="1" max="1" width="23.140625" bestFit="1" customWidth="1"/>
  </cols>
  <sheetData>
    <row r="1" spans="1:1" ht="36" x14ac:dyDescent="0.55000000000000004">
      <c r="A1" s="102" t="s">
        <v>138</v>
      </c>
    </row>
    <row r="3" spans="1:1" x14ac:dyDescent="0.25">
      <c r="A3" t="s">
        <v>108</v>
      </c>
    </row>
    <row r="4" spans="1:1" x14ac:dyDescent="0.25">
      <c r="A4" t="s">
        <v>110</v>
      </c>
    </row>
    <row r="5" spans="1:1" x14ac:dyDescent="0.25">
      <c r="A5"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5D9D-A582-4D87-AB46-48DB2F3920B1}">
  <sheetPr>
    <tabColor theme="4"/>
  </sheetPr>
  <dimension ref="A1:D45"/>
  <sheetViews>
    <sheetView showRowColHeaders="0" workbookViewId="0">
      <selection activeCell="C9" sqref="C9"/>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41"/>
      <c r="B1" s="65" t="s">
        <v>111</v>
      </c>
      <c r="C1" s="65"/>
      <c r="D1" s="41"/>
    </row>
    <row r="2" spans="1:4" x14ac:dyDescent="0.25">
      <c r="A2" s="42"/>
      <c r="B2" s="43" t="s">
        <v>45</v>
      </c>
      <c r="C2" s="42"/>
      <c r="D2" s="42"/>
    </row>
    <row r="3" spans="1:4" ht="151.5" customHeight="1" x14ac:dyDescent="0.25">
      <c r="A3" s="42"/>
      <c r="B3" s="64" t="s">
        <v>119</v>
      </c>
      <c r="C3" s="64"/>
      <c r="D3" s="42"/>
    </row>
    <row r="4" spans="1:4" ht="15" customHeight="1" x14ac:dyDescent="0.25">
      <c r="A4" s="42"/>
      <c r="B4" s="58"/>
      <c r="C4" s="58"/>
      <c r="D4" s="42"/>
    </row>
    <row r="5" spans="1:4" x14ac:dyDescent="0.25">
      <c r="A5" s="42"/>
      <c r="B5" s="43" t="s">
        <v>46</v>
      </c>
      <c r="C5" s="42"/>
      <c r="D5" s="42"/>
    </row>
    <row r="6" spans="1:4" ht="32.25" customHeight="1" x14ac:dyDescent="0.25">
      <c r="A6" s="42"/>
      <c r="B6" s="64" t="s">
        <v>112</v>
      </c>
      <c r="C6" s="64"/>
      <c r="D6" s="42"/>
    </row>
    <row r="7" spans="1:4" ht="32.25" customHeight="1" x14ac:dyDescent="0.25">
      <c r="A7" s="42"/>
      <c r="B7" s="59"/>
      <c r="C7" s="59"/>
      <c r="D7" s="42"/>
    </row>
    <row r="8" spans="1:4" x14ac:dyDescent="0.25">
      <c r="A8" s="42"/>
      <c r="B8" s="45" t="s">
        <v>47</v>
      </c>
      <c r="C8" s="44" t="s">
        <v>48</v>
      </c>
      <c r="D8" s="42"/>
    </row>
    <row r="9" spans="1:4" ht="45" x14ac:dyDescent="0.25">
      <c r="A9" s="42"/>
      <c r="B9" s="45" t="s">
        <v>49</v>
      </c>
      <c r="C9" s="58" t="s">
        <v>50</v>
      </c>
      <c r="D9" s="42"/>
    </row>
    <row r="10" spans="1:4" ht="45" x14ac:dyDescent="0.25">
      <c r="A10" s="42"/>
      <c r="B10" s="45" t="s">
        <v>3</v>
      </c>
      <c r="C10" s="59" t="s">
        <v>51</v>
      </c>
      <c r="D10" s="42"/>
    </row>
    <row r="11" spans="1:4" ht="48" customHeight="1" x14ac:dyDescent="0.25">
      <c r="A11" s="42"/>
      <c r="B11" s="45" t="s">
        <v>88</v>
      </c>
      <c r="C11" s="58" t="s">
        <v>120</v>
      </c>
      <c r="D11" s="42"/>
    </row>
    <row r="12" spans="1:4" ht="30" x14ac:dyDescent="0.25">
      <c r="A12" s="42"/>
      <c r="B12" s="45" t="s">
        <v>4</v>
      </c>
      <c r="C12" s="44" t="s">
        <v>52</v>
      </c>
      <c r="D12" s="42"/>
    </row>
    <row r="13" spans="1:4" ht="30" x14ac:dyDescent="0.25">
      <c r="A13" s="42"/>
      <c r="B13" s="45" t="s">
        <v>5</v>
      </c>
      <c r="C13" s="44" t="s">
        <v>53</v>
      </c>
      <c r="D13" s="42"/>
    </row>
    <row r="14" spans="1:4" hidden="1" x14ac:dyDescent="0.25">
      <c r="A14" s="42"/>
      <c r="B14" s="45"/>
      <c r="C14" s="44"/>
      <c r="D14" s="42"/>
    </row>
    <row r="15" spans="1:4" x14ac:dyDescent="0.25">
      <c r="A15" s="42"/>
      <c r="B15" s="45"/>
      <c r="C15" s="44"/>
      <c r="D15" s="42"/>
    </row>
    <row r="16" spans="1:4" x14ac:dyDescent="0.25">
      <c r="A16" s="42"/>
      <c r="B16" s="43" t="s">
        <v>121</v>
      </c>
      <c r="C16" s="42"/>
      <c r="D16" s="42"/>
    </row>
    <row r="17" spans="1:4" ht="29.25" customHeight="1" x14ac:dyDescent="0.25">
      <c r="A17" s="42"/>
      <c r="B17" s="64" t="s">
        <v>122</v>
      </c>
      <c r="C17" s="64"/>
      <c r="D17" s="42"/>
    </row>
    <row r="18" spans="1:4" ht="29.25" customHeight="1" x14ac:dyDescent="0.25">
      <c r="A18" s="42"/>
      <c r="B18" s="59"/>
      <c r="C18" s="59"/>
      <c r="D18" s="42"/>
    </row>
    <row r="19" spans="1:4" ht="30" x14ac:dyDescent="0.25">
      <c r="A19" s="42"/>
      <c r="B19" s="45" t="s">
        <v>15</v>
      </c>
      <c r="C19" s="59" t="s">
        <v>123</v>
      </c>
      <c r="D19" s="42"/>
    </row>
    <row r="20" spans="1:4" ht="30" x14ac:dyDescent="0.25">
      <c r="A20" s="42"/>
      <c r="B20" s="45" t="s">
        <v>124</v>
      </c>
      <c r="C20" s="59" t="s">
        <v>125</v>
      </c>
      <c r="D20" s="42"/>
    </row>
    <row r="21" spans="1:4" x14ac:dyDescent="0.25">
      <c r="A21" s="42"/>
      <c r="B21" s="45"/>
      <c r="C21" s="59"/>
      <c r="D21" s="42"/>
    </row>
    <row r="22" spans="1:4" x14ac:dyDescent="0.25">
      <c r="A22" s="42"/>
      <c r="B22" s="45" t="s">
        <v>73</v>
      </c>
      <c r="C22" s="59" t="s">
        <v>126</v>
      </c>
      <c r="D22" s="42"/>
    </row>
    <row r="23" spans="1:4" x14ac:dyDescent="0.25">
      <c r="A23" s="42"/>
      <c r="B23" s="45"/>
      <c r="C23" s="59"/>
      <c r="D23" s="42"/>
    </row>
    <row r="24" spans="1:4" x14ac:dyDescent="0.25">
      <c r="A24" s="42"/>
      <c r="B24" s="45" t="s">
        <v>127</v>
      </c>
      <c r="C24" s="59" t="s">
        <v>128</v>
      </c>
      <c r="D24" s="42"/>
    </row>
    <row r="25" spans="1:4" x14ac:dyDescent="0.25">
      <c r="A25" s="42"/>
      <c r="B25" s="45"/>
      <c r="C25" s="59"/>
      <c r="D25" s="42"/>
    </row>
    <row r="26" spans="1:4" ht="30" x14ac:dyDescent="0.25">
      <c r="A26" s="42"/>
      <c r="B26" s="45" t="s">
        <v>74</v>
      </c>
      <c r="C26" s="59" t="s">
        <v>129</v>
      </c>
      <c r="D26" s="42"/>
    </row>
    <row r="27" spans="1:4" x14ac:dyDescent="0.25">
      <c r="A27" s="42"/>
      <c r="B27" s="45"/>
      <c r="C27" s="59"/>
      <c r="D27" s="42"/>
    </row>
    <row r="28" spans="1:4" x14ac:dyDescent="0.25">
      <c r="A28" s="42"/>
      <c r="B28" s="45" t="s">
        <v>105</v>
      </c>
      <c r="C28" s="59" t="s">
        <v>130</v>
      </c>
      <c r="D28" s="42"/>
    </row>
    <row r="29" spans="1:4" x14ac:dyDescent="0.25">
      <c r="A29" s="42"/>
      <c r="B29" s="45"/>
      <c r="C29" s="59"/>
      <c r="D29" s="42"/>
    </row>
    <row r="30" spans="1:4" ht="30" x14ac:dyDescent="0.25">
      <c r="A30" s="42"/>
      <c r="B30" s="45" t="s">
        <v>106</v>
      </c>
      <c r="C30" s="59" t="s">
        <v>131</v>
      </c>
      <c r="D30" s="42"/>
    </row>
    <row r="31" spans="1:4" x14ac:dyDescent="0.25">
      <c r="A31" s="42"/>
      <c r="B31" s="45"/>
      <c r="C31" s="59"/>
      <c r="D31" s="42"/>
    </row>
    <row r="32" spans="1:4" ht="30" x14ac:dyDescent="0.25">
      <c r="A32" s="42"/>
      <c r="B32" s="45" t="s">
        <v>75</v>
      </c>
      <c r="C32" s="59" t="s">
        <v>132</v>
      </c>
      <c r="D32" s="42"/>
    </row>
    <row r="33" spans="1:4" x14ac:dyDescent="0.25">
      <c r="A33" s="42"/>
      <c r="B33" s="45"/>
      <c r="C33" s="59"/>
      <c r="D33" s="42"/>
    </row>
    <row r="34" spans="1:4" x14ac:dyDescent="0.25">
      <c r="A34" s="42"/>
      <c r="B34" s="45" t="s">
        <v>77</v>
      </c>
      <c r="C34" s="59" t="s">
        <v>133</v>
      </c>
      <c r="D34" s="42"/>
    </row>
    <row r="35" spans="1:4" x14ac:dyDescent="0.25">
      <c r="A35" s="42"/>
      <c r="B35" s="45"/>
      <c r="C35" s="59"/>
      <c r="D35" s="42"/>
    </row>
    <row r="36" spans="1:4" ht="30" x14ac:dyDescent="0.25">
      <c r="A36" s="42"/>
      <c r="B36" s="45" t="s">
        <v>78</v>
      </c>
      <c r="C36" s="59" t="s">
        <v>134</v>
      </c>
      <c r="D36" s="42"/>
    </row>
    <row r="37" spans="1:4" x14ac:dyDescent="0.25">
      <c r="A37" s="42"/>
      <c r="B37" s="45"/>
      <c r="C37" s="59"/>
      <c r="D37" s="42"/>
    </row>
    <row r="38" spans="1:4" x14ac:dyDescent="0.25">
      <c r="A38" s="42"/>
      <c r="B38" s="45" t="s">
        <v>76</v>
      </c>
      <c r="C38" s="59" t="s">
        <v>135</v>
      </c>
      <c r="D38" s="42"/>
    </row>
    <row r="39" spans="1:4" x14ac:dyDescent="0.25">
      <c r="A39" s="42"/>
      <c r="B39" s="45"/>
      <c r="C39" s="59"/>
      <c r="D39" s="42"/>
    </row>
    <row r="40" spans="1:4" ht="30" x14ac:dyDescent="0.25">
      <c r="A40" s="42"/>
      <c r="B40" s="45" t="s">
        <v>113</v>
      </c>
      <c r="C40" s="59" t="s">
        <v>136</v>
      </c>
      <c r="D40" s="42"/>
    </row>
    <row r="41" spans="1:4" x14ac:dyDescent="0.25">
      <c r="A41" s="42"/>
      <c r="B41" s="45"/>
      <c r="C41" s="59"/>
      <c r="D41" s="42"/>
    </row>
    <row r="42" spans="1:4" x14ac:dyDescent="0.25">
      <c r="A42" s="42"/>
      <c r="B42" s="45" t="s">
        <v>118</v>
      </c>
      <c r="C42" s="59" t="s">
        <v>137</v>
      </c>
      <c r="D42" s="42"/>
    </row>
    <row r="43" spans="1:4" x14ac:dyDescent="0.25">
      <c r="A43" s="42"/>
      <c r="B43" s="45"/>
      <c r="C43" s="59"/>
      <c r="D43" s="42"/>
    </row>
    <row r="44" spans="1:4" x14ac:dyDescent="0.25">
      <c r="A44" s="42"/>
      <c r="B44" s="45"/>
      <c r="C44" s="59"/>
      <c r="D44" s="42"/>
    </row>
    <row r="45" spans="1:4" x14ac:dyDescent="0.25">
      <c r="A45" s="42"/>
      <c r="B45" s="45"/>
      <c r="C45" s="59"/>
      <c r="D45" s="42"/>
    </row>
  </sheetData>
  <mergeCells count="4">
    <mergeCell ref="B1:C1"/>
    <mergeCell ref="B3:C3"/>
    <mergeCell ref="B6:C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tabSelected="1" workbookViewId="0">
      <selection activeCell="A3" sqref="A3:B16"/>
    </sheetView>
  </sheetViews>
  <sheetFormatPr defaultRowHeight="15" x14ac:dyDescent="0.25"/>
  <cols>
    <col min="1" max="1" width="20" customWidth="1"/>
    <col min="2" max="2" width="15" customWidth="1"/>
    <col min="3" max="3" width="13.28515625" customWidth="1"/>
    <col min="4" max="4" width="23.140625" customWidth="1"/>
    <col min="5" max="5" width="13.7109375" customWidth="1"/>
    <col min="9" max="9" width="14.5703125" customWidth="1"/>
    <col min="10" max="10" width="16.5703125" customWidth="1"/>
    <col min="11" max="11" width="17" customWidth="1"/>
    <col min="12" max="12" width="19.140625" customWidth="1"/>
    <col min="13" max="13" width="21.85546875" customWidth="1"/>
    <col min="14" max="14" width="12.140625" customWidth="1"/>
    <col min="15" max="15" width="83.42578125" customWidth="1"/>
  </cols>
  <sheetData>
    <row r="1" spans="1:15" ht="34.5" thickBot="1" x14ac:dyDescent="0.55000000000000004">
      <c r="A1" s="1"/>
      <c r="B1" s="1"/>
      <c r="C1" s="2" t="s">
        <v>0</v>
      </c>
      <c r="D1" s="2"/>
      <c r="E1" s="2"/>
      <c r="F1" s="2"/>
      <c r="G1" s="2"/>
      <c r="H1" s="2"/>
      <c r="I1" s="2"/>
      <c r="J1" s="2"/>
      <c r="K1" s="2"/>
      <c r="L1" s="2"/>
      <c r="M1" s="2"/>
      <c r="N1" s="2"/>
      <c r="O1" s="2"/>
    </row>
    <row r="2" spans="1:15" ht="51" x14ac:dyDescent="0.25">
      <c r="A2" s="69" t="s">
        <v>44</v>
      </c>
      <c r="B2" s="70"/>
      <c r="C2" s="3" t="s">
        <v>56</v>
      </c>
      <c r="D2" s="3" t="s">
        <v>15</v>
      </c>
      <c r="E2" s="3" t="s">
        <v>71</v>
      </c>
      <c r="F2" s="4" t="s">
        <v>1</v>
      </c>
      <c r="G2" s="4" t="s">
        <v>2</v>
      </c>
      <c r="H2" s="4" t="s">
        <v>107</v>
      </c>
      <c r="I2" s="4" t="s">
        <v>77</v>
      </c>
      <c r="J2" s="4" t="s">
        <v>78</v>
      </c>
      <c r="K2" s="4" t="s">
        <v>76</v>
      </c>
      <c r="L2" s="71" t="s">
        <v>6</v>
      </c>
      <c r="M2" s="72"/>
      <c r="N2" s="72"/>
      <c r="O2" s="73"/>
    </row>
    <row r="3" spans="1:15" x14ac:dyDescent="0.25">
      <c r="A3" s="74" t="s">
        <v>10</v>
      </c>
      <c r="B3" s="75"/>
      <c r="C3" s="62" t="s">
        <v>43</v>
      </c>
      <c r="D3" s="52" t="s">
        <v>7</v>
      </c>
      <c r="E3" s="5">
        <f>COUNTIF('Threat Hunts'!A2:A1001, "Reconnaissance")</f>
        <v>0</v>
      </c>
      <c r="F3" s="5">
        <f>SUMIF('Threat Hunts'!A2:A1001,"Reconnaissance",'Threat Hunts'!H2:H1001)</f>
        <v>0</v>
      </c>
      <c r="G3" s="6">
        <f>SUMIF('Threat Hunts'!A2:A1001,"Reconnaissance",'Threat Hunts'!I2:I1001)</f>
        <v>0</v>
      </c>
      <c r="H3" s="6">
        <f>SUMIF('Threat Hunts'!A2:A1001,"Reconnaissance",'Threat Hunts'!J2:J1001)</f>
        <v>0</v>
      </c>
      <c r="I3" s="6">
        <f>SUMIF('Threat Hunts'!A2:A1001,"Reconnaissance",'Threat Hunts'!K2:K1001)</f>
        <v>0</v>
      </c>
      <c r="J3" s="6">
        <f>SUMIF('Threat Hunts'!A2:A1001,"Reconnaissance",'Threat Hunts'!L2:L1001)</f>
        <v>0</v>
      </c>
      <c r="K3" s="6">
        <f>SUMIF('Threat Hunts'!A2:A1001,"Reconnaissance",'Threat Hunts'!M2:M1001)</f>
        <v>0</v>
      </c>
      <c r="L3" s="80" t="s">
        <v>24</v>
      </c>
      <c r="M3" s="81"/>
      <c r="N3" s="81"/>
      <c r="O3" s="82"/>
    </row>
    <row r="4" spans="1:15" ht="25.5" customHeight="1" x14ac:dyDescent="0.25">
      <c r="A4" s="76"/>
      <c r="B4" s="77"/>
      <c r="C4" s="63" t="s">
        <v>58</v>
      </c>
      <c r="D4" s="53" t="s">
        <v>11</v>
      </c>
      <c r="E4" s="7"/>
      <c r="F4" s="7"/>
      <c r="G4" s="8"/>
      <c r="H4" s="8"/>
      <c r="I4" s="8"/>
      <c r="J4" s="8"/>
      <c r="K4" s="8"/>
      <c r="L4" s="83" t="s">
        <v>8</v>
      </c>
      <c r="M4" s="84"/>
      <c r="N4" s="84"/>
      <c r="O4" s="85"/>
    </row>
    <row r="5" spans="1:15" x14ac:dyDescent="0.25">
      <c r="A5" s="76"/>
      <c r="B5" s="77"/>
      <c r="C5" s="62" t="s">
        <v>59</v>
      </c>
      <c r="D5" s="52" t="s">
        <v>12</v>
      </c>
      <c r="E5" s="5">
        <f>COUNTIF('Threat Hunts'!A2:A1001, "Initial Access")</f>
        <v>0</v>
      </c>
      <c r="F5" s="5">
        <f>SUMIF('Threat Hunts'!A2:A1001,"Initial Access",'Threat Hunts'!H2:H1001)</f>
        <v>0</v>
      </c>
      <c r="G5" s="6">
        <f>SUMIF('Threat Hunts'!A2:A1001,"Initial Access",'Threat Hunts'!I2:I1001)</f>
        <v>0</v>
      </c>
      <c r="H5" s="6">
        <f>SUMIF('Threat Hunts'!A2:A1001,"Initial Access",'Threat Hunts'!J2:J1001)</f>
        <v>0</v>
      </c>
      <c r="I5" s="6">
        <f>SUMIF('Threat Hunts'!A2:A1001,"Initial Access",'Threat Hunts'!K2:K1001)</f>
        <v>0</v>
      </c>
      <c r="J5" s="6">
        <f>SUMIF('Threat Hunts'!A2:A1001,"Initial Access",'Threat Hunts'!L2:L1001)</f>
        <v>0</v>
      </c>
      <c r="K5" s="6">
        <f>SUMIF('Threat Hunts'!A2:A1001,"Initial Access",'Threat Hunts'!M2:M1001)</f>
        <v>0</v>
      </c>
      <c r="L5" s="80" t="s">
        <v>25</v>
      </c>
      <c r="M5" s="81"/>
      <c r="N5" s="81"/>
      <c r="O5" s="82"/>
    </row>
    <row r="6" spans="1:15" x14ac:dyDescent="0.25">
      <c r="A6" s="76"/>
      <c r="B6" s="77"/>
      <c r="C6" s="62" t="s">
        <v>60</v>
      </c>
      <c r="D6" s="52" t="s">
        <v>13</v>
      </c>
      <c r="E6" s="5">
        <f>COUNTIF('Threat Hunts'!A2:A1001, "Execution")</f>
        <v>0</v>
      </c>
      <c r="F6" s="5">
        <f>SUMIF('Threat Hunts'!A2:A1001,"Execution",'Threat Hunts'!H2:H1001)</f>
        <v>0</v>
      </c>
      <c r="G6" s="6">
        <f>SUMIF('Threat Hunts'!A2:A1001,"Execution",'Threat Hunts'!I2:I1001)</f>
        <v>0</v>
      </c>
      <c r="H6" s="6">
        <f>SUMIF('Threat Hunts'!A2:A1001,"Execution",'Threat Hunts'!J2:J1001)</f>
        <v>0</v>
      </c>
      <c r="I6" s="6">
        <f>SUMIF('Threat Hunts'!A2:A1001,"Execution",'Threat Hunts'!K2:K1001)</f>
        <v>0</v>
      </c>
      <c r="J6" s="6">
        <f>SUMIF('Threat Hunts'!A2:A1001,"Execution",'Threat Hunts'!L2:L1001)</f>
        <v>0</v>
      </c>
      <c r="K6" s="6">
        <f>SUMIF('Threat Hunts'!A2:A1001,"Execution",'Threat Hunts'!M2:M1001)</f>
        <v>0</v>
      </c>
      <c r="L6" s="80" t="s">
        <v>26</v>
      </c>
      <c r="M6" s="81"/>
      <c r="N6" s="81"/>
      <c r="O6" s="82"/>
    </row>
    <row r="7" spans="1:15" x14ac:dyDescent="0.25">
      <c r="A7" s="76"/>
      <c r="B7" s="77"/>
      <c r="C7" s="62" t="s">
        <v>61</v>
      </c>
      <c r="D7" s="52" t="s">
        <v>14</v>
      </c>
      <c r="E7" s="5">
        <f>COUNTIF('Threat Hunts'!A2:A1001, "Persistence")</f>
        <v>0</v>
      </c>
      <c r="F7" s="5">
        <f>SUMIF('Threat Hunts'!A2:A1001,"Persistence",'Threat Hunts'!H2:H1001)</f>
        <v>0</v>
      </c>
      <c r="G7" s="6">
        <f>SUMIF('Threat Hunts'!A2:A1001,"Persistence",'Threat Hunts'!I2:I1001)</f>
        <v>0</v>
      </c>
      <c r="H7" s="6">
        <f>SUMIF('Threat Hunts'!A2:A1001,"Persistence",'Threat Hunts'!J2:J1001)</f>
        <v>0</v>
      </c>
      <c r="I7" s="6">
        <f>SUMIF('Threat Hunts'!A2:A1001,"Persistence",'Threat Hunts'!K2:K1001)</f>
        <v>0</v>
      </c>
      <c r="J7" s="6">
        <f>SUMIF('Threat Hunts'!A2:A1001,"Persistence",'Threat Hunts'!L2:L1001)</f>
        <v>0</v>
      </c>
      <c r="K7" s="6">
        <f>SUMIF('Threat Hunts'!A2:A1001,"Persistence",'Threat Hunts'!M2:M1001)</f>
        <v>0</v>
      </c>
      <c r="L7" s="80" t="s">
        <v>27</v>
      </c>
      <c r="M7" s="81"/>
      <c r="N7" s="81"/>
      <c r="O7" s="82"/>
    </row>
    <row r="8" spans="1:15" x14ac:dyDescent="0.25">
      <c r="A8" s="76"/>
      <c r="B8" s="77"/>
      <c r="C8" s="62" t="s">
        <v>62</v>
      </c>
      <c r="D8" s="52" t="s">
        <v>16</v>
      </c>
      <c r="E8" s="5">
        <f>COUNTIF('Threat Hunts'!A2:A1001, "Privilege Escalation")</f>
        <v>0</v>
      </c>
      <c r="F8" s="5">
        <f>SUMIF('Threat Hunts'!A2:A1001,"Privilege Escalation",'Threat Hunts'!H2:H1001)</f>
        <v>0</v>
      </c>
      <c r="G8" s="6">
        <f>SUMIF('Threat Hunts'!A2:A1001,"Privilege Escalation",'Threat Hunts'!I2:I1001)</f>
        <v>0</v>
      </c>
      <c r="H8" s="6">
        <f>SUMIF('Threat Hunts'!A2:A1001,"Privilege Escalation",'Threat Hunts'!J2:J1001)</f>
        <v>0</v>
      </c>
      <c r="I8" s="6">
        <f>SUMIF('Threat Hunts'!A2:A1001,"Privilege Escalation",'Threat Hunts'!K2:K1001)</f>
        <v>0</v>
      </c>
      <c r="J8" s="6">
        <f>SUMIF('Threat Hunts'!A2:A1001,"Privilege Escalation",'Threat Hunts'!L2:L1001)</f>
        <v>0</v>
      </c>
      <c r="K8" s="6">
        <f>SUMIF('Threat Hunts'!A2:A1001,"Privilege Escalation",'Threat Hunts'!M2:M1001)</f>
        <v>0</v>
      </c>
      <c r="L8" s="80" t="s">
        <v>28</v>
      </c>
      <c r="M8" s="81"/>
      <c r="N8" s="81"/>
      <c r="O8" s="82"/>
    </row>
    <row r="9" spans="1:15" x14ac:dyDescent="0.25">
      <c r="A9" s="76"/>
      <c r="B9" s="77"/>
      <c r="C9" s="62" t="s">
        <v>63</v>
      </c>
      <c r="D9" s="52" t="s">
        <v>17</v>
      </c>
      <c r="E9" s="5">
        <f>COUNTIF('Threat Hunts'!A2:A1001, "Defense Evasion")</f>
        <v>0</v>
      </c>
      <c r="F9" s="5">
        <f>SUMIF('Threat Hunts'!A2:A1001,"Defense Evasion",'Threat Hunts'!H2:H1001)</f>
        <v>0</v>
      </c>
      <c r="G9" s="6">
        <f>SUMIF('Threat Hunts'!A2:A1001,"Defense Evasion",'Threat Hunts'!I2:I1001)</f>
        <v>0</v>
      </c>
      <c r="H9" s="6">
        <f>SUMIF('Threat Hunts'!A2:A1001,"Defense Evasion",'Threat Hunts'!J2:J1001)</f>
        <v>0</v>
      </c>
      <c r="I9" s="6">
        <f>SUMIF('Threat Hunts'!A2:A1001,"Defense Evasion",'Threat Hunts'!K2:K1001)</f>
        <v>0</v>
      </c>
      <c r="J9" s="6">
        <f>SUMIF('Threat Hunts'!A2:A1001,"Defense Evasion",'Threat Hunts'!L2:L1001)</f>
        <v>0</v>
      </c>
      <c r="K9" s="6">
        <f>SUMIF('Threat Hunts'!A2:A1001,"Defense Evasion",'Threat Hunts'!M2:M1001)</f>
        <v>0</v>
      </c>
      <c r="L9" s="80" t="s">
        <v>29</v>
      </c>
      <c r="M9" s="81"/>
      <c r="N9" s="81"/>
      <c r="O9" s="82"/>
    </row>
    <row r="10" spans="1:15" x14ac:dyDescent="0.25">
      <c r="A10" s="76"/>
      <c r="B10" s="77"/>
      <c r="C10" s="62" t="s">
        <v>64</v>
      </c>
      <c r="D10" s="52" t="s">
        <v>18</v>
      </c>
      <c r="E10" s="5">
        <f>COUNTIF('Threat Hunts'!A2:A1001, "Credential Access")</f>
        <v>0</v>
      </c>
      <c r="F10" s="5">
        <f>SUMIF('Threat Hunts'!A2:A1001,"Credential Access",'Threat Hunts'!H2:H1001)</f>
        <v>0</v>
      </c>
      <c r="G10" s="6">
        <f>SUMIF('Threat Hunts'!A2:A1001,"Credential Access",'Threat Hunts'!I2:I1001)</f>
        <v>0</v>
      </c>
      <c r="H10" s="6">
        <f>SUMIF('Threat Hunts'!A2:A1001,"Credential Access",'Threat Hunts'!J2:J1001)</f>
        <v>0</v>
      </c>
      <c r="I10" s="6">
        <f>SUMIF('Threat Hunts'!A2:A1001,"Credential Access",'Threat Hunts'!K2:K1001)</f>
        <v>0</v>
      </c>
      <c r="J10" s="6">
        <f>SUMIF('Threat Hunts'!A2:A1001,"Credential Access",'Threat Hunts'!L2:L1001)</f>
        <v>0</v>
      </c>
      <c r="K10" s="6">
        <f>SUMIF('Threat Hunts'!A2:A1001,"Credential Access",'Threat Hunts'!M2:M1001)</f>
        <v>0</v>
      </c>
      <c r="L10" s="66" t="s">
        <v>30</v>
      </c>
      <c r="M10" s="67"/>
      <c r="N10" s="67"/>
      <c r="O10" s="68"/>
    </row>
    <row r="11" spans="1:15" x14ac:dyDescent="0.25">
      <c r="A11" s="76"/>
      <c r="B11" s="77"/>
      <c r="C11" s="62" t="s">
        <v>65</v>
      </c>
      <c r="D11" s="52" t="s">
        <v>19</v>
      </c>
      <c r="E11" s="5">
        <f>COUNTIF('Threat Hunts'!A2:A1001, "Discover")</f>
        <v>0</v>
      </c>
      <c r="F11" s="5">
        <f>SUMIF('Threat Hunts'!A2:A1001,"Discover",'Threat Hunts'!H2:H1001)</f>
        <v>0</v>
      </c>
      <c r="G11" s="6">
        <f>SUMIF('Threat Hunts'!A2:A1001,"Discover",'Threat Hunts'!I2:I1001)</f>
        <v>0</v>
      </c>
      <c r="H11" s="6">
        <f>SUMIF('Threat Hunts'!A2:A1001,"Discover",'Threat Hunts'!J2:J1001)</f>
        <v>0</v>
      </c>
      <c r="I11" s="6">
        <f>SUMIF('Threat Hunts'!A2:A1001,"Discover",'Threat Hunts'!K2:K1001)</f>
        <v>0</v>
      </c>
      <c r="J11" s="6">
        <f>SUMIF('Threat Hunts'!A2:A1001,"Discover",'Threat Hunts'!L2:L1001)</f>
        <v>0</v>
      </c>
      <c r="K11" s="6">
        <f>SUMIF('Threat Hunts'!A2:A1001,"Discover",'Threat Hunts'!M2:M1001)</f>
        <v>0</v>
      </c>
      <c r="L11" s="66" t="s">
        <v>31</v>
      </c>
      <c r="M11" s="67"/>
      <c r="N11" s="67"/>
      <c r="O11" s="68"/>
    </row>
    <row r="12" spans="1:15" x14ac:dyDescent="0.25">
      <c r="A12" s="76"/>
      <c r="B12" s="77"/>
      <c r="C12" s="62" t="s">
        <v>66</v>
      </c>
      <c r="D12" s="52" t="s">
        <v>20</v>
      </c>
      <c r="E12" s="5">
        <f>COUNTIF('Threat Hunts'!A2:A1001, "Lateral Movement")</f>
        <v>0</v>
      </c>
      <c r="F12" s="5">
        <f>SUMIF('Threat Hunts'!A2:A1001,"Lateral Movement",'Threat Hunts'!H2:H1001)</f>
        <v>0</v>
      </c>
      <c r="G12" s="6">
        <f>SUMIF('Threat Hunts'!A2:A1001,"Lateral Movement",'Threat Hunts'!I2:I1001)</f>
        <v>0</v>
      </c>
      <c r="H12" s="6">
        <f>SUMIF('Threat Hunts'!A2:A1001,"Lateral Movement",'Threat Hunts'!J2:J1001)</f>
        <v>0</v>
      </c>
      <c r="I12" s="6">
        <f>SUMIF('Threat Hunts'!A2:A1001,"Lateral Movement",'Threat Hunts'!K2:K1001)</f>
        <v>0</v>
      </c>
      <c r="J12" s="6">
        <f>SUMIF('Threat Hunts'!A2:A1001,"Lateral Movement",'Threat Hunts'!L2:L1001)</f>
        <v>0</v>
      </c>
      <c r="K12" s="6">
        <f>SUMIF('Threat Hunts'!A2:A1001,"Lateral Movement",'Threat Hunts'!M2:M1001)</f>
        <v>0</v>
      </c>
      <c r="L12" s="66" t="s">
        <v>32</v>
      </c>
      <c r="M12" s="67"/>
      <c r="N12" s="67"/>
      <c r="O12" s="68"/>
    </row>
    <row r="13" spans="1:15" x14ac:dyDescent="0.25">
      <c r="A13" s="76"/>
      <c r="B13" s="77"/>
      <c r="C13" s="62" t="s">
        <v>67</v>
      </c>
      <c r="D13" s="52" t="s">
        <v>21</v>
      </c>
      <c r="E13" s="5">
        <f>COUNTIF('Threat Hunts'!A2:A1001, "Collection")</f>
        <v>0</v>
      </c>
      <c r="F13" s="5">
        <f>SUMIF('Threat Hunts'!A2:A1001,"Collection",'Threat Hunts'!H2:H1001)</f>
        <v>0</v>
      </c>
      <c r="G13" s="6">
        <f>SUMIF('Threat Hunts'!A2:A1001,"Collection",'Threat Hunts'!I2:I1001)</f>
        <v>0</v>
      </c>
      <c r="H13" s="6">
        <f>SUMIF('Threat Hunts'!A2:A1001,"Collection",'Threat Hunts'!J2:J1001)</f>
        <v>0</v>
      </c>
      <c r="I13" s="6">
        <f>SUMIF('Threat Hunts'!A2:A1001,"Collection",'Threat Hunts'!K2:K1001)</f>
        <v>0</v>
      </c>
      <c r="J13" s="6">
        <f>SUMIF('Threat Hunts'!A2:A1001,"Collection",'Threat Hunts'!L2:L1001)</f>
        <v>0</v>
      </c>
      <c r="K13" s="6">
        <f>SUMIF('Threat Hunts'!A2:A1001,"Collection",'Threat Hunts'!M2:M1001)</f>
        <v>0</v>
      </c>
      <c r="L13" s="66" t="s">
        <v>33</v>
      </c>
      <c r="M13" s="67"/>
      <c r="N13" s="67"/>
      <c r="O13" s="68"/>
    </row>
    <row r="14" spans="1:15" x14ac:dyDescent="0.25">
      <c r="A14" s="76"/>
      <c r="B14" s="77"/>
      <c r="C14" s="62" t="s">
        <v>68</v>
      </c>
      <c r="D14" s="52" t="s">
        <v>9</v>
      </c>
      <c r="E14" s="5">
        <f>COUNTIF('Threat Hunts'!A2:A1001, "Command &amp; Control")</f>
        <v>0</v>
      </c>
      <c r="F14" s="5">
        <f>SUMIF('Threat Hunts'!A2:A1001,"Command &amp; Control",'Threat Hunts'!H2:H1001)</f>
        <v>0</v>
      </c>
      <c r="G14" s="6">
        <f>SUMIF('Threat Hunts'!A2:A1001,"Command &amp; Control",'Threat Hunts'!I2:I1001)</f>
        <v>0</v>
      </c>
      <c r="H14" s="6">
        <f>SUMIF('Threat Hunts'!A2:A1001,"Command &amp; Control",'Threat Hunts'!J2:J1001)</f>
        <v>0</v>
      </c>
      <c r="I14" s="6">
        <f>SUMIF('Threat Hunts'!A2:A1001,"Command &amp; Control",'Threat Hunts'!K2:K1001)</f>
        <v>0</v>
      </c>
      <c r="J14" s="6">
        <f>SUMIF('Threat Hunts'!A2:A1001,"Command &amp; Control",'Threat Hunts'!L2:L1001)</f>
        <v>0</v>
      </c>
      <c r="K14" s="6">
        <f>SUMIF('Threat Hunts'!A2:A1001,"Command &amp; Control",'Threat Hunts'!M2:M1001)</f>
        <v>0</v>
      </c>
      <c r="L14" s="66" t="s">
        <v>34</v>
      </c>
      <c r="M14" s="67"/>
      <c r="N14" s="67"/>
      <c r="O14" s="68"/>
    </row>
    <row r="15" spans="1:15" x14ac:dyDescent="0.25">
      <c r="A15" s="76"/>
      <c r="B15" s="77"/>
      <c r="C15" s="62" t="s">
        <v>69</v>
      </c>
      <c r="D15" s="52" t="s">
        <v>22</v>
      </c>
      <c r="E15" s="5">
        <f>COUNTIF('Threat Hunts'!A2:A1001, "Exfiltration")</f>
        <v>0</v>
      </c>
      <c r="F15" s="5">
        <f>SUMIF('Threat Hunts'!A2:A1001,"Exfiltration",'Threat Hunts'!H2:H1001)</f>
        <v>0</v>
      </c>
      <c r="G15" s="6">
        <f>SUMIF('Threat Hunts'!A2:A1001,"Exfiltration",'Threat Hunts'!I2:I1001)</f>
        <v>0</v>
      </c>
      <c r="H15" s="6">
        <f>SUMIF('Threat Hunts'!A2:A1001,"Exfiltration",'Threat Hunts'!J2:J1001)</f>
        <v>0</v>
      </c>
      <c r="I15" s="6">
        <f>SUMIF('Threat Hunts'!A2:A1001,"Exfiltration",'Threat Hunts'!K2:K1001)</f>
        <v>0</v>
      </c>
      <c r="J15" s="6">
        <f>SUMIF('Threat Hunts'!A2:A1001,"Exfiltration",'Threat Hunts'!L2:L1001)</f>
        <v>0</v>
      </c>
      <c r="K15" s="6">
        <f>SUMIF('Threat Hunts'!A2:A1001,"Exfiltration",'Threat Hunts'!M2:M1001)</f>
        <v>0</v>
      </c>
      <c r="L15" s="66" t="s">
        <v>35</v>
      </c>
      <c r="M15" s="67"/>
      <c r="N15" s="67"/>
      <c r="O15" s="68"/>
    </row>
    <row r="16" spans="1:15" x14ac:dyDescent="0.25">
      <c r="A16" s="78"/>
      <c r="B16" s="79"/>
      <c r="C16" s="62" t="s">
        <v>70</v>
      </c>
      <c r="D16" s="52" t="s">
        <v>23</v>
      </c>
      <c r="E16" s="5">
        <f>COUNTIF('Threat Hunts'!A2:A1001, "Impact")</f>
        <v>0</v>
      </c>
      <c r="F16" s="5">
        <f>SUMIF('Threat Hunts'!A2:A1001,"Impact",'Threat Hunts'!H2:H1001)</f>
        <v>0</v>
      </c>
      <c r="G16" s="6">
        <f>SUMIF('Threat Hunts'!A2:A1001,"Impact",'Threat Hunts'!I2:I1001)</f>
        <v>0</v>
      </c>
      <c r="H16" s="6">
        <f>SUMIF('Threat Hunts'!A2:A1001,"Impact",'Threat Hunts'!J2:J1001)</f>
        <v>0</v>
      </c>
      <c r="I16" s="6">
        <f>SUMIF('Threat Hunts'!A2:A1001,"Impact",'Threat Hunts'!K2:K1001)</f>
        <v>0</v>
      </c>
      <c r="J16" s="6">
        <f>SUMIF('Threat Hunts'!A2:A1001,"Impact",'Threat Hunts'!L2:L1001)</f>
        <v>0</v>
      </c>
      <c r="K16" s="6">
        <f>SUMIF('Threat Hunts'!A2:A1001,"Impact",'Threat Hunts'!M2:M1001)</f>
        <v>0</v>
      </c>
      <c r="L16" s="66" t="s">
        <v>36</v>
      </c>
      <c r="M16" s="67"/>
      <c r="N16" s="67"/>
      <c r="O16" s="68"/>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37</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thickBot="1" x14ac:dyDescent="0.3">
      <c r="A20" s="9"/>
      <c r="B20" s="9"/>
      <c r="C20" s="93" t="s">
        <v>6</v>
      </c>
      <c r="D20" s="94"/>
      <c r="E20" s="15" t="s">
        <v>38</v>
      </c>
      <c r="F20" s="16"/>
      <c r="G20" s="17"/>
      <c r="H20" s="18" t="s">
        <v>39</v>
      </c>
      <c r="I20" s="19" t="s">
        <v>107</v>
      </c>
      <c r="J20" s="19" t="s">
        <v>77</v>
      </c>
      <c r="K20" s="19" t="s">
        <v>78</v>
      </c>
      <c r="L20" s="20" t="s">
        <v>76</v>
      </c>
      <c r="M20" s="17"/>
      <c r="N20" s="17"/>
      <c r="O20" s="17"/>
    </row>
    <row r="21" spans="1:17" ht="30" customHeight="1" x14ac:dyDescent="0.3">
      <c r="A21" s="21"/>
      <c r="B21" s="21"/>
      <c r="C21" s="95" t="s">
        <v>40</v>
      </c>
      <c r="D21" s="96"/>
      <c r="E21" s="22">
        <f>SUM(E3:E16)</f>
        <v>0</v>
      </c>
      <c r="F21" s="21"/>
      <c r="G21" s="23"/>
      <c r="H21" s="24" t="e">
        <f>SUM(G3:G16)/SUM(H3:H16)</f>
        <v>#DIV/0!</v>
      </c>
      <c r="I21" s="24">
        <f>SUM(H3:H16)</f>
        <v>0</v>
      </c>
      <c r="J21" s="24">
        <f>SUM(I3:I16)</f>
        <v>0</v>
      </c>
      <c r="K21" s="24">
        <f>SUM(J3:J16)</f>
        <v>0</v>
      </c>
      <c r="L21" s="24">
        <f>SUM(K3:K16)</f>
        <v>0</v>
      </c>
      <c r="M21" s="25"/>
      <c r="N21" s="25"/>
      <c r="O21" s="25"/>
    </row>
    <row r="22" spans="1:17" ht="30" customHeight="1" x14ac:dyDescent="0.3">
      <c r="A22" s="21"/>
      <c r="B22" s="21"/>
      <c r="C22" s="97" t="s">
        <v>41</v>
      </c>
      <c r="D22" s="98"/>
      <c r="E22" s="26">
        <f>SUM(F3:F16)</f>
        <v>0</v>
      </c>
      <c r="F22" s="21"/>
      <c r="G22" s="23"/>
      <c r="H22" s="27"/>
      <c r="I22" s="27"/>
      <c r="J22" s="27"/>
      <c r="K22" s="27"/>
      <c r="L22" s="27"/>
      <c r="M22" s="25"/>
      <c r="N22" s="25"/>
      <c r="O22" s="25"/>
    </row>
    <row r="23" spans="1:17" ht="30" customHeight="1" thickBot="1" x14ac:dyDescent="0.3">
      <c r="A23" s="21"/>
      <c r="B23" s="21"/>
      <c r="C23" s="99" t="s">
        <v>42</v>
      </c>
      <c r="D23" s="100"/>
      <c r="E23" s="28" t="e">
        <f>E22/E21</f>
        <v>#DIV/0!</v>
      </c>
      <c r="F23" s="21"/>
      <c r="G23" s="21"/>
      <c r="H23" s="21"/>
      <c r="I23" s="29"/>
      <c r="J23" s="29"/>
      <c r="K23" s="29"/>
      <c r="L23" s="29"/>
      <c r="M23" s="29"/>
      <c r="N23" s="29"/>
      <c r="O23" s="29"/>
    </row>
    <row r="24" spans="1:17" ht="16.5" thickBot="1" x14ac:dyDescent="0.3">
      <c r="A24" s="21"/>
      <c r="B24" s="21"/>
      <c r="C24" s="21"/>
      <c r="D24" s="30"/>
      <c r="E24" s="21"/>
      <c r="F24" s="21"/>
      <c r="G24" s="21"/>
      <c r="H24" s="21"/>
      <c r="I24" s="29"/>
      <c r="J24" s="29"/>
      <c r="K24" s="29"/>
      <c r="L24" s="29"/>
      <c r="M24" s="29"/>
      <c r="N24" s="29"/>
      <c r="O24" s="29"/>
    </row>
    <row r="25" spans="1:17" ht="34.5" customHeight="1" thickBot="1" x14ac:dyDescent="0.3">
      <c r="A25" s="31"/>
      <c r="B25" s="32"/>
      <c r="C25" s="32" t="s">
        <v>80</v>
      </c>
      <c r="D25" s="32"/>
      <c r="E25" s="32"/>
      <c r="F25" s="32"/>
      <c r="G25" s="32"/>
      <c r="H25" s="32"/>
      <c r="I25" s="32"/>
      <c r="J25" s="32"/>
      <c r="K25" s="32"/>
      <c r="L25" s="32"/>
      <c r="M25" s="32"/>
      <c r="N25" s="32"/>
      <c r="O25" s="32"/>
    </row>
    <row r="26" spans="1:17" x14ac:dyDescent="0.25">
      <c r="A26" s="86" t="s">
        <v>99</v>
      </c>
      <c r="B26" s="86"/>
      <c r="C26" s="86"/>
      <c r="D26" s="86"/>
      <c r="E26" s="86"/>
      <c r="F26" s="86"/>
      <c r="G26" s="86"/>
      <c r="H26" s="86"/>
      <c r="I26" s="86"/>
      <c r="J26" s="87"/>
      <c r="K26" s="33"/>
      <c r="L26" s="21"/>
      <c r="M26" s="34"/>
      <c r="N26" s="21"/>
      <c r="O26" s="21"/>
    </row>
    <row r="27" spans="1:17" ht="18.75" x14ac:dyDescent="0.3">
      <c r="A27" s="92"/>
      <c r="B27" s="92"/>
      <c r="C27" s="92"/>
      <c r="D27" s="92"/>
      <c r="E27" s="92"/>
      <c r="F27" s="92"/>
      <c r="G27" s="92"/>
      <c r="H27" s="92"/>
      <c r="I27" s="92"/>
      <c r="J27" s="89"/>
      <c r="K27" s="36"/>
      <c r="M27" s="35" t="s">
        <v>84</v>
      </c>
      <c r="N27" s="21"/>
      <c r="O27" s="21"/>
    </row>
    <row r="28" spans="1:17" x14ac:dyDescent="0.25">
      <c r="A28" s="90"/>
      <c r="B28" s="90"/>
      <c r="C28" s="90"/>
      <c r="D28" s="90"/>
      <c r="E28" s="90"/>
      <c r="F28" s="90"/>
      <c r="G28" s="90"/>
      <c r="H28" s="90"/>
      <c r="I28" s="90"/>
      <c r="J28" s="91"/>
      <c r="K28" s="38"/>
      <c r="L28" s="37"/>
      <c r="M28" s="39"/>
      <c r="N28" s="40"/>
      <c r="O28" s="39"/>
    </row>
    <row r="29" spans="1:17" x14ac:dyDescent="0.25">
      <c r="A29" s="51"/>
      <c r="B29" s="51" t="s">
        <v>103</v>
      </c>
      <c r="C29" s="51" t="s">
        <v>104</v>
      </c>
      <c r="D29" s="51" t="s">
        <v>89</v>
      </c>
      <c r="E29" s="51"/>
      <c r="F29" s="51"/>
      <c r="H29" s="51"/>
      <c r="J29" s="51"/>
      <c r="M29" s="51" t="s">
        <v>103</v>
      </c>
      <c r="N29" s="51" t="s">
        <v>104</v>
      </c>
      <c r="O29" s="51" t="s">
        <v>89</v>
      </c>
      <c r="P29" s="51"/>
      <c r="Q29" s="51"/>
    </row>
    <row r="30" spans="1:17" x14ac:dyDescent="0.25">
      <c r="A30" s="51" t="s">
        <v>7</v>
      </c>
      <c r="B30" cm="1">
        <f t="array" ref="B30">SUM(SUMIFS('Threat Hunts'!H2:H1001,'Threat Hunts'!N2:N1001,{"1"},'Threat Hunts'!A2:A1001,{"Reconnaissance"}))</f>
        <v>0</v>
      </c>
      <c r="C30" cm="1">
        <f t="array" ref="C30">SUM(SUMIFS('Threat Hunts'!H2:H1001,'Threat Hunts'!N2:N1001,{"2"},'Threat Hunts'!A2:A1001,{"Reconnaissance"}))</f>
        <v>0</v>
      </c>
      <c r="D30" cm="1">
        <f t="array" ref="D30">SUM(SUMIFS('Threat Hunts'!H2:H1001,'Threat Hunts'!N2:N1001,{"3"},'Threat Hunts'!A2:A1001,{"Reconnaissance"}))</f>
        <v>0</v>
      </c>
      <c r="L30" s="51" t="s">
        <v>114</v>
      </c>
      <c r="M30" s="60">
        <f>COUNTIFS('Threat Hunts'!N2:N1001,"1",'Threat Hunts'!J2:J1001,"1")</f>
        <v>0</v>
      </c>
      <c r="N30" s="60">
        <f>COUNTIFS('Threat Hunts'!N2:N1001,"2",'Threat Hunts'!J2:J1001,"1")</f>
        <v>0</v>
      </c>
      <c r="O30" s="61">
        <f>COUNTIFS('Threat Hunts'!N2:N1001,"3",'Threat Hunts'!J2:J1001,"1")</f>
        <v>0</v>
      </c>
    </row>
    <row r="31" spans="1:17" x14ac:dyDescent="0.25">
      <c r="A31" s="51" t="s">
        <v>54</v>
      </c>
      <c r="B31" cm="1">
        <f t="array" ref="B31">SUM(SUMIFS('Threat Hunts'!H2:H1001,'Threat Hunts'!N2:N1001,{"1"},'Threat Hunts'!A2:A1001,{"Initial Access"}))</f>
        <v>0</v>
      </c>
      <c r="C31" cm="1">
        <f t="array" ref="C31">SUM(SUMIFS('Threat Hunts'!H2:H1001,'Threat Hunts'!N2:N1001,{"2"},'Threat Hunts'!A2:A1001,{"Initial Access"}))</f>
        <v>0</v>
      </c>
      <c r="D31" cm="1">
        <f t="array" ref="D31">SUM(SUMIFS('Threat Hunts'!H2:H1001,'Threat Hunts'!N2:N1001,{"3"},'Threat Hunts'!A2:A1001,{"Initial Access"}))</f>
        <v>0</v>
      </c>
      <c r="L31" s="51" t="s">
        <v>116</v>
      </c>
      <c r="M31" s="60">
        <f>SUMIF('Threat Hunts'!N2:N1001,"1",'Threat Hunts'!I2:I1001)</f>
        <v>0</v>
      </c>
      <c r="N31" s="60">
        <f>SUMIF('Threat Hunts'!N2:N1001,"2",'Threat Hunts'!I2:I1001)</f>
        <v>0</v>
      </c>
      <c r="O31" s="61">
        <f>SUMIF('Threat Hunts'!N2:N1001,"3",'Threat Hunts'!I2:I1001)</f>
        <v>0</v>
      </c>
    </row>
    <row r="32" spans="1:17" x14ac:dyDescent="0.25">
      <c r="A32" s="51" t="s">
        <v>13</v>
      </c>
      <c r="B32" cm="1">
        <f t="array" ref="B32">SUM(SUMIFS('Threat Hunts'!H2:H1001,'Threat Hunts'!N2:N1001,{"1"},'Threat Hunts'!A2:A1001,{"Execution"}))</f>
        <v>0</v>
      </c>
      <c r="C32" cm="1">
        <f t="array" ref="C32">SUM(SUMIFS('Threat Hunts'!H2:H1001,'Threat Hunts'!N2:N1001,{"2"},'Threat Hunts'!A2:A1001,{"Execution"}))</f>
        <v>0</v>
      </c>
      <c r="D32" cm="1">
        <f t="array" ref="D32">SUM(SUMIFS('Threat Hunts'!H2:H1001,'Threat Hunts'!N2:N1001,{"3"},'Threat Hunts'!A2:A1001,{"Execution"}))</f>
        <v>0</v>
      </c>
      <c r="L32" s="51" t="s">
        <v>117</v>
      </c>
      <c r="M32" s="60">
        <f>_xlfn.MAXIFS('Threat Hunts'!I2:I1001,'Threat Hunts'!N2:N1001,"1")</f>
        <v>0</v>
      </c>
      <c r="N32" s="60">
        <f>_xlfn.MAXIFS('Threat Hunts'!I2:I1001,'Threat Hunts'!N2:N1001,"2")</f>
        <v>0</v>
      </c>
      <c r="O32" s="61">
        <f>_xlfn.MAXIFS('Threat Hunts'!I2:I1001,'Threat Hunts'!N2:N1001,"3")</f>
        <v>0</v>
      </c>
    </row>
    <row r="33" spans="1:15" x14ac:dyDescent="0.25">
      <c r="A33" s="51" t="s">
        <v>14</v>
      </c>
      <c r="B33" cm="1">
        <f t="array" ref="B33">SUM(SUMIFS('Threat Hunts'!H2:H1001,'Threat Hunts'!N2:N1001,{"1"},'Threat Hunts'!A2:A1001,{"Persistence"}))</f>
        <v>0</v>
      </c>
      <c r="C33" cm="1">
        <f t="array" ref="C33">SUM(SUMIFS('Threat Hunts'!H2:H1001,'Threat Hunts'!N2:N1001,{"2"},'Threat Hunts'!A2:A1001,{"Persistence"}))</f>
        <v>0</v>
      </c>
      <c r="D33" cm="1">
        <f t="array" ref="D33">SUM(SUMIFS('Threat Hunts'!H2:H1001,'Threat Hunts'!N2:N1001,{"3"},'Threat Hunts'!A2:A1001,{"Persistence"}))</f>
        <v>0</v>
      </c>
      <c r="L33" s="51" t="s">
        <v>115</v>
      </c>
      <c r="M33" s="60" t="e">
        <f>ROUNDUP(M31/M30,2)</f>
        <v>#DIV/0!</v>
      </c>
      <c r="N33" s="60" t="e">
        <f>ROUNDUP(N31/N30,2)</f>
        <v>#DIV/0!</v>
      </c>
      <c r="O33" s="61" t="e">
        <f>ROUNDUP(O31/O30,2)</f>
        <v>#DIV/0!</v>
      </c>
    </row>
    <row r="34" spans="1:15" x14ac:dyDescent="0.25">
      <c r="A34" s="51" t="s">
        <v>16</v>
      </c>
      <c r="B34" cm="1">
        <f t="array" ref="B34">SUM(SUMIFS('Threat Hunts'!H2:H1001,'Threat Hunts'!N2:N1001,{"1"},'Threat Hunts'!A2:A1001,{"Privilege Escalation"}))</f>
        <v>0</v>
      </c>
      <c r="C34" cm="1">
        <f t="array" ref="C34">SUM(SUMIFS('Threat Hunts'!H2:H1001,'Threat Hunts'!N2:N1001,{"2"},'Threat Hunts'!A2:A1001,{"Privilege Escalation"}))</f>
        <v>0</v>
      </c>
      <c r="D34" cm="1">
        <f t="array" ref="D34">SUM(SUMIFS('Threat Hunts'!H2:H1001,'Threat Hunts'!N2:N1001,{"3"},'Threat Hunts'!A2:A1001,{"Privilege Escalation"}))</f>
        <v>0</v>
      </c>
    </row>
    <row r="35" spans="1:15" x14ac:dyDescent="0.25">
      <c r="A35" s="51" t="s">
        <v>17</v>
      </c>
      <c r="B35" cm="1">
        <f t="array" ref="B35">SUM(SUMIFS('Threat Hunts'!H2:H1001,'Threat Hunts'!N2:N1001,{"1"},'Threat Hunts'!A2:A1001,{"Defense Evasion"}))</f>
        <v>0</v>
      </c>
      <c r="C35" cm="1">
        <f t="array" ref="C35">SUM(SUMIFS('Threat Hunts'!H2:H1001,'Threat Hunts'!N2:N1001,{"2"},'Threat Hunts'!A2:A1001,{"Defense Evasion"}))</f>
        <v>0</v>
      </c>
      <c r="D35" cm="1">
        <f t="array" ref="D35">SUM(SUMIFS('Threat Hunts'!H2:H1001,'Threat Hunts'!N2:N1001,{"3"},'Threat Hunts'!A2:A1001,{"Defense Evasion"}))</f>
        <v>0</v>
      </c>
    </row>
    <row r="36" spans="1:15" x14ac:dyDescent="0.25">
      <c r="A36" s="51" t="s">
        <v>18</v>
      </c>
      <c r="B36" cm="1">
        <f t="array" ref="B36">SUM(SUMIFS('Threat Hunts'!H2:H1001,'Threat Hunts'!N2:N1001,{"1"},'Threat Hunts'!A2:A1001,{"Credential Access"}))</f>
        <v>0</v>
      </c>
      <c r="C36" cm="1">
        <f t="array" ref="C36">SUM(SUMIFS('Threat Hunts'!H2:H1001,'Threat Hunts'!N2:N1001,{"2"},'Threat Hunts'!A2:A1001,{"Credential Access"}))</f>
        <v>0</v>
      </c>
      <c r="D36" cm="1">
        <f t="array" ref="D36">SUM(SUMIFS('Threat Hunts'!H2:H1001,'Threat Hunts'!N2:N1001,{"3"},'Threat Hunts'!A2:A1001,{"Credential Access"}))</f>
        <v>0</v>
      </c>
    </row>
    <row r="37" spans="1:15" x14ac:dyDescent="0.25">
      <c r="A37" s="51" t="s">
        <v>55</v>
      </c>
      <c r="B37" cm="1">
        <f t="array" ref="B37">SUM(SUMIFS('Threat Hunts'!H2:H1001,'Threat Hunts'!N2:N1001,{"1"},'Threat Hunts'!A2:A1001,{"Discover"}))</f>
        <v>0</v>
      </c>
      <c r="C37" cm="1">
        <f t="array" ref="C37">SUM(SUMIFS('Threat Hunts'!H2:H1001,'Threat Hunts'!N2:N1001,{"2"},'Threat Hunts'!A2:A1001,{"Discover"}))</f>
        <v>0</v>
      </c>
      <c r="D37" cm="1">
        <f t="array" ref="D37">SUM(SUMIFS('Threat Hunts'!H2:H1001,'Threat Hunts'!N2:N1001,{"3"},'Threat Hunts'!A2:A1001,{"Discover"}))</f>
        <v>0</v>
      </c>
    </row>
    <row r="38" spans="1:15" x14ac:dyDescent="0.25">
      <c r="A38" s="51" t="s">
        <v>20</v>
      </c>
      <c r="B38" cm="1">
        <f t="array" ref="B38">SUM(SUMIFS('Threat Hunts'!H2:H1001,'Threat Hunts'!N2:N1001,{"1"},'Threat Hunts'!A2:A1001,{"Lateral Movement"}))</f>
        <v>0</v>
      </c>
      <c r="C38" cm="1">
        <f t="array" ref="C38">SUM(SUMIFS('Threat Hunts'!H2:H1001,'Threat Hunts'!N2:N1001,{"2"},'Threat Hunts'!A2:A1001,{"Lateral Movement"}))</f>
        <v>0</v>
      </c>
      <c r="D38" cm="1">
        <f t="array" ref="D38">SUM(SUMIFS('Threat Hunts'!H2:H1001,'Threat Hunts'!N2:N1001,{"3"},'Threat Hunts'!A2:A1001,{"Lateral Movement"}))</f>
        <v>0</v>
      </c>
    </row>
    <row r="39" spans="1:15" x14ac:dyDescent="0.25">
      <c r="A39" s="51" t="s">
        <v>21</v>
      </c>
      <c r="B39" cm="1">
        <f t="array" ref="B39">SUM(SUMIFS('Threat Hunts'!H2:H1001,'Threat Hunts'!N2:N1001,{"1"},'Threat Hunts'!A2:A1001,{"Collection"}))</f>
        <v>0</v>
      </c>
      <c r="C39" cm="1">
        <f t="array" ref="C39">SUM(SUMIFS('Threat Hunts'!H2:H1001,'Threat Hunts'!N2:N1001,{"2"},'Threat Hunts'!A2:A1001,{"Collection"}))</f>
        <v>0</v>
      </c>
      <c r="D39" cm="1">
        <f t="array" ref="D39">SUM(SUMIFS('Threat Hunts'!H2:H1001,'Threat Hunts'!N2:N1001,{"3"},'Threat Hunts'!A2:A1001,{"Collection"}))</f>
        <v>0</v>
      </c>
    </row>
    <row r="40" spans="1:15" x14ac:dyDescent="0.25">
      <c r="A40" s="51" t="s">
        <v>9</v>
      </c>
      <c r="B40" cm="1">
        <f t="array" ref="B40">SUM(SUMIFS('Threat Hunts'!H2:H1001,'Threat Hunts'!N2:N1001,{"1"},'Threat Hunts'!A2:A1001,{"Command &amp; Control"}))</f>
        <v>0</v>
      </c>
      <c r="C40" cm="1">
        <f t="array" ref="C40">SUM(SUMIFS('Threat Hunts'!H2:H1001,'Threat Hunts'!N2:N1001,{"2"},'Threat Hunts'!A2:A1001,{"Command &amp; Control"}))</f>
        <v>0</v>
      </c>
      <c r="D40" cm="1">
        <f t="array" ref="D40">SUM(SUMIFS('Threat Hunts'!H2:H1001,'Threat Hunts'!N2:N1001,{"3"},'Threat Hunts'!A2:A1001,{"Command &amp; Control"}))</f>
        <v>0</v>
      </c>
    </row>
    <row r="41" spans="1:15" x14ac:dyDescent="0.25">
      <c r="A41" s="51" t="s">
        <v>22</v>
      </c>
      <c r="B41" cm="1">
        <f t="array" ref="B41">SUM(SUMIFS('Threat Hunts'!H2:H1001,'Threat Hunts'!N2:N1001,{"1"},'Threat Hunts'!A2:A1001,{"Exfiltration"}))</f>
        <v>0</v>
      </c>
      <c r="C41" cm="1">
        <f t="array" ref="C41">SUM(SUMIFS('Threat Hunts'!H2:H1001,'Threat Hunts'!N2:N1001,{"2"},'Threat Hunts'!A2:A1001,{"Exfiltration"}))</f>
        <v>0</v>
      </c>
      <c r="D41" cm="1">
        <f t="array" ref="D41">SUM(SUMIFS('Threat Hunts'!H2:H1001,'Threat Hunts'!N2:N1001,{"3"},'Threat Hunts'!A2:A1001,{"Exfiltration"}))</f>
        <v>0</v>
      </c>
    </row>
    <row r="42" spans="1:15" x14ac:dyDescent="0.25">
      <c r="A42" s="51" t="s">
        <v>23</v>
      </c>
      <c r="B42" cm="1">
        <f t="array" ref="B42">SUM(SUMIFS('Threat Hunts'!H2:H1001,'Threat Hunts'!N2:N1001,{"1"},'Threat Hunts'!A2:A1001,{"Impact"}))</f>
        <v>0</v>
      </c>
      <c r="C42" cm="1">
        <f t="array" ref="C42">SUM(SUMIFS('Threat Hunts'!H2:H1001,'Threat Hunts'!N2:N1001,{"2"},'Threat Hunts'!A2:A1001,{"Impact"}))</f>
        <v>0</v>
      </c>
      <c r="D42" cm="1">
        <f t="array" ref="D42">SUM(SUMIFS('Threat Hunts'!H2:H1001,'Threat Hunts'!N2:N1001,{"3"},'Threat Hunts'!A2:A1001,{"Impact"}))</f>
        <v>0</v>
      </c>
    </row>
    <row r="45" spans="1:15" ht="15.75" thickBot="1" x14ac:dyDescent="0.3"/>
    <row r="46" spans="1:15" ht="34.5" thickBot="1" x14ac:dyDescent="0.3">
      <c r="A46" s="55"/>
      <c r="B46" s="54"/>
      <c r="C46" s="54" t="s">
        <v>81</v>
      </c>
      <c r="D46" s="54"/>
      <c r="E46" s="54"/>
      <c r="F46" s="54"/>
      <c r="G46" s="54"/>
      <c r="H46" s="54"/>
      <c r="I46" s="54"/>
      <c r="J46" s="54"/>
      <c r="K46" s="32"/>
      <c r="L46" s="32"/>
      <c r="M46" s="32"/>
      <c r="N46" s="32"/>
      <c r="O46" s="32"/>
    </row>
    <row r="47" spans="1:15" x14ac:dyDescent="0.25">
      <c r="A47" s="101" t="s">
        <v>100</v>
      </c>
      <c r="B47" s="101"/>
      <c r="C47" s="101"/>
      <c r="D47" s="101"/>
      <c r="E47" s="101"/>
      <c r="F47" s="101"/>
      <c r="G47" s="101"/>
      <c r="H47" s="101"/>
      <c r="I47" s="101"/>
      <c r="J47" s="101"/>
      <c r="K47" s="33"/>
      <c r="L47" s="21"/>
      <c r="M47" s="34"/>
      <c r="N47" s="21"/>
      <c r="O47" s="21"/>
    </row>
    <row r="48" spans="1:15" ht="18.75" x14ac:dyDescent="0.3">
      <c r="A48" s="101"/>
      <c r="B48" s="101"/>
      <c r="C48" s="101"/>
      <c r="D48" s="101"/>
      <c r="E48" s="101"/>
      <c r="F48" s="101"/>
      <c r="G48" s="101"/>
      <c r="H48" s="101"/>
      <c r="I48" s="101"/>
      <c r="J48" s="101"/>
      <c r="K48" s="36"/>
      <c r="M48" s="35" t="s">
        <v>85</v>
      </c>
      <c r="N48" s="21"/>
      <c r="O48" s="21"/>
    </row>
    <row r="49" spans="1:15" x14ac:dyDescent="0.25">
      <c r="A49" s="101"/>
      <c r="B49" s="101"/>
      <c r="C49" s="101"/>
      <c r="D49" s="101"/>
      <c r="E49" s="101"/>
      <c r="F49" s="101"/>
      <c r="G49" s="101"/>
      <c r="H49" s="101"/>
      <c r="I49" s="101"/>
      <c r="J49" s="101"/>
      <c r="K49" s="38"/>
      <c r="L49" s="37"/>
      <c r="M49" s="39"/>
      <c r="N49" s="40"/>
      <c r="O49" s="39"/>
    </row>
    <row r="50" spans="1:15" x14ac:dyDescent="0.25">
      <c r="A50" s="51"/>
      <c r="B50" s="51" t="s">
        <v>90</v>
      </c>
      <c r="C50" s="51" t="s">
        <v>91</v>
      </c>
      <c r="D50" s="51" t="s">
        <v>92</v>
      </c>
      <c r="M50" s="51" t="s">
        <v>90</v>
      </c>
      <c r="N50" s="51" t="s">
        <v>91</v>
      </c>
      <c r="O50" s="51" t="s">
        <v>92</v>
      </c>
    </row>
    <row r="51" spans="1:15" x14ac:dyDescent="0.25">
      <c r="A51" s="51" t="s">
        <v>7</v>
      </c>
      <c r="B51" cm="1">
        <f t="array" ref="B51">SUM(SUMIFS('Threat Hunts'!H2:H1001,'Threat Hunts'!N2:N1001,{"4"},'Threat Hunts'!A2:A1001,{"Reconnaissance"}))</f>
        <v>0</v>
      </c>
      <c r="C51" cm="1">
        <f t="array" ref="C51">SUM(SUMIFS('Threat Hunts'!H2:H1001,'Threat Hunts'!N2:N1001,{"5"},'Threat Hunts'!A2:A1001,{"Reconnaissance"}))</f>
        <v>0</v>
      </c>
      <c r="D51" cm="1">
        <f t="array" ref="D51">SUM(SUMIFS('Threat Hunts'!H2:H1001,'Threat Hunts'!N2:N1001,{"6"},'Threat Hunts'!A2:A1001,{"Reconnaissance"}))</f>
        <v>0</v>
      </c>
      <c r="L51" s="51" t="s">
        <v>114</v>
      </c>
      <c r="M51" s="60">
        <f>COUNTIFS('Threat Hunts'!N2:N1001,"4",'Threat Hunts'!J2:J1001,"1")</f>
        <v>0</v>
      </c>
      <c r="N51" s="60">
        <f>COUNTIFS('Threat Hunts'!N2:N1001,"5",'Threat Hunts'!J2:J1001,"1")</f>
        <v>0</v>
      </c>
      <c r="O51" s="61">
        <f>COUNTIFS('Threat Hunts'!N2:N1001,"6",'Threat Hunts'!J2:J1001,"1")</f>
        <v>0</v>
      </c>
    </row>
    <row r="52" spans="1:15" x14ac:dyDescent="0.25">
      <c r="A52" s="51" t="s">
        <v>54</v>
      </c>
      <c r="B52" cm="1">
        <f t="array" ref="B52">SUM(SUMIFS('Threat Hunts'!H2:H1001,'Threat Hunts'!N2:N1001,{"4"},'Threat Hunts'!A2:A1001,{"Initial Access"}))</f>
        <v>0</v>
      </c>
      <c r="C52" cm="1">
        <f t="array" ref="C52">SUM(SUMIFS('Threat Hunts'!H2:H1001,'Threat Hunts'!N2:N1001,{"5"},'Threat Hunts'!A2:A1001,{"Initial Access"}))</f>
        <v>0</v>
      </c>
      <c r="D52" cm="1">
        <f t="array" ref="D52">SUM(SUMIFS('Threat Hunts'!H2:H1001,'Threat Hunts'!N2:N1001,{"6"},'Threat Hunts'!A2:A1001,{"Initial Access"}))</f>
        <v>0</v>
      </c>
      <c r="L52" s="51" t="s">
        <v>116</v>
      </c>
      <c r="M52" s="60">
        <f>SUMIF('Threat Hunts'!N2:N1001,"4",'Threat Hunts'!I2:I1001)</f>
        <v>0</v>
      </c>
      <c r="N52" s="60">
        <f>SUMIF('Threat Hunts'!N2:N1001,"5",'Threat Hunts'!I2:I1001)</f>
        <v>0</v>
      </c>
      <c r="O52" s="61">
        <f>SUMIF('Threat Hunts'!N2:N1001,"6",'Threat Hunts'!I2:I1001)</f>
        <v>0</v>
      </c>
    </row>
    <row r="53" spans="1:15" x14ac:dyDescent="0.25">
      <c r="A53" s="51" t="s">
        <v>13</v>
      </c>
      <c r="B53" cm="1">
        <f t="array" ref="B53">SUM(SUMIFS('Threat Hunts'!H2:H1001,'Threat Hunts'!N2:N1001,{"4"},'Threat Hunts'!A2:A1001,{"Execution"}))</f>
        <v>0</v>
      </c>
      <c r="C53" cm="1">
        <f t="array" ref="C53">SUM(SUMIFS('Threat Hunts'!H2:H1001,'Threat Hunts'!N2:N1001,{"5"},'Threat Hunts'!A2:A1001,{"Execution"}))</f>
        <v>0</v>
      </c>
      <c r="D53" cm="1">
        <f t="array" ref="D53">SUM(SUMIFS('Threat Hunts'!H2:H1001,'Threat Hunts'!N2:N1001,{"6"},'Threat Hunts'!A2:A1001,{"Execution"}))</f>
        <v>0</v>
      </c>
      <c r="L53" s="51" t="s">
        <v>117</v>
      </c>
      <c r="M53" s="60">
        <f>_xlfn.MAXIFS('Threat Hunts'!I2:I1001,'Threat Hunts'!N2:N1001,"4")</f>
        <v>0</v>
      </c>
      <c r="N53" s="60">
        <f>SUMIF('Threat Hunts'!N2:N1001,"5",'Threat Hunts'!I2:I1001)</f>
        <v>0</v>
      </c>
      <c r="O53" s="61">
        <f>_xlfn.MAXIFS('Threat Hunts'!I2:I1001,'Threat Hunts'!N2:N1001,"6")</f>
        <v>0</v>
      </c>
    </row>
    <row r="54" spans="1:15" x14ac:dyDescent="0.25">
      <c r="A54" s="51" t="s">
        <v>14</v>
      </c>
      <c r="B54" cm="1">
        <f t="array" ref="B54">SUM(SUMIFS('Threat Hunts'!H2:H1001,'Threat Hunts'!N2:N1001,{"4"},'Threat Hunts'!A2:A1001,{"Persistence"}))</f>
        <v>0</v>
      </c>
      <c r="C54" cm="1">
        <f t="array" ref="C54">SUM(SUMIFS('Threat Hunts'!H2:H1001,'Threat Hunts'!N2:N1001,{"5"},'Threat Hunts'!A2:A1001,{"Persistence"}))</f>
        <v>0</v>
      </c>
      <c r="D54" cm="1">
        <f t="array" ref="D54">SUM(SUMIFS('Threat Hunts'!H2:H1001,'Threat Hunts'!N2:N1001,{"6"},'Threat Hunts'!A2:A1001,{"Persistence"}))</f>
        <v>0</v>
      </c>
      <c r="L54" s="51" t="s">
        <v>115</v>
      </c>
      <c r="M54" s="60" t="e">
        <f>ROUND(M52/M51,2)</f>
        <v>#DIV/0!</v>
      </c>
      <c r="N54" s="60" t="e">
        <f>ROUNDUP(N52/N51,2)</f>
        <v>#DIV/0!</v>
      </c>
      <c r="O54" s="61" t="e">
        <f>ROUNDUP(O52/O51,2)</f>
        <v>#DIV/0!</v>
      </c>
    </row>
    <row r="55" spans="1:15" x14ac:dyDescent="0.25">
      <c r="A55" s="51" t="s">
        <v>16</v>
      </c>
      <c r="B55" cm="1">
        <f t="array" ref="B55">SUM(SUMIFS('Threat Hunts'!H2:H1001,'Threat Hunts'!N2:N1001,{"4"},'Threat Hunts'!A2:A1001,{"Privilege Escalation"}))</f>
        <v>0</v>
      </c>
      <c r="C55" cm="1">
        <f t="array" ref="C55">SUM(SUMIFS('Threat Hunts'!H2:H1001,'Threat Hunts'!N2:N1001,{"5"},'Threat Hunts'!A2:A1001,{"Privilege Escalation"}))</f>
        <v>0</v>
      </c>
      <c r="D55" cm="1">
        <f t="array" ref="D55">SUM(SUMIFS('Threat Hunts'!H2:H1001,'Threat Hunts'!N2:N1001,{"6"},'Threat Hunts'!A2:A1001,{"Privilege Escalation"}))</f>
        <v>0</v>
      </c>
    </row>
    <row r="56" spans="1:15" x14ac:dyDescent="0.25">
      <c r="A56" s="51" t="s">
        <v>17</v>
      </c>
      <c r="B56" cm="1">
        <f t="array" ref="B56">SUM(SUMIFS('Threat Hunts'!H2:H1001,'Threat Hunts'!N2:N1001,{"4"},'Threat Hunts'!A2:A1001,{"Defense Evasion"}))</f>
        <v>0</v>
      </c>
      <c r="C56" cm="1">
        <f t="array" ref="C56">SUM(SUMIFS('Threat Hunts'!H2:H1001,'Threat Hunts'!N2:N1001,{"5"},'Threat Hunts'!A2:A1001,{"Defense Evasion"}))</f>
        <v>0</v>
      </c>
      <c r="D56" cm="1">
        <f t="array" ref="D56">SUM(SUMIFS('Threat Hunts'!H2:H1001,'Threat Hunts'!N2:N1001,{"6"},'Threat Hunts'!A2:A1001,{"Defense Evasion"}))</f>
        <v>0</v>
      </c>
    </row>
    <row r="57" spans="1:15" x14ac:dyDescent="0.25">
      <c r="A57" s="51" t="s">
        <v>18</v>
      </c>
      <c r="B57" cm="1">
        <f t="array" ref="B57">SUM(SUMIFS('Threat Hunts'!H2:H1001,'Threat Hunts'!N2:N1001,{"4"},'Threat Hunts'!A2:A1001,{"Credential Access"}))</f>
        <v>0</v>
      </c>
      <c r="C57" cm="1">
        <f t="array" ref="C57">SUM(SUMIFS('Threat Hunts'!H2:H1001,'Threat Hunts'!N2:N1001,{"5"},'Threat Hunts'!A2:A1001,{"Credential Access"}))</f>
        <v>0</v>
      </c>
      <c r="D57" cm="1">
        <f t="array" ref="D57">SUM(SUMIFS('Threat Hunts'!H2:H1001,'Threat Hunts'!N2:N1001,{"6"},'Threat Hunts'!A2:A1001,{"Credential Access"}))</f>
        <v>0</v>
      </c>
    </row>
    <row r="58" spans="1:15" x14ac:dyDescent="0.25">
      <c r="A58" s="51" t="s">
        <v>55</v>
      </c>
      <c r="B58" cm="1">
        <f t="array" ref="B58">SUM(SUMIFS('Threat Hunts'!H2:H1001,'Threat Hunts'!N2:N1001,{"4"},'Threat Hunts'!A2:A1001,{"Discover"}))</f>
        <v>0</v>
      </c>
      <c r="C58" cm="1">
        <f t="array" ref="C58">SUM(SUMIFS('Threat Hunts'!H2:H1001,'Threat Hunts'!N2:N1001,{"5"},'Threat Hunts'!A2:A1001,{"Discover"}))</f>
        <v>0</v>
      </c>
      <c r="D58" cm="1">
        <f t="array" ref="D58">SUM(SUMIFS('Threat Hunts'!H2:H1001,'Threat Hunts'!N2:N1001,{"6"},'Threat Hunts'!A2:A1001,{"Discover"}))</f>
        <v>0</v>
      </c>
    </row>
    <row r="59" spans="1:15" x14ac:dyDescent="0.25">
      <c r="A59" s="51" t="s">
        <v>20</v>
      </c>
      <c r="B59" cm="1">
        <f t="array" ref="B59">SUM(SUMIFS('Threat Hunts'!H2:H1001,'Threat Hunts'!N2:N1001,{"4"},'Threat Hunts'!A2:A1001,{"Lateral Movement"}))</f>
        <v>0</v>
      </c>
      <c r="C59" cm="1">
        <f t="array" ref="C59">SUM(SUMIFS('Threat Hunts'!H2:H1001,'Threat Hunts'!N2:N1001,{"5"},'Threat Hunts'!A2:A1001,{"Lateral Movement"}))</f>
        <v>0</v>
      </c>
      <c r="D59" cm="1">
        <f t="array" ref="D59">SUM(SUMIFS('Threat Hunts'!H2:H1001,'Threat Hunts'!N2:N1001,{"6"},'Threat Hunts'!A2:A1001,{"Lateral Movement"}))</f>
        <v>0</v>
      </c>
    </row>
    <row r="60" spans="1:15" x14ac:dyDescent="0.25">
      <c r="A60" s="51" t="s">
        <v>21</v>
      </c>
      <c r="B60" cm="1">
        <f t="array" ref="B60">SUM(SUMIFS('Threat Hunts'!H2:H1001,'Threat Hunts'!N2:N1001,{"4"},'Threat Hunts'!A2:A1001,{"Collection"}))</f>
        <v>0</v>
      </c>
      <c r="C60" cm="1">
        <f t="array" ref="C60">SUM(SUMIFS('Threat Hunts'!H2:H1001,'Threat Hunts'!N2:N1001,{"5"},'Threat Hunts'!A2:A1001,{"Collection"}))</f>
        <v>0</v>
      </c>
      <c r="D60" cm="1">
        <f t="array" ref="D60">SUM(SUMIFS('Threat Hunts'!H2:H1001,'Threat Hunts'!N2:N1001,{"6"},'Threat Hunts'!A2:A1001,{"Collection"}))</f>
        <v>0</v>
      </c>
    </row>
    <row r="61" spans="1:15" x14ac:dyDescent="0.25">
      <c r="A61" s="51" t="s">
        <v>9</v>
      </c>
      <c r="B61" cm="1">
        <f t="array" ref="B61">SUM(SUMIFS('Threat Hunts'!H2:H1001,'Threat Hunts'!N2:N1001,{"4"},'Threat Hunts'!A2:A1001,{"Command &amp; Control"}))</f>
        <v>0</v>
      </c>
      <c r="C61" cm="1">
        <f t="array" ref="C61">SUM(SUMIFS('Threat Hunts'!H2:H1001,'Threat Hunts'!N2:N1001,{"5"},'Threat Hunts'!A2:A1001,{"Command &amp; Control"}))</f>
        <v>0</v>
      </c>
      <c r="D61" cm="1">
        <f t="array" ref="D61">SUM(SUMIFS('Threat Hunts'!H2:H1001,'Threat Hunts'!N2:N1001,{"6"},'Threat Hunts'!A2:A1001,{"Command &amp; Control"}))</f>
        <v>0</v>
      </c>
    </row>
    <row r="62" spans="1:15" x14ac:dyDescent="0.25">
      <c r="A62" s="51" t="s">
        <v>22</v>
      </c>
      <c r="B62" cm="1">
        <f t="array" ref="B62">SUM(SUMIFS('Threat Hunts'!H2:H1001,'Threat Hunts'!N2:N1001,{"4"},'Threat Hunts'!A2:A1001,{"Exfiltration"}))</f>
        <v>0</v>
      </c>
      <c r="C62" cm="1">
        <f t="array" ref="C62">SUM(SUMIFS('Threat Hunts'!H2:H1001,'Threat Hunts'!N2:N1001,{"5"},'Threat Hunts'!A2:A1001,{"Exfiltration"}))</f>
        <v>0</v>
      </c>
      <c r="D62" cm="1">
        <f t="array" ref="D62">SUM(SUMIFS('Threat Hunts'!H2:H1001,'Threat Hunts'!N2:N1001,{"6"},'Threat Hunts'!A2:A1001,{"Exfiltration"}))</f>
        <v>0</v>
      </c>
    </row>
    <row r="63" spans="1:15" x14ac:dyDescent="0.25">
      <c r="A63" s="51" t="s">
        <v>23</v>
      </c>
      <c r="B63" cm="1">
        <f t="array" ref="B63">SUM(SUMIFS('Threat Hunts'!H2:H1001,'Threat Hunts'!N2:N1001,{"4"},'Threat Hunts'!A2:A1001,{"Impact"}))</f>
        <v>0</v>
      </c>
      <c r="C63" cm="1">
        <f t="array" ref="C63">SUM(SUMIFS('Threat Hunts'!H2:H1001,'Threat Hunts'!N2:N1001,{"5"},'Threat Hunts'!A2:A1001,{"Impact"}))</f>
        <v>0</v>
      </c>
      <c r="D63" cm="1">
        <f t="array" ref="D63">SUM(SUMIFS('Threat Hunts'!H2:H1001,'Threat Hunts'!N2:N1001,{"6"},'Threat Hunts'!A2:A1001,{"Impact"}))</f>
        <v>0</v>
      </c>
    </row>
    <row r="66" spans="1:15" ht="15.75" thickBot="1" x14ac:dyDescent="0.3"/>
    <row r="67" spans="1:15" ht="34.5" thickBot="1" x14ac:dyDescent="0.3">
      <c r="A67" s="31"/>
      <c r="B67" s="32"/>
      <c r="C67" s="32" t="s">
        <v>82</v>
      </c>
      <c r="D67" s="32"/>
      <c r="E67" s="32"/>
      <c r="F67" s="32"/>
      <c r="G67" s="32"/>
      <c r="H67" s="32"/>
      <c r="I67" s="32"/>
      <c r="J67" s="32"/>
      <c r="K67" s="32"/>
      <c r="L67" s="32"/>
      <c r="M67" s="32"/>
      <c r="N67" s="32"/>
      <c r="O67" s="32"/>
    </row>
    <row r="68" spans="1:15" ht="15" customHeight="1" x14ac:dyDescent="0.25">
      <c r="A68" s="86" t="s">
        <v>101</v>
      </c>
      <c r="B68" s="86"/>
      <c r="C68" s="86"/>
      <c r="D68" s="86"/>
      <c r="E68" s="86"/>
      <c r="F68" s="86"/>
      <c r="G68" s="86"/>
      <c r="H68" s="86"/>
      <c r="I68" s="86"/>
      <c r="J68" s="87"/>
      <c r="K68" s="33"/>
      <c r="L68" s="21"/>
      <c r="M68" s="34"/>
      <c r="N68" s="21"/>
      <c r="O68" s="21"/>
    </row>
    <row r="69" spans="1:15" ht="18.75" x14ac:dyDescent="0.3">
      <c r="A69" s="88"/>
      <c r="B69" s="88"/>
      <c r="C69" s="88"/>
      <c r="D69" s="88"/>
      <c r="E69" s="88"/>
      <c r="F69" s="88"/>
      <c r="G69" s="88"/>
      <c r="H69" s="88"/>
      <c r="I69" s="88"/>
      <c r="J69" s="89"/>
      <c r="K69" s="36"/>
      <c r="M69" s="35" t="s">
        <v>86</v>
      </c>
      <c r="N69" s="21"/>
      <c r="O69" s="21"/>
    </row>
    <row r="70" spans="1:15" x14ac:dyDescent="0.25">
      <c r="A70" s="90"/>
      <c r="B70" s="90"/>
      <c r="C70" s="90"/>
      <c r="D70" s="90"/>
      <c r="E70" s="90"/>
      <c r="F70" s="90"/>
      <c r="G70" s="90"/>
      <c r="H70" s="90"/>
      <c r="I70" s="90"/>
      <c r="J70" s="91"/>
      <c r="K70" s="38"/>
      <c r="L70" s="37"/>
      <c r="M70" s="39"/>
      <c r="N70" s="40"/>
      <c r="O70" s="39"/>
    </row>
    <row r="71" spans="1:15" x14ac:dyDescent="0.25">
      <c r="A71" s="51"/>
      <c r="B71" s="51" t="s">
        <v>93</v>
      </c>
      <c r="C71" s="51" t="s">
        <v>94</v>
      </c>
      <c r="D71" s="51" t="s">
        <v>95</v>
      </c>
      <c r="M71" s="51" t="s">
        <v>93</v>
      </c>
      <c r="N71" s="51" t="s">
        <v>94</v>
      </c>
      <c r="O71" s="51" t="s">
        <v>95</v>
      </c>
    </row>
    <row r="72" spans="1:15" x14ac:dyDescent="0.25">
      <c r="A72" s="51" t="s">
        <v>7</v>
      </c>
      <c r="B72" cm="1">
        <f t="array" ref="B72">SUM(SUMIFS('Threat Hunts'!H2:H1001,'Threat Hunts'!N2:N1001,{"7"},'Threat Hunts'!A2:A1001,{"Reconnaissance"}))</f>
        <v>0</v>
      </c>
      <c r="C72" cm="1">
        <f t="array" ref="C72">SUM(SUMIFS('Threat Hunts'!H2:H1001,'Threat Hunts'!N2:N1001,{"8"},'Threat Hunts'!A2:A1001,{"Reconnaissance"}))</f>
        <v>0</v>
      </c>
      <c r="D72" cm="1">
        <f t="array" ref="D72">SUM(SUMIFS('Threat Hunts'!H2:H1001,'Threat Hunts'!N2:N1001,{"9"},'Threat Hunts'!A2:A1001,{"Reconnaissance"}))</f>
        <v>0</v>
      </c>
      <c r="L72" s="51" t="s">
        <v>114</v>
      </c>
      <c r="M72" s="60">
        <f>COUNTIFS('Threat Hunts'!N2:N1001,"7",'Threat Hunts'!J2:J1001,"1")</f>
        <v>0</v>
      </c>
      <c r="N72" s="60">
        <f>COUNTIFS('Threat Hunts'!N2:N1001,"8",'Threat Hunts'!J2:J1001,"1")</f>
        <v>0</v>
      </c>
      <c r="O72" s="61">
        <f>COUNTIFS('Threat Hunts'!N2:N1001,"9",'Threat Hunts'!J2:J1001,"1")</f>
        <v>0</v>
      </c>
    </row>
    <row r="73" spans="1:15" x14ac:dyDescent="0.25">
      <c r="A73" s="51" t="s">
        <v>54</v>
      </c>
      <c r="B73" cm="1">
        <f t="array" ref="B73">SUM(SUMIFS('Threat Hunts'!H2:H1001,'Threat Hunts'!N2:N1001,{"7"},'Threat Hunts'!A2:A1001,{"Initial Access"}))</f>
        <v>0</v>
      </c>
      <c r="C73" cm="1">
        <f t="array" ref="C73">SUM(SUMIFS('Threat Hunts'!H2:H1001,'Threat Hunts'!N2:N1001,{"8"},'Threat Hunts'!A2:A1001,{"Initial Access"}))</f>
        <v>0</v>
      </c>
      <c r="D73" cm="1">
        <f t="array" ref="D73">SUM(SUMIFS('Threat Hunts'!H2:H1001,'Threat Hunts'!N2:N1001,{"9"},'Threat Hunts'!A2:A1001,{"Initial Access"}))</f>
        <v>0</v>
      </c>
      <c r="L73" s="51" t="s">
        <v>116</v>
      </c>
      <c r="M73" s="60">
        <f>SUMIF('Threat Hunts'!N2:N1001,"7",'Threat Hunts'!I2:I1001)</f>
        <v>0</v>
      </c>
      <c r="N73" s="60">
        <f>SUMIF('Threat Hunts'!N2:N1001,"8",'Threat Hunts'!I2:I1001)</f>
        <v>0</v>
      </c>
      <c r="O73" s="61">
        <f>SUMIF('Threat Hunts'!N2:N1001,"9",'Threat Hunts'!I2:I1001)</f>
        <v>0</v>
      </c>
    </row>
    <row r="74" spans="1:15" x14ac:dyDescent="0.25">
      <c r="A74" s="51" t="s">
        <v>13</v>
      </c>
      <c r="B74" cm="1">
        <f t="array" ref="B74">SUM(SUMIFS('Threat Hunts'!H2:H1001,'Threat Hunts'!N2:N1001,{"7"},'Threat Hunts'!A2:A1001,{"Execution"}))</f>
        <v>0</v>
      </c>
      <c r="C74" cm="1">
        <f t="array" ref="C74">SUM(SUMIFS('Threat Hunts'!H2:H1001,'Threat Hunts'!N2:N1001,{"8"},'Threat Hunts'!A2:A1001,{"Execution"}))</f>
        <v>0</v>
      </c>
      <c r="D74" cm="1">
        <f t="array" ref="D74">SUM(SUMIFS('Threat Hunts'!H2:H1001,'Threat Hunts'!N2:N1001,{"9"},'Threat Hunts'!A2:A1001,{"Execution"}))</f>
        <v>0</v>
      </c>
      <c r="L74" s="51" t="s">
        <v>117</v>
      </c>
      <c r="M74" s="60">
        <f>_xlfn.MAXIFS('Threat Hunts'!I2:I1001,'Threat Hunts'!N2:N1001,"7")</f>
        <v>0</v>
      </c>
      <c r="N74" s="60">
        <f>_xlfn.MAXIFS('Threat Hunts'!I2:I1001,'Threat Hunts'!N2:N1001,"8")</f>
        <v>0</v>
      </c>
      <c r="O74" s="61">
        <f>_xlfn.MAXIFS('Threat Hunts'!I2:I1001,'Threat Hunts'!N2:N1001,"9")</f>
        <v>0</v>
      </c>
    </row>
    <row r="75" spans="1:15" x14ac:dyDescent="0.25">
      <c r="A75" s="51" t="s">
        <v>14</v>
      </c>
      <c r="B75" cm="1">
        <f t="array" ref="B75">SUM(SUMIFS('Threat Hunts'!H2:H1001,'Threat Hunts'!N2:N1001,{"7"},'Threat Hunts'!A2:A1001,{"Persistence"}))</f>
        <v>0</v>
      </c>
      <c r="C75" cm="1">
        <f t="array" ref="C75">SUM(SUMIFS('Threat Hunts'!H2:H1001,'Threat Hunts'!N2:N1001,{"8"},'Threat Hunts'!A2:A1001,{"Persistence"}))</f>
        <v>0</v>
      </c>
      <c r="D75" cm="1">
        <f t="array" ref="D75">SUM(SUMIFS('Threat Hunts'!H2:H1001,'Threat Hunts'!N2:N1001,{"9"},'Threat Hunts'!A2:A1001,{"Persistence"}))</f>
        <v>0</v>
      </c>
      <c r="L75" s="51" t="s">
        <v>115</v>
      </c>
      <c r="M75" s="60" t="e">
        <f>ROUNDUP(M73/M72,2)</f>
        <v>#DIV/0!</v>
      </c>
      <c r="N75" s="60" t="e">
        <f>ROUND(N73/N72,2)</f>
        <v>#DIV/0!</v>
      </c>
      <c r="O75" s="61" t="e">
        <f>ROUNDUP(O73/O72,2)</f>
        <v>#DIV/0!</v>
      </c>
    </row>
    <row r="76" spans="1:15" x14ac:dyDescent="0.25">
      <c r="A76" s="51" t="s">
        <v>16</v>
      </c>
      <c r="B76" cm="1">
        <f t="array" ref="B76">SUM(SUMIFS('Threat Hunts'!H2:H1001,'Threat Hunts'!N2:N1001,{"7"},'Threat Hunts'!A2:A1001,{"Privilege Escalation"}))</f>
        <v>0</v>
      </c>
      <c r="C76" cm="1">
        <f t="array" ref="C76">SUM(SUMIFS('Threat Hunts'!H2:H1001,'Threat Hunts'!N2:N1001,{"8"},'Threat Hunts'!A2:A1001,{"Privilege Escalation"}))</f>
        <v>0</v>
      </c>
      <c r="D76" cm="1">
        <f t="array" ref="D76">SUM(SUMIFS('Threat Hunts'!H2:H1001,'Threat Hunts'!N2:N1001,{"9"},'Threat Hunts'!A2:A1001,{"Privilege Escalation"}))</f>
        <v>0</v>
      </c>
    </row>
    <row r="77" spans="1:15" x14ac:dyDescent="0.25">
      <c r="A77" s="51" t="s">
        <v>17</v>
      </c>
      <c r="B77" cm="1">
        <f t="array" ref="B77">SUM(SUMIFS('Threat Hunts'!H2:H1001,'Threat Hunts'!N2:N1001,{"7"},'Threat Hunts'!A2:A1001,{"Defense Evasion"}))</f>
        <v>0</v>
      </c>
      <c r="C77" cm="1">
        <f t="array" ref="C77">SUM(SUMIFS('Threat Hunts'!H2:H1001,'Threat Hunts'!N2:N1001,{"8"},'Threat Hunts'!A2:A1001,{"Defense Evasion"}))</f>
        <v>0</v>
      </c>
      <c r="D77" cm="1">
        <f t="array" ref="D77">SUM(SUMIFS('Threat Hunts'!H2:H1001,'Threat Hunts'!N2:N1001,{"9"},'Threat Hunts'!A2:A1001,{"Defense Evasion"}))</f>
        <v>0</v>
      </c>
    </row>
    <row r="78" spans="1:15" x14ac:dyDescent="0.25">
      <c r="A78" s="51" t="s">
        <v>18</v>
      </c>
      <c r="B78" cm="1">
        <f t="array" ref="B78">SUM(SUMIFS('Threat Hunts'!H2:H1001,'Threat Hunts'!N2:N1001,{"7"},'Threat Hunts'!A2:A1001,{"Credential Access"}))</f>
        <v>0</v>
      </c>
      <c r="C78" cm="1">
        <f t="array" ref="C78">SUM(SUMIFS('Threat Hunts'!H2:H1001,'Threat Hunts'!N2:N1001,{"8"},'Threat Hunts'!A2:A1001,{"Credential Access"}))</f>
        <v>0</v>
      </c>
      <c r="D78" cm="1">
        <f t="array" ref="D78">SUM(SUMIFS('Threat Hunts'!H2:H1001,'Threat Hunts'!N2:N1001,{"9"},'Threat Hunts'!A2:A1001,{"Credential Access"}))</f>
        <v>0</v>
      </c>
    </row>
    <row r="79" spans="1:15" x14ac:dyDescent="0.25">
      <c r="A79" s="51" t="s">
        <v>55</v>
      </c>
      <c r="B79" cm="1">
        <f t="array" ref="B79">SUM(SUMIFS('Threat Hunts'!H2:H1001,'Threat Hunts'!N2:N1001,{"7"},'Threat Hunts'!A2:A1001,{"Discover"}))</f>
        <v>0</v>
      </c>
      <c r="C79" cm="1">
        <f t="array" ref="C79">SUM(SUMIFS('Threat Hunts'!H2:H1001,'Threat Hunts'!N2:N1001,{"8"},'Threat Hunts'!A2:A1001,{"Discover"}))</f>
        <v>0</v>
      </c>
      <c r="D79" cm="1">
        <f t="array" ref="D79">SUM(SUMIFS('Threat Hunts'!H2:H1001,'Threat Hunts'!N2:N1001,{"9"},'Threat Hunts'!A2:A1001,{"Discover"}))</f>
        <v>0</v>
      </c>
    </row>
    <row r="80" spans="1:15" x14ac:dyDescent="0.25">
      <c r="A80" s="51" t="s">
        <v>20</v>
      </c>
      <c r="B80" cm="1">
        <f t="array" ref="B80">SUM(SUMIFS('Threat Hunts'!H2:H1001,'Threat Hunts'!N2:N1001,{"7"},'Threat Hunts'!A2:A1001,{"Lateral Movement"}))</f>
        <v>0</v>
      </c>
      <c r="C80" cm="1">
        <f t="array" ref="C80">SUM(SUMIFS('Threat Hunts'!H2:H1001,'Threat Hunts'!N2:N1001,{"8"},'Threat Hunts'!A2:A1001,{"Lateral Movement"}))</f>
        <v>0</v>
      </c>
      <c r="D80" cm="1">
        <f t="array" ref="D80">SUM(SUMIFS('Threat Hunts'!H2:H1001,'Threat Hunts'!N2:N1001,{"9"},'Threat Hunts'!A2:A1001,{"Lateral Movement"}))</f>
        <v>0</v>
      </c>
    </row>
    <row r="81" spans="1:15" x14ac:dyDescent="0.25">
      <c r="A81" s="51" t="s">
        <v>21</v>
      </c>
      <c r="B81" cm="1">
        <f t="array" ref="B81">SUM(SUMIFS('Threat Hunts'!H2:H1001,'Threat Hunts'!N2:N1001,{"7"},'Threat Hunts'!A2:A1001,{"Collection"}))</f>
        <v>0</v>
      </c>
      <c r="C81" cm="1">
        <f t="array" ref="C81">SUM(SUMIFS('Threat Hunts'!H2:H1001,'Threat Hunts'!N2:N1001,{"8"},'Threat Hunts'!A2:A1001,{"Collection"}))</f>
        <v>0</v>
      </c>
      <c r="D81" cm="1">
        <f t="array" ref="D81">SUM(SUMIFS('Threat Hunts'!H2:H1001,'Threat Hunts'!N2:N1001,{"9"},'Threat Hunts'!A2:A1001,{"Collection"}))</f>
        <v>0</v>
      </c>
    </row>
    <row r="82" spans="1:15" x14ac:dyDescent="0.25">
      <c r="A82" s="51" t="s">
        <v>9</v>
      </c>
      <c r="B82" cm="1">
        <f t="array" ref="B82">SUM(SUMIFS('Threat Hunts'!H2:H1001,'Threat Hunts'!N2:N1001,{"7"},'Threat Hunts'!A2:A1001,{"Command &amp; Control"}))</f>
        <v>0</v>
      </c>
      <c r="C82" cm="1">
        <f t="array" ref="C82">SUM(SUMIFS('Threat Hunts'!H2:H1001,'Threat Hunts'!N2:N1001,{"8"},'Threat Hunts'!A2:A1001,{"Command &amp; Control"}))</f>
        <v>0</v>
      </c>
      <c r="D82" cm="1">
        <f t="array" ref="D82">SUM(SUMIFS('Threat Hunts'!H2:H1001,'Threat Hunts'!N2:N1001,{"9"},'Threat Hunts'!A2:A1001,{"Command &amp; Control"}))</f>
        <v>0</v>
      </c>
    </row>
    <row r="83" spans="1:15" x14ac:dyDescent="0.25">
      <c r="A83" s="51" t="s">
        <v>22</v>
      </c>
      <c r="B83" cm="1">
        <f t="array" ref="B83">SUM(SUMIFS('Threat Hunts'!H2:H1001,'Threat Hunts'!N2:N1001,{"7"},'Threat Hunts'!A2:A1001,{"Exfiltration"}))</f>
        <v>0</v>
      </c>
      <c r="C83" cm="1">
        <f t="array" ref="C83">SUM(SUMIFS('Threat Hunts'!H2:H1001,'Threat Hunts'!N2:N1001,{"8"},'Threat Hunts'!A2:A1001,{"Exfiltration"}))</f>
        <v>0</v>
      </c>
      <c r="D83" cm="1">
        <f t="array" ref="D83">SUM(SUMIFS('Threat Hunts'!H2:H1001,'Threat Hunts'!N2:N1001,{"9"},'Threat Hunts'!A2:A1001,{"Exfiltration"}))</f>
        <v>0</v>
      </c>
    </row>
    <row r="84" spans="1:15" x14ac:dyDescent="0.25">
      <c r="A84" s="51" t="s">
        <v>23</v>
      </c>
      <c r="B84" cm="1">
        <f t="array" ref="B84">SUM(SUMIFS('Threat Hunts'!H2:H1001,'Threat Hunts'!N2:N1001,{"7"},'Threat Hunts'!A2:A1001,{"Impact"}))</f>
        <v>0</v>
      </c>
      <c r="C84" cm="1">
        <f t="array" ref="C84">SUM(SUMIFS('Threat Hunts'!H2:H1001,'Threat Hunts'!N2:N1001,{"8"},'Threat Hunts'!A2:A1001,{"Impact"}))</f>
        <v>0</v>
      </c>
      <c r="D84" cm="1">
        <f t="array" ref="D84">SUM(SUMIFS('Threat Hunts'!H2:H1001,'Threat Hunts'!N2:N1001,{"9"},'Threat Hunts'!A2:A1001,{"Impact"}))</f>
        <v>0</v>
      </c>
    </row>
    <row r="87" spans="1:15" ht="15.75" thickBot="1" x14ac:dyDescent="0.3"/>
    <row r="88" spans="1:15" ht="34.5" thickBot="1" x14ac:dyDescent="0.3">
      <c r="A88" s="31"/>
      <c r="B88" s="32"/>
      <c r="C88" s="32" t="s">
        <v>83</v>
      </c>
      <c r="D88" s="32"/>
      <c r="E88" s="32"/>
      <c r="F88" s="32"/>
      <c r="G88" s="32"/>
      <c r="H88" s="32"/>
      <c r="I88" s="32"/>
      <c r="J88" s="32"/>
      <c r="K88" s="32"/>
      <c r="L88" s="32"/>
      <c r="M88" s="32"/>
      <c r="N88" s="32"/>
      <c r="O88" s="32"/>
    </row>
    <row r="89" spans="1:15" x14ac:dyDescent="0.25">
      <c r="A89" s="86" t="s">
        <v>102</v>
      </c>
      <c r="B89" s="86"/>
      <c r="C89" s="86"/>
      <c r="D89" s="86"/>
      <c r="E89" s="86"/>
      <c r="F89" s="86"/>
      <c r="G89" s="86"/>
      <c r="H89" s="86"/>
      <c r="I89" s="86"/>
      <c r="J89" s="87"/>
      <c r="K89" s="33"/>
      <c r="L89" s="21"/>
      <c r="M89" s="34"/>
      <c r="N89" s="21"/>
      <c r="O89" s="21"/>
    </row>
    <row r="90" spans="1:15" ht="18.75" x14ac:dyDescent="0.3">
      <c r="A90" s="92"/>
      <c r="B90" s="92"/>
      <c r="C90" s="92"/>
      <c r="D90" s="92"/>
      <c r="E90" s="92"/>
      <c r="F90" s="92"/>
      <c r="G90" s="92"/>
      <c r="H90" s="92"/>
      <c r="I90" s="92"/>
      <c r="J90" s="89"/>
      <c r="K90" s="36"/>
      <c r="M90" s="35" t="s">
        <v>87</v>
      </c>
      <c r="N90" s="21"/>
      <c r="O90" s="21"/>
    </row>
    <row r="91" spans="1:15" x14ac:dyDescent="0.25">
      <c r="A91" s="90"/>
      <c r="B91" s="90"/>
      <c r="C91" s="90"/>
      <c r="D91" s="90"/>
      <c r="E91" s="90"/>
      <c r="F91" s="90"/>
      <c r="G91" s="90"/>
      <c r="H91" s="90"/>
      <c r="I91" s="90"/>
      <c r="J91" s="91"/>
      <c r="K91" s="38"/>
      <c r="L91" s="37"/>
      <c r="M91" s="39"/>
      <c r="N91" s="40"/>
      <c r="O91" s="39"/>
    </row>
    <row r="92" spans="1:15" x14ac:dyDescent="0.25">
      <c r="A92" s="51"/>
      <c r="B92" s="51" t="s">
        <v>96</v>
      </c>
      <c r="C92" s="51" t="s">
        <v>97</v>
      </c>
      <c r="D92" s="51" t="s">
        <v>98</v>
      </c>
      <c r="M92" s="51" t="s">
        <v>96</v>
      </c>
      <c r="N92" s="51" t="s">
        <v>97</v>
      </c>
      <c r="O92" s="51" t="s">
        <v>98</v>
      </c>
    </row>
    <row r="93" spans="1:15" x14ac:dyDescent="0.25">
      <c r="A93" s="51" t="s">
        <v>7</v>
      </c>
      <c r="B93" cm="1">
        <f t="array" ref="B93">SUM(SUMIFS('Threat Hunts'!H2:H1001,'Threat Hunts'!N2:N1001,{"10"},'Threat Hunts'!A2:A1001,{"Reconnaissance"}))</f>
        <v>0</v>
      </c>
      <c r="C93" cm="1">
        <f t="array" ref="C93">SUM(SUMIFS('Threat Hunts'!H2:H1001,'Threat Hunts'!N2:N1001,{"11"},'Threat Hunts'!A2:A1001,{"Reconnaissance"}))</f>
        <v>0</v>
      </c>
      <c r="D93" cm="1">
        <f t="array" ref="D93">SUM(SUMIFS('Threat Hunts'!H2:H1001,'Threat Hunts'!N2:N1001,{"12"},'Threat Hunts'!A2:A1001,{"Reconnaissance"}))</f>
        <v>0</v>
      </c>
      <c r="L93" s="51" t="s">
        <v>114</v>
      </c>
      <c r="M93" s="60">
        <f>COUNTIFS('Threat Hunts'!N2:N1001,"10",'Threat Hunts'!J2:J1001,"1")</f>
        <v>0</v>
      </c>
      <c r="N93" s="60">
        <f>COUNTIFS('Threat Hunts'!N2:N1001,"11",'Threat Hunts'!J2:J1001,"1")</f>
        <v>0</v>
      </c>
      <c r="O93" s="61">
        <f>COUNTIFS('Threat Hunts'!N2:N1001,"12",'Threat Hunts'!J2:J1001,"1")</f>
        <v>0</v>
      </c>
    </row>
    <row r="94" spans="1:15" x14ac:dyDescent="0.25">
      <c r="A94" s="51" t="s">
        <v>54</v>
      </c>
      <c r="B94" cm="1">
        <f t="array" ref="B94">SUM(SUMIFS('Threat Hunts'!H2:H1001,'Threat Hunts'!N2:N1001,{"10"},'Threat Hunts'!A2:A1001,{"Initial Access"}))</f>
        <v>0</v>
      </c>
      <c r="C94" cm="1">
        <f t="array" ref="C94">SUM(SUMIFS('Threat Hunts'!H2:H1001,'Threat Hunts'!N2:N1001,{"11"},'Threat Hunts'!A2:A1001,{"Initial Access"}))</f>
        <v>0</v>
      </c>
      <c r="D94" cm="1">
        <f t="array" ref="D94">SUM(SUMIFS('Threat Hunts'!H2:H1001,'Threat Hunts'!N2:N1001,{"12"},'Threat Hunts'!A2:A1001,{"Initial Access"}))</f>
        <v>0</v>
      </c>
      <c r="L94" s="51" t="s">
        <v>116</v>
      </c>
      <c r="M94" s="60">
        <f>SUMIF('Threat Hunts'!N2:N1001,"10",'Threat Hunts'!I2:I1001)</f>
        <v>0</v>
      </c>
      <c r="N94" s="60">
        <f>SUMIF('Threat Hunts'!N2:N1001,"11",'Threat Hunts'!I2:I1001)</f>
        <v>0</v>
      </c>
      <c r="O94" s="61">
        <f>SUMIF('Threat Hunts'!N2:N1001,"12",'Threat Hunts'!I2:I1001)</f>
        <v>0</v>
      </c>
    </row>
    <row r="95" spans="1:15" x14ac:dyDescent="0.25">
      <c r="A95" s="51" t="s">
        <v>13</v>
      </c>
      <c r="B95" cm="1">
        <f t="array" ref="B95">SUM(SUMIFS('Threat Hunts'!H2:H1001,'Threat Hunts'!N2:N1001,{"10"},'Threat Hunts'!A2:A1001,{"Execution"}))</f>
        <v>0</v>
      </c>
      <c r="C95" cm="1">
        <f t="array" ref="C95">SUM(SUMIFS('Threat Hunts'!H2:H1001,'Threat Hunts'!N2:N1001,{"11"},'Threat Hunts'!A2:A1001,{"Execution"}))</f>
        <v>0</v>
      </c>
      <c r="D95" cm="1">
        <f t="array" ref="D95">SUM(SUMIFS('Threat Hunts'!H2:H1001,'Threat Hunts'!N2:N1001,{"12"},'Threat Hunts'!A2:A1001,{"Execution"}))</f>
        <v>0</v>
      </c>
      <c r="L95" s="51" t="s">
        <v>117</v>
      </c>
      <c r="M95" s="60">
        <f>_xlfn.MAXIFS('Threat Hunts'!I2:I1001,'Threat Hunts'!N2:N1001,"10")</f>
        <v>0</v>
      </c>
      <c r="N95" s="60">
        <f>_xlfn.MAXIFS('Threat Hunts'!I2:I1001,'Threat Hunts'!N2:N1001,"11")</f>
        <v>0</v>
      </c>
      <c r="O95" s="61">
        <f>_xlfn.MAXIFS('Threat Hunts'!I2:I1001,'Threat Hunts'!N2:N1001,"12")</f>
        <v>0</v>
      </c>
    </row>
    <row r="96" spans="1:15" x14ac:dyDescent="0.25">
      <c r="A96" s="51" t="s">
        <v>14</v>
      </c>
      <c r="B96" cm="1">
        <f t="array" ref="B96">SUM(SUMIFS('Threat Hunts'!H2:H1001,'Threat Hunts'!N2:N1001,{"10"},'Threat Hunts'!A2:A1001,{"Persistence"}))</f>
        <v>0</v>
      </c>
      <c r="C96" cm="1">
        <f t="array" ref="C96">SUM(SUMIFS('Threat Hunts'!H2:H1001,'Threat Hunts'!N2:N1001,{"11"},'Threat Hunts'!A2:A1001,{"Persistence"}))</f>
        <v>0</v>
      </c>
      <c r="D96" cm="1">
        <f t="array" ref="D96">SUM(SUMIFS('Threat Hunts'!H2:H1001,'Threat Hunts'!N2:N1001,{"12"},'Threat Hunts'!A2:A1001,{"Persistence"}))</f>
        <v>0</v>
      </c>
      <c r="L96" s="51" t="s">
        <v>115</v>
      </c>
      <c r="M96" s="60" t="e">
        <f>ROUNDUP(M94/M93,2)</f>
        <v>#DIV/0!</v>
      </c>
      <c r="N96" s="60" t="e">
        <f>ROUNDUP(N94/N93,2)</f>
        <v>#DIV/0!</v>
      </c>
      <c r="O96" s="61" t="e">
        <f>ROUNDUP(O94/O93,2)</f>
        <v>#DIV/0!</v>
      </c>
    </row>
    <row r="97" spans="1:4" x14ac:dyDescent="0.25">
      <c r="A97" s="51" t="s">
        <v>16</v>
      </c>
      <c r="B97" cm="1">
        <f t="array" ref="B97">SUM(SUMIFS('Threat Hunts'!H2:H1001,'Threat Hunts'!N2:N1001,{"10"},'Threat Hunts'!A2:A1001,{"Privilege Escalation"}))</f>
        <v>0</v>
      </c>
      <c r="C97" cm="1">
        <f t="array" ref="C97">SUM(SUMIFS('Threat Hunts'!H2:H1001,'Threat Hunts'!N2:N1001,{"11"},'Threat Hunts'!A2:A1001,{"Privilege Escalation"}))</f>
        <v>0</v>
      </c>
      <c r="D97" cm="1">
        <f t="array" ref="D97">SUM(SUMIFS('Threat Hunts'!H2:H1001,'Threat Hunts'!N2:N1001,{"12"},'Threat Hunts'!A2:A1001,{"Privilege Escalation"}))</f>
        <v>0</v>
      </c>
    </row>
    <row r="98" spans="1:4" x14ac:dyDescent="0.25">
      <c r="A98" s="51" t="s">
        <v>17</v>
      </c>
      <c r="B98" cm="1">
        <f t="array" ref="B98">SUM(SUMIFS('Threat Hunts'!H2:H1001,'Threat Hunts'!N2:N1001,{"10"},'Threat Hunts'!A2:A1001,{"Defense Evasion"}))</f>
        <v>0</v>
      </c>
      <c r="C98" cm="1">
        <f t="array" ref="C98">SUM(SUMIFS('Threat Hunts'!H2:H1001,'Threat Hunts'!N2:N1001,{"11"},'Threat Hunts'!A2:A1001,{"Defense Evasion"}))</f>
        <v>0</v>
      </c>
      <c r="D98" cm="1">
        <f t="array" ref="D98">SUM(SUMIFS('Threat Hunts'!H2:H1001,'Threat Hunts'!N2:N1001,{"12"},'Threat Hunts'!A2:A1001,{"Defense Evasion"}))</f>
        <v>0</v>
      </c>
    </row>
    <row r="99" spans="1:4" x14ac:dyDescent="0.25">
      <c r="A99" s="51" t="s">
        <v>18</v>
      </c>
      <c r="B99" cm="1">
        <f t="array" ref="B99">SUM(SUMIFS('Threat Hunts'!H2:H1001,'Threat Hunts'!N2:N1001,{"10"},'Threat Hunts'!A2:A1001,{"Credential Access"}))</f>
        <v>0</v>
      </c>
      <c r="C99" cm="1">
        <f t="array" ref="C99">SUM(SUMIFS('Threat Hunts'!H2:H1001,'Threat Hunts'!N2:N1001,{"11"},'Threat Hunts'!A2:A1001,{"Credential Access"}))</f>
        <v>0</v>
      </c>
      <c r="D99" cm="1">
        <f t="array" ref="D99">SUM(SUMIFS('Threat Hunts'!H2:H1001,'Threat Hunts'!N2:N1001,{"12"},'Threat Hunts'!A2:A1001,{"Credential Access"}))</f>
        <v>0</v>
      </c>
    </row>
    <row r="100" spans="1:4" x14ac:dyDescent="0.25">
      <c r="A100" s="51" t="s">
        <v>55</v>
      </c>
      <c r="B100" cm="1">
        <f t="array" ref="B100">SUM(SUMIFS('Threat Hunts'!H2:H1001,'Threat Hunts'!N2:N1001,{"10"},'Threat Hunts'!A2:A1001,{"Discover"}))</f>
        <v>0</v>
      </c>
      <c r="C100" cm="1">
        <f t="array" ref="C100">SUM(SUMIFS('Threat Hunts'!H2:H1001,'Threat Hunts'!N2:N1001,{"11"},'Threat Hunts'!A2:A1001,{"Discover"}))</f>
        <v>0</v>
      </c>
      <c r="D100" cm="1">
        <f t="array" ref="D100">SUM(SUMIFS('Threat Hunts'!H2:H1001,'Threat Hunts'!N2:N1001,{"12"},'Threat Hunts'!A2:A1001,{"Discover"}))</f>
        <v>0</v>
      </c>
    </row>
    <row r="101" spans="1:4" x14ac:dyDescent="0.25">
      <c r="A101" s="51" t="s">
        <v>20</v>
      </c>
      <c r="B101" cm="1">
        <f t="array" ref="B101">SUM(SUMIFS('Threat Hunts'!H2:H1001,'Threat Hunts'!N2:N1001,{"10"},'Threat Hunts'!A2:A1001,{"Lateral Movement"}))</f>
        <v>0</v>
      </c>
      <c r="C101" cm="1">
        <f t="array" ref="C101">SUM(SUMIFS('Threat Hunts'!H2:H1001,'Threat Hunts'!N2:N1001,{"11"},'Threat Hunts'!A2:A1001,{"Lateral Movement"}))</f>
        <v>0</v>
      </c>
      <c r="D101" cm="1">
        <f t="array" ref="D101">SUM(SUMIFS('Threat Hunts'!H2:H1001,'Threat Hunts'!N2:N1001,{"12"},'Threat Hunts'!A2:A1001,{"Lateral Movement"}))</f>
        <v>0</v>
      </c>
    </row>
    <row r="102" spans="1:4" x14ac:dyDescent="0.25">
      <c r="A102" s="51" t="s">
        <v>21</v>
      </c>
      <c r="B102" cm="1">
        <f t="array" ref="B102">SUM(SUMIFS('Threat Hunts'!H2:H1001,'Threat Hunts'!N2:N1001,{"10"},'Threat Hunts'!A2:A1001,{"Collection"}))</f>
        <v>0</v>
      </c>
      <c r="C102" cm="1">
        <f t="array" ref="C102">SUM(SUMIFS('Threat Hunts'!H2:H1001,'Threat Hunts'!N2:N1001,{"11"},'Threat Hunts'!A2:A1001,{"Collection"}))</f>
        <v>0</v>
      </c>
      <c r="D102" cm="1">
        <f t="array" ref="D102">SUM(SUMIFS('Threat Hunts'!H2:H1001,'Threat Hunts'!N2:N1001,{"12"},'Threat Hunts'!A2:A1001,{"Collection"}))</f>
        <v>0</v>
      </c>
    </row>
    <row r="103" spans="1:4" x14ac:dyDescent="0.25">
      <c r="A103" s="51" t="s">
        <v>9</v>
      </c>
      <c r="B103" cm="1">
        <f t="array" ref="B103">SUM(SUMIFS('Threat Hunts'!H2:H1001,'Threat Hunts'!N2:N1001,{"10"},'Threat Hunts'!A2:A1001,{"Command &amp; Control"}))</f>
        <v>0</v>
      </c>
      <c r="C103" cm="1">
        <f t="array" ref="C103">SUM(SUMIFS('Threat Hunts'!H2:H1001,'Threat Hunts'!N2:N1001,{"11"},'Threat Hunts'!A2:A1001,{"Command &amp; Control"}))</f>
        <v>0</v>
      </c>
      <c r="D103" cm="1">
        <f t="array" ref="D103">SUM(SUMIFS('Threat Hunts'!H2:H1001,'Threat Hunts'!N2:N1001,{"12"},'Threat Hunts'!A2:A1001,{"Command &amp; Control"}))</f>
        <v>0</v>
      </c>
    </row>
    <row r="104" spans="1:4" x14ac:dyDescent="0.25">
      <c r="A104" s="51" t="s">
        <v>22</v>
      </c>
      <c r="B104" cm="1">
        <f t="array" ref="B104">SUM(SUMIFS('Threat Hunts'!H2:H1001,'Threat Hunts'!N2:N1001,{"10"},'Threat Hunts'!A2:A1001,{"Exfiltration"}))</f>
        <v>0</v>
      </c>
      <c r="C104" cm="1">
        <f t="array" ref="C104">SUM(SUMIFS('Threat Hunts'!H2:H1001,'Threat Hunts'!N2:N1001,{"11"},'Threat Hunts'!A2:A1001,{"Exfiltration"}))</f>
        <v>0</v>
      </c>
      <c r="D104" cm="1">
        <f t="array" ref="D104">SUM(SUMIFS('Threat Hunts'!H2:H1001,'Threat Hunts'!N2:N1001,{"12"},'Threat Hunts'!A2:A1001,{"Exfiltration"}))</f>
        <v>0</v>
      </c>
    </row>
    <row r="105" spans="1:4" x14ac:dyDescent="0.25">
      <c r="A105" s="51" t="s">
        <v>23</v>
      </c>
      <c r="B105" cm="1">
        <f t="array" ref="B105">SUM(SUMIFS('Threat Hunts'!H2:H1001,'Threat Hunts'!N2:N1001,{"10"},'Threat Hunts'!A2:A1001,{"Impact"}))</f>
        <v>0</v>
      </c>
      <c r="C105" cm="1">
        <f t="array" ref="C105">SUM(SUMIFS('Threat Hunts'!H2:H1001,'Threat Hunts'!N2:N1001,{"11"},'Threat Hunts'!A2:A1001,{"Impact"}))</f>
        <v>0</v>
      </c>
      <c r="D105" cm="1">
        <f t="array" ref="D105">SUM(SUMIFS('Threat Hunts'!H2:H1001,'Threat Hunts'!N2:N1001,{"12"},'Threat Hunts'!A2:A1001,{"Impact"}))</f>
        <v>0</v>
      </c>
    </row>
  </sheetData>
  <mergeCells count="25">
    <mergeCell ref="A68:J70"/>
    <mergeCell ref="A89:J91"/>
    <mergeCell ref="L15:O15"/>
    <mergeCell ref="C20:D20"/>
    <mergeCell ref="C21:D21"/>
    <mergeCell ref="C22:D22"/>
    <mergeCell ref="C23:D23"/>
    <mergeCell ref="A47:J49"/>
    <mergeCell ref="A26:J28"/>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s>
  <conditionalFormatting sqref="F2:K2">
    <cfRule type="colorScale" priority="1">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O1001"/>
  <sheetViews>
    <sheetView workbookViewId="0">
      <selection activeCell="L22" sqref="L22"/>
    </sheetView>
  </sheetViews>
  <sheetFormatPr defaultRowHeight="15" x14ac:dyDescent="0.25"/>
  <cols>
    <col min="1" max="1" width="22.140625" bestFit="1" customWidth="1"/>
    <col min="4" max="4" width="18.140625" bestFit="1" customWidth="1"/>
    <col min="5" max="6" width="18.28515625" customWidth="1"/>
    <col min="7" max="7" width="16" bestFit="1" customWidth="1"/>
    <col min="8" max="8" width="16" customWidth="1"/>
    <col min="9" max="9" width="16" bestFit="1" customWidth="1"/>
    <col min="10" max="10" width="14.42578125" bestFit="1" customWidth="1"/>
    <col min="11" max="11" width="19.7109375" bestFit="1" customWidth="1"/>
    <col min="12" max="12" width="18.140625" customWidth="1"/>
    <col min="13" max="13" width="18.5703125" customWidth="1"/>
    <col min="14" max="14" width="13.85546875" customWidth="1"/>
    <col min="15" max="15" width="39.5703125" customWidth="1"/>
  </cols>
  <sheetData>
    <row r="1" spans="1:15" ht="60" x14ac:dyDescent="0.25">
      <c r="A1" s="46" t="s">
        <v>15</v>
      </c>
      <c r="B1" s="47" t="s">
        <v>56</v>
      </c>
      <c r="C1" s="48" t="s">
        <v>57</v>
      </c>
      <c r="D1" s="46" t="s">
        <v>72</v>
      </c>
      <c r="E1" s="46" t="s">
        <v>73</v>
      </c>
      <c r="F1" s="46" t="s">
        <v>79</v>
      </c>
      <c r="G1" s="46" t="s">
        <v>74</v>
      </c>
      <c r="H1" s="46" t="s">
        <v>105</v>
      </c>
      <c r="I1" s="49" t="s">
        <v>106</v>
      </c>
      <c r="J1" s="50" t="s">
        <v>75</v>
      </c>
      <c r="K1" s="50" t="s">
        <v>77</v>
      </c>
      <c r="L1" s="50" t="s">
        <v>78</v>
      </c>
      <c r="M1" s="50" t="s">
        <v>76</v>
      </c>
      <c r="N1" s="50" t="s">
        <v>113</v>
      </c>
      <c r="O1" s="50" t="s">
        <v>118</v>
      </c>
    </row>
    <row r="2" spans="1:15" x14ac:dyDescent="0.25">
      <c r="B2" t="e">
        <f>VLOOKUP(A2,Data!$A$2:$B$16,2,FALSE)</f>
        <v>#N/A</v>
      </c>
      <c r="C2" t="e">
        <f>VLOOKUP(A2,Data!$A$2:$B$16,3,FALSE)</f>
        <v>#N/A</v>
      </c>
      <c r="D2" s="57"/>
      <c r="H2">
        <f>ROUNDUP(G2/60,2)</f>
        <v>0</v>
      </c>
      <c r="N2" cm="1">
        <f t="array" ref="N2:N1001">MONTH($D$2:$D$1001)</f>
        <v>1</v>
      </c>
    </row>
    <row r="3" spans="1:15" x14ac:dyDescent="0.25">
      <c r="B3" t="e">
        <f>VLOOKUP(A3,Data!$A$2:$B$16,2,FALSE)</f>
        <v>#N/A</v>
      </c>
      <c r="C3" t="e">
        <f>VLOOKUP(A3,Data!$A$2:$B$16,3,FALSE)</f>
        <v>#N/A</v>
      </c>
      <c r="D3" s="57"/>
      <c r="H3">
        <f t="shared" ref="H3:H66" si="0">ROUNDUP(G3/60,2)</f>
        <v>0</v>
      </c>
      <c r="N3">
        <v>1</v>
      </c>
    </row>
    <row r="4" spans="1:15" x14ac:dyDescent="0.25">
      <c r="B4" t="e">
        <f>VLOOKUP(A4,Data!$A$2:$B$16,2,FALSE)</f>
        <v>#N/A</v>
      </c>
      <c r="C4" t="e">
        <f>VLOOKUP(A4,Data!$A$2:$B$16,3,FALSE)</f>
        <v>#N/A</v>
      </c>
      <c r="D4" s="57"/>
      <c r="H4">
        <f t="shared" si="0"/>
        <v>0</v>
      </c>
      <c r="N4">
        <v>1</v>
      </c>
    </row>
    <row r="5" spans="1:15" x14ac:dyDescent="0.25">
      <c r="B5" t="e">
        <f>VLOOKUP(A5,Data!$A$2:$B$16,2,FALSE)</f>
        <v>#N/A</v>
      </c>
      <c r="C5" t="e">
        <f>VLOOKUP(A5,Data!$A$2:$B$16,3,FALSE)</f>
        <v>#N/A</v>
      </c>
      <c r="D5" s="57"/>
      <c r="H5">
        <f t="shared" si="0"/>
        <v>0</v>
      </c>
      <c r="N5">
        <v>1</v>
      </c>
    </row>
    <row r="6" spans="1:15" x14ac:dyDescent="0.25">
      <c r="B6" t="e">
        <f>VLOOKUP(A6,Data!$A$2:$B$16,2,FALSE)</f>
        <v>#N/A</v>
      </c>
      <c r="C6" t="e">
        <f>VLOOKUP(A6,Data!$A$2:$B$16,3,FALSE)</f>
        <v>#N/A</v>
      </c>
      <c r="D6" s="57"/>
      <c r="H6">
        <f t="shared" si="0"/>
        <v>0</v>
      </c>
      <c r="N6">
        <v>1</v>
      </c>
    </row>
    <row r="7" spans="1:15" x14ac:dyDescent="0.25">
      <c r="B7" t="e">
        <f>VLOOKUP(A7,Data!$A$2:$B$16,2,FALSE)</f>
        <v>#N/A</v>
      </c>
      <c r="C7" t="e">
        <f>VLOOKUP(A7,Data!$A$2:$B$16,3,FALSE)</f>
        <v>#N/A</v>
      </c>
      <c r="D7" s="57"/>
      <c r="H7">
        <f t="shared" si="0"/>
        <v>0</v>
      </c>
      <c r="N7">
        <v>1</v>
      </c>
    </row>
    <row r="8" spans="1:15" x14ac:dyDescent="0.25">
      <c r="B8" t="e">
        <f>VLOOKUP(A8,Data!$A$2:$B$16,2,FALSE)</f>
        <v>#N/A</v>
      </c>
      <c r="C8" t="e">
        <f>VLOOKUP(A8,Data!$A$2:$B$16,3,FALSE)</f>
        <v>#N/A</v>
      </c>
      <c r="D8" s="57"/>
      <c r="H8">
        <f t="shared" si="0"/>
        <v>0</v>
      </c>
      <c r="N8">
        <v>1</v>
      </c>
    </row>
    <row r="9" spans="1:15" x14ac:dyDescent="0.25">
      <c r="B9" t="e">
        <f>VLOOKUP(A9,Data!$A$2:$B$16,2,FALSE)</f>
        <v>#N/A</v>
      </c>
      <c r="C9" t="e">
        <f>VLOOKUP(A9,Data!$A$2:$B$16,3,FALSE)</f>
        <v>#N/A</v>
      </c>
      <c r="D9" s="57"/>
      <c r="H9">
        <f t="shared" si="0"/>
        <v>0</v>
      </c>
      <c r="N9">
        <v>1</v>
      </c>
    </row>
    <row r="10" spans="1:15" x14ac:dyDescent="0.25">
      <c r="B10" t="e">
        <f>VLOOKUP(A10,Data!$A$2:$B$16,2,FALSE)</f>
        <v>#N/A</v>
      </c>
      <c r="C10" t="e">
        <f>VLOOKUP(A10,Data!$A$2:$B$16,3,FALSE)</f>
        <v>#N/A</v>
      </c>
      <c r="D10" s="57"/>
      <c r="H10">
        <f t="shared" si="0"/>
        <v>0</v>
      </c>
      <c r="N10">
        <v>1</v>
      </c>
    </row>
    <row r="11" spans="1:15" x14ac:dyDescent="0.25">
      <c r="B11" t="e">
        <f>VLOOKUP(A11,Data!$A$2:$B$16,2,FALSE)</f>
        <v>#N/A</v>
      </c>
      <c r="C11" t="e">
        <f>VLOOKUP(A11,Data!$A$2:$B$16,3,FALSE)</f>
        <v>#N/A</v>
      </c>
      <c r="D11" s="57"/>
      <c r="H11">
        <f t="shared" si="0"/>
        <v>0</v>
      </c>
      <c r="N11">
        <v>1</v>
      </c>
    </row>
    <row r="12" spans="1:15" x14ac:dyDescent="0.25">
      <c r="B12" t="e">
        <f>VLOOKUP(A12,Data!$A$2:$B$16,2,FALSE)</f>
        <v>#N/A</v>
      </c>
      <c r="C12" t="e">
        <f>VLOOKUP(A12,Data!$A$2:$B$16,3,FALSE)</f>
        <v>#N/A</v>
      </c>
      <c r="D12" s="57"/>
      <c r="H12">
        <f t="shared" si="0"/>
        <v>0</v>
      </c>
      <c r="N12">
        <v>1</v>
      </c>
    </row>
    <row r="13" spans="1:15" x14ac:dyDescent="0.25">
      <c r="B13" t="e">
        <f>VLOOKUP(A13,Data!$A$2:$B$16,2,FALSE)</f>
        <v>#N/A</v>
      </c>
      <c r="C13" t="e">
        <f>VLOOKUP(A13,Data!$A$2:$B$16,3,FALSE)</f>
        <v>#N/A</v>
      </c>
      <c r="D13" s="57"/>
      <c r="H13">
        <f t="shared" si="0"/>
        <v>0</v>
      </c>
      <c r="N13">
        <v>1</v>
      </c>
    </row>
    <row r="14" spans="1:15" x14ac:dyDescent="0.25">
      <c r="B14" t="e">
        <f>VLOOKUP(A14,Data!$A$2:$B$16,2,FALSE)</f>
        <v>#N/A</v>
      </c>
      <c r="C14" t="e">
        <f>VLOOKUP(A14,Data!$A$2:$B$16,3,FALSE)</f>
        <v>#N/A</v>
      </c>
      <c r="D14" s="57"/>
      <c r="H14">
        <f t="shared" si="0"/>
        <v>0</v>
      </c>
      <c r="N14">
        <v>1</v>
      </c>
    </row>
    <row r="15" spans="1:15" x14ac:dyDescent="0.25">
      <c r="B15" t="e">
        <f>VLOOKUP(A15,Data!$A$2:$B$16,2,FALSE)</f>
        <v>#N/A</v>
      </c>
      <c r="C15" t="e">
        <f>VLOOKUP(A15,Data!$A$2:$B$16,3,FALSE)</f>
        <v>#N/A</v>
      </c>
      <c r="D15" s="57"/>
      <c r="H15">
        <f t="shared" si="0"/>
        <v>0</v>
      </c>
      <c r="N15">
        <v>1</v>
      </c>
    </row>
    <row r="16" spans="1:15" x14ac:dyDescent="0.25">
      <c r="B16" t="e">
        <f>VLOOKUP(A16,Data!$A$2:$B$16,2,FALSE)</f>
        <v>#N/A</v>
      </c>
      <c r="C16" t="e">
        <f>VLOOKUP(A16,Data!$A$2:$B$16,3,FALSE)</f>
        <v>#N/A</v>
      </c>
      <c r="D16" s="57"/>
      <c r="H16">
        <f t="shared" si="0"/>
        <v>0</v>
      </c>
      <c r="N16">
        <v>1</v>
      </c>
    </row>
    <row r="17" spans="2:14" x14ac:dyDescent="0.25">
      <c r="B17" t="e">
        <f>VLOOKUP(A17,Data!$A$2:$B$16,2,FALSE)</f>
        <v>#N/A</v>
      </c>
      <c r="C17" t="e">
        <f>VLOOKUP(A17,Data!$A$2:$B$16,3,FALSE)</f>
        <v>#N/A</v>
      </c>
      <c r="D17" s="57"/>
      <c r="H17">
        <f t="shared" si="0"/>
        <v>0</v>
      </c>
      <c r="N17">
        <v>1</v>
      </c>
    </row>
    <row r="18" spans="2:14" x14ac:dyDescent="0.25">
      <c r="B18" t="e">
        <f>VLOOKUP(A18,Data!$A$2:$B$16,2,FALSE)</f>
        <v>#N/A</v>
      </c>
      <c r="C18" t="e">
        <f>VLOOKUP(A18,Data!$A$2:$B$16,3,FALSE)</f>
        <v>#N/A</v>
      </c>
      <c r="D18" s="57"/>
      <c r="H18">
        <f t="shared" si="0"/>
        <v>0</v>
      </c>
      <c r="N18">
        <v>1</v>
      </c>
    </row>
    <row r="19" spans="2:14" x14ac:dyDescent="0.25">
      <c r="B19" t="e">
        <f>VLOOKUP(A19,Data!$A$2:$B$16,2,FALSE)</f>
        <v>#N/A</v>
      </c>
      <c r="C19" t="e">
        <f>VLOOKUP(A19,Data!$A$2:$B$16,3,FALSE)</f>
        <v>#N/A</v>
      </c>
      <c r="D19" s="57"/>
      <c r="H19">
        <f t="shared" si="0"/>
        <v>0</v>
      </c>
      <c r="N19">
        <v>1</v>
      </c>
    </row>
    <row r="20" spans="2:14" x14ac:dyDescent="0.25">
      <c r="B20" t="e">
        <f>VLOOKUP(A20,Data!$A$2:$B$16,2,FALSE)</f>
        <v>#N/A</v>
      </c>
      <c r="C20" t="e">
        <f>VLOOKUP(A20,Data!$A$2:$B$16,3,FALSE)</f>
        <v>#N/A</v>
      </c>
      <c r="D20" s="57"/>
      <c r="H20">
        <f t="shared" si="0"/>
        <v>0</v>
      </c>
      <c r="N20">
        <v>1</v>
      </c>
    </row>
    <row r="21" spans="2:14" x14ac:dyDescent="0.25">
      <c r="B21" t="e">
        <f>VLOOKUP(A21,Data!$A$2:$B$16,2,FALSE)</f>
        <v>#N/A</v>
      </c>
      <c r="C21" t="e">
        <f>VLOOKUP(A21,Data!$A$2:$B$16,3,FALSE)</f>
        <v>#N/A</v>
      </c>
      <c r="D21" s="56"/>
      <c r="H21">
        <f t="shared" si="0"/>
        <v>0</v>
      </c>
      <c r="N21">
        <v>1</v>
      </c>
    </row>
    <row r="22" spans="2:14" x14ac:dyDescent="0.25">
      <c r="B22" t="e">
        <f>VLOOKUP(A22,Data!$A$2:$B$16,2,FALSE)</f>
        <v>#N/A</v>
      </c>
      <c r="C22" t="e">
        <f>VLOOKUP(A22,Data!$A$2:$B$16,3,FALSE)</f>
        <v>#N/A</v>
      </c>
      <c r="D22" s="56"/>
      <c r="H22">
        <f t="shared" si="0"/>
        <v>0</v>
      </c>
      <c r="N22">
        <v>1</v>
      </c>
    </row>
    <row r="23" spans="2:14" x14ac:dyDescent="0.25">
      <c r="B23" t="e">
        <f>VLOOKUP(A23,Data!$A$2:$B$16,2,FALSE)</f>
        <v>#N/A</v>
      </c>
      <c r="C23" t="e">
        <f>VLOOKUP(A23,Data!$A$2:$B$16,3,FALSE)</f>
        <v>#N/A</v>
      </c>
      <c r="D23" s="56"/>
      <c r="H23">
        <f t="shared" si="0"/>
        <v>0</v>
      </c>
      <c r="N23">
        <v>1</v>
      </c>
    </row>
    <row r="24" spans="2:14" x14ac:dyDescent="0.25">
      <c r="B24" t="e">
        <f>VLOOKUP(A24,Data!$A$2:$B$16,2,FALSE)</f>
        <v>#N/A</v>
      </c>
      <c r="C24" t="e">
        <f>VLOOKUP(A24,Data!$A$2:$B$16,3,FALSE)</f>
        <v>#N/A</v>
      </c>
      <c r="D24" s="56"/>
      <c r="H24">
        <f t="shared" si="0"/>
        <v>0</v>
      </c>
      <c r="N24">
        <v>1</v>
      </c>
    </row>
    <row r="25" spans="2:14" x14ac:dyDescent="0.25">
      <c r="B25" t="e">
        <f>VLOOKUP(A25,Data!$A$2:$B$16,2,FALSE)</f>
        <v>#N/A</v>
      </c>
      <c r="C25" t="e">
        <f>VLOOKUP(A25,Data!$A$2:$B$16,3,FALSE)</f>
        <v>#N/A</v>
      </c>
      <c r="D25" s="56"/>
      <c r="H25">
        <f t="shared" si="0"/>
        <v>0</v>
      </c>
      <c r="N25">
        <v>1</v>
      </c>
    </row>
    <row r="26" spans="2:14" x14ac:dyDescent="0.25">
      <c r="B26" t="e">
        <f>VLOOKUP(A26,Data!$A$2:$B$16,2,FALSE)</f>
        <v>#N/A</v>
      </c>
      <c r="C26" t="e">
        <f>VLOOKUP(A26,Data!$A$2:$B$16,3,FALSE)</f>
        <v>#N/A</v>
      </c>
      <c r="D26" s="56"/>
      <c r="H26">
        <f t="shared" si="0"/>
        <v>0</v>
      </c>
      <c r="N26">
        <v>1</v>
      </c>
    </row>
    <row r="27" spans="2:14" x14ac:dyDescent="0.25">
      <c r="B27" t="e">
        <f>VLOOKUP(A27,Data!$A$2:$B$16,2,FALSE)</f>
        <v>#N/A</v>
      </c>
      <c r="C27" t="e">
        <f>VLOOKUP(A27,Data!$A$2:$B$16,3,FALSE)</f>
        <v>#N/A</v>
      </c>
      <c r="D27" s="56"/>
      <c r="H27">
        <f t="shared" si="0"/>
        <v>0</v>
      </c>
      <c r="N27">
        <v>1</v>
      </c>
    </row>
    <row r="28" spans="2:14" x14ac:dyDescent="0.25">
      <c r="B28" t="e">
        <f>VLOOKUP(A28,Data!$A$2:$B$16,2,FALSE)</f>
        <v>#N/A</v>
      </c>
      <c r="C28" t="e">
        <f>VLOOKUP(A28,Data!$A$2:$B$16,3,FALSE)</f>
        <v>#N/A</v>
      </c>
      <c r="D28" s="56"/>
      <c r="H28">
        <f t="shared" si="0"/>
        <v>0</v>
      </c>
      <c r="N28">
        <v>1</v>
      </c>
    </row>
    <row r="29" spans="2:14" x14ac:dyDescent="0.25">
      <c r="B29" t="e">
        <f>VLOOKUP(A29,Data!$A$2:$B$16,2,FALSE)</f>
        <v>#N/A</v>
      </c>
      <c r="C29" t="e">
        <f>VLOOKUP(A29,Data!$A$2:$B$16,3,FALSE)</f>
        <v>#N/A</v>
      </c>
      <c r="D29" s="56"/>
      <c r="H29">
        <f t="shared" si="0"/>
        <v>0</v>
      </c>
      <c r="N29">
        <v>1</v>
      </c>
    </row>
    <row r="30" spans="2:14" x14ac:dyDescent="0.25">
      <c r="B30" t="e">
        <f>VLOOKUP(A30,Data!$A$2:$B$16,2,FALSE)</f>
        <v>#N/A</v>
      </c>
      <c r="C30" t="e">
        <f>VLOOKUP(A30,Data!$A$2:$B$16,3,FALSE)</f>
        <v>#N/A</v>
      </c>
      <c r="D30" s="56"/>
      <c r="H30">
        <f t="shared" si="0"/>
        <v>0</v>
      </c>
      <c r="N30">
        <v>1</v>
      </c>
    </row>
    <row r="31" spans="2:14" x14ac:dyDescent="0.25">
      <c r="B31" t="e">
        <f>VLOOKUP(A31,Data!$A$2:$B$16,2,FALSE)</f>
        <v>#N/A</v>
      </c>
      <c r="C31" t="e">
        <f>VLOOKUP(A31,Data!$A$2:$B$16,3,FALSE)</f>
        <v>#N/A</v>
      </c>
      <c r="D31" s="56"/>
      <c r="H31">
        <f t="shared" si="0"/>
        <v>0</v>
      </c>
      <c r="N31">
        <v>1</v>
      </c>
    </row>
    <row r="32" spans="2:14" x14ac:dyDescent="0.25">
      <c r="B32" t="e">
        <f>VLOOKUP(A32,Data!$A$2:$B$16,2,FALSE)</f>
        <v>#N/A</v>
      </c>
      <c r="C32" t="e">
        <f>VLOOKUP(A32,Data!$A$2:$B$16,3,FALSE)</f>
        <v>#N/A</v>
      </c>
      <c r="D32" s="56"/>
      <c r="H32">
        <f t="shared" si="0"/>
        <v>0</v>
      </c>
      <c r="N32">
        <v>1</v>
      </c>
    </row>
    <row r="33" spans="2:14" x14ac:dyDescent="0.25">
      <c r="B33" t="e">
        <f>VLOOKUP(A33,Data!$A$2:$B$16,2,FALSE)</f>
        <v>#N/A</v>
      </c>
      <c r="C33" t="e">
        <f>VLOOKUP(A33,Data!$A$2:$B$16,3,FALSE)</f>
        <v>#N/A</v>
      </c>
      <c r="D33" s="56"/>
      <c r="H33">
        <f t="shared" si="0"/>
        <v>0</v>
      </c>
      <c r="N33">
        <v>1</v>
      </c>
    </row>
    <row r="34" spans="2:14" x14ac:dyDescent="0.25">
      <c r="B34" t="e">
        <f>VLOOKUP(A34,Data!$A$2:$B$16,2,FALSE)</f>
        <v>#N/A</v>
      </c>
      <c r="C34" t="e">
        <f>VLOOKUP(A34,Data!$A$2:$B$16,3,FALSE)</f>
        <v>#N/A</v>
      </c>
      <c r="D34" s="56"/>
      <c r="H34">
        <f t="shared" si="0"/>
        <v>0</v>
      </c>
      <c r="N34">
        <v>1</v>
      </c>
    </row>
    <row r="35" spans="2:14" x14ac:dyDescent="0.25">
      <c r="B35" t="e">
        <f>VLOOKUP(A35,Data!$A$2:$B$16,2,FALSE)</f>
        <v>#N/A</v>
      </c>
      <c r="C35" t="e">
        <f>VLOOKUP(A35,Data!$A$2:$B$16,3,FALSE)</f>
        <v>#N/A</v>
      </c>
      <c r="D35" s="56"/>
      <c r="H35">
        <f t="shared" si="0"/>
        <v>0</v>
      </c>
      <c r="N35">
        <v>1</v>
      </c>
    </row>
    <row r="36" spans="2:14" x14ac:dyDescent="0.25">
      <c r="B36" t="e">
        <f>VLOOKUP(A36,Data!$A$2:$B$16,2,FALSE)</f>
        <v>#N/A</v>
      </c>
      <c r="C36" t="e">
        <f>VLOOKUP(A36,Data!$A$2:$B$16,3,FALSE)</f>
        <v>#N/A</v>
      </c>
      <c r="D36" s="56"/>
      <c r="H36">
        <f t="shared" si="0"/>
        <v>0</v>
      </c>
      <c r="N36">
        <v>1</v>
      </c>
    </row>
    <row r="37" spans="2:14" x14ac:dyDescent="0.25">
      <c r="B37" t="e">
        <f>VLOOKUP(A37,Data!$A$2:$B$16,2,FALSE)</f>
        <v>#N/A</v>
      </c>
      <c r="C37" t="e">
        <f>VLOOKUP(A37,Data!$A$2:$B$16,3,FALSE)</f>
        <v>#N/A</v>
      </c>
      <c r="D37" s="56"/>
      <c r="H37">
        <f t="shared" si="0"/>
        <v>0</v>
      </c>
      <c r="N37">
        <v>1</v>
      </c>
    </row>
    <row r="38" spans="2:14" x14ac:dyDescent="0.25">
      <c r="B38" t="e">
        <f>VLOOKUP(A38,Data!$A$2:$B$16,2,FALSE)</f>
        <v>#N/A</v>
      </c>
      <c r="C38" t="e">
        <f>VLOOKUP(A38,Data!$A$2:$B$16,3,FALSE)</f>
        <v>#N/A</v>
      </c>
      <c r="D38" s="56"/>
      <c r="H38">
        <f t="shared" si="0"/>
        <v>0</v>
      </c>
      <c r="N38">
        <v>1</v>
      </c>
    </row>
    <row r="39" spans="2:14" x14ac:dyDescent="0.25">
      <c r="B39" t="e">
        <f>VLOOKUP(A39,Data!$A$2:$B$16,2,FALSE)</f>
        <v>#N/A</v>
      </c>
      <c r="C39" t="e">
        <f>VLOOKUP(A39,Data!$A$2:$B$16,3,FALSE)</f>
        <v>#N/A</v>
      </c>
      <c r="D39" s="56"/>
      <c r="H39">
        <f t="shared" si="0"/>
        <v>0</v>
      </c>
      <c r="N39">
        <v>1</v>
      </c>
    </row>
    <row r="40" spans="2:14" x14ac:dyDescent="0.25">
      <c r="B40" t="e">
        <f>VLOOKUP(A40,Data!$A$2:$B$16,2,FALSE)</f>
        <v>#N/A</v>
      </c>
      <c r="C40" t="e">
        <f>VLOOKUP(A40,Data!$A$2:$B$16,3,FALSE)</f>
        <v>#N/A</v>
      </c>
      <c r="D40" s="56"/>
      <c r="H40">
        <f t="shared" si="0"/>
        <v>0</v>
      </c>
      <c r="N40">
        <v>1</v>
      </c>
    </row>
    <row r="41" spans="2:14" x14ac:dyDescent="0.25">
      <c r="B41" t="e">
        <f>VLOOKUP(A41,Data!$A$2:$B$16,2,FALSE)</f>
        <v>#N/A</v>
      </c>
      <c r="C41" t="e">
        <f>VLOOKUP(A41,Data!$A$2:$B$16,3,FALSE)</f>
        <v>#N/A</v>
      </c>
      <c r="D41" s="56"/>
      <c r="H41">
        <f t="shared" si="0"/>
        <v>0</v>
      </c>
      <c r="N41">
        <v>1</v>
      </c>
    </row>
    <row r="42" spans="2:14" x14ac:dyDescent="0.25">
      <c r="B42" t="e">
        <f>VLOOKUP(A42,Data!$A$2:$B$16,2,FALSE)</f>
        <v>#N/A</v>
      </c>
      <c r="C42" t="e">
        <f>VLOOKUP(A42,Data!$A$2:$B$16,3,FALSE)</f>
        <v>#N/A</v>
      </c>
      <c r="D42" s="56"/>
      <c r="H42">
        <f t="shared" si="0"/>
        <v>0</v>
      </c>
      <c r="N42">
        <v>1</v>
      </c>
    </row>
    <row r="43" spans="2:14" x14ac:dyDescent="0.25">
      <c r="B43" t="e">
        <f>VLOOKUP(A43,Data!$A$2:$B$16,2,FALSE)</f>
        <v>#N/A</v>
      </c>
      <c r="C43" t="e">
        <f>VLOOKUP(A43,Data!$A$2:$B$16,3,FALSE)</f>
        <v>#N/A</v>
      </c>
      <c r="D43" s="56"/>
      <c r="H43">
        <f t="shared" si="0"/>
        <v>0</v>
      </c>
      <c r="N43">
        <v>1</v>
      </c>
    </row>
    <row r="44" spans="2:14" x14ac:dyDescent="0.25">
      <c r="B44" t="e">
        <f>VLOOKUP(A44,Data!$A$2:$B$16,2,FALSE)</f>
        <v>#N/A</v>
      </c>
      <c r="C44" t="e">
        <f>VLOOKUP(A44,Data!$A$2:$B$16,3,FALSE)</f>
        <v>#N/A</v>
      </c>
      <c r="D44" s="56"/>
      <c r="H44">
        <f t="shared" si="0"/>
        <v>0</v>
      </c>
      <c r="N44">
        <v>1</v>
      </c>
    </row>
    <row r="45" spans="2:14" x14ac:dyDescent="0.25">
      <c r="B45" t="e">
        <f>VLOOKUP(A45,Data!$A$2:$B$16,2,FALSE)</f>
        <v>#N/A</v>
      </c>
      <c r="C45" t="e">
        <f>VLOOKUP(A45,Data!$A$2:$B$16,3,FALSE)</f>
        <v>#N/A</v>
      </c>
      <c r="D45" s="56"/>
      <c r="H45">
        <f t="shared" si="0"/>
        <v>0</v>
      </c>
      <c r="N45">
        <v>1</v>
      </c>
    </row>
    <row r="46" spans="2:14" x14ac:dyDescent="0.25">
      <c r="B46" t="e">
        <f>VLOOKUP(A46,Data!$A$2:$B$16,2,FALSE)</f>
        <v>#N/A</v>
      </c>
      <c r="C46" t="e">
        <f>VLOOKUP(A46,Data!$A$2:$B$16,3,FALSE)</f>
        <v>#N/A</v>
      </c>
      <c r="D46" s="56"/>
      <c r="H46">
        <f t="shared" si="0"/>
        <v>0</v>
      </c>
      <c r="N46">
        <v>1</v>
      </c>
    </row>
    <row r="47" spans="2:14" x14ac:dyDescent="0.25">
      <c r="B47" t="e">
        <f>VLOOKUP(A47,Data!$A$2:$B$16,2,FALSE)</f>
        <v>#N/A</v>
      </c>
      <c r="C47" t="e">
        <f>VLOOKUP(A47,Data!$A$2:$B$16,3,FALSE)</f>
        <v>#N/A</v>
      </c>
      <c r="D47" s="56"/>
      <c r="H47">
        <f t="shared" si="0"/>
        <v>0</v>
      </c>
      <c r="N47">
        <v>1</v>
      </c>
    </row>
    <row r="48" spans="2:14" x14ac:dyDescent="0.25">
      <c r="B48" t="e">
        <f>VLOOKUP(A48,Data!$A$2:$B$16,2,FALSE)</f>
        <v>#N/A</v>
      </c>
      <c r="C48" t="e">
        <f>VLOOKUP(A48,Data!$A$2:$B$16,3,FALSE)</f>
        <v>#N/A</v>
      </c>
      <c r="D48" s="56"/>
      <c r="H48">
        <f t="shared" si="0"/>
        <v>0</v>
      </c>
      <c r="N48">
        <v>1</v>
      </c>
    </row>
    <row r="49" spans="2:14" x14ac:dyDescent="0.25">
      <c r="B49" t="e">
        <f>VLOOKUP(A49,Data!$A$2:$B$16,2,FALSE)</f>
        <v>#N/A</v>
      </c>
      <c r="C49" t="e">
        <f>VLOOKUP(A49,Data!$A$2:$B$16,3,FALSE)</f>
        <v>#N/A</v>
      </c>
      <c r="D49" s="56"/>
      <c r="H49">
        <f t="shared" si="0"/>
        <v>0</v>
      </c>
      <c r="N49">
        <v>1</v>
      </c>
    </row>
    <row r="50" spans="2:14" x14ac:dyDescent="0.25">
      <c r="B50" t="e">
        <f>VLOOKUP(A50,Data!$A$2:$B$16,2,FALSE)</f>
        <v>#N/A</v>
      </c>
      <c r="C50" t="e">
        <f>VLOOKUP(A50,Data!$A$2:$B$16,3,FALSE)</f>
        <v>#N/A</v>
      </c>
      <c r="D50" s="56"/>
      <c r="H50">
        <f t="shared" si="0"/>
        <v>0</v>
      </c>
      <c r="N50">
        <v>1</v>
      </c>
    </row>
    <row r="51" spans="2:14" x14ac:dyDescent="0.25">
      <c r="B51" t="e">
        <f>VLOOKUP(A51,Data!$A$2:$B$16,2,FALSE)</f>
        <v>#N/A</v>
      </c>
      <c r="C51" t="e">
        <f>VLOOKUP(A51,Data!$A$2:$B$16,3,FALSE)</f>
        <v>#N/A</v>
      </c>
      <c r="D51" s="56"/>
      <c r="H51">
        <f t="shared" si="0"/>
        <v>0</v>
      </c>
      <c r="N51">
        <v>1</v>
      </c>
    </row>
    <row r="52" spans="2:14" x14ac:dyDescent="0.25">
      <c r="B52" t="e">
        <f>VLOOKUP(A52,Data!$A$2:$B$16,2,FALSE)</f>
        <v>#N/A</v>
      </c>
      <c r="C52" t="e">
        <f>VLOOKUP(A52,Data!$A$2:$B$16,3,FALSE)</f>
        <v>#N/A</v>
      </c>
      <c r="D52" s="56"/>
      <c r="H52">
        <f t="shared" si="0"/>
        <v>0</v>
      </c>
      <c r="N52">
        <v>1</v>
      </c>
    </row>
    <row r="53" spans="2:14" x14ac:dyDescent="0.25">
      <c r="B53" t="e">
        <f>VLOOKUP(A53,Data!$A$2:$B$16,2,FALSE)</f>
        <v>#N/A</v>
      </c>
      <c r="C53" t="e">
        <f>VLOOKUP(A53,Data!$A$2:$B$16,3,FALSE)</f>
        <v>#N/A</v>
      </c>
      <c r="D53" s="56"/>
      <c r="H53">
        <f t="shared" si="0"/>
        <v>0</v>
      </c>
      <c r="N53">
        <v>1</v>
      </c>
    </row>
    <row r="54" spans="2:14" x14ac:dyDescent="0.25">
      <c r="B54" t="e">
        <f>VLOOKUP(A54,Data!$A$2:$B$16,2,FALSE)</f>
        <v>#N/A</v>
      </c>
      <c r="C54" t="e">
        <f>VLOOKUP(A54,Data!$A$2:$B$16,3,FALSE)</f>
        <v>#N/A</v>
      </c>
      <c r="D54" s="56"/>
      <c r="H54">
        <f t="shared" si="0"/>
        <v>0</v>
      </c>
      <c r="N54">
        <v>1</v>
      </c>
    </row>
    <row r="55" spans="2:14" x14ac:dyDescent="0.25">
      <c r="B55" t="e">
        <f>VLOOKUP(A55,Data!$A$2:$B$16,2,FALSE)</f>
        <v>#N/A</v>
      </c>
      <c r="C55" t="e">
        <f>VLOOKUP(A55,Data!$A$2:$B$16,3,FALSE)</f>
        <v>#N/A</v>
      </c>
      <c r="D55" s="56"/>
      <c r="H55">
        <f t="shared" si="0"/>
        <v>0</v>
      </c>
      <c r="N55">
        <v>1</v>
      </c>
    </row>
    <row r="56" spans="2:14" x14ac:dyDescent="0.25">
      <c r="B56" t="e">
        <f>VLOOKUP(A56,Data!$A$2:$B$16,2,FALSE)</f>
        <v>#N/A</v>
      </c>
      <c r="C56" t="e">
        <f>VLOOKUP(A56,Data!$A$2:$B$16,3,FALSE)</f>
        <v>#N/A</v>
      </c>
      <c r="D56" s="56"/>
      <c r="H56">
        <f t="shared" si="0"/>
        <v>0</v>
      </c>
      <c r="N56">
        <v>1</v>
      </c>
    </row>
    <row r="57" spans="2:14" x14ac:dyDescent="0.25">
      <c r="B57" t="e">
        <f>VLOOKUP(A57,Data!$A$2:$B$16,2,FALSE)</f>
        <v>#N/A</v>
      </c>
      <c r="C57" t="e">
        <f>VLOOKUP(A57,Data!$A$2:$B$16,3,FALSE)</f>
        <v>#N/A</v>
      </c>
      <c r="D57" s="56"/>
      <c r="H57">
        <f t="shared" si="0"/>
        <v>0</v>
      </c>
      <c r="N57">
        <v>1</v>
      </c>
    </row>
    <row r="58" spans="2:14" x14ac:dyDescent="0.25">
      <c r="B58" t="e">
        <f>VLOOKUP(A58,Data!$A$2:$B$16,2,FALSE)</f>
        <v>#N/A</v>
      </c>
      <c r="C58" t="e">
        <f>VLOOKUP(A58,Data!$A$2:$B$16,3,FALSE)</f>
        <v>#N/A</v>
      </c>
      <c r="D58" s="56"/>
      <c r="H58">
        <f t="shared" si="0"/>
        <v>0</v>
      </c>
      <c r="N58">
        <v>1</v>
      </c>
    </row>
    <row r="59" spans="2:14" x14ac:dyDescent="0.25">
      <c r="B59" t="e">
        <f>VLOOKUP(A59,Data!$A$2:$B$16,2,FALSE)</f>
        <v>#N/A</v>
      </c>
      <c r="C59" t="e">
        <f>VLOOKUP(A59,Data!$A$2:$B$16,3,FALSE)</f>
        <v>#N/A</v>
      </c>
      <c r="D59" s="56"/>
      <c r="H59">
        <f t="shared" si="0"/>
        <v>0</v>
      </c>
      <c r="N59">
        <v>1</v>
      </c>
    </row>
    <row r="60" spans="2:14" x14ac:dyDescent="0.25">
      <c r="B60" t="e">
        <f>VLOOKUP(A60,Data!$A$2:$B$16,2,FALSE)</f>
        <v>#N/A</v>
      </c>
      <c r="C60" t="e">
        <f>VLOOKUP(A60,Data!$A$2:$B$16,3,FALSE)</f>
        <v>#N/A</v>
      </c>
      <c r="D60" s="56"/>
      <c r="H60">
        <f t="shared" si="0"/>
        <v>0</v>
      </c>
      <c r="N60">
        <v>1</v>
      </c>
    </row>
    <row r="61" spans="2:14" x14ac:dyDescent="0.25">
      <c r="B61" t="e">
        <f>VLOOKUP(A61,Data!$A$2:$B$16,2,FALSE)</f>
        <v>#N/A</v>
      </c>
      <c r="C61" t="e">
        <f>VLOOKUP(A61,Data!$A$2:$B$16,3,FALSE)</f>
        <v>#N/A</v>
      </c>
      <c r="D61" s="56"/>
      <c r="H61">
        <f t="shared" si="0"/>
        <v>0</v>
      </c>
      <c r="N61">
        <v>1</v>
      </c>
    </row>
    <row r="62" spans="2:14" x14ac:dyDescent="0.25">
      <c r="B62" t="e">
        <f>VLOOKUP(A62,Data!$A$2:$B$16,2,FALSE)</f>
        <v>#N/A</v>
      </c>
      <c r="C62" t="e">
        <f>VLOOKUP(A62,Data!$A$2:$B$16,3,FALSE)</f>
        <v>#N/A</v>
      </c>
      <c r="D62" s="56"/>
      <c r="H62">
        <f t="shared" si="0"/>
        <v>0</v>
      </c>
      <c r="N62">
        <v>1</v>
      </c>
    </row>
    <row r="63" spans="2:14" x14ac:dyDescent="0.25">
      <c r="B63" t="e">
        <f>VLOOKUP(A63,Data!$A$2:$B$16,2,FALSE)</f>
        <v>#N/A</v>
      </c>
      <c r="C63" t="e">
        <f>VLOOKUP(A63,Data!$A$2:$B$16,3,FALSE)</f>
        <v>#N/A</v>
      </c>
      <c r="D63" s="56"/>
      <c r="H63">
        <f t="shared" si="0"/>
        <v>0</v>
      </c>
      <c r="N63">
        <v>1</v>
      </c>
    </row>
    <row r="64" spans="2:14" x14ac:dyDescent="0.25">
      <c r="B64" t="e">
        <f>VLOOKUP(A64,Data!$A$2:$B$16,2,FALSE)</f>
        <v>#N/A</v>
      </c>
      <c r="C64" t="e">
        <f>VLOOKUP(A64,Data!$A$2:$B$16,3,FALSE)</f>
        <v>#N/A</v>
      </c>
      <c r="D64" s="56"/>
      <c r="H64">
        <f t="shared" si="0"/>
        <v>0</v>
      </c>
      <c r="N64">
        <v>1</v>
      </c>
    </row>
    <row r="65" spans="2:14" x14ac:dyDescent="0.25">
      <c r="B65" t="e">
        <f>VLOOKUP(A65,Data!$A$2:$B$16,2,FALSE)</f>
        <v>#N/A</v>
      </c>
      <c r="C65" t="e">
        <f>VLOOKUP(A65,Data!$A$2:$B$16,3,FALSE)</f>
        <v>#N/A</v>
      </c>
      <c r="D65" s="56"/>
      <c r="H65">
        <f t="shared" si="0"/>
        <v>0</v>
      </c>
      <c r="N65">
        <v>1</v>
      </c>
    </row>
    <row r="66" spans="2:14" x14ac:dyDescent="0.25">
      <c r="B66" t="e">
        <f>VLOOKUP(A66,Data!$A$2:$B$16,2,FALSE)</f>
        <v>#N/A</v>
      </c>
      <c r="C66" t="e">
        <f>VLOOKUP(A66,Data!$A$2:$B$16,3,FALSE)</f>
        <v>#N/A</v>
      </c>
      <c r="D66" s="56"/>
      <c r="H66">
        <f t="shared" si="0"/>
        <v>0</v>
      </c>
      <c r="N66">
        <v>1</v>
      </c>
    </row>
    <row r="67" spans="2:14" x14ac:dyDescent="0.25">
      <c r="B67" t="e">
        <f>VLOOKUP(A67,Data!$A$2:$B$16,2,FALSE)</f>
        <v>#N/A</v>
      </c>
      <c r="C67" t="e">
        <f>VLOOKUP(A67,Data!$A$2:$B$16,3,FALSE)</f>
        <v>#N/A</v>
      </c>
      <c r="D67" s="56"/>
      <c r="H67">
        <f t="shared" ref="H67:H130" si="1">ROUNDUP(G67/60,2)</f>
        <v>0</v>
      </c>
      <c r="N67">
        <v>1</v>
      </c>
    </row>
    <row r="68" spans="2:14" x14ac:dyDescent="0.25">
      <c r="B68" t="e">
        <f>VLOOKUP(A68,Data!$A$2:$B$16,2,FALSE)</f>
        <v>#N/A</v>
      </c>
      <c r="C68" t="e">
        <f>VLOOKUP(A68,Data!$A$2:$B$16,3,FALSE)</f>
        <v>#N/A</v>
      </c>
      <c r="D68" s="56"/>
      <c r="H68">
        <f t="shared" si="1"/>
        <v>0</v>
      </c>
      <c r="N68">
        <v>1</v>
      </c>
    </row>
    <row r="69" spans="2:14" x14ac:dyDescent="0.25">
      <c r="B69" t="e">
        <f>VLOOKUP(A69,Data!$A$2:$B$16,2,FALSE)</f>
        <v>#N/A</v>
      </c>
      <c r="C69" t="e">
        <f>VLOOKUP(A69,Data!$A$2:$B$16,3,FALSE)</f>
        <v>#N/A</v>
      </c>
      <c r="D69" s="56"/>
      <c r="H69">
        <f t="shared" si="1"/>
        <v>0</v>
      </c>
      <c r="N69">
        <v>1</v>
      </c>
    </row>
    <row r="70" spans="2:14" x14ac:dyDescent="0.25">
      <c r="B70" t="e">
        <f>VLOOKUP(A70,Data!$A$2:$B$16,2,FALSE)</f>
        <v>#N/A</v>
      </c>
      <c r="C70" t="e">
        <f>VLOOKUP(A70,Data!$A$2:$B$16,3,FALSE)</f>
        <v>#N/A</v>
      </c>
      <c r="D70" s="56"/>
      <c r="H70">
        <f t="shared" si="1"/>
        <v>0</v>
      </c>
      <c r="N70">
        <v>1</v>
      </c>
    </row>
    <row r="71" spans="2:14" x14ac:dyDescent="0.25">
      <c r="B71" t="e">
        <f>VLOOKUP(A71,Data!$A$2:$B$16,2,FALSE)</f>
        <v>#N/A</v>
      </c>
      <c r="C71" t="e">
        <f>VLOOKUP(A71,Data!$A$2:$B$16,3,FALSE)</f>
        <v>#N/A</v>
      </c>
      <c r="D71" s="56"/>
      <c r="H71">
        <f t="shared" si="1"/>
        <v>0</v>
      </c>
      <c r="N71">
        <v>1</v>
      </c>
    </row>
    <row r="72" spans="2:14" x14ac:dyDescent="0.25">
      <c r="B72" t="e">
        <f>VLOOKUP(A72,Data!$A$2:$B$16,2,FALSE)</f>
        <v>#N/A</v>
      </c>
      <c r="C72" t="e">
        <f>VLOOKUP(A72,Data!$A$2:$B$16,3,FALSE)</f>
        <v>#N/A</v>
      </c>
      <c r="D72" s="56"/>
      <c r="H72">
        <f t="shared" si="1"/>
        <v>0</v>
      </c>
      <c r="N72">
        <v>1</v>
      </c>
    </row>
    <row r="73" spans="2:14" x14ac:dyDescent="0.25">
      <c r="B73" t="e">
        <f>VLOOKUP(A73,Data!$A$2:$B$16,2,FALSE)</f>
        <v>#N/A</v>
      </c>
      <c r="C73" t="e">
        <f>VLOOKUP(A73,Data!$A$2:$B$16,3,FALSE)</f>
        <v>#N/A</v>
      </c>
      <c r="D73" s="56"/>
      <c r="H73">
        <f t="shared" si="1"/>
        <v>0</v>
      </c>
      <c r="N73">
        <v>1</v>
      </c>
    </row>
    <row r="74" spans="2:14" x14ac:dyDescent="0.25">
      <c r="B74" t="e">
        <f>VLOOKUP(A74,Data!$A$2:$B$16,2,FALSE)</f>
        <v>#N/A</v>
      </c>
      <c r="C74" t="e">
        <f>VLOOKUP(A74,Data!$A$2:$B$16,3,FALSE)</f>
        <v>#N/A</v>
      </c>
      <c r="D74" s="56"/>
      <c r="H74">
        <f t="shared" si="1"/>
        <v>0</v>
      </c>
      <c r="N74">
        <v>1</v>
      </c>
    </row>
    <row r="75" spans="2:14" x14ac:dyDescent="0.25">
      <c r="B75" t="e">
        <f>VLOOKUP(A75,Data!$A$2:$B$16,2,FALSE)</f>
        <v>#N/A</v>
      </c>
      <c r="C75" t="e">
        <f>VLOOKUP(A75,Data!$A$2:$B$16,3,FALSE)</f>
        <v>#N/A</v>
      </c>
      <c r="D75" s="56"/>
      <c r="H75">
        <f t="shared" si="1"/>
        <v>0</v>
      </c>
      <c r="N75">
        <v>1</v>
      </c>
    </row>
    <row r="76" spans="2:14" x14ac:dyDescent="0.25">
      <c r="B76" t="e">
        <f>VLOOKUP(A76,Data!$A$2:$B$16,2,FALSE)</f>
        <v>#N/A</v>
      </c>
      <c r="C76" t="e">
        <f>VLOOKUP(A76,Data!$A$2:$B$16,3,FALSE)</f>
        <v>#N/A</v>
      </c>
      <c r="D76" s="56"/>
      <c r="H76">
        <f t="shared" si="1"/>
        <v>0</v>
      </c>
      <c r="N76">
        <v>1</v>
      </c>
    </row>
    <row r="77" spans="2:14" x14ac:dyDescent="0.25">
      <c r="B77" t="e">
        <f>VLOOKUP(A77,Data!$A$2:$B$16,2,FALSE)</f>
        <v>#N/A</v>
      </c>
      <c r="C77" t="e">
        <f>VLOOKUP(A77,Data!$A$2:$B$16,3,FALSE)</f>
        <v>#N/A</v>
      </c>
      <c r="D77" s="56"/>
      <c r="H77">
        <f t="shared" si="1"/>
        <v>0</v>
      </c>
      <c r="N77">
        <v>1</v>
      </c>
    </row>
    <row r="78" spans="2:14" x14ac:dyDescent="0.25">
      <c r="B78" t="e">
        <f>VLOOKUP(A78,Data!$A$2:$B$16,2,FALSE)</f>
        <v>#N/A</v>
      </c>
      <c r="C78" t="e">
        <f>VLOOKUP(A78,Data!$A$2:$B$16,3,FALSE)</f>
        <v>#N/A</v>
      </c>
      <c r="D78" s="56"/>
      <c r="H78">
        <f t="shared" si="1"/>
        <v>0</v>
      </c>
      <c r="N78">
        <v>1</v>
      </c>
    </row>
    <row r="79" spans="2:14" x14ac:dyDescent="0.25">
      <c r="B79" t="e">
        <f>VLOOKUP(A79,Data!$A$2:$B$16,2,FALSE)</f>
        <v>#N/A</v>
      </c>
      <c r="C79" t="e">
        <f>VLOOKUP(A79,Data!$A$2:$B$16,3,FALSE)</f>
        <v>#N/A</v>
      </c>
      <c r="D79" s="56"/>
      <c r="H79">
        <f t="shared" si="1"/>
        <v>0</v>
      </c>
      <c r="N79">
        <v>1</v>
      </c>
    </row>
    <row r="80" spans="2:14" x14ac:dyDescent="0.25">
      <c r="B80" t="e">
        <f>VLOOKUP(A80,Data!$A$2:$B$16,2,FALSE)</f>
        <v>#N/A</v>
      </c>
      <c r="C80" t="e">
        <f>VLOOKUP(A80,Data!$A$2:$B$16,3,FALSE)</f>
        <v>#N/A</v>
      </c>
      <c r="D80" s="56"/>
      <c r="H80">
        <f t="shared" si="1"/>
        <v>0</v>
      </c>
      <c r="N80">
        <v>1</v>
      </c>
    </row>
    <row r="81" spans="2:14" x14ac:dyDescent="0.25">
      <c r="B81" t="e">
        <f>VLOOKUP(A81,Data!$A$2:$B$16,2,FALSE)</f>
        <v>#N/A</v>
      </c>
      <c r="C81" t="e">
        <f>VLOOKUP(A81,Data!$A$2:$B$16,3,FALSE)</f>
        <v>#N/A</v>
      </c>
      <c r="D81" s="56"/>
      <c r="H81">
        <f t="shared" si="1"/>
        <v>0</v>
      </c>
      <c r="N81">
        <v>1</v>
      </c>
    </row>
    <row r="82" spans="2:14" x14ac:dyDescent="0.25">
      <c r="B82" t="e">
        <f>VLOOKUP(A82,Data!$A$2:$B$16,2,FALSE)</f>
        <v>#N/A</v>
      </c>
      <c r="C82" t="e">
        <f>VLOOKUP(A82,Data!$A$2:$B$16,3,FALSE)</f>
        <v>#N/A</v>
      </c>
      <c r="D82" s="56"/>
      <c r="H82">
        <f t="shared" si="1"/>
        <v>0</v>
      </c>
      <c r="N82">
        <v>1</v>
      </c>
    </row>
    <row r="83" spans="2:14" x14ac:dyDescent="0.25">
      <c r="B83" t="e">
        <f>VLOOKUP(A83,Data!$A$2:$B$16,2,FALSE)</f>
        <v>#N/A</v>
      </c>
      <c r="C83" t="e">
        <f>VLOOKUP(A83,Data!$A$2:$B$16,3,FALSE)</f>
        <v>#N/A</v>
      </c>
      <c r="D83" s="56"/>
      <c r="H83">
        <f t="shared" si="1"/>
        <v>0</v>
      </c>
      <c r="N83">
        <v>1</v>
      </c>
    </row>
    <row r="84" spans="2:14" x14ac:dyDescent="0.25">
      <c r="B84" t="e">
        <f>VLOOKUP(A84,Data!$A$2:$B$16,2,FALSE)</f>
        <v>#N/A</v>
      </c>
      <c r="C84" t="e">
        <f>VLOOKUP(A84,Data!$A$2:$B$16,3,FALSE)</f>
        <v>#N/A</v>
      </c>
      <c r="D84" s="56"/>
      <c r="H84">
        <f t="shared" si="1"/>
        <v>0</v>
      </c>
      <c r="N84">
        <v>1</v>
      </c>
    </row>
    <row r="85" spans="2:14" x14ac:dyDescent="0.25">
      <c r="B85" t="e">
        <f>VLOOKUP(A85,Data!$A$2:$B$16,2,FALSE)</f>
        <v>#N/A</v>
      </c>
      <c r="C85" t="e">
        <f>VLOOKUP(A85,Data!$A$2:$B$16,3,FALSE)</f>
        <v>#N/A</v>
      </c>
      <c r="D85" s="56"/>
      <c r="H85">
        <f t="shared" si="1"/>
        <v>0</v>
      </c>
      <c r="N85">
        <v>1</v>
      </c>
    </row>
    <row r="86" spans="2:14" x14ac:dyDescent="0.25">
      <c r="B86" t="e">
        <f>VLOOKUP(A86,Data!$A$2:$B$16,2,FALSE)</f>
        <v>#N/A</v>
      </c>
      <c r="C86" t="e">
        <f>VLOOKUP(A86,Data!$A$2:$B$16,3,FALSE)</f>
        <v>#N/A</v>
      </c>
      <c r="D86" s="56"/>
      <c r="H86">
        <f t="shared" si="1"/>
        <v>0</v>
      </c>
      <c r="N86">
        <v>1</v>
      </c>
    </row>
    <row r="87" spans="2:14" x14ac:dyDescent="0.25">
      <c r="B87" t="e">
        <f>VLOOKUP(A87,Data!$A$2:$B$16,2,FALSE)</f>
        <v>#N/A</v>
      </c>
      <c r="C87" t="e">
        <f>VLOOKUP(A87,Data!$A$2:$B$16,3,FALSE)</f>
        <v>#N/A</v>
      </c>
      <c r="D87" s="56"/>
      <c r="H87">
        <f t="shared" si="1"/>
        <v>0</v>
      </c>
      <c r="N87">
        <v>1</v>
      </c>
    </row>
    <row r="88" spans="2:14" x14ac:dyDescent="0.25">
      <c r="B88" t="e">
        <f>VLOOKUP(A88,Data!$A$2:$B$16,2,FALSE)</f>
        <v>#N/A</v>
      </c>
      <c r="C88" t="e">
        <f>VLOOKUP(A88,Data!$A$2:$B$16,3,FALSE)</f>
        <v>#N/A</v>
      </c>
      <c r="D88" s="56"/>
      <c r="H88">
        <f t="shared" si="1"/>
        <v>0</v>
      </c>
      <c r="N88">
        <v>1</v>
      </c>
    </row>
    <row r="89" spans="2:14" x14ac:dyDescent="0.25">
      <c r="B89" t="e">
        <f>VLOOKUP(A89,Data!$A$2:$B$16,2,FALSE)</f>
        <v>#N/A</v>
      </c>
      <c r="C89" t="e">
        <f>VLOOKUP(A89,Data!$A$2:$B$16,3,FALSE)</f>
        <v>#N/A</v>
      </c>
      <c r="D89" s="56"/>
      <c r="H89">
        <f t="shared" si="1"/>
        <v>0</v>
      </c>
      <c r="N89">
        <v>1</v>
      </c>
    </row>
    <row r="90" spans="2:14" x14ac:dyDescent="0.25">
      <c r="B90" t="e">
        <f>VLOOKUP(A90,Data!$A$2:$B$16,2,FALSE)</f>
        <v>#N/A</v>
      </c>
      <c r="C90" t="e">
        <f>VLOOKUP(A90,Data!$A$2:$B$16,3,FALSE)</f>
        <v>#N/A</v>
      </c>
      <c r="D90" s="56"/>
      <c r="H90">
        <f t="shared" si="1"/>
        <v>0</v>
      </c>
      <c r="N90">
        <v>1</v>
      </c>
    </row>
    <row r="91" spans="2:14" x14ac:dyDescent="0.25">
      <c r="B91" t="e">
        <f>VLOOKUP(A91,Data!$A$2:$B$16,2,FALSE)</f>
        <v>#N/A</v>
      </c>
      <c r="C91" t="e">
        <f>VLOOKUP(A91,Data!$A$2:$B$16,3,FALSE)</f>
        <v>#N/A</v>
      </c>
      <c r="D91" s="56"/>
      <c r="H91">
        <f t="shared" si="1"/>
        <v>0</v>
      </c>
      <c r="N91">
        <v>1</v>
      </c>
    </row>
    <row r="92" spans="2:14" x14ac:dyDescent="0.25">
      <c r="B92" t="e">
        <f>VLOOKUP(A92,Data!$A$2:$B$16,2,FALSE)</f>
        <v>#N/A</v>
      </c>
      <c r="C92" t="e">
        <f>VLOOKUP(A92,Data!$A$2:$B$16,3,FALSE)</f>
        <v>#N/A</v>
      </c>
      <c r="D92" s="56"/>
      <c r="H92">
        <f t="shared" si="1"/>
        <v>0</v>
      </c>
      <c r="N92">
        <v>1</v>
      </c>
    </row>
    <row r="93" spans="2:14" x14ac:dyDescent="0.25">
      <c r="B93" t="e">
        <f>VLOOKUP(A93,Data!$A$2:$B$16,2,FALSE)</f>
        <v>#N/A</v>
      </c>
      <c r="C93" t="e">
        <f>VLOOKUP(A93,Data!$A$2:$B$16,3,FALSE)</f>
        <v>#N/A</v>
      </c>
      <c r="D93" s="56"/>
      <c r="H93">
        <f t="shared" si="1"/>
        <v>0</v>
      </c>
      <c r="N93">
        <v>1</v>
      </c>
    </row>
    <row r="94" spans="2:14" x14ac:dyDescent="0.25">
      <c r="B94" t="e">
        <f>VLOOKUP(A94,Data!$A$2:$B$16,2,FALSE)</f>
        <v>#N/A</v>
      </c>
      <c r="C94" t="e">
        <f>VLOOKUP(A94,Data!$A$2:$B$16,3,FALSE)</f>
        <v>#N/A</v>
      </c>
      <c r="D94" s="56"/>
      <c r="H94">
        <f t="shared" si="1"/>
        <v>0</v>
      </c>
      <c r="N94">
        <v>1</v>
      </c>
    </row>
    <row r="95" spans="2:14" x14ac:dyDescent="0.25">
      <c r="B95" t="e">
        <f>VLOOKUP(A95,Data!$A$2:$B$16,2,FALSE)</f>
        <v>#N/A</v>
      </c>
      <c r="C95" t="e">
        <f>VLOOKUP(A95,Data!$A$2:$B$16,3,FALSE)</f>
        <v>#N/A</v>
      </c>
      <c r="D95" s="56"/>
      <c r="H95">
        <f t="shared" si="1"/>
        <v>0</v>
      </c>
      <c r="N95">
        <v>1</v>
      </c>
    </row>
    <row r="96" spans="2:14" x14ac:dyDescent="0.25">
      <c r="B96" t="e">
        <f>VLOOKUP(A96,Data!$A$2:$B$16,2,FALSE)</f>
        <v>#N/A</v>
      </c>
      <c r="C96" t="e">
        <f>VLOOKUP(A96,Data!$A$2:$B$16,3,FALSE)</f>
        <v>#N/A</v>
      </c>
      <c r="D96" s="56"/>
      <c r="H96">
        <f t="shared" si="1"/>
        <v>0</v>
      </c>
      <c r="N96">
        <v>1</v>
      </c>
    </row>
    <row r="97" spans="2:14" x14ac:dyDescent="0.25">
      <c r="B97" t="e">
        <f>VLOOKUP(A97,Data!$A$2:$B$16,2,FALSE)</f>
        <v>#N/A</v>
      </c>
      <c r="C97" t="e">
        <f>VLOOKUP(A97,Data!$A$2:$B$16,3,FALSE)</f>
        <v>#N/A</v>
      </c>
      <c r="D97" s="56"/>
      <c r="H97">
        <f t="shared" si="1"/>
        <v>0</v>
      </c>
      <c r="N97">
        <v>1</v>
      </c>
    </row>
    <row r="98" spans="2:14" x14ac:dyDescent="0.25">
      <c r="B98" t="e">
        <f>VLOOKUP(A98,Data!$A$2:$B$16,2,FALSE)</f>
        <v>#N/A</v>
      </c>
      <c r="C98" t="e">
        <f>VLOOKUP(A98,Data!$A$2:$B$16,3,FALSE)</f>
        <v>#N/A</v>
      </c>
      <c r="D98" s="56"/>
      <c r="H98">
        <f t="shared" si="1"/>
        <v>0</v>
      </c>
      <c r="N98">
        <v>1</v>
      </c>
    </row>
    <row r="99" spans="2:14" x14ac:dyDescent="0.25">
      <c r="B99" t="e">
        <f>VLOOKUP(A99,Data!$A$2:$B$16,2,FALSE)</f>
        <v>#N/A</v>
      </c>
      <c r="C99" t="e">
        <f>VLOOKUP(A99,Data!$A$2:$B$16,3,FALSE)</f>
        <v>#N/A</v>
      </c>
      <c r="D99" s="56"/>
      <c r="H99">
        <f t="shared" si="1"/>
        <v>0</v>
      </c>
      <c r="N99">
        <v>1</v>
      </c>
    </row>
    <row r="100" spans="2:14" x14ac:dyDescent="0.25">
      <c r="B100" t="e">
        <f>VLOOKUP(A100,Data!$A$2:$B$16,2,FALSE)</f>
        <v>#N/A</v>
      </c>
      <c r="C100" t="e">
        <f>VLOOKUP(A100,Data!$A$2:$B$16,3,FALSE)</f>
        <v>#N/A</v>
      </c>
      <c r="D100" s="56"/>
      <c r="H100">
        <f t="shared" si="1"/>
        <v>0</v>
      </c>
      <c r="N100">
        <v>1</v>
      </c>
    </row>
    <row r="101" spans="2:14" x14ac:dyDescent="0.25">
      <c r="B101" t="e">
        <f>VLOOKUP(A101,Data!$A$2:$B$16,2,FALSE)</f>
        <v>#N/A</v>
      </c>
      <c r="C101" t="e">
        <f>VLOOKUP(A101,Data!$A$2:$B$16,3,FALSE)</f>
        <v>#N/A</v>
      </c>
      <c r="D101" s="56"/>
      <c r="H101">
        <f t="shared" si="1"/>
        <v>0</v>
      </c>
      <c r="N101">
        <v>1</v>
      </c>
    </row>
    <row r="102" spans="2:14" x14ac:dyDescent="0.25">
      <c r="B102" t="e">
        <f>VLOOKUP(A102,Data!$A$2:$B$16,2,FALSE)</f>
        <v>#N/A</v>
      </c>
      <c r="C102" t="e">
        <f>VLOOKUP(A102,Data!$A$2:$B$16,3,FALSE)</f>
        <v>#N/A</v>
      </c>
      <c r="D102" s="56"/>
      <c r="H102">
        <f t="shared" si="1"/>
        <v>0</v>
      </c>
      <c r="N102">
        <v>1</v>
      </c>
    </row>
    <row r="103" spans="2:14" x14ac:dyDescent="0.25">
      <c r="B103" t="e">
        <f>VLOOKUP(A103,Data!$A$2:$B$16,2,FALSE)</f>
        <v>#N/A</v>
      </c>
      <c r="C103" t="e">
        <f>VLOOKUP(A103,Data!$A$2:$B$16,3,FALSE)</f>
        <v>#N/A</v>
      </c>
      <c r="D103" s="56"/>
      <c r="H103">
        <f t="shared" si="1"/>
        <v>0</v>
      </c>
      <c r="N103">
        <v>1</v>
      </c>
    </row>
    <row r="104" spans="2:14" x14ac:dyDescent="0.25">
      <c r="B104" t="e">
        <f>VLOOKUP(A104,Data!$A$2:$B$16,2,FALSE)</f>
        <v>#N/A</v>
      </c>
      <c r="C104" t="e">
        <f>VLOOKUP(A104,Data!$A$2:$B$16,3,FALSE)</f>
        <v>#N/A</v>
      </c>
      <c r="D104" s="56"/>
      <c r="H104">
        <f t="shared" si="1"/>
        <v>0</v>
      </c>
      <c r="N104">
        <v>1</v>
      </c>
    </row>
    <row r="105" spans="2:14" x14ac:dyDescent="0.25">
      <c r="B105" t="e">
        <f>VLOOKUP(A105,Data!$A$2:$B$16,2,FALSE)</f>
        <v>#N/A</v>
      </c>
      <c r="C105" t="e">
        <f>VLOOKUP(A105,Data!$A$2:$B$16,3,FALSE)</f>
        <v>#N/A</v>
      </c>
      <c r="D105" s="56"/>
      <c r="H105">
        <f t="shared" si="1"/>
        <v>0</v>
      </c>
      <c r="N105">
        <v>1</v>
      </c>
    </row>
    <row r="106" spans="2:14" x14ac:dyDescent="0.25">
      <c r="B106" t="e">
        <f>VLOOKUP(A106,Data!$A$2:$B$16,2,FALSE)</f>
        <v>#N/A</v>
      </c>
      <c r="C106" t="e">
        <f>VLOOKUP(A106,Data!$A$2:$B$16,3,FALSE)</f>
        <v>#N/A</v>
      </c>
      <c r="D106" s="56"/>
      <c r="H106">
        <f t="shared" si="1"/>
        <v>0</v>
      </c>
      <c r="N106">
        <v>1</v>
      </c>
    </row>
    <row r="107" spans="2:14" x14ac:dyDescent="0.25">
      <c r="B107" t="e">
        <f>VLOOKUP(A107,Data!$A$2:$B$16,2,FALSE)</f>
        <v>#N/A</v>
      </c>
      <c r="C107" t="e">
        <f>VLOOKUP(A107,Data!$A$2:$B$16,3,FALSE)</f>
        <v>#N/A</v>
      </c>
      <c r="D107" s="56"/>
      <c r="H107">
        <f t="shared" si="1"/>
        <v>0</v>
      </c>
      <c r="N107">
        <v>1</v>
      </c>
    </row>
    <row r="108" spans="2:14" x14ac:dyDescent="0.25">
      <c r="B108" t="e">
        <f>VLOOKUP(A108,Data!$A$2:$B$16,2,FALSE)</f>
        <v>#N/A</v>
      </c>
      <c r="C108" t="e">
        <f>VLOOKUP(A108,Data!$A$2:$B$16,3,FALSE)</f>
        <v>#N/A</v>
      </c>
      <c r="D108" s="56"/>
      <c r="H108">
        <f t="shared" si="1"/>
        <v>0</v>
      </c>
      <c r="N108">
        <v>1</v>
      </c>
    </row>
    <row r="109" spans="2:14" x14ac:dyDescent="0.25">
      <c r="B109" t="e">
        <f>VLOOKUP(A109,Data!$A$2:$B$16,2,FALSE)</f>
        <v>#N/A</v>
      </c>
      <c r="C109" t="e">
        <f>VLOOKUP(A109,Data!$A$2:$B$16,3,FALSE)</f>
        <v>#N/A</v>
      </c>
      <c r="D109" s="56"/>
      <c r="H109">
        <f t="shared" si="1"/>
        <v>0</v>
      </c>
      <c r="N109">
        <v>1</v>
      </c>
    </row>
    <row r="110" spans="2:14" x14ac:dyDescent="0.25">
      <c r="B110" t="e">
        <f>VLOOKUP(A110,Data!$A$2:$B$16,2,FALSE)</f>
        <v>#N/A</v>
      </c>
      <c r="C110" t="e">
        <f>VLOOKUP(A110,Data!$A$2:$B$16,3,FALSE)</f>
        <v>#N/A</v>
      </c>
      <c r="D110" s="56"/>
      <c r="H110">
        <f t="shared" si="1"/>
        <v>0</v>
      </c>
      <c r="N110">
        <v>1</v>
      </c>
    </row>
    <row r="111" spans="2:14" x14ac:dyDescent="0.25">
      <c r="B111" t="e">
        <f>VLOOKUP(A111,Data!$A$2:$B$16,2,FALSE)</f>
        <v>#N/A</v>
      </c>
      <c r="C111" t="e">
        <f>VLOOKUP(A111,Data!$A$2:$B$16,3,FALSE)</f>
        <v>#N/A</v>
      </c>
      <c r="D111" s="56"/>
      <c r="H111">
        <f t="shared" si="1"/>
        <v>0</v>
      </c>
      <c r="N111">
        <v>1</v>
      </c>
    </row>
    <row r="112" spans="2:14" x14ac:dyDescent="0.25">
      <c r="B112" t="e">
        <f>VLOOKUP(A112,Data!$A$2:$B$16,2,FALSE)</f>
        <v>#N/A</v>
      </c>
      <c r="C112" t="e">
        <f>VLOOKUP(A112,Data!$A$2:$B$16,3,FALSE)</f>
        <v>#N/A</v>
      </c>
      <c r="D112" s="56"/>
      <c r="H112">
        <f t="shared" si="1"/>
        <v>0</v>
      </c>
      <c r="N112">
        <v>1</v>
      </c>
    </row>
    <row r="113" spans="2:14" x14ac:dyDescent="0.25">
      <c r="B113" t="e">
        <f>VLOOKUP(A113,Data!$A$2:$B$16,2,FALSE)</f>
        <v>#N/A</v>
      </c>
      <c r="C113" t="e">
        <f>VLOOKUP(A113,Data!$A$2:$B$16,3,FALSE)</f>
        <v>#N/A</v>
      </c>
      <c r="D113" s="56"/>
      <c r="H113">
        <f t="shared" si="1"/>
        <v>0</v>
      </c>
      <c r="N113">
        <v>1</v>
      </c>
    </row>
    <row r="114" spans="2:14" x14ac:dyDescent="0.25">
      <c r="B114" t="e">
        <f>VLOOKUP(A114,Data!$A$2:$B$16,2,FALSE)</f>
        <v>#N/A</v>
      </c>
      <c r="C114" t="e">
        <f>VLOOKUP(A114,Data!$A$2:$B$16,3,FALSE)</f>
        <v>#N/A</v>
      </c>
      <c r="D114" s="56"/>
      <c r="H114">
        <f t="shared" si="1"/>
        <v>0</v>
      </c>
      <c r="N114">
        <v>1</v>
      </c>
    </row>
    <row r="115" spans="2:14" x14ac:dyDescent="0.25">
      <c r="B115" t="e">
        <f>VLOOKUP(A115,Data!$A$2:$B$16,2,FALSE)</f>
        <v>#N/A</v>
      </c>
      <c r="C115" t="e">
        <f>VLOOKUP(A115,Data!$A$2:$B$16,3,FALSE)</f>
        <v>#N/A</v>
      </c>
      <c r="D115" s="56"/>
      <c r="H115">
        <f t="shared" si="1"/>
        <v>0</v>
      </c>
      <c r="N115">
        <v>1</v>
      </c>
    </row>
    <row r="116" spans="2:14" x14ac:dyDescent="0.25">
      <c r="B116" t="e">
        <f>VLOOKUP(A116,Data!$A$2:$B$16,2,FALSE)</f>
        <v>#N/A</v>
      </c>
      <c r="C116" t="e">
        <f>VLOOKUP(A116,Data!$A$2:$B$16,3,FALSE)</f>
        <v>#N/A</v>
      </c>
      <c r="D116" s="56"/>
      <c r="H116">
        <f t="shared" si="1"/>
        <v>0</v>
      </c>
      <c r="N116">
        <v>1</v>
      </c>
    </row>
    <row r="117" spans="2:14" x14ac:dyDescent="0.25">
      <c r="B117" t="e">
        <f>VLOOKUP(A117,Data!$A$2:$B$16,2,FALSE)</f>
        <v>#N/A</v>
      </c>
      <c r="C117" t="e">
        <f>VLOOKUP(A117,Data!$A$2:$B$16,3,FALSE)</f>
        <v>#N/A</v>
      </c>
      <c r="D117" s="56"/>
      <c r="H117">
        <f t="shared" si="1"/>
        <v>0</v>
      </c>
      <c r="N117">
        <v>1</v>
      </c>
    </row>
    <row r="118" spans="2:14" x14ac:dyDescent="0.25">
      <c r="B118" t="e">
        <f>VLOOKUP(A118,Data!$A$2:$B$16,2,FALSE)</f>
        <v>#N/A</v>
      </c>
      <c r="C118" t="e">
        <f>VLOOKUP(A118,Data!$A$2:$B$16,3,FALSE)</f>
        <v>#N/A</v>
      </c>
      <c r="D118" s="56"/>
      <c r="H118">
        <f t="shared" si="1"/>
        <v>0</v>
      </c>
      <c r="N118">
        <v>1</v>
      </c>
    </row>
    <row r="119" spans="2:14" x14ac:dyDescent="0.25">
      <c r="B119" t="e">
        <f>VLOOKUP(A119,Data!$A$2:$B$16,2,FALSE)</f>
        <v>#N/A</v>
      </c>
      <c r="C119" t="e">
        <f>VLOOKUP(A119,Data!$A$2:$B$16,3,FALSE)</f>
        <v>#N/A</v>
      </c>
      <c r="D119" s="56"/>
      <c r="H119">
        <f t="shared" si="1"/>
        <v>0</v>
      </c>
      <c r="N119">
        <v>1</v>
      </c>
    </row>
    <row r="120" spans="2:14" x14ac:dyDescent="0.25">
      <c r="B120" t="e">
        <f>VLOOKUP(A120,Data!$A$2:$B$16,2,FALSE)</f>
        <v>#N/A</v>
      </c>
      <c r="C120" t="e">
        <f>VLOOKUP(A120,Data!$A$2:$B$16,3,FALSE)</f>
        <v>#N/A</v>
      </c>
      <c r="D120" s="56"/>
      <c r="H120">
        <f t="shared" si="1"/>
        <v>0</v>
      </c>
      <c r="N120">
        <v>1</v>
      </c>
    </row>
    <row r="121" spans="2:14" x14ac:dyDescent="0.25">
      <c r="B121" t="e">
        <f>VLOOKUP(A121,Data!$A$2:$B$16,2,FALSE)</f>
        <v>#N/A</v>
      </c>
      <c r="C121" t="e">
        <f>VLOOKUP(A121,Data!$A$2:$B$16,3,FALSE)</f>
        <v>#N/A</v>
      </c>
      <c r="D121" s="56"/>
      <c r="H121">
        <f t="shared" si="1"/>
        <v>0</v>
      </c>
      <c r="N121">
        <v>1</v>
      </c>
    </row>
    <row r="122" spans="2:14" x14ac:dyDescent="0.25">
      <c r="B122" t="e">
        <f>VLOOKUP(A122,Data!$A$2:$B$16,2,FALSE)</f>
        <v>#N/A</v>
      </c>
      <c r="C122" t="e">
        <f>VLOOKUP(A122,Data!$A$2:$B$16,3,FALSE)</f>
        <v>#N/A</v>
      </c>
      <c r="D122" s="56"/>
      <c r="H122">
        <f t="shared" si="1"/>
        <v>0</v>
      </c>
      <c r="N122">
        <v>1</v>
      </c>
    </row>
    <row r="123" spans="2:14" x14ac:dyDescent="0.25">
      <c r="B123" t="e">
        <f>VLOOKUP(A123,Data!$A$2:$B$16,2,FALSE)</f>
        <v>#N/A</v>
      </c>
      <c r="C123" t="e">
        <f>VLOOKUP(A123,Data!$A$2:$B$16,3,FALSE)</f>
        <v>#N/A</v>
      </c>
      <c r="D123" s="56"/>
      <c r="H123">
        <f t="shared" si="1"/>
        <v>0</v>
      </c>
      <c r="N123">
        <v>1</v>
      </c>
    </row>
    <row r="124" spans="2:14" x14ac:dyDescent="0.25">
      <c r="B124" t="e">
        <f>VLOOKUP(A124,Data!$A$2:$B$16,2,FALSE)</f>
        <v>#N/A</v>
      </c>
      <c r="C124" t="e">
        <f>VLOOKUP(A124,Data!$A$2:$B$16,3,FALSE)</f>
        <v>#N/A</v>
      </c>
      <c r="D124" s="56"/>
      <c r="H124">
        <f t="shared" si="1"/>
        <v>0</v>
      </c>
      <c r="N124">
        <v>1</v>
      </c>
    </row>
    <row r="125" spans="2:14" x14ac:dyDescent="0.25">
      <c r="B125" t="e">
        <f>VLOOKUP(A125,Data!$A$2:$B$16,2,FALSE)</f>
        <v>#N/A</v>
      </c>
      <c r="C125" t="e">
        <f>VLOOKUP(A125,Data!$A$2:$B$16,3,FALSE)</f>
        <v>#N/A</v>
      </c>
      <c r="D125" s="56"/>
      <c r="H125">
        <f t="shared" si="1"/>
        <v>0</v>
      </c>
      <c r="N125">
        <v>1</v>
      </c>
    </row>
    <row r="126" spans="2:14" x14ac:dyDescent="0.25">
      <c r="B126" t="e">
        <f>VLOOKUP(A126,Data!$A$2:$B$16,2,FALSE)</f>
        <v>#N/A</v>
      </c>
      <c r="C126" t="e">
        <f>VLOOKUP(A126,Data!$A$2:$B$16,3,FALSE)</f>
        <v>#N/A</v>
      </c>
      <c r="D126" s="56"/>
      <c r="H126">
        <f t="shared" si="1"/>
        <v>0</v>
      </c>
      <c r="N126">
        <v>1</v>
      </c>
    </row>
    <row r="127" spans="2:14" x14ac:dyDescent="0.25">
      <c r="B127" t="e">
        <f>VLOOKUP(A127,Data!$A$2:$B$16,2,FALSE)</f>
        <v>#N/A</v>
      </c>
      <c r="C127" t="e">
        <f>VLOOKUP(A127,Data!$A$2:$B$16,3,FALSE)</f>
        <v>#N/A</v>
      </c>
      <c r="D127" s="56"/>
      <c r="H127">
        <f t="shared" si="1"/>
        <v>0</v>
      </c>
      <c r="N127">
        <v>1</v>
      </c>
    </row>
    <row r="128" spans="2:14" x14ac:dyDescent="0.25">
      <c r="B128" t="e">
        <f>VLOOKUP(A128,Data!$A$2:$B$16,2,FALSE)</f>
        <v>#N/A</v>
      </c>
      <c r="C128" t="e">
        <f>VLOOKUP(A128,Data!$A$2:$B$16,3,FALSE)</f>
        <v>#N/A</v>
      </c>
      <c r="D128" s="56"/>
      <c r="H128">
        <f t="shared" si="1"/>
        <v>0</v>
      </c>
      <c r="N128">
        <v>1</v>
      </c>
    </row>
    <row r="129" spans="2:14" x14ac:dyDescent="0.25">
      <c r="B129" t="e">
        <f>VLOOKUP(A129,Data!$A$2:$B$16,2,FALSE)</f>
        <v>#N/A</v>
      </c>
      <c r="C129" t="e">
        <f>VLOOKUP(A129,Data!$A$2:$B$16,3,FALSE)</f>
        <v>#N/A</v>
      </c>
      <c r="D129" s="56"/>
      <c r="H129">
        <f t="shared" si="1"/>
        <v>0</v>
      </c>
      <c r="N129">
        <v>1</v>
      </c>
    </row>
    <row r="130" spans="2:14" x14ac:dyDescent="0.25">
      <c r="B130" t="e">
        <f>VLOOKUP(A130,Data!$A$2:$B$16,2,FALSE)</f>
        <v>#N/A</v>
      </c>
      <c r="C130" t="e">
        <f>VLOOKUP(A130,Data!$A$2:$B$16,3,FALSE)</f>
        <v>#N/A</v>
      </c>
      <c r="D130" s="56"/>
      <c r="H130">
        <f t="shared" si="1"/>
        <v>0</v>
      </c>
      <c r="N130">
        <v>1</v>
      </c>
    </row>
    <row r="131" spans="2:14" x14ac:dyDescent="0.25">
      <c r="B131" t="e">
        <f>VLOOKUP(A131,Data!$A$2:$B$16,2,FALSE)</f>
        <v>#N/A</v>
      </c>
      <c r="C131" t="e">
        <f>VLOOKUP(A131,Data!$A$2:$B$16,3,FALSE)</f>
        <v>#N/A</v>
      </c>
      <c r="D131" s="56"/>
      <c r="H131">
        <f t="shared" ref="H131:H194" si="2">ROUNDUP(G131/60,2)</f>
        <v>0</v>
      </c>
      <c r="N131">
        <v>1</v>
      </c>
    </row>
    <row r="132" spans="2:14" x14ac:dyDescent="0.25">
      <c r="B132" t="e">
        <f>VLOOKUP(A132,Data!$A$2:$B$16,2,FALSE)</f>
        <v>#N/A</v>
      </c>
      <c r="C132" t="e">
        <f>VLOOKUP(A132,Data!$A$2:$B$16,3,FALSE)</f>
        <v>#N/A</v>
      </c>
      <c r="D132" s="56"/>
      <c r="H132">
        <f t="shared" si="2"/>
        <v>0</v>
      </c>
      <c r="N132">
        <v>1</v>
      </c>
    </row>
    <row r="133" spans="2:14" x14ac:dyDescent="0.25">
      <c r="B133" t="e">
        <f>VLOOKUP(A133,Data!$A$2:$B$16,2,FALSE)</f>
        <v>#N/A</v>
      </c>
      <c r="C133" t="e">
        <f>VLOOKUP(A133,Data!$A$2:$B$16,3,FALSE)</f>
        <v>#N/A</v>
      </c>
      <c r="D133" s="56"/>
      <c r="H133">
        <f t="shared" si="2"/>
        <v>0</v>
      </c>
      <c r="N133">
        <v>1</v>
      </c>
    </row>
    <row r="134" spans="2:14" x14ac:dyDescent="0.25">
      <c r="B134" t="e">
        <f>VLOOKUP(A134,Data!$A$2:$B$16,2,FALSE)</f>
        <v>#N/A</v>
      </c>
      <c r="C134" t="e">
        <f>VLOOKUP(A134,Data!$A$2:$B$16,3,FALSE)</f>
        <v>#N/A</v>
      </c>
      <c r="D134" s="56"/>
      <c r="H134">
        <f t="shared" si="2"/>
        <v>0</v>
      </c>
      <c r="N134">
        <v>1</v>
      </c>
    </row>
    <row r="135" spans="2:14" x14ac:dyDescent="0.25">
      <c r="B135" t="e">
        <f>VLOOKUP(A135,Data!$A$2:$B$16,2,FALSE)</f>
        <v>#N/A</v>
      </c>
      <c r="C135" t="e">
        <f>VLOOKUP(A135,Data!$A$2:$B$16,3,FALSE)</f>
        <v>#N/A</v>
      </c>
      <c r="D135" s="56"/>
      <c r="H135">
        <f t="shared" si="2"/>
        <v>0</v>
      </c>
      <c r="N135">
        <v>1</v>
      </c>
    </row>
    <row r="136" spans="2:14" x14ac:dyDescent="0.25">
      <c r="B136" t="e">
        <f>VLOOKUP(A136,Data!$A$2:$B$16,2,FALSE)</f>
        <v>#N/A</v>
      </c>
      <c r="C136" t="e">
        <f>VLOOKUP(A136,Data!$A$2:$B$16,3,FALSE)</f>
        <v>#N/A</v>
      </c>
      <c r="D136" s="56"/>
      <c r="H136">
        <f t="shared" si="2"/>
        <v>0</v>
      </c>
      <c r="N136">
        <v>1</v>
      </c>
    </row>
    <row r="137" spans="2:14" x14ac:dyDescent="0.25">
      <c r="B137" t="e">
        <f>VLOOKUP(A137,Data!$A$2:$B$16,2,FALSE)</f>
        <v>#N/A</v>
      </c>
      <c r="C137" t="e">
        <f>VLOOKUP(A137,Data!$A$2:$B$16,3,FALSE)</f>
        <v>#N/A</v>
      </c>
      <c r="D137" s="56"/>
      <c r="H137">
        <f t="shared" si="2"/>
        <v>0</v>
      </c>
      <c r="N137">
        <v>1</v>
      </c>
    </row>
    <row r="138" spans="2:14" x14ac:dyDescent="0.25">
      <c r="B138" t="e">
        <f>VLOOKUP(A138,Data!$A$2:$B$16,2,FALSE)</f>
        <v>#N/A</v>
      </c>
      <c r="C138" t="e">
        <f>VLOOKUP(A138,Data!$A$2:$B$16,3,FALSE)</f>
        <v>#N/A</v>
      </c>
      <c r="D138" s="56"/>
      <c r="H138">
        <f t="shared" si="2"/>
        <v>0</v>
      </c>
      <c r="N138">
        <v>1</v>
      </c>
    </row>
    <row r="139" spans="2:14" x14ac:dyDescent="0.25">
      <c r="B139" t="e">
        <f>VLOOKUP(A139,Data!$A$2:$B$16,2,FALSE)</f>
        <v>#N/A</v>
      </c>
      <c r="C139" t="e">
        <f>VLOOKUP(A139,Data!$A$2:$B$16,3,FALSE)</f>
        <v>#N/A</v>
      </c>
      <c r="D139" s="56"/>
      <c r="H139">
        <f t="shared" si="2"/>
        <v>0</v>
      </c>
      <c r="N139">
        <v>1</v>
      </c>
    </row>
    <row r="140" spans="2:14" x14ac:dyDescent="0.25">
      <c r="B140" t="e">
        <f>VLOOKUP(A140,Data!$A$2:$B$16,2,FALSE)</f>
        <v>#N/A</v>
      </c>
      <c r="C140" t="e">
        <f>VLOOKUP(A140,Data!$A$2:$B$16,3,FALSE)</f>
        <v>#N/A</v>
      </c>
      <c r="D140" s="56"/>
      <c r="H140">
        <f t="shared" si="2"/>
        <v>0</v>
      </c>
      <c r="N140">
        <v>1</v>
      </c>
    </row>
    <row r="141" spans="2:14" x14ac:dyDescent="0.25">
      <c r="B141" t="e">
        <f>VLOOKUP(A141,Data!$A$2:$B$16,2,FALSE)</f>
        <v>#N/A</v>
      </c>
      <c r="C141" t="e">
        <f>VLOOKUP(A141,Data!$A$2:$B$16,3,FALSE)</f>
        <v>#N/A</v>
      </c>
      <c r="D141" s="56"/>
      <c r="H141">
        <f t="shared" si="2"/>
        <v>0</v>
      </c>
      <c r="N141">
        <v>1</v>
      </c>
    </row>
    <row r="142" spans="2:14" x14ac:dyDescent="0.25">
      <c r="B142" t="e">
        <f>VLOOKUP(A142,Data!$A$2:$B$16,2,FALSE)</f>
        <v>#N/A</v>
      </c>
      <c r="C142" t="e">
        <f>VLOOKUP(A142,Data!$A$2:$B$16,3,FALSE)</f>
        <v>#N/A</v>
      </c>
      <c r="D142" s="56"/>
      <c r="H142">
        <f t="shared" si="2"/>
        <v>0</v>
      </c>
      <c r="N142">
        <v>1</v>
      </c>
    </row>
    <row r="143" spans="2:14" x14ac:dyDescent="0.25">
      <c r="B143" t="e">
        <f>VLOOKUP(A143,Data!$A$2:$B$16,2,FALSE)</f>
        <v>#N/A</v>
      </c>
      <c r="C143" t="e">
        <f>VLOOKUP(A143,Data!$A$2:$B$16,3,FALSE)</f>
        <v>#N/A</v>
      </c>
      <c r="D143" s="56"/>
      <c r="H143">
        <f t="shared" si="2"/>
        <v>0</v>
      </c>
      <c r="N143">
        <v>1</v>
      </c>
    </row>
    <row r="144" spans="2:14" x14ac:dyDescent="0.25">
      <c r="B144" t="e">
        <f>VLOOKUP(A144,Data!$A$2:$B$16,2,FALSE)</f>
        <v>#N/A</v>
      </c>
      <c r="C144" t="e">
        <f>VLOOKUP(A144,Data!$A$2:$B$16,3,FALSE)</f>
        <v>#N/A</v>
      </c>
      <c r="D144" s="56"/>
      <c r="H144">
        <f t="shared" si="2"/>
        <v>0</v>
      </c>
      <c r="N144">
        <v>1</v>
      </c>
    </row>
    <row r="145" spans="2:14" x14ac:dyDescent="0.25">
      <c r="B145" t="e">
        <f>VLOOKUP(A145,Data!$A$2:$B$16,2,FALSE)</f>
        <v>#N/A</v>
      </c>
      <c r="C145" t="e">
        <f>VLOOKUP(A145,Data!$A$2:$B$16,3,FALSE)</f>
        <v>#N/A</v>
      </c>
      <c r="D145" s="56"/>
      <c r="H145">
        <f t="shared" si="2"/>
        <v>0</v>
      </c>
      <c r="N145">
        <v>1</v>
      </c>
    </row>
    <row r="146" spans="2:14" x14ac:dyDescent="0.25">
      <c r="B146" t="e">
        <f>VLOOKUP(A146,Data!$A$2:$B$16,2,FALSE)</f>
        <v>#N/A</v>
      </c>
      <c r="C146" t="e">
        <f>VLOOKUP(A146,Data!$A$2:$B$16,3,FALSE)</f>
        <v>#N/A</v>
      </c>
      <c r="D146" s="56"/>
      <c r="H146">
        <f t="shared" si="2"/>
        <v>0</v>
      </c>
      <c r="N146">
        <v>1</v>
      </c>
    </row>
    <row r="147" spans="2:14" x14ac:dyDescent="0.25">
      <c r="B147" t="e">
        <f>VLOOKUP(A147,Data!$A$2:$B$16,2,FALSE)</f>
        <v>#N/A</v>
      </c>
      <c r="C147" t="e">
        <f>VLOOKUP(A147,Data!$A$2:$B$16,3,FALSE)</f>
        <v>#N/A</v>
      </c>
      <c r="D147" s="56"/>
      <c r="H147">
        <f t="shared" si="2"/>
        <v>0</v>
      </c>
      <c r="N147">
        <v>1</v>
      </c>
    </row>
    <row r="148" spans="2:14" x14ac:dyDescent="0.25">
      <c r="B148" t="e">
        <f>VLOOKUP(A148,Data!$A$2:$B$16,2,FALSE)</f>
        <v>#N/A</v>
      </c>
      <c r="C148" t="e">
        <f>VLOOKUP(A148,Data!$A$2:$B$16,3,FALSE)</f>
        <v>#N/A</v>
      </c>
      <c r="D148" s="56"/>
      <c r="H148">
        <f t="shared" si="2"/>
        <v>0</v>
      </c>
      <c r="N148">
        <v>1</v>
      </c>
    </row>
    <row r="149" spans="2:14" x14ac:dyDescent="0.25">
      <c r="B149" t="e">
        <f>VLOOKUP(A149,Data!$A$2:$B$16,2,FALSE)</f>
        <v>#N/A</v>
      </c>
      <c r="C149" t="e">
        <f>VLOOKUP(A149,Data!$A$2:$B$16,3,FALSE)</f>
        <v>#N/A</v>
      </c>
      <c r="D149" s="56"/>
      <c r="H149">
        <f t="shared" si="2"/>
        <v>0</v>
      </c>
      <c r="N149">
        <v>1</v>
      </c>
    </row>
    <row r="150" spans="2:14" x14ac:dyDescent="0.25">
      <c r="B150" t="e">
        <f>VLOOKUP(A150,Data!$A$2:$B$16,2,FALSE)</f>
        <v>#N/A</v>
      </c>
      <c r="C150" t="e">
        <f>VLOOKUP(A150,Data!$A$2:$B$16,3,FALSE)</f>
        <v>#N/A</v>
      </c>
      <c r="D150" s="56"/>
      <c r="H150">
        <f t="shared" si="2"/>
        <v>0</v>
      </c>
      <c r="N150">
        <v>1</v>
      </c>
    </row>
    <row r="151" spans="2:14" x14ac:dyDescent="0.25">
      <c r="B151" t="e">
        <f>VLOOKUP(A151,Data!$A$2:$B$16,2,FALSE)</f>
        <v>#N/A</v>
      </c>
      <c r="C151" t="e">
        <f>VLOOKUP(A151,Data!$A$2:$B$16,3,FALSE)</f>
        <v>#N/A</v>
      </c>
      <c r="D151" s="56"/>
      <c r="H151">
        <f t="shared" si="2"/>
        <v>0</v>
      </c>
      <c r="N151">
        <v>1</v>
      </c>
    </row>
    <row r="152" spans="2:14" x14ac:dyDescent="0.25">
      <c r="B152" t="e">
        <f>VLOOKUP(A152,Data!$A$2:$B$16,2,FALSE)</f>
        <v>#N/A</v>
      </c>
      <c r="C152" t="e">
        <f>VLOOKUP(A152,Data!$A$2:$B$16,3,FALSE)</f>
        <v>#N/A</v>
      </c>
      <c r="D152" s="56"/>
      <c r="H152">
        <f t="shared" si="2"/>
        <v>0</v>
      </c>
      <c r="N152">
        <v>1</v>
      </c>
    </row>
    <row r="153" spans="2:14" x14ac:dyDescent="0.25">
      <c r="B153" t="e">
        <f>VLOOKUP(A153,Data!$A$2:$B$16,2,FALSE)</f>
        <v>#N/A</v>
      </c>
      <c r="C153" t="e">
        <f>VLOOKUP(A153,Data!$A$2:$B$16,3,FALSE)</f>
        <v>#N/A</v>
      </c>
      <c r="D153" s="56"/>
      <c r="H153">
        <f t="shared" si="2"/>
        <v>0</v>
      </c>
      <c r="N153">
        <v>1</v>
      </c>
    </row>
    <row r="154" spans="2:14" x14ac:dyDescent="0.25">
      <c r="B154" t="e">
        <f>VLOOKUP(A154,Data!$A$2:$B$16,2,FALSE)</f>
        <v>#N/A</v>
      </c>
      <c r="C154" t="e">
        <f>VLOOKUP(A154,Data!$A$2:$B$16,3,FALSE)</f>
        <v>#N/A</v>
      </c>
      <c r="D154" s="56"/>
      <c r="H154">
        <f t="shared" si="2"/>
        <v>0</v>
      </c>
      <c r="N154">
        <v>1</v>
      </c>
    </row>
    <row r="155" spans="2:14" x14ac:dyDescent="0.25">
      <c r="B155" t="e">
        <f>VLOOKUP(A155,Data!$A$2:$B$16,2,FALSE)</f>
        <v>#N/A</v>
      </c>
      <c r="C155" t="e">
        <f>VLOOKUP(A155,Data!$A$2:$B$16,3,FALSE)</f>
        <v>#N/A</v>
      </c>
      <c r="D155" s="56"/>
      <c r="H155">
        <f t="shared" si="2"/>
        <v>0</v>
      </c>
      <c r="N155">
        <v>1</v>
      </c>
    </row>
    <row r="156" spans="2:14" x14ac:dyDescent="0.25">
      <c r="B156" t="e">
        <f>VLOOKUP(A156,Data!$A$2:$B$16,2,FALSE)</f>
        <v>#N/A</v>
      </c>
      <c r="C156" t="e">
        <f>VLOOKUP(A156,Data!$A$2:$B$16,3,FALSE)</f>
        <v>#N/A</v>
      </c>
      <c r="D156" s="56"/>
      <c r="H156">
        <f t="shared" si="2"/>
        <v>0</v>
      </c>
      <c r="N156">
        <v>1</v>
      </c>
    </row>
    <row r="157" spans="2:14" x14ac:dyDescent="0.25">
      <c r="B157" t="e">
        <f>VLOOKUP(A157,Data!$A$2:$B$16,2,FALSE)</f>
        <v>#N/A</v>
      </c>
      <c r="C157" t="e">
        <f>VLOOKUP(A157,Data!$A$2:$B$16,3,FALSE)</f>
        <v>#N/A</v>
      </c>
      <c r="D157" s="56"/>
      <c r="H157">
        <f t="shared" si="2"/>
        <v>0</v>
      </c>
      <c r="N157">
        <v>1</v>
      </c>
    </row>
    <row r="158" spans="2:14" x14ac:dyDescent="0.25">
      <c r="B158" t="e">
        <f>VLOOKUP(A158,Data!$A$2:$B$16,2,FALSE)</f>
        <v>#N/A</v>
      </c>
      <c r="C158" t="e">
        <f>VLOOKUP(A158,Data!$A$2:$B$16,3,FALSE)</f>
        <v>#N/A</v>
      </c>
      <c r="D158" s="56"/>
      <c r="H158">
        <f t="shared" si="2"/>
        <v>0</v>
      </c>
      <c r="N158">
        <v>1</v>
      </c>
    </row>
    <row r="159" spans="2:14" x14ac:dyDescent="0.25">
      <c r="B159" t="e">
        <f>VLOOKUP(A159,Data!$A$2:$B$16,2,FALSE)</f>
        <v>#N/A</v>
      </c>
      <c r="C159" t="e">
        <f>VLOOKUP(A159,Data!$A$2:$B$16,3,FALSE)</f>
        <v>#N/A</v>
      </c>
      <c r="D159" s="56"/>
      <c r="H159">
        <f t="shared" si="2"/>
        <v>0</v>
      </c>
      <c r="N159">
        <v>1</v>
      </c>
    </row>
    <row r="160" spans="2:14" x14ac:dyDescent="0.25">
      <c r="B160" t="e">
        <f>VLOOKUP(A160,Data!$A$2:$B$16,2,FALSE)</f>
        <v>#N/A</v>
      </c>
      <c r="C160" t="e">
        <f>VLOOKUP(A160,Data!$A$2:$B$16,3,FALSE)</f>
        <v>#N/A</v>
      </c>
      <c r="D160" s="56"/>
      <c r="H160">
        <f t="shared" si="2"/>
        <v>0</v>
      </c>
      <c r="N160">
        <v>1</v>
      </c>
    </row>
    <row r="161" spans="2:14" x14ac:dyDescent="0.25">
      <c r="B161" t="e">
        <f>VLOOKUP(A161,Data!$A$2:$B$16,2,FALSE)</f>
        <v>#N/A</v>
      </c>
      <c r="C161" t="e">
        <f>VLOOKUP(A161,Data!$A$2:$B$16,3,FALSE)</f>
        <v>#N/A</v>
      </c>
      <c r="D161" s="56"/>
      <c r="H161">
        <f t="shared" si="2"/>
        <v>0</v>
      </c>
      <c r="N161">
        <v>1</v>
      </c>
    </row>
    <row r="162" spans="2:14" x14ac:dyDescent="0.25">
      <c r="B162" t="e">
        <f>VLOOKUP(A162,Data!$A$2:$B$16,2,FALSE)</f>
        <v>#N/A</v>
      </c>
      <c r="C162" t="e">
        <f>VLOOKUP(A162,Data!$A$2:$B$16,3,FALSE)</f>
        <v>#N/A</v>
      </c>
      <c r="D162" s="56"/>
      <c r="H162">
        <f t="shared" si="2"/>
        <v>0</v>
      </c>
      <c r="N162">
        <v>1</v>
      </c>
    </row>
    <row r="163" spans="2:14" x14ac:dyDescent="0.25">
      <c r="B163" t="e">
        <f>VLOOKUP(A163,Data!$A$2:$B$16,2,FALSE)</f>
        <v>#N/A</v>
      </c>
      <c r="C163" t="e">
        <f>VLOOKUP(A163,Data!$A$2:$B$16,3,FALSE)</f>
        <v>#N/A</v>
      </c>
      <c r="D163" s="56"/>
      <c r="H163">
        <f t="shared" si="2"/>
        <v>0</v>
      </c>
      <c r="N163">
        <v>1</v>
      </c>
    </row>
    <row r="164" spans="2:14" x14ac:dyDescent="0.25">
      <c r="B164" t="e">
        <f>VLOOKUP(A164,Data!$A$2:$B$16,2,FALSE)</f>
        <v>#N/A</v>
      </c>
      <c r="C164" t="e">
        <f>VLOOKUP(A164,Data!$A$2:$B$16,3,FALSE)</f>
        <v>#N/A</v>
      </c>
      <c r="D164" s="56"/>
      <c r="H164">
        <f t="shared" si="2"/>
        <v>0</v>
      </c>
      <c r="N164">
        <v>1</v>
      </c>
    </row>
    <row r="165" spans="2:14" x14ac:dyDescent="0.25">
      <c r="B165" t="e">
        <f>VLOOKUP(A165,Data!$A$2:$B$16,2,FALSE)</f>
        <v>#N/A</v>
      </c>
      <c r="C165" t="e">
        <f>VLOOKUP(A165,Data!$A$2:$B$16,3,FALSE)</f>
        <v>#N/A</v>
      </c>
      <c r="D165" s="56"/>
      <c r="H165">
        <f t="shared" si="2"/>
        <v>0</v>
      </c>
      <c r="N165">
        <v>1</v>
      </c>
    </row>
    <row r="166" spans="2:14" x14ac:dyDescent="0.25">
      <c r="B166" t="e">
        <f>VLOOKUP(A166,Data!$A$2:$B$16,2,FALSE)</f>
        <v>#N/A</v>
      </c>
      <c r="C166" t="e">
        <f>VLOOKUP(A166,Data!$A$2:$B$16,3,FALSE)</f>
        <v>#N/A</v>
      </c>
      <c r="D166" s="56"/>
      <c r="H166">
        <f t="shared" si="2"/>
        <v>0</v>
      </c>
      <c r="N166">
        <v>1</v>
      </c>
    </row>
    <row r="167" spans="2:14" x14ac:dyDescent="0.25">
      <c r="B167" t="e">
        <f>VLOOKUP(A167,Data!$A$2:$B$16,2,FALSE)</f>
        <v>#N/A</v>
      </c>
      <c r="C167" t="e">
        <f>VLOOKUP(A167,Data!$A$2:$B$16,3,FALSE)</f>
        <v>#N/A</v>
      </c>
      <c r="D167" s="56"/>
      <c r="H167">
        <f t="shared" si="2"/>
        <v>0</v>
      </c>
      <c r="N167">
        <v>1</v>
      </c>
    </row>
    <row r="168" spans="2:14" x14ac:dyDescent="0.25">
      <c r="B168" t="e">
        <f>VLOOKUP(A168,Data!$A$2:$B$16,2,FALSE)</f>
        <v>#N/A</v>
      </c>
      <c r="C168" t="e">
        <f>VLOOKUP(A168,Data!$A$2:$B$16,3,FALSE)</f>
        <v>#N/A</v>
      </c>
      <c r="D168" s="56"/>
      <c r="H168">
        <f t="shared" si="2"/>
        <v>0</v>
      </c>
      <c r="N168">
        <v>1</v>
      </c>
    </row>
    <row r="169" spans="2:14" x14ac:dyDescent="0.25">
      <c r="B169" t="e">
        <f>VLOOKUP(A169,Data!$A$2:$B$16,2,FALSE)</f>
        <v>#N/A</v>
      </c>
      <c r="C169" t="e">
        <f>VLOOKUP(A169,Data!$A$2:$B$16,3,FALSE)</f>
        <v>#N/A</v>
      </c>
      <c r="D169" s="56"/>
      <c r="H169">
        <f t="shared" si="2"/>
        <v>0</v>
      </c>
      <c r="N169">
        <v>1</v>
      </c>
    </row>
    <row r="170" spans="2:14" x14ac:dyDescent="0.25">
      <c r="B170" t="e">
        <f>VLOOKUP(A170,Data!$A$2:$B$16,2,FALSE)</f>
        <v>#N/A</v>
      </c>
      <c r="C170" t="e">
        <f>VLOOKUP(A170,Data!$A$2:$B$16,3,FALSE)</f>
        <v>#N/A</v>
      </c>
      <c r="D170" s="56"/>
      <c r="H170">
        <f t="shared" si="2"/>
        <v>0</v>
      </c>
      <c r="N170">
        <v>1</v>
      </c>
    </row>
    <row r="171" spans="2:14" x14ac:dyDescent="0.25">
      <c r="B171" t="e">
        <f>VLOOKUP(A171,Data!$A$2:$B$16,2,FALSE)</f>
        <v>#N/A</v>
      </c>
      <c r="C171" t="e">
        <f>VLOOKUP(A171,Data!$A$2:$B$16,3,FALSE)</f>
        <v>#N/A</v>
      </c>
      <c r="D171" s="56"/>
      <c r="H171">
        <f t="shared" si="2"/>
        <v>0</v>
      </c>
      <c r="N171">
        <v>1</v>
      </c>
    </row>
    <row r="172" spans="2:14" x14ac:dyDescent="0.25">
      <c r="B172" t="e">
        <f>VLOOKUP(A172,Data!$A$2:$B$16,2,FALSE)</f>
        <v>#N/A</v>
      </c>
      <c r="C172" t="e">
        <f>VLOOKUP(A172,Data!$A$2:$B$16,3,FALSE)</f>
        <v>#N/A</v>
      </c>
      <c r="D172" s="56"/>
      <c r="H172">
        <f t="shared" si="2"/>
        <v>0</v>
      </c>
      <c r="N172">
        <v>1</v>
      </c>
    </row>
    <row r="173" spans="2:14" x14ac:dyDescent="0.25">
      <c r="B173" t="e">
        <f>VLOOKUP(A173,Data!$A$2:$B$16,2,FALSE)</f>
        <v>#N/A</v>
      </c>
      <c r="C173" t="e">
        <f>VLOOKUP(A173,Data!$A$2:$B$16,3,FALSE)</f>
        <v>#N/A</v>
      </c>
      <c r="D173" s="56"/>
      <c r="H173">
        <f t="shared" si="2"/>
        <v>0</v>
      </c>
      <c r="N173">
        <v>1</v>
      </c>
    </row>
    <row r="174" spans="2:14" x14ac:dyDescent="0.25">
      <c r="B174" t="e">
        <f>VLOOKUP(A174,Data!$A$2:$B$16,2,FALSE)</f>
        <v>#N/A</v>
      </c>
      <c r="C174" t="e">
        <f>VLOOKUP(A174,Data!$A$2:$B$16,3,FALSE)</f>
        <v>#N/A</v>
      </c>
      <c r="D174" s="56"/>
      <c r="H174">
        <f t="shared" si="2"/>
        <v>0</v>
      </c>
      <c r="N174">
        <v>1</v>
      </c>
    </row>
    <row r="175" spans="2:14" x14ac:dyDescent="0.25">
      <c r="B175" t="e">
        <f>VLOOKUP(A175,Data!$A$2:$B$16,2,FALSE)</f>
        <v>#N/A</v>
      </c>
      <c r="C175" t="e">
        <f>VLOOKUP(A175,Data!$A$2:$B$16,3,FALSE)</f>
        <v>#N/A</v>
      </c>
      <c r="D175" s="56"/>
      <c r="H175">
        <f t="shared" si="2"/>
        <v>0</v>
      </c>
      <c r="N175">
        <v>1</v>
      </c>
    </row>
    <row r="176" spans="2:14" x14ac:dyDescent="0.25">
      <c r="B176" t="e">
        <f>VLOOKUP(A176,Data!$A$2:$B$16,2,FALSE)</f>
        <v>#N/A</v>
      </c>
      <c r="C176" t="e">
        <f>VLOOKUP(A176,Data!$A$2:$B$16,3,FALSE)</f>
        <v>#N/A</v>
      </c>
      <c r="D176" s="56"/>
      <c r="H176">
        <f t="shared" si="2"/>
        <v>0</v>
      </c>
      <c r="N176">
        <v>1</v>
      </c>
    </row>
    <row r="177" spans="2:14" x14ac:dyDescent="0.25">
      <c r="B177" t="e">
        <f>VLOOKUP(A177,Data!$A$2:$B$16,2,FALSE)</f>
        <v>#N/A</v>
      </c>
      <c r="C177" t="e">
        <f>VLOOKUP(A177,Data!$A$2:$B$16,3,FALSE)</f>
        <v>#N/A</v>
      </c>
      <c r="D177" s="56"/>
      <c r="H177">
        <f t="shared" si="2"/>
        <v>0</v>
      </c>
      <c r="N177">
        <v>1</v>
      </c>
    </row>
    <row r="178" spans="2:14" x14ac:dyDescent="0.25">
      <c r="B178" t="e">
        <f>VLOOKUP(A178,Data!$A$2:$B$16,2,FALSE)</f>
        <v>#N/A</v>
      </c>
      <c r="C178" t="e">
        <f>VLOOKUP(A178,Data!$A$2:$B$16,3,FALSE)</f>
        <v>#N/A</v>
      </c>
      <c r="D178" s="56"/>
      <c r="H178">
        <f t="shared" si="2"/>
        <v>0</v>
      </c>
      <c r="N178">
        <v>1</v>
      </c>
    </row>
    <row r="179" spans="2:14" x14ac:dyDescent="0.25">
      <c r="B179" t="e">
        <f>VLOOKUP(A179,Data!$A$2:$B$16,2,FALSE)</f>
        <v>#N/A</v>
      </c>
      <c r="C179" t="e">
        <f>VLOOKUP(A179,Data!$A$2:$B$16,3,FALSE)</f>
        <v>#N/A</v>
      </c>
      <c r="D179" s="56"/>
      <c r="H179">
        <f t="shared" si="2"/>
        <v>0</v>
      </c>
      <c r="N179">
        <v>1</v>
      </c>
    </row>
    <row r="180" spans="2:14" x14ac:dyDescent="0.25">
      <c r="B180" t="e">
        <f>VLOOKUP(A180,Data!$A$2:$B$16,2,FALSE)</f>
        <v>#N/A</v>
      </c>
      <c r="C180" t="e">
        <f>VLOOKUP(A180,Data!$A$2:$B$16,3,FALSE)</f>
        <v>#N/A</v>
      </c>
      <c r="D180" s="56"/>
      <c r="H180">
        <f t="shared" si="2"/>
        <v>0</v>
      </c>
      <c r="N180">
        <v>1</v>
      </c>
    </row>
    <row r="181" spans="2:14" x14ac:dyDescent="0.25">
      <c r="B181" t="e">
        <f>VLOOKUP(A181,Data!$A$2:$B$16,2,FALSE)</f>
        <v>#N/A</v>
      </c>
      <c r="C181" t="e">
        <f>VLOOKUP(A181,Data!$A$2:$B$16,3,FALSE)</f>
        <v>#N/A</v>
      </c>
      <c r="D181" s="56"/>
      <c r="H181">
        <f t="shared" si="2"/>
        <v>0</v>
      </c>
      <c r="N181">
        <v>1</v>
      </c>
    </row>
    <row r="182" spans="2:14" x14ac:dyDescent="0.25">
      <c r="B182" t="e">
        <f>VLOOKUP(A182,Data!$A$2:$B$16,2,FALSE)</f>
        <v>#N/A</v>
      </c>
      <c r="C182" t="e">
        <f>VLOOKUP(A182,Data!$A$2:$B$16,3,FALSE)</f>
        <v>#N/A</v>
      </c>
      <c r="D182" s="56"/>
      <c r="H182">
        <f t="shared" si="2"/>
        <v>0</v>
      </c>
      <c r="N182">
        <v>1</v>
      </c>
    </row>
    <row r="183" spans="2:14" x14ac:dyDescent="0.25">
      <c r="B183" t="e">
        <f>VLOOKUP(A183,Data!$A$2:$B$16,2,FALSE)</f>
        <v>#N/A</v>
      </c>
      <c r="C183" t="e">
        <f>VLOOKUP(A183,Data!$A$2:$B$16,3,FALSE)</f>
        <v>#N/A</v>
      </c>
      <c r="D183" s="56"/>
      <c r="H183">
        <f t="shared" si="2"/>
        <v>0</v>
      </c>
      <c r="N183">
        <v>1</v>
      </c>
    </row>
    <row r="184" spans="2:14" x14ac:dyDescent="0.25">
      <c r="B184" t="e">
        <f>VLOOKUP(A184,Data!$A$2:$B$16,2,FALSE)</f>
        <v>#N/A</v>
      </c>
      <c r="C184" t="e">
        <f>VLOOKUP(A184,Data!$A$2:$B$16,3,FALSE)</f>
        <v>#N/A</v>
      </c>
      <c r="D184" s="56"/>
      <c r="H184">
        <f t="shared" si="2"/>
        <v>0</v>
      </c>
      <c r="N184">
        <v>1</v>
      </c>
    </row>
    <row r="185" spans="2:14" x14ac:dyDescent="0.25">
      <c r="B185" t="e">
        <f>VLOOKUP(A185,Data!$A$2:$B$16,2,FALSE)</f>
        <v>#N/A</v>
      </c>
      <c r="C185" t="e">
        <f>VLOOKUP(A185,Data!$A$2:$B$16,3,FALSE)</f>
        <v>#N/A</v>
      </c>
      <c r="D185" s="56"/>
      <c r="H185">
        <f t="shared" si="2"/>
        <v>0</v>
      </c>
      <c r="N185">
        <v>1</v>
      </c>
    </row>
    <row r="186" spans="2:14" x14ac:dyDescent="0.25">
      <c r="B186" t="e">
        <f>VLOOKUP(A186,Data!$A$2:$B$16,2,FALSE)</f>
        <v>#N/A</v>
      </c>
      <c r="C186" t="e">
        <f>VLOOKUP(A186,Data!$A$2:$B$16,3,FALSE)</f>
        <v>#N/A</v>
      </c>
      <c r="D186" s="56"/>
      <c r="H186">
        <f t="shared" si="2"/>
        <v>0</v>
      </c>
      <c r="N186">
        <v>1</v>
      </c>
    </row>
    <row r="187" spans="2:14" x14ac:dyDescent="0.25">
      <c r="B187" t="e">
        <f>VLOOKUP(A187,Data!$A$2:$B$16,2,FALSE)</f>
        <v>#N/A</v>
      </c>
      <c r="C187" t="e">
        <f>VLOOKUP(A187,Data!$A$2:$B$16,3,FALSE)</f>
        <v>#N/A</v>
      </c>
      <c r="D187" s="56"/>
      <c r="H187">
        <f t="shared" si="2"/>
        <v>0</v>
      </c>
      <c r="N187">
        <v>1</v>
      </c>
    </row>
    <row r="188" spans="2:14" x14ac:dyDescent="0.25">
      <c r="B188" t="e">
        <f>VLOOKUP(A188,Data!$A$2:$B$16,2,FALSE)</f>
        <v>#N/A</v>
      </c>
      <c r="C188" t="e">
        <f>VLOOKUP(A188,Data!$A$2:$B$16,3,FALSE)</f>
        <v>#N/A</v>
      </c>
      <c r="D188" s="56"/>
      <c r="H188">
        <f t="shared" si="2"/>
        <v>0</v>
      </c>
      <c r="N188">
        <v>1</v>
      </c>
    </row>
    <row r="189" spans="2:14" x14ac:dyDescent="0.25">
      <c r="B189" t="e">
        <f>VLOOKUP(A189,Data!$A$2:$B$16,2,FALSE)</f>
        <v>#N/A</v>
      </c>
      <c r="C189" t="e">
        <f>VLOOKUP(A189,Data!$A$2:$B$16,3,FALSE)</f>
        <v>#N/A</v>
      </c>
      <c r="D189" s="56"/>
      <c r="H189">
        <f t="shared" si="2"/>
        <v>0</v>
      </c>
      <c r="N189">
        <v>1</v>
      </c>
    </row>
    <row r="190" spans="2:14" x14ac:dyDescent="0.25">
      <c r="B190" t="e">
        <f>VLOOKUP(A190,Data!$A$2:$B$16,2,FALSE)</f>
        <v>#N/A</v>
      </c>
      <c r="C190" t="e">
        <f>VLOOKUP(A190,Data!$A$2:$B$16,3,FALSE)</f>
        <v>#N/A</v>
      </c>
      <c r="D190" s="56"/>
      <c r="H190">
        <f t="shared" si="2"/>
        <v>0</v>
      </c>
      <c r="N190">
        <v>1</v>
      </c>
    </row>
    <row r="191" spans="2:14" x14ac:dyDescent="0.25">
      <c r="B191" t="e">
        <f>VLOOKUP(A191,Data!$A$2:$B$16,2,FALSE)</f>
        <v>#N/A</v>
      </c>
      <c r="C191" t="e">
        <f>VLOOKUP(A191,Data!$A$2:$B$16,3,FALSE)</f>
        <v>#N/A</v>
      </c>
      <c r="D191" s="56"/>
      <c r="H191">
        <f t="shared" si="2"/>
        <v>0</v>
      </c>
      <c r="N191">
        <v>1</v>
      </c>
    </row>
    <row r="192" spans="2:14" x14ac:dyDescent="0.25">
      <c r="B192" t="e">
        <f>VLOOKUP(A192,Data!$A$2:$B$16,2,FALSE)</f>
        <v>#N/A</v>
      </c>
      <c r="C192" t="e">
        <f>VLOOKUP(A192,Data!$A$2:$B$16,3,FALSE)</f>
        <v>#N/A</v>
      </c>
      <c r="D192" s="56"/>
      <c r="H192">
        <f t="shared" si="2"/>
        <v>0</v>
      </c>
      <c r="N192">
        <v>1</v>
      </c>
    </row>
    <row r="193" spans="2:14" x14ac:dyDescent="0.25">
      <c r="B193" t="e">
        <f>VLOOKUP(A193,Data!$A$2:$B$16,2,FALSE)</f>
        <v>#N/A</v>
      </c>
      <c r="C193" t="e">
        <f>VLOOKUP(A193,Data!$A$2:$B$16,3,FALSE)</f>
        <v>#N/A</v>
      </c>
      <c r="D193" s="56"/>
      <c r="H193">
        <f t="shared" si="2"/>
        <v>0</v>
      </c>
      <c r="N193">
        <v>1</v>
      </c>
    </row>
    <row r="194" spans="2:14" x14ac:dyDescent="0.25">
      <c r="B194" t="e">
        <f>VLOOKUP(A194,Data!$A$2:$B$16,2,FALSE)</f>
        <v>#N/A</v>
      </c>
      <c r="C194" t="e">
        <f>VLOOKUP(A194,Data!$A$2:$B$16,3,FALSE)</f>
        <v>#N/A</v>
      </c>
      <c r="D194" s="56"/>
      <c r="H194">
        <f t="shared" si="2"/>
        <v>0</v>
      </c>
      <c r="N194">
        <v>1</v>
      </c>
    </row>
    <row r="195" spans="2:14" x14ac:dyDescent="0.25">
      <c r="B195" t="e">
        <f>VLOOKUP(A195,Data!$A$2:$B$16,2,FALSE)</f>
        <v>#N/A</v>
      </c>
      <c r="C195" t="e">
        <f>VLOOKUP(A195,Data!$A$2:$B$16,3,FALSE)</f>
        <v>#N/A</v>
      </c>
      <c r="D195" s="56"/>
      <c r="H195">
        <f t="shared" ref="H195:H258" si="3">ROUNDUP(G195/60,2)</f>
        <v>0</v>
      </c>
      <c r="N195">
        <v>1</v>
      </c>
    </row>
    <row r="196" spans="2:14" x14ac:dyDescent="0.25">
      <c r="B196" t="e">
        <f>VLOOKUP(A196,Data!$A$2:$B$16,2,FALSE)</f>
        <v>#N/A</v>
      </c>
      <c r="C196" t="e">
        <f>VLOOKUP(A196,Data!$A$2:$B$16,3,FALSE)</f>
        <v>#N/A</v>
      </c>
      <c r="D196" s="56"/>
      <c r="H196">
        <f t="shared" si="3"/>
        <v>0</v>
      </c>
      <c r="N196">
        <v>1</v>
      </c>
    </row>
    <row r="197" spans="2:14" x14ac:dyDescent="0.25">
      <c r="B197" t="e">
        <f>VLOOKUP(A197,Data!$A$2:$B$16,2,FALSE)</f>
        <v>#N/A</v>
      </c>
      <c r="C197" t="e">
        <f>VLOOKUP(A197,Data!$A$2:$B$16,3,FALSE)</f>
        <v>#N/A</v>
      </c>
      <c r="D197" s="56"/>
      <c r="H197">
        <f t="shared" si="3"/>
        <v>0</v>
      </c>
      <c r="N197">
        <v>1</v>
      </c>
    </row>
    <row r="198" spans="2:14" x14ac:dyDescent="0.25">
      <c r="B198" t="e">
        <f>VLOOKUP(A198,Data!$A$2:$B$16,2,FALSE)</f>
        <v>#N/A</v>
      </c>
      <c r="C198" t="e">
        <f>VLOOKUP(A198,Data!$A$2:$B$16,3,FALSE)</f>
        <v>#N/A</v>
      </c>
      <c r="D198" s="56"/>
      <c r="H198">
        <f t="shared" si="3"/>
        <v>0</v>
      </c>
      <c r="N198">
        <v>1</v>
      </c>
    </row>
    <row r="199" spans="2:14" x14ac:dyDescent="0.25">
      <c r="B199" t="e">
        <f>VLOOKUP(A199,Data!$A$2:$B$16,2,FALSE)</f>
        <v>#N/A</v>
      </c>
      <c r="C199" t="e">
        <f>VLOOKUP(A199,Data!$A$2:$B$16,3,FALSE)</f>
        <v>#N/A</v>
      </c>
      <c r="D199" s="56"/>
      <c r="H199">
        <f t="shared" si="3"/>
        <v>0</v>
      </c>
      <c r="N199">
        <v>1</v>
      </c>
    </row>
    <row r="200" spans="2:14" x14ac:dyDescent="0.25">
      <c r="B200" t="e">
        <f>VLOOKUP(A200,Data!$A$2:$B$16,2,FALSE)</f>
        <v>#N/A</v>
      </c>
      <c r="C200" t="e">
        <f>VLOOKUP(A200,Data!$A$2:$B$16,3,FALSE)</f>
        <v>#N/A</v>
      </c>
      <c r="D200" s="56"/>
      <c r="H200">
        <f t="shared" si="3"/>
        <v>0</v>
      </c>
      <c r="N200">
        <v>1</v>
      </c>
    </row>
    <row r="201" spans="2:14" x14ac:dyDescent="0.25">
      <c r="B201" t="e">
        <f>VLOOKUP(A201,Data!$A$2:$B$16,2,FALSE)</f>
        <v>#N/A</v>
      </c>
      <c r="C201" t="e">
        <f>VLOOKUP(A201,Data!$A$2:$B$16,3,FALSE)</f>
        <v>#N/A</v>
      </c>
      <c r="D201" s="56"/>
      <c r="H201">
        <f t="shared" si="3"/>
        <v>0</v>
      </c>
      <c r="N201">
        <v>1</v>
      </c>
    </row>
    <row r="202" spans="2:14" x14ac:dyDescent="0.25">
      <c r="B202" t="e">
        <f>VLOOKUP(A202,Data!$A$2:$B$16,2,FALSE)</f>
        <v>#N/A</v>
      </c>
      <c r="C202" t="e">
        <f>VLOOKUP(A202,Data!$A$2:$B$16,3,FALSE)</f>
        <v>#N/A</v>
      </c>
      <c r="D202" s="56"/>
      <c r="H202">
        <f t="shared" si="3"/>
        <v>0</v>
      </c>
      <c r="N202">
        <v>1</v>
      </c>
    </row>
    <row r="203" spans="2:14" x14ac:dyDescent="0.25">
      <c r="B203" t="e">
        <f>VLOOKUP(A203,Data!$A$2:$B$16,2,FALSE)</f>
        <v>#N/A</v>
      </c>
      <c r="C203" t="e">
        <f>VLOOKUP(A203,Data!$A$2:$B$16,3,FALSE)</f>
        <v>#N/A</v>
      </c>
      <c r="D203" s="56"/>
      <c r="H203">
        <f t="shared" si="3"/>
        <v>0</v>
      </c>
      <c r="N203">
        <v>1</v>
      </c>
    </row>
    <row r="204" spans="2:14" x14ac:dyDescent="0.25">
      <c r="B204" t="e">
        <f>VLOOKUP(A204,Data!$A$2:$B$16,2,FALSE)</f>
        <v>#N/A</v>
      </c>
      <c r="C204" t="e">
        <f>VLOOKUP(A204,Data!$A$2:$B$16,3,FALSE)</f>
        <v>#N/A</v>
      </c>
      <c r="D204" s="56"/>
      <c r="H204">
        <f t="shared" si="3"/>
        <v>0</v>
      </c>
      <c r="N204">
        <v>1</v>
      </c>
    </row>
    <row r="205" spans="2:14" x14ac:dyDescent="0.25">
      <c r="B205" t="e">
        <f>VLOOKUP(A205,Data!$A$2:$B$16,2,FALSE)</f>
        <v>#N/A</v>
      </c>
      <c r="C205" t="e">
        <f>VLOOKUP(A205,Data!$A$2:$B$16,3,FALSE)</f>
        <v>#N/A</v>
      </c>
      <c r="D205" s="56"/>
      <c r="H205">
        <f t="shared" si="3"/>
        <v>0</v>
      </c>
      <c r="N205">
        <v>1</v>
      </c>
    </row>
    <row r="206" spans="2:14" x14ac:dyDescent="0.25">
      <c r="B206" t="e">
        <f>VLOOKUP(A206,Data!$A$2:$B$16,2,FALSE)</f>
        <v>#N/A</v>
      </c>
      <c r="C206" t="e">
        <f>VLOOKUP(A206,Data!$A$2:$B$16,3,FALSE)</f>
        <v>#N/A</v>
      </c>
      <c r="D206" s="56"/>
      <c r="H206">
        <f t="shared" si="3"/>
        <v>0</v>
      </c>
      <c r="N206">
        <v>1</v>
      </c>
    </row>
    <row r="207" spans="2:14" x14ac:dyDescent="0.25">
      <c r="B207" t="e">
        <f>VLOOKUP(A207,Data!$A$2:$B$16,2,FALSE)</f>
        <v>#N/A</v>
      </c>
      <c r="C207" t="e">
        <f>VLOOKUP(A207,Data!$A$2:$B$16,3,FALSE)</f>
        <v>#N/A</v>
      </c>
      <c r="D207" s="56"/>
      <c r="H207">
        <f t="shared" si="3"/>
        <v>0</v>
      </c>
      <c r="N207">
        <v>1</v>
      </c>
    </row>
    <row r="208" spans="2:14" x14ac:dyDescent="0.25">
      <c r="B208" t="e">
        <f>VLOOKUP(A208,Data!$A$2:$B$16,2,FALSE)</f>
        <v>#N/A</v>
      </c>
      <c r="C208" t="e">
        <f>VLOOKUP(A208,Data!$A$2:$B$16,3,FALSE)</f>
        <v>#N/A</v>
      </c>
      <c r="D208" s="56"/>
      <c r="H208">
        <f t="shared" si="3"/>
        <v>0</v>
      </c>
      <c r="N208">
        <v>1</v>
      </c>
    </row>
    <row r="209" spans="2:14" x14ac:dyDescent="0.25">
      <c r="B209" t="e">
        <f>VLOOKUP(A209,Data!$A$2:$B$16,2,FALSE)</f>
        <v>#N/A</v>
      </c>
      <c r="C209" t="e">
        <f>VLOOKUP(A209,Data!$A$2:$B$16,3,FALSE)</f>
        <v>#N/A</v>
      </c>
      <c r="D209" s="56"/>
      <c r="H209">
        <f t="shared" si="3"/>
        <v>0</v>
      </c>
      <c r="N209">
        <v>1</v>
      </c>
    </row>
    <row r="210" spans="2:14" x14ac:dyDescent="0.25">
      <c r="B210" t="e">
        <f>VLOOKUP(A210,Data!$A$2:$B$16,2,FALSE)</f>
        <v>#N/A</v>
      </c>
      <c r="C210" t="e">
        <f>VLOOKUP(A210,Data!$A$2:$B$16,3,FALSE)</f>
        <v>#N/A</v>
      </c>
      <c r="D210" s="56"/>
      <c r="H210">
        <f t="shared" si="3"/>
        <v>0</v>
      </c>
      <c r="N210">
        <v>1</v>
      </c>
    </row>
    <row r="211" spans="2:14" x14ac:dyDescent="0.25">
      <c r="B211" t="e">
        <f>VLOOKUP(A211,Data!$A$2:$B$16,2,FALSE)</f>
        <v>#N/A</v>
      </c>
      <c r="C211" t="e">
        <f>VLOOKUP(A211,Data!$A$2:$B$16,3,FALSE)</f>
        <v>#N/A</v>
      </c>
      <c r="D211" s="56"/>
      <c r="H211">
        <f t="shared" si="3"/>
        <v>0</v>
      </c>
      <c r="N211">
        <v>1</v>
      </c>
    </row>
    <row r="212" spans="2:14" x14ac:dyDescent="0.25">
      <c r="B212" t="e">
        <f>VLOOKUP(A212,Data!$A$2:$B$16,2,FALSE)</f>
        <v>#N/A</v>
      </c>
      <c r="C212" t="e">
        <f>VLOOKUP(A212,Data!$A$2:$B$16,3,FALSE)</f>
        <v>#N/A</v>
      </c>
      <c r="D212" s="56"/>
      <c r="H212">
        <f t="shared" si="3"/>
        <v>0</v>
      </c>
      <c r="N212">
        <v>1</v>
      </c>
    </row>
    <row r="213" spans="2:14" x14ac:dyDescent="0.25">
      <c r="B213" t="e">
        <f>VLOOKUP(A213,Data!$A$2:$B$16,2,FALSE)</f>
        <v>#N/A</v>
      </c>
      <c r="C213" t="e">
        <f>VLOOKUP(A213,Data!$A$2:$B$16,3,FALSE)</f>
        <v>#N/A</v>
      </c>
      <c r="D213" s="56"/>
      <c r="H213">
        <f t="shared" si="3"/>
        <v>0</v>
      </c>
      <c r="N213">
        <v>1</v>
      </c>
    </row>
    <row r="214" spans="2:14" x14ac:dyDescent="0.25">
      <c r="B214" t="e">
        <f>VLOOKUP(A214,Data!$A$2:$B$16,2,FALSE)</f>
        <v>#N/A</v>
      </c>
      <c r="C214" t="e">
        <f>VLOOKUP(A214,Data!$A$2:$B$16,3,FALSE)</f>
        <v>#N/A</v>
      </c>
      <c r="D214" s="56"/>
      <c r="H214">
        <f t="shared" si="3"/>
        <v>0</v>
      </c>
      <c r="N214">
        <v>1</v>
      </c>
    </row>
    <row r="215" spans="2:14" x14ac:dyDescent="0.25">
      <c r="B215" t="e">
        <f>VLOOKUP(A215,Data!$A$2:$B$16,2,FALSE)</f>
        <v>#N/A</v>
      </c>
      <c r="C215" t="e">
        <f>VLOOKUP(A215,Data!$A$2:$B$16,3,FALSE)</f>
        <v>#N/A</v>
      </c>
      <c r="D215" s="56"/>
      <c r="H215">
        <f t="shared" si="3"/>
        <v>0</v>
      </c>
      <c r="N215">
        <v>1</v>
      </c>
    </row>
    <row r="216" spans="2:14" x14ac:dyDescent="0.25">
      <c r="B216" t="e">
        <f>VLOOKUP(A216,Data!$A$2:$B$16,2,FALSE)</f>
        <v>#N/A</v>
      </c>
      <c r="C216" t="e">
        <f>VLOOKUP(A216,Data!$A$2:$B$16,3,FALSE)</f>
        <v>#N/A</v>
      </c>
      <c r="D216" s="56"/>
      <c r="H216">
        <f t="shared" si="3"/>
        <v>0</v>
      </c>
      <c r="N216">
        <v>1</v>
      </c>
    </row>
    <row r="217" spans="2:14" x14ac:dyDescent="0.25">
      <c r="B217" t="e">
        <f>VLOOKUP(A217,Data!$A$2:$B$16,2,FALSE)</f>
        <v>#N/A</v>
      </c>
      <c r="C217" t="e">
        <f>VLOOKUP(A217,Data!$A$2:$B$16,3,FALSE)</f>
        <v>#N/A</v>
      </c>
      <c r="D217" s="56"/>
      <c r="H217">
        <f t="shared" si="3"/>
        <v>0</v>
      </c>
      <c r="N217">
        <v>1</v>
      </c>
    </row>
    <row r="218" spans="2:14" x14ac:dyDescent="0.25">
      <c r="B218" t="e">
        <f>VLOOKUP(A218,Data!$A$2:$B$16,2,FALSE)</f>
        <v>#N/A</v>
      </c>
      <c r="C218" t="e">
        <f>VLOOKUP(A218,Data!$A$2:$B$16,3,FALSE)</f>
        <v>#N/A</v>
      </c>
      <c r="D218" s="56"/>
      <c r="H218">
        <f t="shared" si="3"/>
        <v>0</v>
      </c>
      <c r="N218">
        <v>1</v>
      </c>
    </row>
    <row r="219" spans="2:14" x14ac:dyDescent="0.25">
      <c r="B219" t="e">
        <f>VLOOKUP(A219,Data!$A$2:$B$16,2,FALSE)</f>
        <v>#N/A</v>
      </c>
      <c r="C219" t="e">
        <f>VLOOKUP(A219,Data!$A$2:$B$16,3,FALSE)</f>
        <v>#N/A</v>
      </c>
      <c r="D219" s="56"/>
      <c r="H219">
        <f t="shared" si="3"/>
        <v>0</v>
      </c>
      <c r="N219">
        <v>1</v>
      </c>
    </row>
    <row r="220" spans="2:14" x14ac:dyDescent="0.25">
      <c r="B220" t="e">
        <f>VLOOKUP(A220,Data!$A$2:$B$16,2,FALSE)</f>
        <v>#N/A</v>
      </c>
      <c r="C220" t="e">
        <f>VLOOKUP(A220,Data!$A$2:$B$16,3,FALSE)</f>
        <v>#N/A</v>
      </c>
      <c r="D220" s="56"/>
      <c r="H220">
        <f t="shared" si="3"/>
        <v>0</v>
      </c>
      <c r="N220">
        <v>1</v>
      </c>
    </row>
    <row r="221" spans="2:14" x14ac:dyDescent="0.25">
      <c r="B221" t="e">
        <f>VLOOKUP(A221,Data!$A$2:$B$16,2,FALSE)</f>
        <v>#N/A</v>
      </c>
      <c r="C221" t="e">
        <f>VLOOKUP(A221,Data!$A$2:$B$16,3,FALSE)</f>
        <v>#N/A</v>
      </c>
      <c r="D221" s="56"/>
      <c r="H221">
        <f t="shared" si="3"/>
        <v>0</v>
      </c>
      <c r="N221">
        <v>1</v>
      </c>
    </row>
    <row r="222" spans="2:14" x14ac:dyDescent="0.25">
      <c r="B222" t="e">
        <f>VLOOKUP(A222,Data!$A$2:$B$16,2,FALSE)</f>
        <v>#N/A</v>
      </c>
      <c r="C222" t="e">
        <f>VLOOKUP(A222,Data!$A$2:$B$16,3,FALSE)</f>
        <v>#N/A</v>
      </c>
      <c r="D222" s="56"/>
      <c r="H222">
        <f t="shared" si="3"/>
        <v>0</v>
      </c>
      <c r="N222">
        <v>1</v>
      </c>
    </row>
    <row r="223" spans="2:14" x14ac:dyDescent="0.25">
      <c r="B223" t="e">
        <f>VLOOKUP(A223,Data!$A$2:$B$16,2,FALSE)</f>
        <v>#N/A</v>
      </c>
      <c r="C223" t="e">
        <f>VLOOKUP(A223,Data!$A$2:$B$16,3,FALSE)</f>
        <v>#N/A</v>
      </c>
      <c r="D223" s="56"/>
      <c r="H223">
        <f t="shared" si="3"/>
        <v>0</v>
      </c>
      <c r="N223">
        <v>1</v>
      </c>
    </row>
    <row r="224" spans="2:14" x14ac:dyDescent="0.25">
      <c r="B224" t="e">
        <f>VLOOKUP(A224,Data!$A$2:$B$16,2,FALSE)</f>
        <v>#N/A</v>
      </c>
      <c r="C224" t="e">
        <f>VLOOKUP(A224,Data!$A$2:$B$16,3,FALSE)</f>
        <v>#N/A</v>
      </c>
      <c r="D224" s="56"/>
      <c r="H224">
        <f t="shared" si="3"/>
        <v>0</v>
      </c>
      <c r="N224">
        <v>1</v>
      </c>
    </row>
    <row r="225" spans="2:14" x14ac:dyDescent="0.25">
      <c r="B225" t="e">
        <f>VLOOKUP(A225,Data!$A$2:$B$16,2,FALSE)</f>
        <v>#N/A</v>
      </c>
      <c r="C225" t="e">
        <f>VLOOKUP(A225,Data!$A$2:$B$16,3,FALSE)</f>
        <v>#N/A</v>
      </c>
      <c r="D225" s="56"/>
      <c r="H225">
        <f t="shared" si="3"/>
        <v>0</v>
      </c>
      <c r="N225">
        <v>1</v>
      </c>
    </row>
    <row r="226" spans="2:14" x14ac:dyDescent="0.25">
      <c r="B226" t="e">
        <f>VLOOKUP(A226,Data!$A$2:$B$16,2,FALSE)</f>
        <v>#N/A</v>
      </c>
      <c r="C226" t="e">
        <f>VLOOKUP(A226,Data!$A$2:$B$16,3,FALSE)</f>
        <v>#N/A</v>
      </c>
      <c r="D226" s="56"/>
      <c r="H226">
        <f t="shared" si="3"/>
        <v>0</v>
      </c>
      <c r="N226">
        <v>1</v>
      </c>
    </row>
    <row r="227" spans="2:14" x14ac:dyDescent="0.25">
      <c r="B227" t="e">
        <f>VLOOKUP(A227,Data!$A$2:$B$16,2,FALSE)</f>
        <v>#N/A</v>
      </c>
      <c r="C227" t="e">
        <f>VLOOKUP(A227,Data!$A$2:$B$16,3,FALSE)</f>
        <v>#N/A</v>
      </c>
      <c r="D227" s="56"/>
      <c r="H227">
        <f t="shared" si="3"/>
        <v>0</v>
      </c>
      <c r="N227">
        <v>1</v>
      </c>
    </row>
    <row r="228" spans="2:14" x14ac:dyDescent="0.25">
      <c r="B228" t="e">
        <f>VLOOKUP(A228,Data!$A$2:$B$16,2,FALSE)</f>
        <v>#N/A</v>
      </c>
      <c r="C228" t="e">
        <f>VLOOKUP(A228,Data!$A$2:$B$16,3,FALSE)</f>
        <v>#N/A</v>
      </c>
      <c r="D228" s="56"/>
      <c r="H228">
        <f t="shared" si="3"/>
        <v>0</v>
      </c>
      <c r="N228">
        <v>1</v>
      </c>
    </row>
    <row r="229" spans="2:14" x14ac:dyDescent="0.25">
      <c r="B229" t="e">
        <f>VLOOKUP(A229,Data!$A$2:$B$16,2,FALSE)</f>
        <v>#N/A</v>
      </c>
      <c r="C229" t="e">
        <f>VLOOKUP(A229,Data!$A$2:$B$16,3,FALSE)</f>
        <v>#N/A</v>
      </c>
      <c r="D229" s="56"/>
      <c r="H229">
        <f t="shared" si="3"/>
        <v>0</v>
      </c>
      <c r="N229">
        <v>1</v>
      </c>
    </row>
    <row r="230" spans="2:14" x14ac:dyDescent="0.25">
      <c r="B230" t="e">
        <f>VLOOKUP(A230,Data!$A$2:$B$16,2,FALSE)</f>
        <v>#N/A</v>
      </c>
      <c r="C230" t="e">
        <f>VLOOKUP(A230,Data!$A$2:$B$16,3,FALSE)</f>
        <v>#N/A</v>
      </c>
      <c r="D230" s="56"/>
      <c r="H230">
        <f t="shared" si="3"/>
        <v>0</v>
      </c>
      <c r="N230">
        <v>1</v>
      </c>
    </row>
    <row r="231" spans="2:14" x14ac:dyDescent="0.25">
      <c r="B231" t="e">
        <f>VLOOKUP(A231,Data!$A$2:$B$16,2,FALSE)</f>
        <v>#N/A</v>
      </c>
      <c r="C231" t="e">
        <f>VLOOKUP(A231,Data!$A$2:$B$16,3,FALSE)</f>
        <v>#N/A</v>
      </c>
      <c r="D231" s="56"/>
      <c r="H231">
        <f t="shared" si="3"/>
        <v>0</v>
      </c>
      <c r="N231">
        <v>1</v>
      </c>
    </row>
    <row r="232" spans="2:14" x14ac:dyDescent="0.25">
      <c r="B232" t="e">
        <f>VLOOKUP(A232,Data!$A$2:$B$16,2,FALSE)</f>
        <v>#N/A</v>
      </c>
      <c r="C232" t="e">
        <f>VLOOKUP(A232,Data!$A$2:$B$16,3,FALSE)</f>
        <v>#N/A</v>
      </c>
      <c r="D232" s="56"/>
      <c r="H232">
        <f t="shared" si="3"/>
        <v>0</v>
      </c>
      <c r="N232">
        <v>1</v>
      </c>
    </row>
    <row r="233" spans="2:14" x14ac:dyDescent="0.25">
      <c r="B233" t="e">
        <f>VLOOKUP(A233,Data!$A$2:$B$16,2,FALSE)</f>
        <v>#N/A</v>
      </c>
      <c r="C233" t="e">
        <f>VLOOKUP(A233,Data!$A$2:$B$16,3,FALSE)</f>
        <v>#N/A</v>
      </c>
      <c r="D233" s="56"/>
      <c r="H233">
        <f t="shared" si="3"/>
        <v>0</v>
      </c>
      <c r="N233">
        <v>1</v>
      </c>
    </row>
    <row r="234" spans="2:14" x14ac:dyDescent="0.25">
      <c r="B234" t="e">
        <f>VLOOKUP(A234,Data!$A$2:$B$16,2,FALSE)</f>
        <v>#N/A</v>
      </c>
      <c r="C234" t="e">
        <f>VLOOKUP(A234,Data!$A$2:$B$16,3,FALSE)</f>
        <v>#N/A</v>
      </c>
      <c r="D234" s="56"/>
      <c r="H234">
        <f t="shared" si="3"/>
        <v>0</v>
      </c>
      <c r="N234">
        <v>1</v>
      </c>
    </row>
    <row r="235" spans="2:14" x14ac:dyDescent="0.25">
      <c r="B235" t="e">
        <f>VLOOKUP(A235,Data!$A$2:$B$16,2,FALSE)</f>
        <v>#N/A</v>
      </c>
      <c r="C235" t="e">
        <f>VLOOKUP(A235,Data!$A$2:$B$16,3,FALSE)</f>
        <v>#N/A</v>
      </c>
      <c r="D235" s="56"/>
      <c r="H235">
        <f t="shared" si="3"/>
        <v>0</v>
      </c>
      <c r="N235">
        <v>1</v>
      </c>
    </row>
    <row r="236" spans="2:14" x14ac:dyDescent="0.25">
      <c r="B236" t="e">
        <f>VLOOKUP(A236,Data!$A$2:$B$16,2,FALSE)</f>
        <v>#N/A</v>
      </c>
      <c r="C236" t="e">
        <f>VLOOKUP(A236,Data!$A$2:$B$16,3,FALSE)</f>
        <v>#N/A</v>
      </c>
      <c r="D236" s="56"/>
      <c r="H236">
        <f t="shared" si="3"/>
        <v>0</v>
      </c>
      <c r="N236">
        <v>1</v>
      </c>
    </row>
    <row r="237" spans="2:14" x14ac:dyDescent="0.25">
      <c r="B237" t="e">
        <f>VLOOKUP(A237,Data!$A$2:$B$16,2,FALSE)</f>
        <v>#N/A</v>
      </c>
      <c r="C237" t="e">
        <f>VLOOKUP(A237,Data!$A$2:$B$16,3,FALSE)</f>
        <v>#N/A</v>
      </c>
      <c r="D237" s="56"/>
      <c r="H237">
        <f t="shared" si="3"/>
        <v>0</v>
      </c>
      <c r="N237">
        <v>1</v>
      </c>
    </row>
    <row r="238" spans="2:14" x14ac:dyDescent="0.25">
      <c r="B238" t="e">
        <f>VLOOKUP(A238,Data!$A$2:$B$16,2,FALSE)</f>
        <v>#N/A</v>
      </c>
      <c r="C238" t="e">
        <f>VLOOKUP(A238,Data!$A$2:$B$16,3,FALSE)</f>
        <v>#N/A</v>
      </c>
      <c r="D238" s="56"/>
      <c r="H238">
        <f t="shared" si="3"/>
        <v>0</v>
      </c>
      <c r="N238">
        <v>1</v>
      </c>
    </row>
    <row r="239" spans="2:14" x14ac:dyDescent="0.25">
      <c r="B239" t="e">
        <f>VLOOKUP(A239,Data!$A$2:$B$16,2,FALSE)</f>
        <v>#N/A</v>
      </c>
      <c r="C239" t="e">
        <f>VLOOKUP(A239,Data!$A$2:$B$16,3,FALSE)</f>
        <v>#N/A</v>
      </c>
      <c r="D239" s="56"/>
      <c r="H239">
        <f t="shared" si="3"/>
        <v>0</v>
      </c>
      <c r="N239">
        <v>1</v>
      </c>
    </row>
    <row r="240" spans="2:14" x14ac:dyDescent="0.25">
      <c r="B240" t="e">
        <f>VLOOKUP(A240,Data!$A$2:$B$16,2,FALSE)</f>
        <v>#N/A</v>
      </c>
      <c r="C240" t="e">
        <f>VLOOKUP(A240,Data!$A$2:$B$16,3,FALSE)</f>
        <v>#N/A</v>
      </c>
      <c r="D240" s="56"/>
      <c r="H240">
        <f t="shared" si="3"/>
        <v>0</v>
      </c>
      <c r="N240">
        <v>1</v>
      </c>
    </row>
    <row r="241" spans="2:14" x14ac:dyDescent="0.25">
      <c r="B241" t="e">
        <f>VLOOKUP(A241,Data!$A$2:$B$16,2,FALSE)</f>
        <v>#N/A</v>
      </c>
      <c r="C241" t="e">
        <f>VLOOKUP(A241,Data!$A$2:$B$16,3,FALSE)</f>
        <v>#N/A</v>
      </c>
      <c r="D241" s="56"/>
      <c r="H241">
        <f t="shared" si="3"/>
        <v>0</v>
      </c>
      <c r="N241">
        <v>1</v>
      </c>
    </row>
    <row r="242" spans="2:14" x14ac:dyDescent="0.25">
      <c r="B242" t="e">
        <f>VLOOKUP(A242,Data!$A$2:$B$16,2,FALSE)</f>
        <v>#N/A</v>
      </c>
      <c r="C242" t="e">
        <f>VLOOKUP(A242,Data!$A$2:$B$16,3,FALSE)</f>
        <v>#N/A</v>
      </c>
      <c r="D242" s="56"/>
      <c r="H242">
        <f t="shared" si="3"/>
        <v>0</v>
      </c>
      <c r="N242">
        <v>1</v>
      </c>
    </row>
    <row r="243" spans="2:14" x14ac:dyDescent="0.25">
      <c r="B243" t="e">
        <f>VLOOKUP(A243,Data!$A$2:$B$16,2,FALSE)</f>
        <v>#N/A</v>
      </c>
      <c r="C243" t="e">
        <f>VLOOKUP(A243,Data!$A$2:$B$16,3,FALSE)</f>
        <v>#N/A</v>
      </c>
      <c r="D243" s="56"/>
      <c r="H243">
        <f t="shared" si="3"/>
        <v>0</v>
      </c>
      <c r="N243">
        <v>1</v>
      </c>
    </row>
    <row r="244" spans="2:14" x14ac:dyDescent="0.25">
      <c r="B244" t="e">
        <f>VLOOKUP(A244,Data!$A$2:$B$16,2,FALSE)</f>
        <v>#N/A</v>
      </c>
      <c r="C244" t="e">
        <f>VLOOKUP(A244,Data!$A$2:$B$16,3,FALSE)</f>
        <v>#N/A</v>
      </c>
      <c r="D244" s="56"/>
      <c r="H244">
        <f t="shared" si="3"/>
        <v>0</v>
      </c>
      <c r="N244">
        <v>1</v>
      </c>
    </row>
    <row r="245" spans="2:14" x14ac:dyDescent="0.25">
      <c r="B245" t="e">
        <f>VLOOKUP(A245,Data!$A$2:$B$16,2,FALSE)</f>
        <v>#N/A</v>
      </c>
      <c r="C245" t="e">
        <f>VLOOKUP(A245,Data!$A$2:$B$16,3,FALSE)</f>
        <v>#N/A</v>
      </c>
      <c r="D245" s="56"/>
      <c r="H245">
        <f t="shared" si="3"/>
        <v>0</v>
      </c>
      <c r="N245">
        <v>1</v>
      </c>
    </row>
    <row r="246" spans="2:14" x14ac:dyDescent="0.25">
      <c r="B246" t="e">
        <f>VLOOKUP(A246,Data!$A$2:$B$16,2,FALSE)</f>
        <v>#N/A</v>
      </c>
      <c r="C246" t="e">
        <f>VLOOKUP(A246,Data!$A$2:$B$16,3,FALSE)</f>
        <v>#N/A</v>
      </c>
      <c r="D246" s="56"/>
      <c r="H246">
        <f t="shared" si="3"/>
        <v>0</v>
      </c>
      <c r="N246">
        <v>1</v>
      </c>
    </row>
    <row r="247" spans="2:14" x14ac:dyDescent="0.25">
      <c r="B247" t="e">
        <f>VLOOKUP(A247,Data!$A$2:$B$16,2,FALSE)</f>
        <v>#N/A</v>
      </c>
      <c r="C247" t="e">
        <f>VLOOKUP(A247,Data!$A$2:$B$16,3,FALSE)</f>
        <v>#N/A</v>
      </c>
      <c r="D247" s="56"/>
      <c r="H247">
        <f t="shared" si="3"/>
        <v>0</v>
      </c>
      <c r="N247">
        <v>1</v>
      </c>
    </row>
    <row r="248" spans="2:14" x14ac:dyDescent="0.25">
      <c r="B248" t="e">
        <f>VLOOKUP(A248,Data!$A$2:$B$16,2,FALSE)</f>
        <v>#N/A</v>
      </c>
      <c r="C248" t="e">
        <f>VLOOKUP(A248,Data!$A$2:$B$16,3,FALSE)</f>
        <v>#N/A</v>
      </c>
      <c r="D248" s="56"/>
      <c r="H248">
        <f t="shared" si="3"/>
        <v>0</v>
      </c>
      <c r="N248">
        <v>1</v>
      </c>
    </row>
    <row r="249" spans="2:14" x14ac:dyDescent="0.25">
      <c r="B249" t="e">
        <f>VLOOKUP(A249,Data!$A$2:$B$16,2,FALSE)</f>
        <v>#N/A</v>
      </c>
      <c r="C249" t="e">
        <f>VLOOKUP(A249,Data!$A$2:$B$16,3,FALSE)</f>
        <v>#N/A</v>
      </c>
      <c r="D249" s="56"/>
      <c r="H249">
        <f t="shared" si="3"/>
        <v>0</v>
      </c>
      <c r="N249">
        <v>1</v>
      </c>
    </row>
    <row r="250" spans="2:14" x14ac:dyDescent="0.25">
      <c r="B250" t="e">
        <f>VLOOKUP(A250,Data!$A$2:$B$16,2,FALSE)</f>
        <v>#N/A</v>
      </c>
      <c r="C250" t="e">
        <f>VLOOKUP(A250,Data!$A$2:$B$16,3,FALSE)</f>
        <v>#N/A</v>
      </c>
      <c r="D250" s="56"/>
      <c r="H250">
        <f t="shared" si="3"/>
        <v>0</v>
      </c>
      <c r="N250">
        <v>1</v>
      </c>
    </row>
    <row r="251" spans="2:14" x14ac:dyDescent="0.25">
      <c r="B251" t="e">
        <f>VLOOKUP(A251,Data!$A$2:$B$16,2,FALSE)</f>
        <v>#N/A</v>
      </c>
      <c r="C251" t="e">
        <f>VLOOKUP(A251,Data!$A$2:$B$16,3,FALSE)</f>
        <v>#N/A</v>
      </c>
      <c r="D251" s="56"/>
      <c r="H251">
        <f t="shared" si="3"/>
        <v>0</v>
      </c>
      <c r="N251">
        <v>1</v>
      </c>
    </row>
    <row r="252" spans="2:14" x14ac:dyDescent="0.25">
      <c r="B252" t="e">
        <f>VLOOKUP(A252,Data!$A$2:$B$16,2,FALSE)</f>
        <v>#N/A</v>
      </c>
      <c r="C252" t="e">
        <f>VLOOKUP(A252,Data!$A$2:$B$16,3,FALSE)</f>
        <v>#N/A</v>
      </c>
      <c r="D252" s="56"/>
      <c r="H252">
        <f t="shared" si="3"/>
        <v>0</v>
      </c>
      <c r="N252">
        <v>1</v>
      </c>
    </row>
    <row r="253" spans="2:14" x14ac:dyDescent="0.25">
      <c r="B253" t="e">
        <f>VLOOKUP(A253,Data!$A$2:$B$16,2,FALSE)</f>
        <v>#N/A</v>
      </c>
      <c r="C253" t="e">
        <f>VLOOKUP(A253,Data!$A$2:$B$16,3,FALSE)</f>
        <v>#N/A</v>
      </c>
      <c r="D253" s="56"/>
      <c r="H253">
        <f t="shared" si="3"/>
        <v>0</v>
      </c>
      <c r="N253">
        <v>1</v>
      </c>
    </row>
    <row r="254" spans="2:14" x14ac:dyDescent="0.25">
      <c r="B254" t="e">
        <f>VLOOKUP(A254,Data!$A$2:$B$16,2,FALSE)</f>
        <v>#N/A</v>
      </c>
      <c r="C254" t="e">
        <f>VLOOKUP(A254,Data!$A$2:$B$16,3,FALSE)</f>
        <v>#N/A</v>
      </c>
      <c r="D254" s="56"/>
      <c r="H254">
        <f t="shared" si="3"/>
        <v>0</v>
      </c>
      <c r="N254">
        <v>1</v>
      </c>
    </row>
    <row r="255" spans="2:14" x14ac:dyDescent="0.25">
      <c r="B255" t="e">
        <f>VLOOKUP(A255,Data!$A$2:$B$16,2,FALSE)</f>
        <v>#N/A</v>
      </c>
      <c r="C255" t="e">
        <f>VLOOKUP(A255,Data!$A$2:$B$16,3,FALSE)</f>
        <v>#N/A</v>
      </c>
      <c r="D255" s="56"/>
      <c r="H255">
        <f t="shared" si="3"/>
        <v>0</v>
      </c>
      <c r="N255">
        <v>1</v>
      </c>
    </row>
    <row r="256" spans="2:14" x14ac:dyDescent="0.25">
      <c r="B256" t="e">
        <f>VLOOKUP(A256,Data!$A$2:$B$16,2,FALSE)</f>
        <v>#N/A</v>
      </c>
      <c r="C256" t="e">
        <f>VLOOKUP(A256,Data!$A$2:$B$16,3,FALSE)</f>
        <v>#N/A</v>
      </c>
      <c r="D256" s="56"/>
      <c r="H256">
        <f t="shared" si="3"/>
        <v>0</v>
      </c>
      <c r="N256">
        <v>1</v>
      </c>
    </row>
    <row r="257" spans="2:14" x14ac:dyDescent="0.25">
      <c r="B257" t="e">
        <f>VLOOKUP(A257,Data!$A$2:$B$16,2,FALSE)</f>
        <v>#N/A</v>
      </c>
      <c r="C257" t="e">
        <f>VLOOKUP(A257,Data!$A$2:$B$16,3,FALSE)</f>
        <v>#N/A</v>
      </c>
      <c r="D257" s="56"/>
      <c r="H257">
        <f t="shared" si="3"/>
        <v>0</v>
      </c>
      <c r="N257">
        <v>1</v>
      </c>
    </row>
    <row r="258" spans="2:14" x14ac:dyDescent="0.25">
      <c r="B258" t="e">
        <f>VLOOKUP(A258,Data!$A$2:$B$16,2,FALSE)</f>
        <v>#N/A</v>
      </c>
      <c r="C258" t="e">
        <f>VLOOKUP(A258,Data!$A$2:$B$16,3,FALSE)</f>
        <v>#N/A</v>
      </c>
      <c r="D258" s="56"/>
      <c r="H258">
        <f t="shared" si="3"/>
        <v>0</v>
      </c>
      <c r="N258">
        <v>1</v>
      </c>
    </row>
    <row r="259" spans="2:14" x14ac:dyDescent="0.25">
      <c r="B259" t="e">
        <f>VLOOKUP(A259,Data!$A$2:$B$16,2,FALSE)</f>
        <v>#N/A</v>
      </c>
      <c r="C259" t="e">
        <f>VLOOKUP(A259,Data!$A$2:$B$16,3,FALSE)</f>
        <v>#N/A</v>
      </c>
      <c r="D259" s="56"/>
      <c r="H259">
        <f t="shared" ref="H259:H322" si="4">ROUNDUP(G259/60,2)</f>
        <v>0</v>
      </c>
      <c r="N259">
        <v>1</v>
      </c>
    </row>
    <row r="260" spans="2:14" x14ac:dyDescent="0.25">
      <c r="B260" t="e">
        <f>VLOOKUP(A260,Data!$A$2:$B$16,2,FALSE)</f>
        <v>#N/A</v>
      </c>
      <c r="C260" t="e">
        <f>VLOOKUP(A260,Data!$A$2:$B$16,3,FALSE)</f>
        <v>#N/A</v>
      </c>
      <c r="D260" s="56"/>
      <c r="H260">
        <f t="shared" si="4"/>
        <v>0</v>
      </c>
      <c r="N260">
        <v>1</v>
      </c>
    </row>
    <row r="261" spans="2:14" x14ac:dyDescent="0.25">
      <c r="B261" t="e">
        <f>VLOOKUP(A261,Data!$A$2:$B$16,2,FALSE)</f>
        <v>#N/A</v>
      </c>
      <c r="C261" t="e">
        <f>VLOOKUP(A261,Data!$A$2:$B$16,3,FALSE)</f>
        <v>#N/A</v>
      </c>
      <c r="D261" s="56"/>
      <c r="H261">
        <f t="shared" si="4"/>
        <v>0</v>
      </c>
      <c r="N261">
        <v>1</v>
      </c>
    </row>
    <row r="262" spans="2:14" x14ac:dyDescent="0.25">
      <c r="B262" t="e">
        <f>VLOOKUP(A262,Data!$A$2:$B$16,2,FALSE)</f>
        <v>#N/A</v>
      </c>
      <c r="C262" t="e">
        <f>VLOOKUP(A262,Data!$A$2:$B$16,3,FALSE)</f>
        <v>#N/A</v>
      </c>
      <c r="D262" s="56"/>
      <c r="H262">
        <f t="shared" si="4"/>
        <v>0</v>
      </c>
      <c r="N262">
        <v>1</v>
      </c>
    </row>
    <row r="263" spans="2:14" x14ac:dyDescent="0.25">
      <c r="B263" t="e">
        <f>VLOOKUP(A263,Data!$A$2:$B$16,2,FALSE)</f>
        <v>#N/A</v>
      </c>
      <c r="C263" t="e">
        <f>VLOOKUP(A263,Data!$A$2:$B$16,3,FALSE)</f>
        <v>#N/A</v>
      </c>
      <c r="D263" s="56"/>
      <c r="H263">
        <f t="shared" si="4"/>
        <v>0</v>
      </c>
      <c r="N263">
        <v>1</v>
      </c>
    </row>
    <row r="264" spans="2:14" x14ac:dyDescent="0.25">
      <c r="B264" t="e">
        <f>VLOOKUP(A264,Data!$A$2:$B$16,2,FALSE)</f>
        <v>#N/A</v>
      </c>
      <c r="C264" t="e">
        <f>VLOOKUP(A264,Data!$A$2:$B$16,3,FALSE)</f>
        <v>#N/A</v>
      </c>
      <c r="D264" s="56"/>
      <c r="H264">
        <f t="shared" si="4"/>
        <v>0</v>
      </c>
      <c r="N264">
        <v>1</v>
      </c>
    </row>
    <row r="265" spans="2:14" x14ac:dyDescent="0.25">
      <c r="B265" t="e">
        <f>VLOOKUP(A265,Data!$A$2:$B$16,2,FALSE)</f>
        <v>#N/A</v>
      </c>
      <c r="C265" t="e">
        <f>VLOOKUP(A265,Data!$A$2:$B$16,3,FALSE)</f>
        <v>#N/A</v>
      </c>
      <c r="D265" s="56"/>
      <c r="H265">
        <f t="shared" si="4"/>
        <v>0</v>
      </c>
      <c r="N265">
        <v>1</v>
      </c>
    </row>
    <row r="266" spans="2:14" x14ac:dyDescent="0.25">
      <c r="B266" t="e">
        <f>VLOOKUP(A266,Data!$A$2:$B$16,2,FALSE)</f>
        <v>#N/A</v>
      </c>
      <c r="C266" t="e">
        <f>VLOOKUP(A266,Data!$A$2:$B$16,3,FALSE)</f>
        <v>#N/A</v>
      </c>
      <c r="D266" s="56"/>
      <c r="H266">
        <f t="shared" si="4"/>
        <v>0</v>
      </c>
      <c r="N266">
        <v>1</v>
      </c>
    </row>
    <row r="267" spans="2:14" x14ac:dyDescent="0.25">
      <c r="B267" t="e">
        <f>VLOOKUP(A267,Data!$A$2:$B$16,2,FALSE)</f>
        <v>#N/A</v>
      </c>
      <c r="C267" t="e">
        <f>VLOOKUP(A267,Data!$A$2:$B$16,3,FALSE)</f>
        <v>#N/A</v>
      </c>
      <c r="D267" s="56"/>
      <c r="H267">
        <f t="shared" si="4"/>
        <v>0</v>
      </c>
      <c r="N267">
        <v>1</v>
      </c>
    </row>
    <row r="268" spans="2:14" x14ac:dyDescent="0.25">
      <c r="B268" t="e">
        <f>VLOOKUP(A268,Data!$A$2:$B$16,2,FALSE)</f>
        <v>#N/A</v>
      </c>
      <c r="C268" t="e">
        <f>VLOOKUP(A268,Data!$A$2:$B$16,3,FALSE)</f>
        <v>#N/A</v>
      </c>
      <c r="D268" s="56"/>
      <c r="H268">
        <f t="shared" si="4"/>
        <v>0</v>
      </c>
      <c r="N268">
        <v>1</v>
      </c>
    </row>
    <row r="269" spans="2:14" x14ac:dyDescent="0.25">
      <c r="B269" t="e">
        <f>VLOOKUP(A269,Data!$A$2:$B$16,2,FALSE)</f>
        <v>#N/A</v>
      </c>
      <c r="C269" t="e">
        <f>VLOOKUP(A269,Data!$A$2:$B$16,3,FALSE)</f>
        <v>#N/A</v>
      </c>
      <c r="D269" s="56"/>
      <c r="H269">
        <f t="shared" si="4"/>
        <v>0</v>
      </c>
      <c r="N269">
        <v>1</v>
      </c>
    </row>
    <row r="270" spans="2:14" x14ac:dyDescent="0.25">
      <c r="B270" t="e">
        <f>VLOOKUP(A270,Data!$A$2:$B$16,2,FALSE)</f>
        <v>#N/A</v>
      </c>
      <c r="C270" t="e">
        <f>VLOOKUP(A270,Data!$A$2:$B$16,3,FALSE)</f>
        <v>#N/A</v>
      </c>
      <c r="D270" s="56"/>
      <c r="H270">
        <f t="shared" si="4"/>
        <v>0</v>
      </c>
      <c r="N270">
        <v>1</v>
      </c>
    </row>
    <row r="271" spans="2:14" x14ac:dyDescent="0.25">
      <c r="B271" t="e">
        <f>VLOOKUP(A271,Data!$A$2:$B$16,2,FALSE)</f>
        <v>#N/A</v>
      </c>
      <c r="C271" t="e">
        <f>VLOOKUP(A271,Data!$A$2:$B$16,3,FALSE)</f>
        <v>#N/A</v>
      </c>
      <c r="D271" s="56"/>
      <c r="H271">
        <f t="shared" si="4"/>
        <v>0</v>
      </c>
      <c r="N271">
        <v>1</v>
      </c>
    </row>
    <row r="272" spans="2:14" x14ac:dyDescent="0.25">
      <c r="B272" t="e">
        <f>VLOOKUP(A272,Data!$A$2:$B$16,2,FALSE)</f>
        <v>#N/A</v>
      </c>
      <c r="C272" t="e">
        <f>VLOOKUP(A272,Data!$A$2:$B$16,3,FALSE)</f>
        <v>#N/A</v>
      </c>
      <c r="D272" s="56"/>
      <c r="H272">
        <f t="shared" si="4"/>
        <v>0</v>
      </c>
      <c r="N272">
        <v>1</v>
      </c>
    </row>
    <row r="273" spans="2:14" x14ac:dyDescent="0.25">
      <c r="B273" t="e">
        <f>VLOOKUP(A273,Data!$A$2:$B$16,2,FALSE)</f>
        <v>#N/A</v>
      </c>
      <c r="C273" t="e">
        <f>VLOOKUP(A273,Data!$A$2:$B$16,3,FALSE)</f>
        <v>#N/A</v>
      </c>
      <c r="D273" s="56"/>
      <c r="H273">
        <f t="shared" si="4"/>
        <v>0</v>
      </c>
      <c r="N273">
        <v>1</v>
      </c>
    </row>
    <row r="274" spans="2:14" x14ac:dyDescent="0.25">
      <c r="B274" t="e">
        <f>VLOOKUP(A274,Data!$A$2:$B$16,2,FALSE)</f>
        <v>#N/A</v>
      </c>
      <c r="C274" t="e">
        <f>VLOOKUP(A274,Data!$A$2:$B$16,3,FALSE)</f>
        <v>#N/A</v>
      </c>
      <c r="D274" s="56"/>
      <c r="H274">
        <f t="shared" si="4"/>
        <v>0</v>
      </c>
      <c r="N274">
        <v>1</v>
      </c>
    </row>
    <row r="275" spans="2:14" x14ac:dyDescent="0.25">
      <c r="B275" t="e">
        <f>VLOOKUP(A275,Data!$A$2:$B$16,2,FALSE)</f>
        <v>#N/A</v>
      </c>
      <c r="C275" t="e">
        <f>VLOOKUP(A275,Data!$A$2:$B$16,3,FALSE)</f>
        <v>#N/A</v>
      </c>
      <c r="D275" s="56"/>
      <c r="H275">
        <f t="shared" si="4"/>
        <v>0</v>
      </c>
      <c r="N275">
        <v>1</v>
      </c>
    </row>
    <row r="276" spans="2:14" x14ac:dyDescent="0.25">
      <c r="B276" t="e">
        <f>VLOOKUP(A276,Data!$A$2:$B$16,2,FALSE)</f>
        <v>#N/A</v>
      </c>
      <c r="C276" t="e">
        <f>VLOOKUP(A276,Data!$A$2:$B$16,3,FALSE)</f>
        <v>#N/A</v>
      </c>
      <c r="D276" s="56"/>
      <c r="H276">
        <f t="shared" si="4"/>
        <v>0</v>
      </c>
      <c r="N276">
        <v>1</v>
      </c>
    </row>
    <row r="277" spans="2:14" x14ac:dyDescent="0.25">
      <c r="B277" t="e">
        <f>VLOOKUP(A277,Data!$A$2:$B$16,2,FALSE)</f>
        <v>#N/A</v>
      </c>
      <c r="C277" t="e">
        <f>VLOOKUP(A277,Data!$A$2:$B$16,3,FALSE)</f>
        <v>#N/A</v>
      </c>
      <c r="D277" s="56"/>
      <c r="H277">
        <f t="shared" si="4"/>
        <v>0</v>
      </c>
      <c r="N277">
        <v>1</v>
      </c>
    </row>
    <row r="278" spans="2:14" x14ac:dyDescent="0.25">
      <c r="B278" t="e">
        <f>VLOOKUP(A278,Data!$A$2:$B$16,2,FALSE)</f>
        <v>#N/A</v>
      </c>
      <c r="C278" t="e">
        <f>VLOOKUP(A278,Data!$A$2:$B$16,3,FALSE)</f>
        <v>#N/A</v>
      </c>
      <c r="D278" s="56"/>
      <c r="H278">
        <f t="shared" si="4"/>
        <v>0</v>
      </c>
      <c r="N278">
        <v>1</v>
      </c>
    </row>
    <row r="279" spans="2:14" x14ac:dyDescent="0.25">
      <c r="B279" t="e">
        <f>VLOOKUP(A279,Data!$A$2:$B$16,2,FALSE)</f>
        <v>#N/A</v>
      </c>
      <c r="C279" t="e">
        <f>VLOOKUP(A279,Data!$A$2:$B$16,3,FALSE)</f>
        <v>#N/A</v>
      </c>
      <c r="D279" s="56"/>
      <c r="H279">
        <f t="shared" si="4"/>
        <v>0</v>
      </c>
      <c r="N279">
        <v>1</v>
      </c>
    </row>
    <row r="280" spans="2:14" x14ac:dyDescent="0.25">
      <c r="B280" t="e">
        <f>VLOOKUP(A280,Data!$A$2:$B$16,2,FALSE)</f>
        <v>#N/A</v>
      </c>
      <c r="C280" t="e">
        <f>VLOOKUP(A280,Data!$A$2:$B$16,3,FALSE)</f>
        <v>#N/A</v>
      </c>
      <c r="D280" s="56"/>
      <c r="H280">
        <f t="shared" si="4"/>
        <v>0</v>
      </c>
      <c r="N280">
        <v>1</v>
      </c>
    </row>
    <row r="281" spans="2:14" x14ac:dyDescent="0.25">
      <c r="B281" t="e">
        <f>VLOOKUP(A281,Data!$A$2:$B$16,2,FALSE)</f>
        <v>#N/A</v>
      </c>
      <c r="C281" t="e">
        <f>VLOOKUP(A281,Data!$A$2:$B$16,3,FALSE)</f>
        <v>#N/A</v>
      </c>
      <c r="D281" s="56"/>
      <c r="H281">
        <f t="shared" si="4"/>
        <v>0</v>
      </c>
      <c r="N281">
        <v>1</v>
      </c>
    </row>
    <row r="282" spans="2:14" x14ac:dyDescent="0.25">
      <c r="B282" t="e">
        <f>VLOOKUP(A282,Data!$A$2:$B$16,2,FALSE)</f>
        <v>#N/A</v>
      </c>
      <c r="C282" t="e">
        <f>VLOOKUP(A282,Data!$A$2:$B$16,3,FALSE)</f>
        <v>#N/A</v>
      </c>
      <c r="D282" s="56"/>
      <c r="H282">
        <f t="shared" si="4"/>
        <v>0</v>
      </c>
      <c r="N282">
        <v>1</v>
      </c>
    </row>
    <row r="283" spans="2:14" x14ac:dyDescent="0.25">
      <c r="B283" t="e">
        <f>VLOOKUP(A283,Data!$A$2:$B$16,2,FALSE)</f>
        <v>#N/A</v>
      </c>
      <c r="C283" t="e">
        <f>VLOOKUP(A283,Data!$A$2:$B$16,3,FALSE)</f>
        <v>#N/A</v>
      </c>
      <c r="D283" s="56"/>
      <c r="H283">
        <f t="shared" si="4"/>
        <v>0</v>
      </c>
      <c r="N283">
        <v>1</v>
      </c>
    </row>
    <row r="284" spans="2:14" x14ac:dyDescent="0.25">
      <c r="B284" t="e">
        <f>VLOOKUP(A284,Data!$A$2:$B$16,2,FALSE)</f>
        <v>#N/A</v>
      </c>
      <c r="C284" t="e">
        <f>VLOOKUP(A284,Data!$A$2:$B$16,3,FALSE)</f>
        <v>#N/A</v>
      </c>
      <c r="D284" s="56"/>
      <c r="H284">
        <f t="shared" si="4"/>
        <v>0</v>
      </c>
      <c r="N284">
        <v>1</v>
      </c>
    </row>
    <row r="285" spans="2:14" x14ac:dyDescent="0.25">
      <c r="B285" t="e">
        <f>VLOOKUP(A285,Data!$A$2:$B$16,2,FALSE)</f>
        <v>#N/A</v>
      </c>
      <c r="C285" t="e">
        <f>VLOOKUP(A285,Data!$A$2:$B$16,3,FALSE)</f>
        <v>#N/A</v>
      </c>
      <c r="D285" s="56"/>
      <c r="H285">
        <f t="shared" si="4"/>
        <v>0</v>
      </c>
      <c r="N285">
        <v>1</v>
      </c>
    </row>
    <row r="286" spans="2:14" x14ac:dyDescent="0.25">
      <c r="B286" t="e">
        <f>VLOOKUP(A286,Data!$A$2:$B$16,2,FALSE)</f>
        <v>#N/A</v>
      </c>
      <c r="C286" t="e">
        <f>VLOOKUP(A286,Data!$A$2:$B$16,3,FALSE)</f>
        <v>#N/A</v>
      </c>
      <c r="D286" s="56"/>
      <c r="H286">
        <f t="shared" si="4"/>
        <v>0</v>
      </c>
      <c r="N286">
        <v>1</v>
      </c>
    </row>
    <row r="287" spans="2:14" x14ac:dyDescent="0.25">
      <c r="B287" t="e">
        <f>VLOOKUP(A287,Data!$A$2:$B$16,2,FALSE)</f>
        <v>#N/A</v>
      </c>
      <c r="C287" t="e">
        <f>VLOOKUP(A287,Data!$A$2:$B$16,3,FALSE)</f>
        <v>#N/A</v>
      </c>
      <c r="D287" s="56"/>
      <c r="H287">
        <f t="shared" si="4"/>
        <v>0</v>
      </c>
      <c r="N287">
        <v>1</v>
      </c>
    </row>
    <row r="288" spans="2:14" x14ac:dyDescent="0.25">
      <c r="B288" t="e">
        <f>VLOOKUP(A288,Data!$A$2:$B$16,2,FALSE)</f>
        <v>#N/A</v>
      </c>
      <c r="C288" t="e">
        <f>VLOOKUP(A288,Data!$A$2:$B$16,3,FALSE)</f>
        <v>#N/A</v>
      </c>
      <c r="D288" s="56"/>
      <c r="H288">
        <f t="shared" si="4"/>
        <v>0</v>
      </c>
      <c r="N288">
        <v>1</v>
      </c>
    </row>
    <row r="289" spans="2:14" x14ac:dyDescent="0.25">
      <c r="B289" t="e">
        <f>VLOOKUP(A289,Data!$A$2:$B$16,2,FALSE)</f>
        <v>#N/A</v>
      </c>
      <c r="C289" t="e">
        <f>VLOOKUP(A289,Data!$A$2:$B$16,3,FALSE)</f>
        <v>#N/A</v>
      </c>
      <c r="D289" s="56"/>
      <c r="H289">
        <f t="shared" si="4"/>
        <v>0</v>
      </c>
      <c r="N289">
        <v>1</v>
      </c>
    </row>
    <row r="290" spans="2:14" x14ac:dyDescent="0.25">
      <c r="B290" t="e">
        <f>VLOOKUP(A290,Data!$A$2:$B$16,2,FALSE)</f>
        <v>#N/A</v>
      </c>
      <c r="C290" t="e">
        <f>VLOOKUP(A290,Data!$A$2:$B$16,3,FALSE)</f>
        <v>#N/A</v>
      </c>
      <c r="D290" s="56"/>
      <c r="H290">
        <f t="shared" si="4"/>
        <v>0</v>
      </c>
      <c r="N290">
        <v>1</v>
      </c>
    </row>
    <row r="291" spans="2:14" x14ac:dyDescent="0.25">
      <c r="B291" t="e">
        <f>VLOOKUP(A291,Data!$A$2:$B$16,2,FALSE)</f>
        <v>#N/A</v>
      </c>
      <c r="C291" t="e">
        <f>VLOOKUP(A291,Data!$A$2:$B$16,3,FALSE)</f>
        <v>#N/A</v>
      </c>
      <c r="D291" s="56"/>
      <c r="H291">
        <f t="shared" si="4"/>
        <v>0</v>
      </c>
      <c r="N291">
        <v>1</v>
      </c>
    </row>
    <row r="292" spans="2:14" x14ac:dyDescent="0.25">
      <c r="B292" t="e">
        <f>VLOOKUP(A292,Data!$A$2:$B$16,2,FALSE)</f>
        <v>#N/A</v>
      </c>
      <c r="C292" t="e">
        <f>VLOOKUP(A292,Data!$A$2:$B$16,3,FALSE)</f>
        <v>#N/A</v>
      </c>
      <c r="D292" s="56"/>
      <c r="H292">
        <f t="shared" si="4"/>
        <v>0</v>
      </c>
      <c r="N292">
        <v>1</v>
      </c>
    </row>
    <row r="293" spans="2:14" x14ac:dyDescent="0.25">
      <c r="B293" t="e">
        <f>VLOOKUP(A293,Data!$A$2:$B$16,2,FALSE)</f>
        <v>#N/A</v>
      </c>
      <c r="C293" t="e">
        <f>VLOOKUP(A293,Data!$A$2:$B$16,3,FALSE)</f>
        <v>#N/A</v>
      </c>
      <c r="D293" s="56"/>
      <c r="H293">
        <f t="shared" si="4"/>
        <v>0</v>
      </c>
      <c r="N293">
        <v>1</v>
      </c>
    </row>
    <row r="294" spans="2:14" x14ac:dyDescent="0.25">
      <c r="B294" t="e">
        <f>VLOOKUP(A294,Data!$A$2:$B$16,2,FALSE)</f>
        <v>#N/A</v>
      </c>
      <c r="C294" t="e">
        <f>VLOOKUP(A294,Data!$A$2:$B$16,3,FALSE)</f>
        <v>#N/A</v>
      </c>
      <c r="D294" s="56"/>
      <c r="H294">
        <f t="shared" si="4"/>
        <v>0</v>
      </c>
      <c r="N294">
        <v>1</v>
      </c>
    </row>
    <row r="295" spans="2:14" x14ac:dyDescent="0.25">
      <c r="B295" t="e">
        <f>VLOOKUP(A295,Data!$A$2:$B$16,2,FALSE)</f>
        <v>#N/A</v>
      </c>
      <c r="C295" t="e">
        <f>VLOOKUP(A295,Data!$A$2:$B$16,3,FALSE)</f>
        <v>#N/A</v>
      </c>
      <c r="D295" s="56"/>
      <c r="H295">
        <f t="shared" si="4"/>
        <v>0</v>
      </c>
      <c r="N295">
        <v>1</v>
      </c>
    </row>
    <row r="296" spans="2:14" x14ac:dyDescent="0.25">
      <c r="B296" t="e">
        <f>VLOOKUP(A296,Data!$A$2:$B$16,2,FALSE)</f>
        <v>#N/A</v>
      </c>
      <c r="C296" t="e">
        <f>VLOOKUP(A296,Data!$A$2:$B$16,3,FALSE)</f>
        <v>#N/A</v>
      </c>
      <c r="D296" s="56"/>
      <c r="H296">
        <f t="shared" si="4"/>
        <v>0</v>
      </c>
      <c r="N296">
        <v>1</v>
      </c>
    </row>
    <row r="297" spans="2:14" x14ac:dyDescent="0.25">
      <c r="B297" t="e">
        <f>VLOOKUP(A297,Data!$A$2:$B$16,2,FALSE)</f>
        <v>#N/A</v>
      </c>
      <c r="C297" t="e">
        <f>VLOOKUP(A297,Data!$A$2:$B$16,3,FALSE)</f>
        <v>#N/A</v>
      </c>
      <c r="D297" s="56"/>
      <c r="H297">
        <f t="shared" si="4"/>
        <v>0</v>
      </c>
      <c r="N297">
        <v>1</v>
      </c>
    </row>
    <row r="298" spans="2:14" x14ac:dyDescent="0.25">
      <c r="B298" t="e">
        <f>VLOOKUP(A298,Data!$A$2:$B$16,2,FALSE)</f>
        <v>#N/A</v>
      </c>
      <c r="C298" t="e">
        <f>VLOOKUP(A298,Data!$A$2:$B$16,3,FALSE)</f>
        <v>#N/A</v>
      </c>
      <c r="D298" s="56"/>
      <c r="H298">
        <f t="shared" si="4"/>
        <v>0</v>
      </c>
      <c r="N298">
        <v>1</v>
      </c>
    </row>
    <row r="299" spans="2:14" x14ac:dyDescent="0.25">
      <c r="B299" t="e">
        <f>VLOOKUP(A299,Data!$A$2:$B$16,2,FALSE)</f>
        <v>#N/A</v>
      </c>
      <c r="C299" t="e">
        <f>VLOOKUP(A299,Data!$A$2:$B$16,3,FALSE)</f>
        <v>#N/A</v>
      </c>
      <c r="D299" s="56"/>
      <c r="H299">
        <f t="shared" si="4"/>
        <v>0</v>
      </c>
      <c r="N299">
        <v>1</v>
      </c>
    </row>
    <row r="300" spans="2:14" x14ac:dyDescent="0.25">
      <c r="B300" t="e">
        <f>VLOOKUP(A300,Data!$A$2:$B$16,2,FALSE)</f>
        <v>#N/A</v>
      </c>
      <c r="C300" t="e">
        <f>VLOOKUP(A300,Data!$A$2:$B$16,3,FALSE)</f>
        <v>#N/A</v>
      </c>
      <c r="D300" s="56"/>
      <c r="H300">
        <f t="shared" si="4"/>
        <v>0</v>
      </c>
      <c r="N300">
        <v>1</v>
      </c>
    </row>
    <row r="301" spans="2:14" x14ac:dyDescent="0.25">
      <c r="B301" t="e">
        <f>VLOOKUP(A301,Data!$A$2:$B$16,2,FALSE)</f>
        <v>#N/A</v>
      </c>
      <c r="C301" t="e">
        <f>VLOOKUP(A301,Data!$A$2:$B$16,3,FALSE)</f>
        <v>#N/A</v>
      </c>
      <c r="D301" s="56"/>
      <c r="H301">
        <f t="shared" si="4"/>
        <v>0</v>
      </c>
      <c r="N301">
        <v>1</v>
      </c>
    </row>
    <row r="302" spans="2:14" x14ac:dyDescent="0.25">
      <c r="B302" t="e">
        <f>VLOOKUP(A302,Data!$A$2:$B$16,2,FALSE)</f>
        <v>#N/A</v>
      </c>
      <c r="C302" t="e">
        <f>VLOOKUP(A302,Data!$A$2:$B$16,3,FALSE)</f>
        <v>#N/A</v>
      </c>
      <c r="D302" s="56"/>
      <c r="H302">
        <f t="shared" si="4"/>
        <v>0</v>
      </c>
      <c r="N302">
        <v>1</v>
      </c>
    </row>
    <row r="303" spans="2:14" x14ac:dyDescent="0.25">
      <c r="B303" t="e">
        <f>VLOOKUP(A303,Data!$A$2:$B$16,2,FALSE)</f>
        <v>#N/A</v>
      </c>
      <c r="C303" t="e">
        <f>VLOOKUP(A303,Data!$A$2:$B$16,3,FALSE)</f>
        <v>#N/A</v>
      </c>
      <c r="D303" s="56"/>
      <c r="H303">
        <f t="shared" si="4"/>
        <v>0</v>
      </c>
      <c r="N303">
        <v>1</v>
      </c>
    </row>
    <row r="304" spans="2:14" x14ac:dyDescent="0.25">
      <c r="B304" t="e">
        <f>VLOOKUP(A304,Data!$A$2:$B$16,2,FALSE)</f>
        <v>#N/A</v>
      </c>
      <c r="C304" t="e">
        <f>VLOOKUP(A304,Data!$A$2:$B$16,3,FALSE)</f>
        <v>#N/A</v>
      </c>
      <c r="D304" s="56"/>
      <c r="H304">
        <f t="shared" si="4"/>
        <v>0</v>
      </c>
      <c r="N304">
        <v>1</v>
      </c>
    </row>
    <row r="305" spans="2:14" x14ac:dyDescent="0.25">
      <c r="B305" t="e">
        <f>VLOOKUP(A305,Data!$A$2:$B$16,2,FALSE)</f>
        <v>#N/A</v>
      </c>
      <c r="C305" t="e">
        <f>VLOOKUP(A305,Data!$A$2:$B$16,3,FALSE)</f>
        <v>#N/A</v>
      </c>
      <c r="D305" s="56"/>
      <c r="H305">
        <f t="shared" si="4"/>
        <v>0</v>
      </c>
      <c r="N305">
        <v>1</v>
      </c>
    </row>
    <row r="306" spans="2:14" x14ac:dyDescent="0.25">
      <c r="B306" t="e">
        <f>VLOOKUP(A306,Data!$A$2:$B$16,2,FALSE)</f>
        <v>#N/A</v>
      </c>
      <c r="C306" t="e">
        <f>VLOOKUP(A306,Data!$A$2:$B$16,3,FALSE)</f>
        <v>#N/A</v>
      </c>
      <c r="D306" s="56"/>
      <c r="H306">
        <f t="shared" si="4"/>
        <v>0</v>
      </c>
      <c r="N306">
        <v>1</v>
      </c>
    </row>
    <row r="307" spans="2:14" x14ac:dyDescent="0.25">
      <c r="B307" t="e">
        <f>VLOOKUP(A307,Data!$A$2:$B$16,2,FALSE)</f>
        <v>#N/A</v>
      </c>
      <c r="C307" t="e">
        <f>VLOOKUP(A307,Data!$A$2:$B$16,3,FALSE)</f>
        <v>#N/A</v>
      </c>
      <c r="D307" s="56"/>
      <c r="H307">
        <f t="shared" si="4"/>
        <v>0</v>
      </c>
      <c r="N307">
        <v>1</v>
      </c>
    </row>
    <row r="308" spans="2:14" x14ac:dyDescent="0.25">
      <c r="B308" t="e">
        <f>VLOOKUP(A308,Data!$A$2:$B$16,2,FALSE)</f>
        <v>#N/A</v>
      </c>
      <c r="C308" t="e">
        <f>VLOOKUP(A308,Data!$A$2:$B$16,3,FALSE)</f>
        <v>#N/A</v>
      </c>
      <c r="D308" s="56"/>
      <c r="H308">
        <f t="shared" si="4"/>
        <v>0</v>
      </c>
      <c r="N308">
        <v>1</v>
      </c>
    </row>
    <row r="309" spans="2:14" x14ac:dyDescent="0.25">
      <c r="B309" t="e">
        <f>VLOOKUP(A309,Data!$A$2:$B$16,2,FALSE)</f>
        <v>#N/A</v>
      </c>
      <c r="C309" t="e">
        <f>VLOOKUP(A309,Data!$A$2:$B$16,3,FALSE)</f>
        <v>#N/A</v>
      </c>
      <c r="D309" s="56"/>
      <c r="H309">
        <f t="shared" si="4"/>
        <v>0</v>
      </c>
      <c r="N309">
        <v>1</v>
      </c>
    </row>
    <row r="310" spans="2:14" x14ac:dyDescent="0.25">
      <c r="B310" t="e">
        <f>VLOOKUP(A310,Data!$A$2:$B$16,2,FALSE)</f>
        <v>#N/A</v>
      </c>
      <c r="C310" t="e">
        <f>VLOOKUP(A310,Data!$A$2:$B$16,3,FALSE)</f>
        <v>#N/A</v>
      </c>
      <c r="D310" s="56"/>
      <c r="H310">
        <f t="shared" si="4"/>
        <v>0</v>
      </c>
      <c r="N310">
        <v>1</v>
      </c>
    </row>
    <row r="311" spans="2:14" x14ac:dyDescent="0.25">
      <c r="B311" t="e">
        <f>VLOOKUP(A311,Data!$A$2:$B$16,2,FALSE)</f>
        <v>#N/A</v>
      </c>
      <c r="C311" t="e">
        <f>VLOOKUP(A311,Data!$A$2:$B$16,3,FALSE)</f>
        <v>#N/A</v>
      </c>
      <c r="D311" s="56"/>
      <c r="H311">
        <f t="shared" si="4"/>
        <v>0</v>
      </c>
      <c r="N311">
        <v>1</v>
      </c>
    </row>
    <row r="312" spans="2:14" x14ac:dyDescent="0.25">
      <c r="B312" t="e">
        <f>VLOOKUP(A312,Data!$A$2:$B$16,2,FALSE)</f>
        <v>#N/A</v>
      </c>
      <c r="C312" t="e">
        <f>VLOOKUP(A312,Data!$A$2:$B$16,3,FALSE)</f>
        <v>#N/A</v>
      </c>
      <c r="D312" s="56"/>
      <c r="H312">
        <f t="shared" si="4"/>
        <v>0</v>
      </c>
      <c r="N312">
        <v>1</v>
      </c>
    </row>
    <row r="313" spans="2:14" x14ac:dyDescent="0.25">
      <c r="B313" t="e">
        <f>VLOOKUP(A313,Data!$A$2:$B$16,2,FALSE)</f>
        <v>#N/A</v>
      </c>
      <c r="C313" t="e">
        <f>VLOOKUP(A313,Data!$A$2:$B$16,3,FALSE)</f>
        <v>#N/A</v>
      </c>
      <c r="D313" s="56"/>
      <c r="H313">
        <f t="shared" si="4"/>
        <v>0</v>
      </c>
      <c r="N313">
        <v>1</v>
      </c>
    </row>
    <row r="314" spans="2:14" x14ac:dyDescent="0.25">
      <c r="B314" t="e">
        <f>VLOOKUP(A314,Data!$A$2:$B$16,2,FALSE)</f>
        <v>#N/A</v>
      </c>
      <c r="C314" t="e">
        <f>VLOOKUP(A314,Data!$A$2:$B$16,3,FALSE)</f>
        <v>#N/A</v>
      </c>
      <c r="D314" s="56"/>
      <c r="H314">
        <f t="shared" si="4"/>
        <v>0</v>
      </c>
      <c r="N314">
        <v>1</v>
      </c>
    </row>
    <row r="315" spans="2:14" x14ac:dyDescent="0.25">
      <c r="B315" t="e">
        <f>VLOOKUP(A315,Data!$A$2:$B$16,2,FALSE)</f>
        <v>#N/A</v>
      </c>
      <c r="C315" t="e">
        <f>VLOOKUP(A315,Data!$A$2:$B$16,3,FALSE)</f>
        <v>#N/A</v>
      </c>
      <c r="D315" s="56"/>
      <c r="H315">
        <f t="shared" si="4"/>
        <v>0</v>
      </c>
      <c r="N315">
        <v>1</v>
      </c>
    </row>
    <row r="316" spans="2:14" x14ac:dyDescent="0.25">
      <c r="B316" t="e">
        <f>VLOOKUP(A316,Data!$A$2:$B$16,2,FALSE)</f>
        <v>#N/A</v>
      </c>
      <c r="C316" t="e">
        <f>VLOOKUP(A316,Data!$A$2:$B$16,3,FALSE)</f>
        <v>#N/A</v>
      </c>
      <c r="D316" s="56"/>
      <c r="H316">
        <f t="shared" si="4"/>
        <v>0</v>
      </c>
      <c r="N316">
        <v>1</v>
      </c>
    </row>
    <row r="317" spans="2:14" x14ac:dyDescent="0.25">
      <c r="B317" t="e">
        <f>VLOOKUP(A317,Data!$A$2:$B$16,2,FALSE)</f>
        <v>#N/A</v>
      </c>
      <c r="C317" t="e">
        <f>VLOOKUP(A317,Data!$A$2:$B$16,3,FALSE)</f>
        <v>#N/A</v>
      </c>
      <c r="D317" s="56"/>
      <c r="H317">
        <f t="shared" si="4"/>
        <v>0</v>
      </c>
      <c r="N317">
        <v>1</v>
      </c>
    </row>
    <row r="318" spans="2:14" x14ac:dyDescent="0.25">
      <c r="B318" t="e">
        <f>VLOOKUP(A318,Data!$A$2:$B$16,2,FALSE)</f>
        <v>#N/A</v>
      </c>
      <c r="C318" t="e">
        <f>VLOOKUP(A318,Data!$A$2:$B$16,3,FALSE)</f>
        <v>#N/A</v>
      </c>
      <c r="D318" s="56"/>
      <c r="H318">
        <f t="shared" si="4"/>
        <v>0</v>
      </c>
      <c r="N318">
        <v>1</v>
      </c>
    </row>
    <row r="319" spans="2:14" x14ac:dyDescent="0.25">
      <c r="B319" t="e">
        <f>VLOOKUP(A319,Data!$A$2:$B$16,2,FALSE)</f>
        <v>#N/A</v>
      </c>
      <c r="C319" t="e">
        <f>VLOOKUP(A319,Data!$A$2:$B$16,3,FALSE)</f>
        <v>#N/A</v>
      </c>
      <c r="D319" s="56"/>
      <c r="H319">
        <f t="shared" si="4"/>
        <v>0</v>
      </c>
      <c r="N319">
        <v>1</v>
      </c>
    </row>
    <row r="320" spans="2:14" x14ac:dyDescent="0.25">
      <c r="B320" t="e">
        <f>VLOOKUP(A320,Data!$A$2:$B$16,2,FALSE)</f>
        <v>#N/A</v>
      </c>
      <c r="C320" t="e">
        <f>VLOOKUP(A320,Data!$A$2:$B$16,3,FALSE)</f>
        <v>#N/A</v>
      </c>
      <c r="D320" s="56"/>
      <c r="H320">
        <f t="shared" si="4"/>
        <v>0</v>
      </c>
      <c r="N320">
        <v>1</v>
      </c>
    </row>
    <row r="321" spans="2:14" x14ac:dyDescent="0.25">
      <c r="B321" t="e">
        <f>VLOOKUP(A321,Data!$A$2:$B$16,2,FALSE)</f>
        <v>#N/A</v>
      </c>
      <c r="C321" t="e">
        <f>VLOOKUP(A321,Data!$A$2:$B$16,3,FALSE)</f>
        <v>#N/A</v>
      </c>
      <c r="D321" s="56"/>
      <c r="H321">
        <f t="shared" si="4"/>
        <v>0</v>
      </c>
      <c r="N321">
        <v>1</v>
      </c>
    </row>
    <row r="322" spans="2:14" x14ac:dyDescent="0.25">
      <c r="B322" t="e">
        <f>VLOOKUP(A322,Data!$A$2:$B$16,2,FALSE)</f>
        <v>#N/A</v>
      </c>
      <c r="C322" t="e">
        <f>VLOOKUP(A322,Data!$A$2:$B$16,3,FALSE)</f>
        <v>#N/A</v>
      </c>
      <c r="D322" s="56"/>
      <c r="H322">
        <f t="shared" si="4"/>
        <v>0</v>
      </c>
      <c r="N322">
        <v>1</v>
      </c>
    </row>
    <row r="323" spans="2:14" x14ac:dyDescent="0.25">
      <c r="B323" t="e">
        <f>VLOOKUP(A323,Data!$A$2:$B$16,2,FALSE)</f>
        <v>#N/A</v>
      </c>
      <c r="C323" t="e">
        <f>VLOOKUP(A323,Data!$A$2:$B$16,3,FALSE)</f>
        <v>#N/A</v>
      </c>
      <c r="D323" s="56"/>
      <c r="H323">
        <f t="shared" ref="H323:H386" si="5">ROUNDUP(G323/60,2)</f>
        <v>0</v>
      </c>
      <c r="N323">
        <v>1</v>
      </c>
    </row>
    <row r="324" spans="2:14" x14ac:dyDescent="0.25">
      <c r="B324" t="e">
        <f>VLOOKUP(A324,Data!$A$2:$B$16,2,FALSE)</f>
        <v>#N/A</v>
      </c>
      <c r="C324" t="e">
        <f>VLOOKUP(A324,Data!$A$2:$B$16,3,FALSE)</f>
        <v>#N/A</v>
      </c>
      <c r="D324" s="56"/>
      <c r="H324">
        <f t="shared" si="5"/>
        <v>0</v>
      </c>
      <c r="N324">
        <v>1</v>
      </c>
    </row>
    <row r="325" spans="2:14" x14ac:dyDescent="0.25">
      <c r="B325" t="e">
        <f>VLOOKUP(A325,Data!$A$2:$B$16,2,FALSE)</f>
        <v>#N/A</v>
      </c>
      <c r="C325" t="e">
        <f>VLOOKUP(A325,Data!$A$2:$B$16,3,FALSE)</f>
        <v>#N/A</v>
      </c>
      <c r="D325" s="56"/>
      <c r="H325">
        <f t="shared" si="5"/>
        <v>0</v>
      </c>
      <c r="N325">
        <v>1</v>
      </c>
    </row>
    <row r="326" spans="2:14" x14ac:dyDescent="0.25">
      <c r="B326" t="e">
        <f>VLOOKUP(A326,Data!$A$2:$B$16,2,FALSE)</f>
        <v>#N/A</v>
      </c>
      <c r="C326" t="e">
        <f>VLOOKUP(A326,Data!$A$2:$B$16,3,FALSE)</f>
        <v>#N/A</v>
      </c>
      <c r="D326" s="56"/>
      <c r="H326">
        <f t="shared" si="5"/>
        <v>0</v>
      </c>
      <c r="N326">
        <v>1</v>
      </c>
    </row>
    <row r="327" spans="2:14" x14ac:dyDescent="0.25">
      <c r="B327" t="e">
        <f>VLOOKUP(A327,Data!$A$2:$B$16,2,FALSE)</f>
        <v>#N/A</v>
      </c>
      <c r="C327" t="e">
        <f>VLOOKUP(A327,Data!$A$2:$B$16,3,FALSE)</f>
        <v>#N/A</v>
      </c>
      <c r="D327" s="56"/>
      <c r="H327">
        <f t="shared" si="5"/>
        <v>0</v>
      </c>
      <c r="N327">
        <v>1</v>
      </c>
    </row>
    <row r="328" spans="2:14" x14ac:dyDescent="0.25">
      <c r="B328" t="e">
        <f>VLOOKUP(A328,Data!$A$2:$B$16,2,FALSE)</f>
        <v>#N/A</v>
      </c>
      <c r="C328" t="e">
        <f>VLOOKUP(A328,Data!$A$2:$B$16,3,FALSE)</f>
        <v>#N/A</v>
      </c>
      <c r="D328" s="56"/>
      <c r="H328">
        <f t="shared" si="5"/>
        <v>0</v>
      </c>
      <c r="N328">
        <v>1</v>
      </c>
    </row>
    <row r="329" spans="2:14" x14ac:dyDescent="0.25">
      <c r="B329" t="e">
        <f>VLOOKUP(A329,Data!$A$2:$B$16,2,FALSE)</f>
        <v>#N/A</v>
      </c>
      <c r="C329" t="e">
        <f>VLOOKUP(A329,Data!$A$2:$B$16,3,FALSE)</f>
        <v>#N/A</v>
      </c>
      <c r="D329" s="56"/>
      <c r="H329">
        <f t="shared" si="5"/>
        <v>0</v>
      </c>
      <c r="N329">
        <v>1</v>
      </c>
    </row>
    <row r="330" spans="2:14" x14ac:dyDescent="0.25">
      <c r="B330" t="e">
        <f>VLOOKUP(A330,Data!$A$2:$B$16,2,FALSE)</f>
        <v>#N/A</v>
      </c>
      <c r="C330" t="e">
        <f>VLOOKUP(A330,Data!$A$2:$B$16,3,FALSE)</f>
        <v>#N/A</v>
      </c>
      <c r="D330" s="56"/>
      <c r="H330">
        <f t="shared" si="5"/>
        <v>0</v>
      </c>
      <c r="N330">
        <v>1</v>
      </c>
    </row>
    <row r="331" spans="2:14" x14ac:dyDescent="0.25">
      <c r="B331" t="e">
        <f>VLOOKUP(A331,Data!$A$2:$B$16,2,FALSE)</f>
        <v>#N/A</v>
      </c>
      <c r="C331" t="e">
        <f>VLOOKUP(A331,Data!$A$2:$B$16,3,FALSE)</f>
        <v>#N/A</v>
      </c>
      <c r="D331" s="56"/>
      <c r="H331">
        <f t="shared" si="5"/>
        <v>0</v>
      </c>
      <c r="N331">
        <v>1</v>
      </c>
    </row>
    <row r="332" spans="2:14" x14ac:dyDescent="0.25">
      <c r="B332" t="e">
        <f>VLOOKUP(A332,Data!$A$2:$B$16,2,FALSE)</f>
        <v>#N/A</v>
      </c>
      <c r="C332" t="e">
        <f>VLOOKUP(A332,Data!$A$2:$B$16,3,FALSE)</f>
        <v>#N/A</v>
      </c>
      <c r="D332" s="56"/>
      <c r="H332">
        <f t="shared" si="5"/>
        <v>0</v>
      </c>
      <c r="N332">
        <v>1</v>
      </c>
    </row>
    <row r="333" spans="2:14" x14ac:dyDescent="0.25">
      <c r="B333" t="e">
        <f>VLOOKUP(A333,Data!$A$2:$B$16,2,FALSE)</f>
        <v>#N/A</v>
      </c>
      <c r="C333" t="e">
        <f>VLOOKUP(A333,Data!$A$2:$B$16,3,FALSE)</f>
        <v>#N/A</v>
      </c>
      <c r="D333" s="56"/>
      <c r="H333">
        <f t="shared" si="5"/>
        <v>0</v>
      </c>
      <c r="N333">
        <v>1</v>
      </c>
    </row>
    <row r="334" spans="2:14" x14ac:dyDescent="0.25">
      <c r="B334" t="e">
        <f>VLOOKUP(A334,Data!$A$2:$B$16,2,FALSE)</f>
        <v>#N/A</v>
      </c>
      <c r="C334" t="e">
        <f>VLOOKUP(A334,Data!$A$2:$B$16,3,FALSE)</f>
        <v>#N/A</v>
      </c>
      <c r="D334" s="56"/>
      <c r="H334">
        <f t="shared" si="5"/>
        <v>0</v>
      </c>
      <c r="N334">
        <v>1</v>
      </c>
    </row>
    <row r="335" spans="2:14" x14ac:dyDescent="0.25">
      <c r="B335" t="e">
        <f>VLOOKUP(A335,Data!$A$2:$B$16,2,FALSE)</f>
        <v>#N/A</v>
      </c>
      <c r="C335" t="e">
        <f>VLOOKUP(A335,Data!$A$2:$B$16,3,FALSE)</f>
        <v>#N/A</v>
      </c>
      <c r="D335" s="56"/>
      <c r="H335">
        <f t="shared" si="5"/>
        <v>0</v>
      </c>
      <c r="N335">
        <v>1</v>
      </c>
    </row>
    <row r="336" spans="2:14" x14ac:dyDescent="0.25">
      <c r="B336" t="e">
        <f>VLOOKUP(A336,Data!$A$2:$B$16,2,FALSE)</f>
        <v>#N/A</v>
      </c>
      <c r="C336" t="e">
        <f>VLOOKUP(A336,Data!$A$2:$B$16,3,FALSE)</f>
        <v>#N/A</v>
      </c>
      <c r="D336" s="56"/>
      <c r="H336">
        <f t="shared" si="5"/>
        <v>0</v>
      </c>
      <c r="N336">
        <v>1</v>
      </c>
    </row>
    <row r="337" spans="2:14" x14ac:dyDescent="0.25">
      <c r="B337" t="e">
        <f>VLOOKUP(A337,Data!$A$2:$B$16,2,FALSE)</f>
        <v>#N/A</v>
      </c>
      <c r="C337" t="e">
        <f>VLOOKUP(A337,Data!$A$2:$B$16,3,FALSE)</f>
        <v>#N/A</v>
      </c>
      <c r="D337" s="56"/>
      <c r="H337">
        <f t="shared" si="5"/>
        <v>0</v>
      </c>
      <c r="N337">
        <v>1</v>
      </c>
    </row>
    <row r="338" spans="2:14" x14ac:dyDescent="0.25">
      <c r="B338" t="e">
        <f>VLOOKUP(A338,Data!$A$2:$B$16,2,FALSE)</f>
        <v>#N/A</v>
      </c>
      <c r="C338" t="e">
        <f>VLOOKUP(A338,Data!$A$2:$B$16,3,FALSE)</f>
        <v>#N/A</v>
      </c>
      <c r="D338" s="56"/>
      <c r="H338">
        <f t="shared" si="5"/>
        <v>0</v>
      </c>
      <c r="N338">
        <v>1</v>
      </c>
    </row>
    <row r="339" spans="2:14" x14ac:dyDescent="0.25">
      <c r="B339" t="e">
        <f>VLOOKUP(A339,Data!$A$2:$B$16,2,FALSE)</f>
        <v>#N/A</v>
      </c>
      <c r="C339" t="e">
        <f>VLOOKUP(A339,Data!$A$2:$B$16,3,FALSE)</f>
        <v>#N/A</v>
      </c>
      <c r="D339" s="56"/>
      <c r="H339">
        <f t="shared" si="5"/>
        <v>0</v>
      </c>
      <c r="N339">
        <v>1</v>
      </c>
    </row>
    <row r="340" spans="2:14" x14ac:dyDescent="0.25">
      <c r="B340" t="e">
        <f>VLOOKUP(A340,Data!$A$2:$B$16,2,FALSE)</f>
        <v>#N/A</v>
      </c>
      <c r="C340" t="e">
        <f>VLOOKUP(A340,Data!$A$2:$B$16,3,FALSE)</f>
        <v>#N/A</v>
      </c>
      <c r="D340" s="56"/>
      <c r="H340">
        <f t="shared" si="5"/>
        <v>0</v>
      </c>
      <c r="N340">
        <v>1</v>
      </c>
    </row>
    <row r="341" spans="2:14" x14ac:dyDescent="0.25">
      <c r="B341" t="e">
        <f>VLOOKUP(A341,Data!$A$2:$B$16,2,FALSE)</f>
        <v>#N/A</v>
      </c>
      <c r="C341" t="e">
        <f>VLOOKUP(A341,Data!$A$2:$B$16,3,FALSE)</f>
        <v>#N/A</v>
      </c>
      <c r="D341" s="56"/>
      <c r="H341">
        <f t="shared" si="5"/>
        <v>0</v>
      </c>
      <c r="N341">
        <v>1</v>
      </c>
    </row>
    <row r="342" spans="2:14" x14ac:dyDescent="0.25">
      <c r="B342" t="e">
        <f>VLOOKUP(A342,Data!$A$2:$B$16,2,FALSE)</f>
        <v>#N/A</v>
      </c>
      <c r="C342" t="e">
        <f>VLOOKUP(A342,Data!$A$2:$B$16,3,FALSE)</f>
        <v>#N/A</v>
      </c>
      <c r="D342" s="56"/>
      <c r="H342">
        <f t="shared" si="5"/>
        <v>0</v>
      </c>
      <c r="N342">
        <v>1</v>
      </c>
    </row>
    <row r="343" spans="2:14" x14ac:dyDescent="0.25">
      <c r="B343" t="e">
        <f>VLOOKUP(A343,Data!$A$2:$B$16,2,FALSE)</f>
        <v>#N/A</v>
      </c>
      <c r="C343" t="e">
        <f>VLOOKUP(A343,Data!$A$2:$B$16,3,FALSE)</f>
        <v>#N/A</v>
      </c>
      <c r="D343" s="56"/>
      <c r="H343">
        <f t="shared" si="5"/>
        <v>0</v>
      </c>
      <c r="N343">
        <v>1</v>
      </c>
    </row>
    <row r="344" spans="2:14" x14ac:dyDescent="0.25">
      <c r="B344" t="e">
        <f>VLOOKUP(A344,Data!$A$2:$B$16,2,FALSE)</f>
        <v>#N/A</v>
      </c>
      <c r="C344" t="e">
        <f>VLOOKUP(A344,Data!$A$2:$B$16,3,FALSE)</f>
        <v>#N/A</v>
      </c>
      <c r="D344" s="56"/>
      <c r="H344">
        <f t="shared" si="5"/>
        <v>0</v>
      </c>
      <c r="N344">
        <v>1</v>
      </c>
    </row>
    <row r="345" spans="2:14" x14ac:dyDescent="0.25">
      <c r="B345" t="e">
        <f>VLOOKUP(A345,Data!$A$2:$B$16,2,FALSE)</f>
        <v>#N/A</v>
      </c>
      <c r="C345" t="e">
        <f>VLOOKUP(A345,Data!$A$2:$B$16,3,FALSE)</f>
        <v>#N/A</v>
      </c>
      <c r="D345" s="56"/>
      <c r="H345">
        <f t="shared" si="5"/>
        <v>0</v>
      </c>
      <c r="N345">
        <v>1</v>
      </c>
    </row>
    <row r="346" spans="2:14" x14ac:dyDescent="0.25">
      <c r="B346" t="e">
        <f>VLOOKUP(A346,Data!$A$2:$B$16,2,FALSE)</f>
        <v>#N/A</v>
      </c>
      <c r="C346" t="e">
        <f>VLOOKUP(A346,Data!$A$2:$B$16,3,FALSE)</f>
        <v>#N/A</v>
      </c>
      <c r="D346" s="56"/>
      <c r="H346">
        <f t="shared" si="5"/>
        <v>0</v>
      </c>
      <c r="N346">
        <v>1</v>
      </c>
    </row>
    <row r="347" spans="2:14" x14ac:dyDescent="0.25">
      <c r="B347" t="e">
        <f>VLOOKUP(A347,Data!$A$2:$B$16,2,FALSE)</f>
        <v>#N/A</v>
      </c>
      <c r="C347" t="e">
        <f>VLOOKUP(A347,Data!$A$2:$B$16,3,FALSE)</f>
        <v>#N/A</v>
      </c>
      <c r="D347" s="56"/>
      <c r="H347">
        <f t="shared" si="5"/>
        <v>0</v>
      </c>
      <c r="N347">
        <v>1</v>
      </c>
    </row>
    <row r="348" spans="2:14" x14ac:dyDescent="0.25">
      <c r="B348" t="e">
        <f>VLOOKUP(A348,Data!$A$2:$B$16,2,FALSE)</f>
        <v>#N/A</v>
      </c>
      <c r="C348" t="e">
        <f>VLOOKUP(A348,Data!$A$2:$B$16,3,FALSE)</f>
        <v>#N/A</v>
      </c>
      <c r="D348" s="56"/>
      <c r="H348">
        <f t="shared" si="5"/>
        <v>0</v>
      </c>
      <c r="N348">
        <v>1</v>
      </c>
    </row>
    <row r="349" spans="2:14" x14ac:dyDescent="0.25">
      <c r="B349" t="e">
        <f>VLOOKUP(A349,Data!$A$2:$B$16,2,FALSE)</f>
        <v>#N/A</v>
      </c>
      <c r="C349" t="e">
        <f>VLOOKUP(A349,Data!$A$2:$B$16,3,FALSE)</f>
        <v>#N/A</v>
      </c>
      <c r="D349" s="56"/>
      <c r="H349">
        <f t="shared" si="5"/>
        <v>0</v>
      </c>
      <c r="N349">
        <v>1</v>
      </c>
    </row>
    <row r="350" spans="2:14" x14ac:dyDescent="0.25">
      <c r="B350" t="e">
        <f>VLOOKUP(A350,Data!$A$2:$B$16,2,FALSE)</f>
        <v>#N/A</v>
      </c>
      <c r="C350" t="e">
        <f>VLOOKUP(A350,Data!$A$2:$B$16,3,FALSE)</f>
        <v>#N/A</v>
      </c>
      <c r="D350" s="56"/>
      <c r="H350">
        <f t="shared" si="5"/>
        <v>0</v>
      </c>
      <c r="N350">
        <v>1</v>
      </c>
    </row>
    <row r="351" spans="2:14" x14ac:dyDescent="0.25">
      <c r="B351" t="e">
        <f>VLOOKUP(A351,Data!$A$2:$B$16,2,FALSE)</f>
        <v>#N/A</v>
      </c>
      <c r="C351" t="e">
        <f>VLOOKUP(A351,Data!$A$2:$B$16,3,FALSE)</f>
        <v>#N/A</v>
      </c>
      <c r="D351" s="56"/>
      <c r="H351">
        <f t="shared" si="5"/>
        <v>0</v>
      </c>
      <c r="N351">
        <v>1</v>
      </c>
    </row>
    <row r="352" spans="2:14" x14ac:dyDescent="0.25">
      <c r="B352" t="e">
        <f>VLOOKUP(A352,Data!$A$2:$B$16,2,FALSE)</f>
        <v>#N/A</v>
      </c>
      <c r="C352" t="e">
        <f>VLOOKUP(A352,Data!$A$2:$B$16,3,FALSE)</f>
        <v>#N/A</v>
      </c>
      <c r="D352" s="56"/>
      <c r="H352">
        <f t="shared" si="5"/>
        <v>0</v>
      </c>
      <c r="N352">
        <v>1</v>
      </c>
    </row>
    <row r="353" spans="2:14" x14ac:dyDescent="0.25">
      <c r="B353" t="e">
        <f>VLOOKUP(A353,Data!$A$2:$B$16,2,FALSE)</f>
        <v>#N/A</v>
      </c>
      <c r="C353" t="e">
        <f>VLOOKUP(A353,Data!$A$2:$B$16,3,FALSE)</f>
        <v>#N/A</v>
      </c>
      <c r="D353" s="56"/>
      <c r="H353">
        <f t="shared" si="5"/>
        <v>0</v>
      </c>
      <c r="N353">
        <v>1</v>
      </c>
    </row>
    <row r="354" spans="2:14" x14ac:dyDescent="0.25">
      <c r="B354" t="e">
        <f>VLOOKUP(A354,Data!$A$2:$B$16,2,FALSE)</f>
        <v>#N/A</v>
      </c>
      <c r="C354" t="e">
        <f>VLOOKUP(A354,Data!$A$2:$B$16,3,FALSE)</f>
        <v>#N/A</v>
      </c>
      <c r="D354" s="56"/>
      <c r="H354">
        <f t="shared" si="5"/>
        <v>0</v>
      </c>
      <c r="N354">
        <v>1</v>
      </c>
    </row>
    <row r="355" spans="2:14" x14ac:dyDescent="0.25">
      <c r="B355" t="e">
        <f>VLOOKUP(A355,Data!$A$2:$B$16,2,FALSE)</f>
        <v>#N/A</v>
      </c>
      <c r="C355" t="e">
        <f>VLOOKUP(A355,Data!$A$2:$B$16,3,FALSE)</f>
        <v>#N/A</v>
      </c>
      <c r="D355" s="56"/>
      <c r="H355">
        <f t="shared" si="5"/>
        <v>0</v>
      </c>
      <c r="N355">
        <v>1</v>
      </c>
    </row>
    <row r="356" spans="2:14" x14ac:dyDescent="0.25">
      <c r="B356" t="e">
        <f>VLOOKUP(A356,Data!$A$2:$B$16,2,FALSE)</f>
        <v>#N/A</v>
      </c>
      <c r="C356" t="e">
        <f>VLOOKUP(A356,Data!$A$2:$B$16,3,FALSE)</f>
        <v>#N/A</v>
      </c>
      <c r="D356" s="56"/>
      <c r="H356">
        <f t="shared" si="5"/>
        <v>0</v>
      </c>
      <c r="N356">
        <v>1</v>
      </c>
    </row>
    <row r="357" spans="2:14" x14ac:dyDescent="0.25">
      <c r="B357" t="e">
        <f>VLOOKUP(A357,Data!$A$2:$B$16,2,FALSE)</f>
        <v>#N/A</v>
      </c>
      <c r="C357" t="e">
        <f>VLOOKUP(A357,Data!$A$2:$B$16,3,FALSE)</f>
        <v>#N/A</v>
      </c>
      <c r="D357" s="56"/>
      <c r="H357">
        <f t="shared" si="5"/>
        <v>0</v>
      </c>
      <c r="N357">
        <v>1</v>
      </c>
    </row>
    <row r="358" spans="2:14" x14ac:dyDescent="0.25">
      <c r="B358" t="e">
        <f>VLOOKUP(A358,Data!$A$2:$B$16,2,FALSE)</f>
        <v>#N/A</v>
      </c>
      <c r="C358" t="e">
        <f>VLOOKUP(A358,Data!$A$2:$B$16,3,FALSE)</f>
        <v>#N/A</v>
      </c>
      <c r="D358" s="56"/>
      <c r="H358">
        <f t="shared" si="5"/>
        <v>0</v>
      </c>
      <c r="N358">
        <v>1</v>
      </c>
    </row>
    <row r="359" spans="2:14" x14ac:dyDescent="0.25">
      <c r="B359" t="e">
        <f>VLOOKUP(A359,Data!$A$2:$B$16,2,FALSE)</f>
        <v>#N/A</v>
      </c>
      <c r="C359" t="e">
        <f>VLOOKUP(A359,Data!$A$2:$B$16,3,FALSE)</f>
        <v>#N/A</v>
      </c>
      <c r="D359" s="56"/>
      <c r="H359">
        <f t="shared" si="5"/>
        <v>0</v>
      </c>
      <c r="N359">
        <v>1</v>
      </c>
    </row>
    <row r="360" spans="2:14" x14ac:dyDescent="0.25">
      <c r="B360" t="e">
        <f>VLOOKUP(A360,Data!$A$2:$B$16,2,FALSE)</f>
        <v>#N/A</v>
      </c>
      <c r="C360" t="e">
        <f>VLOOKUP(A360,Data!$A$2:$B$16,3,FALSE)</f>
        <v>#N/A</v>
      </c>
      <c r="D360" s="56"/>
      <c r="H360">
        <f t="shared" si="5"/>
        <v>0</v>
      </c>
      <c r="N360">
        <v>1</v>
      </c>
    </row>
    <row r="361" spans="2:14" x14ac:dyDescent="0.25">
      <c r="B361" t="e">
        <f>VLOOKUP(A361,Data!$A$2:$B$16,2,FALSE)</f>
        <v>#N/A</v>
      </c>
      <c r="C361" t="e">
        <f>VLOOKUP(A361,Data!$A$2:$B$16,3,FALSE)</f>
        <v>#N/A</v>
      </c>
      <c r="D361" s="56"/>
      <c r="H361">
        <f t="shared" si="5"/>
        <v>0</v>
      </c>
      <c r="N361">
        <v>1</v>
      </c>
    </row>
    <row r="362" spans="2:14" x14ac:dyDescent="0.25">
      <c r="B362" t="e">
        <f>VLOOKUP(A362,Data!$A$2:$B$16,2,FALSE)</f>
        <v>#N/A</v>
      </c>
      <c r="C362" t="e">
        <f>VLOOKUP(A362,Data!$A$2:$B$16,3,FALSE)</f>
        <v>#N/A</v>
      </c>
      <c r="D362" s="56"/>
      <c r="H362">
        <f t="shared" si="5"/>
        <v>0</v>
      </c>
      <c r="N362">
        <v>1</v>
      </c>
    </row>
    <row r="363" spans="2:14" x14ac:dyDescent="0.25">
      <c r="B363" t="e">
        <f>VLOOKUP(A363,Data!$A$2:$B$16,2,FALSE)</f>
        <v>#N/A</v>
      </c>
      <c r="C363" t="e">
        <f>VLOOKUP(A363,Data!$A$2:$B$16,3,FALSE)</f>
        <v>#N/A</v>
      </c>
      <c r="D363" s="56"/>
      <c r="H363">
        <f t="shared" si="5"/>
        <v>0</v>
      </c>
      <c r="N363">
        <v>1</v>
      </c>
    </row>
    <row r="364" spans="2:14" x14ac:dyDescent="0.25">
      <c r="B364" t="e">
        <f>VLOOKUP(A364,Data!$A$2:$B$16,2,FALSE)</f>
        <v>#N/A</v>
      </c>
      <c r="C364" t="e">
        <f>VLOOKUP(A364,Data!$A$2:$B$16,3,FALSE)</f>
        <v>#N/A</v>
      </c>
      <c r="D364" s="56"/>
      <c r="H364">
        <f t="shared" si="5"/>
        <v>0</v>
      </c>
      <c r="N364">
        <v>1</v>
      </c>
    </row>
    <row r="365" spans="2:14" x14ac:dyDescent="0.25">
      <c r="B365" t="e">
        <f>VLOOKUP(A365,Data!$A$2:$B$16,2,FALSE)</f>
        <v>#N/A</v>
      </c>
      <c r="C365" t="e">
        <f>VLOOKUP(A365,Data!$A$2:$B$16,3,FALSE)</f>
        <v>#N/A</v>
      </c>
      <c r="D365" s="56"/>
      <c r="H365">
        <f t="shared" si="5"/>
        <v>0</v>
      </c>
      <c r="N365">
        <v>1</v>
      </c>
    </row>
    <row r="366" spans="2:14" x14ac:dyDescent="0.25">
      <c r="B366" t="e">
        <f>VLOOKUP(A366,Data!$A$2:$B$16,2,FALSE)</f>
        <v>#N/A</v>
      </c>
      <c r="C366" t="e">
        <f>VLOOKUP(A366,Data!$A$2:$B$16,3,FALSE)</f>
        <v>#N/A</v>
      </c>
      <c r="D366" s="56"/>
      <c r="H366">
        <f t="shared" si="5"/>
        <v>0</v>
      </c>
      <c r="N366">
        <v>1</v>
      </c>
    </row>
    <row r="367" spans="2:14" x14ac:dyDescent="0.25">
      <c r="B367" t="e">
        <f>VLOOKUP(A367,Data!$A$2:$B$16,2,FALSE)</f>
        <v>#N/A</v>
      </c>
      <c r="C367" t="e">
        <f>VLOOKUP(A367,Data!$A$2:$B$16,3,FALSE)</f>
        <v>#N/A</v>
      </c>
      <c r="D367" s="56"/>
      <c r="H367">
        <f t="shared" si="5"/>
        <v>0</v>
      </c>
      <c r="N367">
        <v>1</v>
      </c>
    </row>
    <row r="368" spans="2:14" x14ac:dyDescent="0.25">
      <c r="B368" t="e">
        <f>VLOOKUP(A368,Data!$A$2:$B$16,2,FALSE)</f>
        <v>#N/A</v>
      </c>
      <c r="C368" t="e">
        <f>VLOOKUP(A368,Data!$A$2:$B$16,3,FALSE)</f>
        <v>#N/A</v>
      </c>
      <c r="D368" s="56"/>
      <c r="H368">
        <f t="shared" si="5"/>
        <v>0</v>
      </c>
      <c r="N368">
        <v>1</v>
      </c>
    </row>
    <row r="369" spans="2:14" x14ac:dyDescent="0.25">
      <c r="B369" t="e">
        <f>VLOOKUP(A369,Data!$A$2:$B$16,2,FALSE)</f>
        <v>#N/A</v>
      </c>
      <c r="C369" t="e">
        <f>VLOOKUP(A369,Data!$A$2:$B$16,3,FALSE)</f>
        <v>#N/A</v>
      </c>
      <c r="D369" s="56"/>
      <c r="H369">
        <f t="shared" si="5"/>
        <v>0</v>
      </c>
      <c r="N369">
        <v>1</v>
      </c>
    </row>
    <row r="370" spans="2:14" x14ac:dyDescent="0.25">
      <c r="B370" t="e">
        <f>VLOOKUP(A370,Data!$A$2:$B$16,2,FALSE)</f>
        <v>#N/A</v>
      </c>
      <c r="C370" t="e">
        <f>VLOOKUP(A370,Data!$A$2:$B$16,3,FALSE)</f>
        <v>#N/A</v>
      </c>
      <c r="D370" s="56"/>
      <c r="H370">
        <f t="shared" si="5"/>
        <v>0</v>
      </c>
      <c r="N370">
        <v>1</v>
      </c>
    </row>
    <row r="371" spans="2:14" x14ac:dyDescent="0.25">
      <c r="B371" t="e">
        <f>VLOOKUP(A371,Data!$A$2:$B$16,2,FALSE)</f>
        <v>#N/A</v>
      </c>
      <c r="C371" t="e">
        <f>VLOOKUP(A371,Data!$A$2:$B$16,3,FALSE)</f>
        <v>#N/A</v>
      </c>
      <c r="D371" s="56"/>
      <c r="H371">
        <f t="shared" si="5"/>
        <v>0</v>
      </c>
      <c r="N371">
        <v>1</v>
      </c>
    </row>
    <row r="372" spans="2:14" x14ac:dyDescent="0.25">
      <c r="B372" t="e">
        <f>VLOOKUP(A372,Data!$A$2:$B$16,2,FALSE)</f>
        <v>#N/A</v>
      </c>
      <c r="C372" t="e">
        <f>VLOOKUP(A372,Data!$A$2:$B$16,3,FALSE)</f>
        <v>#N/A</v>
      </c>
      <c r="D372" s="56"/>
      <c r="H372">
        <f t="shared" si="5"/>
        <v>0</v>
      </c>
      <c r="N372">
        <v>1</v>
      </c>
    </row>
    <row r="373" spans="2:14" x14ac:dyDescent="0.25">
      <c r="B373" t="e">
        <f>VLOOKUP(A373,Data!$A$2:$B$16,2,FALSE)</f>
        <v>#N/A</v>
      </c>
      <c r="C373" t="e">
        <f>VLOOKUP(A373,Data!$A$2:$B$16,3,FALSE)</f>
        <v>#N/A</v>
      </c>
      <c r="D373" s="56"/>
      <c r="H373">
        <f t="shared" si="5"/>
        <v>0</v>
      </c>
      <c r="N373">
        <v>1</v>
      </c>
    </row>
    <row r="374" spans="2:14" x14ac:dyDescent="0.25">
      <c r="B374" t="e">
        <f>VLOOKUP(A374,Data!$A$2:$B$16,2,FALSE)</f>
        <v>#N/A</v>
      </c>
      <c r="C374" t="e">
        <f>VLOOKUP(A374,Data!$A$2:$B$16,3,FALSE)</f>
        <v>#N/A</v>
      </c>
      <c r="D374" s="56"/>
      <c r="H374">
        <f t="shared" si="5"/>
        <v>0</v>
      </c>
      <c r="N374">
        <v>1</v>
      </c>
    </row>
    <row r="375" spans="2:14" x14ac:dyDescent="0.25">
      <c r="B375" t="e">
        <f>VLOOKUP(A375,Data!$A$2:$B$16,2,FALSE)</f>
        <v>#N/A</v>
      </c>
      <c r="C375" t="e">
        <f>VLOOKUP(A375,Data!$A$2:$B$16,3,FALSE)</f>
        <v>#N/A</v>
      </c>
      <c r="D375" s="56"/>
      <c r="H375">
        <f t="shared" si="5"/>
        <v>0</v>
      </c>
      <c r="N375">
        <v>1</v>
      </c>
    </row>
    <row r="376" spans="2:14" x14ac:dyDescent="0.25">
      <c r="B376" t="e">
        <f>VLOOKUP(A376,Data!$A$2:$B$16,2,FALSE)</f>
        <v>#N/A</v>
      </c>
      <c r="C376" t="e">
        <f>VLOOKUP(A376,Data!$A$2:$B$16,3,FALSE)</f>
        <v>#N/A</v>
      </c>
      <c r="D376" s="56"/>
      <c r="H376">
        <f t="shared" si="5"/>
        <v>0</v>
      </c>
      <c r="N376">
        <v>1</v>
      </c>
    </row>
    <row r="377" spans="2:14" x14ac:dyDescent="0.25">
      <c r="B377" t="e">
        <f>VLOOKUP(A377,Data!$A$2:$B$16,2,FALSE)</f>
        <v>#N/A</v>
      </c>
      <c r="C377" t="e">
        <f>VLOOKUP(A377,Data!$A$2:$B$16,3,FALSE)</f>
        <v>#N/A</v>
      </c>
      <c r="D377" s="56"/>
      <c r="H377">
        <f t="shared" si="5"/>
        <v>0</v>
      </c>
      <c r="N377">
        <v>1</v>
      </c>
    </row>
    <row r="378" spans="2:14" x14ac:dyDescent="0.25">
      <c r="B378" t="e">
        <f>VLOOKUP(A378,Data!$A$2:$B$16,2,FALSE)</f>
        <v>#N/A</v>
      </c>
      <c r="C378" t="e">
        <f>VLOOKUP(A378,Data!$A$2:$B$16,3,FALSE)</f>
        <v>#N/A</v>
      </c>
      <c r="D378" s="56"/>
      <c r="H378">
        <f t="shared" si="5"/>
        <v>0</v>
      </c>
      <c r="N378">
        <v>1</v>
      </c>
    </row>
    <row r="379" spans="2:14" x14ac:dyDescent="0.25">
      <c r="B379" t="e">
        <f>VLOOKUP(A379,Data!$A$2:$B$16,2,FALSE)</f>
        <v>#N/A</v>
      </c>
      <c r="C379" t="e">
        <f>VLOOKUP(A379,Data!$A$2:$B$16,3,FALSE)</f>
        <v>#N/A</v>
      </c>
      <c r="D379" s="56"/>
      <c r="H379">
        <f t="shared" si="5"/>
        <v>0</v>
      </c>
      <c r="N379">
        <v>1</v>
      </c>
    </row>
    <row r="380" spans="2:14" x14ac:dyDescent="0.25">
      <c r="B380" t="e">
        <f>VLOOKUP(A380,Data!$A$2:$B$16,2,FALSE)</f>
        <v>#N/A</v>
      </c>
      <c r="C380" t="e">
        <f>VLOOKUP(A380,Data!$A$2:$B$16,3,FALSE)</f>
        <v>#N/A</v>
      </c>
      <c r="D380" s="56"/>
      <c r="H380">
        <f t="shared" si="5"/>
        <v>0</v>
      </c>
      <c r="N380">
        <v>1</v>
      </c>
    </row>
    <row r="381" spans="2:14" x14ac:dyDescent="0.25">
      <c r="B381" t="e">
        <f>VLOOKUP(A381,Data!$A$2:$B$16,2,FALSE)</f>
        <v>#N/A</v>
      </c>
      <c r="C381" t="e">
        <f>VLOOKUP(A381,Data!$A$2:$B$16,3,FALSE)</f>
        <v>#N/A</v>
      </c>
      <c r="D381" s="56"/>
      <c r="H381">
        <f t="shared" si="5"/>
        <v>0</v>
      </c>
      <c r="N381">
        <v>1</v>
      </c>
    </row>
    <row r="382" spans="2:14" x14ac:dyDescent="0.25">
      <c r="B382" t="e">
        <f>VLOOKUP(A382,Data!$A$2:$B$16,2,FALSE)</f>
        <v>#N/A</v>
      </c>
      <c r="C382" t="e">
        <f>VLOOKUP(A382,Data!$A$2:$B$16,3,FALSE)</f>
        <v>#N/A</v>
      </c>
      <c r="D382" s="56"/>
      <c r="H382">
        <f t="shared" si="5"/>
        <v>0</v>
      </c>
      <c r="N382">
        <v>1</v>
      </c>
    </row>
    <row r="383" spans="2:14" x14ac:dyDescent="0.25">
      <c r="B383" t="e">
        <f>VLOOKUP(A383,Data!$A$2:$B$16,2,FALSE)</f>
        <v>#N/A</v>
      </c>
      <c r="C383" t="e">
        <f>VLOOKUP(A383,Data!$A$2:$B$16,3,FALSE)</f>
        <v>#N/A</v>
      </c>
      <c r="D383" s="56"/>
      <c r="H383">
        <f t="shared" si="5"/>
        <v>0</v>
      </c>
      <c r="N383">
        <v>1</v>
      </c>
    </row>
    <row r="384" spans="2:14" x14ac:dyDescent="0.25">
      <c r="B384" t="e">
        <f>VLOOKUP(A384,Data!$A$2:$B$16,2,FALSE)</f>
        <v>#N/A</v>
      </c>
      <c r="C384" t="e">
        <f>VLOOKUP(A384,Data!$A$2:$B$16,3,FALSE)</f>
        <v>#N/A</v>
      </c>
      <c r="D384" s="56"/>
      <c r="H384">
        <f t="shared" si="5"/>
        <v>0</v>
      </c>
      <c r="N384">
        <v>1</v>
      </c>
    </row>
    <row r="385" spans="2:14" x14ac:dyDescent="0.25">
      <c r="B385" t="e">
        <f>VLOOKUP(A385,Data!$A$2:$B$16,2,FALSE)</f>
        <v>#N/A</v>
      </c>
      <c r="C385" t="e">
        <f>VLOOKUP(A385,Data!$A$2:$B$16,3,FALSE)</f>
        <v>#N/A</v>
      </c>
      <c r="D385" s="56"/>
      <c r="H385">
        <f t="shared" si="5"/>
        <v>0</v>
      </c>
      <c r="N385">
        <v>1</v>
      </c>
    </row>
    <row r="386" spans="2:14" x14ac:dyDescent="0.25">
      <c r="B386" t="e">
        <f>VLOOKUP(A386,Data!$A$2:$B$16,2,FALSE)</f>
        <v>#N/A</v>
      </c>
      <c r="C386" t="e">
        <f>VLOOKUP(A386,Data!$A$2:$B$16,3,FALSE)</f>
        <v>#N/A</v>
      </c>
      <c r="D386" s="56"/>
      <c r="H386">
        <f t="shared" si="5"/>
        <v>0</v>
      </c>
      <c r="N386">
        <v>1</v>
      </c>
    </row>
    <row r="387" spans="2:14" x14ac:dyDescent="0.25">
      <c r="B387" t="e">
        <f>VLOOKUP(A387,Data!$A$2:$B$16,2,FALSE)</f>
        <v>#N/A</v>
      </c>
      <c r="C387" t="e">
        <f>VLOOKUP(A387,Data!$A$2:$B$16,3,FALSE)</f>
        <v>#N/A</v>
      </c>
      <c r="D387" s="56"/>
      <c r="H387">
        <f t="shared" ref="H387:H450" si="6">ROUNDUP(G387/60,2)</f>
        <v>0</v>
      </c>
      <c r="N387">
        <v>1</v>
      </c>
    </row>
    <row r="388" spans="2:14" x14ac:dyDescent="0.25">
      <c r="B388" t="e">
        <f>VLOOKUP(A388,Data!$A$2:$B$16,2,FALSE)</f>
        <v>#N/A</v>
      </c>
      <c r="C388" t="e">
        <f>VLOOKUP(A388,Data!$A$2:$B$16,3,FALSE)</f>
        <v>#N/A</v>
      </c>
      <c r="D388" s="56"/>
      <c r="H388">
        <f t="shared" si="6"/>
        <v>0</v>
      </c>
      <c r="N388">
        <v>1</v>
      </c>
    </row>
    <row r="389" spans="2:14" x14ac:dyDescent="0.25">
      <c r="B389" t="e">
        <f>VLOOKUP(A389,Data!$A$2:$B$16,2,FALSE)</f>
        <v>#N/A</v>
      </c>
      <c r="C389" t="e">
        <f>VLOOKUP(A389,Data!$A$2:$B$16,3,FALSE)</f>
        <v>#N/A</v>
      </c>
      <c r="D389" s="56"/>
      <c r="H389">
        <f t="shared" si="6"/>
        <v>0</v>
      </c>
      <c r="N389">
        <v>1</v>
      </c>
    </row>
    <row r="390" spans="2:14" x14ac:dyDescent="0.25">
      <c r="B390" t="e">
        <f>VLOOKUP(A390,Data!$A$2:$B$16,2,FALSE)</f>
        <v>#N/A</v>
      </c>
      <c r="C390" t="e">
        <f>VLOOKUP(A390,Data!$A$2:$B$16,3,FALSE)</f>
        <v>#N/A</v>
      </c>
      <c r="D390" s="56"/>
      <c r="H390">
        <f t="shared" si="6"/>
        <v>0</v>
      </c>
      <c r="N390">
        <v>1</v>
      </c>
    </row>
    <row r="391" spans="2:14" x14ac:dyDescent="0.25">
      <c r="B391" t="e">
        <f>VLOOKUP(A391,Data!$A$2:$B$16,2,FALSE)</f>
        <v>#N/A</v>
      </c>
      <c r="C391" t="e">
        <f>VLOOKUP(A391,Data!$A$2:$B$16,3,FALSE)</f>
        <v>#N/A</v>
      </c>
      <c r="D391" s="56"/>
      <c r="H391">
        <f t="shared" si="6"/>
        <v>0</v>
      </c>
      <c r="N391">
        <v>1</v>
      </c>
    </row>
    <row r="392" spans="2:14" x14ac:dyDescent="0.25">
      <c r="B392" t="e">
        <f>VLOOKUP(A392,Data!$A$2:$B$16,2,FALSE)</f>
        <v>#N/A</v>
      </c>
      <c r="C392" t="e">
        <f>VLOOKUP(A392,Data!$A$2:$B$16,3,FALSE)</f>
        <v>#N/A</v>
      </c>
      <c r="D392" s="56"/>
      <c r="H392">
        <f t="shared" si="6"/>
        <v>0</v>
      </c>
      <c r="N392">
        <v>1</v>
      </c>
    </row>
    <row r="393" spans="2:14" x14ac:dyDescent="0.25">
      <c r="B393" t="e">
        <f>VLOOKUP(A393,Data!$A$2:$B$16,2,FALSE)</f>
        <v>#N/A</v>
      </c>
      <c r="C393" t="e">
        <f>VLOOKUP(A393,Data!$A$2:$B$16,3,FALSE)</f>
        <v>#N/A</v>
      </c>
      <c r="D393" s="56"/>
      <c r="H393">
        <f t="shared" si="6"/>
        <v>0</v>
      </c>
      <c r="N393">
        <v>1</v>
      </c>
    </row>
    <row r="394" spans="2:14" x14ac:dyDescent="0.25">
      <c r="B394" t="e">
        <f>VLOOKUP(A394,Data!$A$2:$B$16,2,FALSE)</f>
        <v>#N/A</v>
      </c>
      <c r="C394" t="e">
        <f>VLOOKUP(A394,Data!$A$2:$B$16,3,FALSE)</f>
        <v>#N/A</v>
      </c>
      <c r="D394" s="56"/>
      <c r="H394">
        <f t="shared" si="6"/>
        <v>0</v>
      </c>
      <c r="N394">
        <v>1</v>
      </c>
    </row>
    <row r="395" spans="2:14" x14ac:dyDescent="0.25">
      <c r="B395" t="e">
        <f>VLOOKUP(A395,Data!$A$2:$B$16,2,FALSE)</f>
        <v>#N/A</v>
      </c>
      <c r="C395" t="e">
        <f>VLOOKUP(A395,Data!$A$2:$B$16,3,FALSE)</f>
        <v>#N/A</v>
      </c>
      <c r="D395" s="56"/>
      <c r="H395">
        <f t="shared" si="6"/>
        <v>0</v>
      </c>
      <c r="N395">
        <v>1</v>
      </c>
    </row>
    <row r="396" spans="2:14" x14ac:dyDescent="0.25">
      <c r="B396" t="e">
        <f>VLOOKUP(A396,Data!$A$2:$B$16,2,FALSE)</f>
        <v>#N/A</v>
      </c>
      <c r="C396" t="e">
        <f>VLOOKUP(A396,Data!$A$2:$B$16,3,FALSE)</f>
        <v>#N/A</v>
      </c>
      <c r="D396" s="56"/>
      <c r="H396">
        <f t="shared" si="6"/>
        <v>0</v>
      </c>
      <c r="N396">
        <v>1</v>
      </c>
    </row>
    <row r="397" spans="2:14" x14ac:dyDescent="0.25">
      <c r="B397" t="e">
        <f>VLOOKUP(A397,Data!$A$2:$B$16,2,FALSE)</f>
        <v>#N/A</v>
      </c>
      <c r="C397" t="e">
        <f>VLOOKUP(A397,Data!$A$2:$B$16,3,FALSE)</f>
        <v>#N/A</v>
      </c>
      <c r="D397" s="56"/>
      <c r="H397">
        <f t="shared" si="6"/>
        <v>0</v>
      </c>
      <c r="N397">
        <v>1</v>
      </c>
    </row>
    <row r="398" spans="2:14" x14ac:dyDescent="0.25">
      <c r="B398" t="e">
        <f>VLOOKUP(A398,Data!$A$2:$B$16,2,FALSE)</f>
        <v>#N/A</v>
      </c>
      <c r="C398" t="e">
        <f>VLOOKUP(A398,Data!$A$2:$B$16,3,FALSE)</f>
        <v>#N/A</v>
      </c>
      <c r="D398" s="56"/>
      <c r="H398">
        <f t="shared" si="6"/>
        <v>0</v>
      </c>
      <c r="N398">
        <v>1</v>
      </c>
    </row>
    <row r="399" spans="2:14" x14ac:dyDescent="0.25">
      <c r="B399" t="e">
        <f>VLOOKUP(A399,Data!$A$2:$B$16,2,FALSE)</f>
        <v>#N/A</v>
      </c>
      <c r="C399" t="e">
        <f>VLOOKUP(A399,Data!$A$2:$B$16,3,FALSE)</f>
        <v>#N/A</v>
      </c>
      <c r="D399" s="56"/>
      <c r="H399">
        <f t="shared" si="6"/>
        <v>0</v>
      </c>
      <c r="N399">
        <v>1</v>
      </c>
    </row>
    <row r="400" spans="2:14" x14ac:dyDescent="0.25">
      <c r="B400" t="e">
        <f>VLOOKUP(A400,Data!$A$2:$B$16,2,FALSE)</f>
        <v>#N/A</v>
      </c>
      <c r="C400" t="e">
        <f>VLOOKUP(A400,Data!$A$2:$B$16,3,FALSE)</f>
        <v>#N/A</v>
      </c>
      <c r="D400" s="56"/>
      <c r="H400">
        <f t="shared" si="6"/>
        <v>0</v>
      </c>
      <c r="N400">
        <v>1</v>
      </c>
    </row>
    <row r="401" spans="2:14" x14ac:dyDescent="0.25">
      <c r="B401" t="e">
        <f>VLOOKUP(A401,Data!$A$2:$B$16,2,FALSE)</f>
        <v>#N/A</v>
      </c>
      <c r="C401" t="e">
        <f>VLOOKUP(A401,Data!$A$2:$B$16,3,FALSE)</f>
        <v>#N/A</v>
      </c>
      <c r="D401" s="56"/>
      <c r="H401">
        <f t="shared" si="6"/>
        <v>0</v>
      </c>
      <c r="N401">
        <v>1</v>
      </c>
    </row>
    <row r="402" spans="2:14" x14ac:dyDescent="0.25">
      <c r="B402" t="e">
        <f>VLOOKUP(A402,Data!$A$2:$B$16,2,FALSE)</f>
        <v>#N/A</v>
      </c>
      <c r="C402" t="e">
        <f>VLOOKUP(A402,Data!$A$2:$B$16,3,FALSE)</f>
        <v>#N/A</v>
      </c>
      <c r="D402" s="56"/>
      <c r="H402">
        <f t="shared" si="6"/>
        <v>0</v>
      </c>
      <c r="N402">
        <v>1</v>
      </c>
    </row>
    <row r="403" spans="2:14" x14ac:dyDescent="0.25">
      <c r="B403" t="e">
        <f>VLOOKUP(A403,Data!$A$2:$B$16,2,FALSE)</f>
        <v>#N/A</v>
      </c>
      <c r="C403" t="e">
        <f>VLOOKUP(A403,Data!$A$2:$B$16,3,FALSE)</f>
        <v>#N/A</v>
      </c>
      <c r="D403" s="56"/>
      <c r="H403">
        <f t="shared" si="6"/>
        <v>0</v>
      </c>
      <c r="N403">
        <v>1</v>
      </c>
    </row>
    <row r="404" spans="2:14" x14ac:dyDescent="0.25">
      <c r="B404" t="e">
        <f>VLOOKUP(A404,Data!$A$2:$B$16,2,FALSE)</f>
        <v>#N/A</v>
      </c>
      <c r="C404" t="e">
        <f>VLOOKUP(A404,Data!$A$2:$B$16,3,FALSE)</f>
        <v>#N/A</v>
      </c>
      <c r="D404" s="56"/>
      <c r="H404">
        <f t="shared" si="6"/>
        <v>0</v>
      </c>
      <c r="N404">
        <v>1</v>
      </c>
    </row>
    <row r="405" spans="2:14" x14ac:dyDescent="0.25">
      <c r="B405" t="e">
        <f>VLOOKUP(A405,Data!$A$2:$B$16,2,FALSE)</f>
        <v>#N/A</v>
      </c>
      <c r="C405" t="e">
        <f>VLOOKUP(A405,Data!$A$2:$B$16,3,FALSE)</f>
        <v>#N/A</v>
      </c>
      <c r="D405" s="56"/>
      <c r="H405">
        <f t="shared" si="6"/>
        <v>0</v>
      </c>
      <c r="N405">
        <v>1</v>
      </c>
    </row>
    <row r="406" spans="2:14" x14ac:dyDescent="0.25">
      <c r="B406" t="e">
        <f>VLOOKUP(A406,Data!$A$2:$B$16,2,FALSE)</f>
        <v>#N/A</v>
      </c>
      <c r="C406" t="e">
        <f>VLOOKUP(A406,Data!$A$2:$B$16,3,FALSE)</f>
        <v>#N/A</v>
      </c>
      <c r="D406" s="56"/>
      <c r="H406">
        <f t="shared" si="6"/>
        <v>0</v>
      </c>
      <c r="N406">
        <v>1</v>
      </c>
    </row>
    <row r="407" spans="2:14" x14ac:dyDescent="0.25">
      <c r="B407" t="e">
        <f>VLOOKUP(A407,Data!$A$2:$B$16,2,FALSE)</f>
        <v>#N/A</v>
      </c>
      <c r="C407" t="e">
        <f>VLOOKUP(A407,Data!$A$2:$B$16,3,FALSE)</f>
        <v>#N/A</v>
      </c>
      <c r="D407" s="56"/>
      <c r="H407">
        <f t="shared" si="6"/>
        <v>0</v>
      </c>
      <c r="N407">
        <v>1</v>
      </c>
    </row>
    <row r="408" spans="2:14" x14ac:dyDescent="0.25">
      <c r="B408" t="e">
        <f>VLOOKUP(A408,Data!$A$2:$B$16,2,FALSE)</f>
        <v>#N/A</v>
      </c>
      <c r="C408" t="e">
        <f>VLOOKUP(A408,Data!$A$2:$B$16,3,FALSE)</f>
        <v>#N/A</v>
      </c>
      <c r="D408" s="56"/>
      <c r="H408">
        <f t="shared" si="6"/>
        <v>0</v>
      </c>
      <c r="N408">
        <v>1</v>
      </c>
    </row>
    <row r="409" spans="2:14" x14ac:dyDescent="0.25">
      <c r="B409" t="e">
        <f>VLOOKUP(A409,Data!$A$2:$B$16,2,FALSE)</f>
        <v>#N/A</v>
      </c>
      <c r="C409" t="e">
        <f>VLOOKUP(A409,Data!$A$2:$B$16,3,FALSE)</f>
        <v>#N/A</v>
      </c>
      <c r="D409" s="56"/>
      <c r="H409">
        <f t="shared" si="6"/>
        <v>0</v>
      </c>
      <c r="N409">
        <v>1</v>
      </c>
    </row>
    <row r="410" spans="2:14" x14ac:dyDescent="0.25">
      <c r="B410" t="e">
        <f>VLOOKUP(A410,Data!$A$2:$B$16,2,FALSE)</f>
        <v>#N/A</v>
      </c>
      <c r="C410" t="e">
        <f>VLOOKUP(A410,Data!$A$2:$B$16,3,FALSE)</f>
        <v>#N/A</v>
      </c>
      <c r="D410" s="56"/>
      <c r="H410">
        <f t="shared" si="6"/>
        <v>0</v>
      </c>
      <c r="N410">
        <v>1</v>
      </c>
    </row>
    <row r="411" spans="2:14" x14ac:dyDescent="0.25">
      <c r="B411" t="e">
        <f>VLOOKUP(A411,Data!$A$2:$B$16,2,FALSE)</f>
        <v>#N/A</v>
      </c>
      <c r="C411" t="e">
        <f>VLOOKUP(A411,Data!$A$2:$B$16,3,FALSE)</f>
        <v>#N/A</v>
      </c>
      <c r="D411" s="56"/>
      <c r="H411">
        <f t="shared" si="6"/>
        <v>0</v>
      </c>
      <c r="N411">
        <v>1</v>
      </c>
    </row>
    <row r="412" spans="2:14" x14ac:dyDescent="0.25">
      <c r="B412" t="e">
        <f>VLOOKUP(A412,Data!$A$2:$B$16,2,FALSE)</f>
        <v>#N/A</v>
      </c>
      <c r="C412" t="e">
        <f>VLOOKUP(A412,Data!$A$2:$B$16,3,FALSE)</f>
        <v>#N/A</v>
      </c>
      <c r="D412" s="56"/>
      <c r="H412">
        <f t="shared" si="6"/>
        <v>0</v>
      </c>
      <c r="N412">
        <v>1</v>
      </c>
    </row>
    <row r="413" spans="2:14" x14ac:dyDescent="0.25">
      <c r="B413" t="e">
        <f>VLOOKUP(A413,Data!$A$2:$B$16,2,FALSE)</f>
        <v>#N/A</v>
      </c>
      <c r="C413" t="e">
        <f>VLOOKUP(A413,Data!$A$2:$B$16,3,FALSE)</f>
        <v>#N/A</v>
      </c>
      <c r="D413" s="56"/>
      <c r="H413">
        <f t="shared" si="6"/>
        <v>0</v>
      </c>
      <c r="N413">
        <v>1</v>
      </c>
    </row>
    <row r="414" spans="2:14" x14ac:dyDescent="0.25">
      <c r="B414" t="e">
        <f>VLOOKUP(A414,Data!$A$2:$B$16,2,FALSE)</f>
        <v>#N/A</v>
      </c>
      <c r="C414" t="e">
        <f>VLOOKUP(A414,Data!$A$2:$B$16,3,FALSE)</f>
        <v>#N/A</v>
      </c>
      <c r="D414" s="56"/>
      <c r="H414">
        <f t="shared" si="6"/>
        <v>0</v>
      </c>
      <c r="N414">
        <v>1</v>
      </c>
    </row>
    <row r="415" spans="2:14" x14ac:dyDescent="0.25">
      <c r="B415" t="e">
        <f>VLOOKUP(A415,Data!$A$2:$B$16,2,FALSE)</f>
        <v>#N/A</v>
      </c>
      <c r="C415" t="e">
        <f>VLOOKUP(A415,Data!$A$2:$B$16,3,FALSE)</f>
        <v>#N/A</v>
      </c>
      <c r="D415" s="56"/>
      <c r="H415">
        <f t="shared" si="6"/>
        <v>0</v>
      </c>
      <c r="N415">
        <v>1</v>
      </c>
    </row>
    <row r="416" spans="2:14" x14ac:dyDescent="0.25">
      <c r="B416" t="e">
        <f>VLOOKUP(A416,Data!$A$2:$B$16,2,FALSE)</f>
        <v>#N/A</v>
      </c>
      <c r="C416" t="e">
        <f>VLOOKUP(A416,Data!$A$2:$B$16,3,FALSE)</f>
        <v>#N/A</v>
      </c>
      <c r="D416" s="56"/>
      <c r="H416">
        <f t="shared" si="6"/>
        <v>0</v>
      </c>
      <c r="N416">
        <v>1</v>
      </c>
    </row>
    <row r="417" spans="2:14" x14ac:dyDescent="0.25">
      <c r="B417" t="e">
        <f>VLOOKUP(A417,Data!$A$2:$B$16,2,FALSE)</f>
        <v>#N/A</v>
      </c>
      <c r="C417" t="e">
        <f>VLOOKUP(A417,Data!$A$2:$B$16,3,FALSE)</f>
        <v>#N/A</v>
      </c>
      <c r="D417" s="56"/>
      <c r="H417">
        <f t="shared" si="6"/>
        <v>0</v>
      </c>
      <c r="N417">
        <v>1</v>
      </c>
    </row>
    <row r="418" spans="2:14" x14ac:dyDescent="0.25">
      <c r="B418" t="e">
        <f>VLOOKUP(A418,Data!$A$2:$B$16,2,FALSE)</f>
        <v>#N/A</v>
      </c>
      <c r="C418" t="e">
        <f>VLOOKUP(A418,Data!$A$2:$B$16,3,FALSE)</f>
        <v>#N/A</v>
      </c>
      <c r="D418" s="56"/>
      <c r="H418">
        <f t="shared" si="6"/>
        <v>0</v>
      </c>
      <c r="N418">
        <v>1</v>
      </c>
    </row>
    <row r="419" spans="2:14" x14ac:dyDescent="0.25">
      <c r="B419" t="e">
        <f>VLOOKUP(A419,Data!$A$2:$B$16,2,FALSE)</f>
        <v>#N/A</v>
      </c>
      <c r="C419" t="e">
        <f>VLOOKUP(A419,Data!$A$2:$B$16,3,FALSE)</f>
        <v>#N/A</v>
      </c>
      <c r="D419" s="56"/>
      <c r="H419">
        <f t="shared" si="6"/>
        <v>0</v>
      </c>
      <c r="N419">
        <v>1</v>
      </c>
    </row>
    <row r="420" spans="2:14" x14ac:dyDescent="0.25">
      <c r="B420" t="e">
        <f>VLOOKUP(A420,Data!$A$2:$B$16,2,FALSE)</f>
        <v>#N/A</v>
      </c>
      <c r="C420" t="e">
        <f>VLOOKUP(A420,Data!$A$2:$B$16,3,FALSE)</f>
        <v>#N/A</v>
      </c>
      <c r="D420" s="56"/>
      <c r="H420">
        <f t="shared" si="6"/>
        <v>0</v>
      </c>
      <c r="N420">
        <v>1</v>
      </c>
    </row>
    <row r="421" spans="2:14" x14ac:dyDescent="0.25">
      <c r="B421" t="e">
        <f>VLOOKUP(A421,Data!$A$2:$B$16,2,FALSE)</f>
        <v>#N/A</v>
      </c>
      <c r="C421" t="e">
        <f>VLOOKUP(A421,Data!$A$2:$B$16,3,FALSE)</f>
        <v>#N/A</v>
      </c>
      <c r="D421" s="56"/>
      <c r="H421">
        <f t="shared" si="6"/>
        <v>0</v>
      </c>
      <c r="N421">
        <v>1</v>
      </c>
    </row>
    <row r="422" spans="2:14" x14ac:dyDescent="0.25">
      <c r="B422" t="e">
        <f>VLOOKUP(A422,Data!$A$2:$B$16,2,FALSE)</f>
        <v>#N/A</v>
      </c>
      <c r="C422" t="e">
        <f>VLOOKUP(A422,Data!$A$2:$B$16,3,FALSE)</f>
        <v>#N/A</v>
      </c>
      <c r="D422" s="56"/>
      <c r="H422">
        <f t="shared" si="6"/>
        <v>0</v>
      </c>
      <c r="N422">
        <v>1</v>
      </c>
    </row>
    <row r="423" spans="2:14" x14ac:dyDescent="0.25">
      <c r="B423" t="e">
        <f>VLOOKUP(A423,Data!$A$2:$B$16,2,FALSE)</f>
        <v>#N/A</v>
      </c>
      <c r="C423" t="e">
        <f>VLOOKUP(A423,Data!$A$2:$B$16,3,FALSE)</f>
        <v>#N/A</v>
      </c>
      <c r="D423" s="56"/>
      <c r="H423">
        <f t="shared" si="6"/>
        <v>0</v>
      </c>
      <c r="N423">
        <v>1</v>
      </c>
    </row>
    <row r="424" spans="2:14" x14ac:dyDescent="0.25">
      <c r="B424" t="e">
        <f>VLOOKUP(A424,Data!$A$2:$B$16,2,FALSE)</f>
        <v>#N/A</v>
      </c>
      <c r="C424" t="e">
        <f>VLOOKUP(A424,Data!$A$2:$B$16,3,FALSE)</f>
        <v>#N/A</v>
      </c>
      <c r="D424" s="56"/>
      <c r="H424">
        <f t="shared" si="6"/>
        <v>0</v>
      </c>
      <c r="N424">
        <v>1</v>
      </c>
    </row>
    <row r="425" spans="2:14" x14ac:dyDescent="0.25">
      <c r="B425" t="e">
        <f>VLOOKUP(A425,Data!$A$2:$B$16,2,FALSE)</f>
        <v>#N/A</v>
      </c>
      <c r="C425" t="e">
        <f>VLOOKUP(A425,Data!$A$2:$B$16,3,FALSE)</f>
        <v>#N/A</v>
      </c>
      <c r="D425" s="56"/>
      <c r="H425">
        <f t="shared" si="6"/>
        <v>0</v>
      </c>
      <c r="N425">
        <v>1</v>
      </c>
    </row>
    <row r="426" spans="2:14" x14ac:dyDescent="0.25">
      <c r="B426" t="e">
        <f>VLOOKUP(A426,Data!$A$2:$B$16,2,FALSE)</f>
        <v>#N/A</v>
      </c>
      <c r="C426" t="e">
        <f>VLOOKUP(A426,Data!$A$2:$B$16,3,FALSE)</f>
        <v>#N/A</v>
      </c>
      <c r="D426" s="56"/>
      <c r="H426">
        <f t="shared" si="6"/>
        <v>0</v>
      </c>
      <c r="N426">
        <v>1</v>
      </c>
    </row>
    <row r="427" spans="2:14" x14ac:dyDescent="0.25">
      <c r="B427" t="e">
        <f>VLOOKUP(A427,Data!$A$2:$B$16,2,FALSE)</f>
        <v>#N/A</v>
      </c>
      <c r="C427" t="e">
        <f>VLOOKUP(A427,Data!$A$2:$B$16,3,FALSE)</f>
        <v>#N/A</v>
      </c>
      <c r="D427" s="56"/>
      <c r="H427">
        <f t="shared" si="6"/>
        <v>0</v>
      </c>
      <c r="N427">
        <v>1</v>
      </c>
    </row>
    <row r="428" spans="2:14" x14ac:dyDescent="0.25">
      <c r="B428" t="e">
        <f>VLOOKUP(A428,Data!$A$2:$B$16,2,FALSE)</f>
        <v>#N/A</v>
      </c>
      <c r="C428" t="e">
        <f>VLOOKUP(A428,Data!$A$2:$B$16,3,FALSE)</f>
        <v>#N/A</v>
      </c>
      <c r="D428" s="56"/>
      <c r="H428">
        <f t="shared" si="6"/>
        <v>0</v>
      </c>
      <c r="N428">
        <v>1</v>
      </c>
    </row>
    <row r="429" spans="2:14" x14ac:dyDescent="0.25">
      <c r="B429" t="e">
        <f>VLOOKUP(A429,Data!$A$2:$B$16,2,FALSE)</f>
        <v>#N/A</v>
      </c>
      <c r="C429" t="e">
        <f>VLOOKUP(A429,Data!$A$2:$B$16,3,FALSE)</f>
        <v>#N/A</v>
      </c>
      <c r="D429" s="56"/>
      <c r="H429">
        <f t="shared" si="6"/>
        <v>0</v>
      </c>
      <c r="N429">
        <v>1</v>
      </c>
    </row>
    <row r="430" spans="2:14" x14ac:dyDescent="0.25">
      <c r="B430" t="e">
        <f>VLOOKUP(A430,Data!$A$2:$B$16,2,FALSE)</f>
        <v>#N/A</v>
      </c>
      <c r="C430" t="e">
        <f>VLOOKUP(A430,Data!$A$2:$B$16,3,FALSE)</f>
        <v>#N/A</v>
      </c>
      <c r="D430" s="56"/>
      <c r="H430">
        <f t="shared" si="6"/>
        <v>0</v>
      </c>
      <c r="N430">
        <v>1</v>
      </c>
    </row>
    <row r="431" spans="2:14" x14ac:dyDescent="0.25">
      <c r="B431" t="e">
        <f>VLOOKUP(A431,Data!$A$2:$B$16,2,FALSE)</f>
        <v>#N/A</v>
      </c>
      <c r="C431" t="e">
        <f>VLOOKUP(A431,Data!$A$2:$B$16,3,FALSE)</f>
        <v>#N/A</v>
      </c>
      <c r="D431" s="56"/>
      <c r="H431">
        <f t="shared" si="6"/>
        <v>0</v>
      </c>
      <c r="N431">
        <v>1</v>
      </c>
    </row>
    <row r="432" spans="2:14" x14ac:dyDescent="0.25">
      <c r="B432" t="e">
        <f>VLOOKUP(A432,Data!$A$2:$B$16,2,FALSE)</f>
        <v>#N/A</v>
      </c>
      <c r="C432" t="e">
        <f>VLOOKUP(A432,Data!$A$2:$B$16,3,FALSE)</f>
        <v>#N/A</v>
      </c>
      <c r="D432" s="56"/>
      <c r="H432">
        <f t="shared" si="6"/>
        <v>0</v>
      </c>
      <c r="N432">
        <v>1</v>
      </c>
    </row>
    <row r="433" spans="2:14" x14ac:dyDescent="0.25">
      <c r="B433" t="e">
        <f>VLOOKUP(A433,Data!$A$2:$B$16,2,FALSE)</f>
        <v>#N/A</v>
      </c>
      <c r="C433" t="e">
        <f>VLOOKUP(A433,Data!$A$2:$B$16,3,FALSE)</f>
        <v>#N/A</v>
      </c>
      <c r="D433" s="56"/>
      <c r="H433">
        <f t="shared" si="6"/>
        <v>0</v>
      </c>
      <c r="N433">
        <v>1</v>
      </c>
    </row>
    <row r="434" spans="2:14" x14ac:dyDescent="0.25">
      <c r="B434" t="e">
        <f>VLOOKUP(A434,Data!$A$2:$B$16,2,FALSE)</f>
        <v>#N/A</v>
      </c>
      <c r="C434" t="e">
        <f>VLOOKUP(A434,Data!$A$2:$B$16,3,FALSE)</f>
        <v>#N/A</v>
      </c>
      <c r="D434" s="56"/>
      <c r="H434">
        <f t="shared" si="6"/>
        <v>0</v>
      </c>
      <c r="N434">
        <v>1</v>
      </c>
    </row>
    <row r="435" spans="2:14" x14ac:dyDescent="0.25">
      <c r="B435" t="e">
        <f>VLOOKUP(A435,Data!$A$2:$B$16,2,FALSE)</f>
        <v>#N/A</v>
      </c>
      <c r="C435" t="e">
        <f>VLOOKUP(A435,Data!$A$2:$B$16,3,FALSE)</f>
        <v>#N/A</v>
      </c>
      <c r="D435" s="56"/>
      <c r="H435">
        <f t="shared" si="6"/>
        <v>0</v>
      </c>
      <c r="N435">
        <v>1</v>
      </c>
    </row>
    <row r="436" spans="2:14" x14ac:dyDescent="0.25">
      <c r="B436" t="e">
        <f>VLOOKUP(A436,Data!$A$2:$B$16,2,FALSE)</f>
        <v>#N/A</v>
      </c>
      <c r="C436" t="e">
        <f>VLOOKUP(A436,Data!$A$2:$B$16,3,FALSE)</f>
        <v>#N/A</v>
      </c>
      <c r="D436" s="56"/>
      <c r="H436">
        <f t="shared" si="6"/>
        <v>0</v>
      </c>
      <c r="N436">
        <v>1</v>
      </c>
    </row>
    <row r="437" spans="2:14" x14ac:dyDescent="0.25">
      <c r="B437" t="e">
        <f>VLOOKUP(A437,Data!$A$2:$B$16,2,FALSE)</f>
        <v>#N/A</v>
      </c>
      <c r="C437" t="e">
        <f>VLOOKUP(A437,Data!$A$2:$B$16,3,FALSE)</f>
        <v>#N/A</v>
      </c>
      <c r="D437" s="56"/>
      <c r="H437">
        <f t="shared" si="6"/>
        <v>0</v>
      </c>
      <c r="N437">
        <v>1</v>
      </c>
    </row>
    <row r="438" spans="2:14" x14ac:dyDescent="0.25">
      <c r="B438" t="e">
        <f>VLOOKUP(A438,Data!$A$2:$B$16,2,FALSE)</f>
        <v>#N/A</v>
      </c>
      <c r="C438" t="e">
        <f>VLOOKUP(A438,Data!$A$2:$B$16,3,FALSE)</f>
        <v>#N/A</v>
      </c>
      <c r="D438" s="56"/>
      <c r="H438">
        <f t="shared" si="6"/>
        <v>0</v>
      </c>
      <c r="N438">
        <v>1</v>
      </c>
    </row>
    <row r="439" spans="2:14" x14ac:dyDescent="0.25">
      <c r="B439" t="e">
        <f>VLOOKUP(A439,Data!$A$2:$B$16,2,FALSE)</f>
        <v>#N/A</v>
      </c>
      <c r="C439" t="e">
        <f>VLOOKUP(A439,Data!$A$2:$B$16,3,FALSE)</f>
        <v>#N/A</v>
      </c>
      <c r="D439" s="56"/>
      <c r="H439">
        <f t="shared" si="6"/>
        <v>0</v>
      </c>
      <c r="N439">
        <v>1</v>
      </c>
    </row>
    <row r="440" spans="2:14" x14ac:dyDescent="0.25">
      <c r="B440" t="e">
        <f>VLOOKUP(A440,Data!$A$2:$B$16,2,FALSE)</f>
        <v>#N/A</v>
      </c>
      <c r="C440" t="e">
        <f>VLOOKUP(A440,Data!$A$2:$B$16,3,FALSE)</f>
        <v>#N/A</v>
      </c>
      <c r="D440" s="56"/>
      <c r="H440">
        <f t="shared" si="6"/>
        <v>0</v>
      </c>
      <c r="N440">
        <v>1</v>
      </c>
    </row>
    <row r="441" spans="2:14" x14ac:dyDescent="0.25">
      <c r="B441" t="e">
        <f>VLOOKUP(A441,Data!$A$2:$B$16,2,FALSE)</f>
        <v>#N/A</v>
      </c>
      <c r="C441" t="e">
        <f>VLOOKUP(A441,Data!$A$2:$B$16,3,FALSE)</f>
        <v>#N/A</v>
      </c>
      <c r="D441" s="56"/>
      <c r="H441">
        <f t="shared" si="6"/>
        <v>0</v>
      </c>
      <c r="N441">
        <v>1</v>
      </c>
    </row>
    <row r="442" spans="2:14" x14ac:dyDescent="0.25">
      <c r="B442" t="e">
        <f>VLOOKUP(A442,Data!$A$2:$B$16,2,FALSE)</f>
        <v>#N/A</v>
      </c>
      <c r="C442" t="e">
        <f>VLOOKUP(A442,Data!$A$2:$B$16,3,FALSE)</f>
        <v>#N/A</v>
      </c>
      <c r="D442" s="56"/>
      <c r="H442">
        <f t="shared" si="6"/>
        <v>0</v>
      </c>
      <c r="N442">
        <v>1</v>
      </c>
    </row>
    <row r="443" spans="2:14" x14ac:dyDescent="0.25">
      <c r="B443" t="e">
        <f>VLOOKUP(A443,Data!$A$2:$B$16,2,FALSE)</f>
        <v>#N/A</v>
      </c>
      <c r="C443" t="e">
        <f>VLOOKUP(A443,Data!$A$2:$B$16,3,FALSE)</f>
        <v>#N/A</v>
      </c>
      <c r="D443" s="56"/>
      <c r="H443">
        <f t="shared" si="6"/>
        <v>0</v>
      </c>
      <c r="N443">
        <v>1</v>
      </c>
    </row>
    <row r="444" spans="2:14" x14ac:dyDescent="0.25">
      <c r="B444" t="e">
        <f>VLOOKUP(A444,Data!$A$2:$B$16,2,FALSE)</f>
        <v>#N/A</v>
      </c>
      <c r="C444" t="e">
        <f>VLOOKUP(A444,Data!$A$2:$B$16,3,FALSE)</f>
        <v>#N/A</v>
      </c>
      <c r="D444" s="56"/>
      <c r="H444">
        <f t="shared" si="6"/>
        <v>0</v>
      </c>
      <c r="N444">
        <v>1</v>
      </c>
    </row>
    <row r="445" spans="2:14" x14ac:dyDescent="0.25">
      <c r="B445" t="e">
        <f>VLOOKUP(A445,Data!$A$2:$B$16,2,FALSE)</f>
        <v>#N/A</v>
      </c>
      <c r="C445" t="e">
        <f>VLOOKUP(A445,Data!$A$2:$B$16,3,FALSE)</f>
        <v>#N/A</v>
      </c>
      <c r="D445" s="56"/>
      <c r="H445">
        <f t="shared" si="6"/>
        <v>0</v>
      </c>
      <c r="N445">
        <v>1</v>
      </c>
    </row>
    <row r="446" spans="2:14" x14ac:dyDescent="0.25">
      <c r="B446" t="e">
        <f>VLOOKUP(A446,Data!$A$2:$B$16,2,FALSE)</f>
        <v>#N/A</v>
      </c>
      <c r="C446" t="e">
        <f>VLOOKUP(A446,Data!$A$2:$B$16,3,FALSE)</f>
        <v>#N/A</v>
      </c>
      <c r="D446" s="56"/>
      <c r="H446">
        <f t="shared" si="6"/>
        <v>0</v>
      </c>
      <c r="N446">
        <v>1</v>
      </c>
    </row>
    <row r="447" spans="2:14" x14ac:dyDescent="0.25">
      <c r="B447" t="e">
        <f>VLOOKUP(A447,Data!$A$2:$B$16,2,FALSE)</f>
        <v>#N/A</v>
      </c>
      <c r="C447" t="e">
        <f>VLOOKUP(A447,Data!$A$2:$B$16,3,FALSE)</f>
        <v>#N/A</v>
      </c>
      <c r="D447" s="56"/>
      <c r="H447">
        <f t="shared" si="6"/>
        <v>0</v>
      </c>
      <c r="N447">
        <v>1</v>
      </c>
    </row>
    <row r="448" spans="2:14" x14ac:dyDescent="0.25">
      <c r="B448" t="e">
        <f>VLOOKUP(A448,Data!$A$2:$B$16,2,FALSE)</f>
        <v>#N/A</v>
      </c>
      <c r="C448" t="e">
        <f>VLOOKUP(A448,Data!$A$2:$B$16,3,FALSE)</f>
        <v>#N/A</v>
      </c>
      <c r="D448" s="56"/>
      <c r="H448">
        <f t="shared" si="6"/>
        <v>0</v>
      </c>
      <c r="N448">
        <v>1</v>
      </c>
    </row>
    <row r="449" spans="2:14" x14ac:dyDescent="0.25">
      <c r="B449" t="e">
        <f>VLOOKUP(A449,Data!$A$2:$B$16,2,FALSE)</f>
        <v>#N/A</v>
      </c>
      <c r="C449" t="e">
        <f>VLOOKUP(A449,Data!$A$2:$B$16,3,FALSE)</f>
        <v>#N/A</v>
      </c>
      <c r="D449" s="56"/>
      <c r="H449">
        <f t="shared" si="6"/>
        <v>0</v>
      </c>
      <c r="N449">
        <v>1</v>
      </c>
    </row>
    <row r="450" spans="2:14" x14ac:dyDescent="0.25">
      <c r="B450" t="e">
        <f>VLOOKUP(A450,Data!$A$2:$B$16,2,FALSE)</f>
        <v>#N/A</v>
      </c>
      <c r="C450" t="e">
        <f>VLOOKUP(A450,Data!$A$2:$B$16,3,FALSE)</f>
        <v>#N/A</v>
      </c>
      <c r="D450" s="56"/>
      <c r="H450">
        <f t="shared" si="6"/>
        <v>0</v>
      </c>
      <c r="N450">
        <v>1</v>
      </c>
    </row>
    <row r="451" spans="2:14" x14ac:dyDescent="0.25">
      <c r="B451" t="e">
        <f>VLOOKUP(A451,Data!$A$2:$B$16,2,FALSE)</f>
        <v>#N/A</v>
      </c>
      <c r="C451" t="e">
        <f>VLOOKUP(A451,Data!$A$2:$B$16,3,FALSE)</f>
        <v>#N/A</v>
      </c>
      <c r="D451" s="56"/>
      <c r="H451">
        <f t="shared" ref="H451:H514" si="7">ROUNDUP(G451/60,2)</f>
        <v>0</v>
      </c>
      <c r="N451">
        <v>1</v>
      </c>
    </row>
    <row r="452" spans="2:14" x14ac:dyDescent="0.25">
      <c r="B452" t="e">
        <f>VLOOKUP(A452,Data!$A$2:$B$16,2,FALSE)</f>
        <v>#N/A</v>
      </c>
      <c r="C452" t="e">
        <f>VLOOKUP(A452,Data!$A$2:$B$16,3,FALSE)</f>
        <v>#N/A</v>
      </c>
      <c r="D452" s="56"/>
      <c r="H452">
        <f t="shared" si="7"/>
        <v>0</v>
      </c>
      <c r="N452">
        <v>1</v>
      </c>
    </row>
    <row r="453" spans="2:14" x14ac:dyDescent="0.25">
      <c r="B453" t="e">
        <f>VLOOKUP(A453,Data!$A$2:$B$16,2,FALSE)</f>
        <v>#N/A</v>
      </c>
      <c r="C453" t="e">
        <f>VLOOKUP(A453,Data!$A$2:$B$16,3,FALSE)</f>
        <v>#N/A</v>
      </c>
      <c r="D453" s="56"/>
      <c r="H453">
        <f t="shared" si="7"/>
        <v>0</v>
      </c>
      <c r="N453">
        <v>1</v>
      </c>
    </row>
    <row r="454" spans="2:14" x14ac:dyDescent="0.25">
      <c r="B454" t="e">
        <f>VLOOKUP(A454,Data!$A$2:$B$16,2,FALSE)</f>
        <v>#N/A</v>
      </c>
      <c r="C454" t="e">
        <f>VLOOKUP(A454,Data!$A$2:$B$16,3,FALSE)</f>
        <v>#N/A</v>
      </c>
      <c r="D454" s="56"/>
      <c r="H454">
        <f t="shared" si="7"/>
        <v>0</v>
      </c>
      <c r="N454">
        <v>1</v>
      </c>
    </row>
    <row r="455" spans="2:14" x14ac:dyDescent="0.25">
      <c r="B455" t="e">
        <f>VLOOKUP(A455,Data!$A$2:$B$16,2,FALSE)</f>
        <v>#N/A</v>
      </c>
      <c r="C455" t="e">
        <f>VLOOKUP(A455,Data!$A$2:$B$16,3,FALSE)</f>
        <v>#N/A</v>
      </c>
      <c r="D455" s="56"/>
      <c r="H455">
        <f t="shared" si="7"/>
        <v>0</v>
      </c>
      <c r="N455">
        <v>1</v>
      </c>
    </row>
    <row r="456" spans="2:14" x14ac:dyDescent="0.25">
      <c r="B456" t="e">
        <f>VLOOKUP(A456,Data!$A$2:$B$16,2,FALSE)</f>
        <v>#N/A</v>
      </c>
      <c r="C456" t="e">
        <f>VLOOKUP(A456,Data!$A$2:$B$16,3,FALSE)</f>
        <v>#N/A</v>
      </c>
      <c r="D456" s="56"/>
      <c r="H456">
        <f t="shared" si="7"/>
        <v>0</v>
      </c>
      <c r="N456">
        <v>1</v>
      </c>
    </row>
    <row r="457" spans="2:14" x14ac:dyDescent="0.25">
      <c r="B457" t="e">
        <f>VLOOKUP(A457,Data!$A$2:$B$16,2,FALSE)</f>
        <v>#N/A</v>
      </c>
      <c r="C457" t="e">
        <f>VLOOKUP(A457,Data!$A$2:$B$16,3,FALSE)</f>
        <v>#N/A</v>
      </c>
      <c r="D457" s="56"/>
      <c r="H457">
        <f t="shared" si="7"/>
        <v>0</v>
      </c>
      <c r="N457">
        <v>1</v>
      </c>
    </row>
    <row r="458" spans="2:14" x14ac:dyDescent="0.25">
      <c r="B458" t="e">
        <f>VLOOKUP(A458,Data!$A$2:$B$16,2,FALSE)</f>
        <v>#N/A</v>
      </c>
      <c r="C458" t="e">
        <f>VLOOKUP(A458,Data!$A$2:$B$16,3,FALSE)</f>
        <v>#N/A</v>
      </c>
      <c r="D458" s="56"/>
      <c r="H458">
        <f t="shared" si="7"/>
        <v>0</v>
      </c>
      <c r="N458">
        <v>1</v>
      </c>
    </row>
    <row r="459" spans="2:14" x14ac:dyDescent="0.25">
      <c r="B459" t="e">
        <f>VLOOKUP(A459,Data!$A$2:$B$16,2,FALSE)</f>
        <v>#N/A</v>
      </c>
      <c r="C459" t="e">
        <f>VLOOKUP(A459,Data!$A$2:$B$16,3,FALSE)</f>
        <v>#N/A</v>
      </c>
      <c r="D459" s="56"/>
      <c r="H459">
        <f t="shared" si="7"/>
        <v>0</v>
      </c>
      <c r="N459">
        <v>1</v>
      </c>
    </row>
    <row r="460" spans="2:14" x14ac:dyDescent="0.25">
      <c r="B460" t="e">
        <f>VLOOKUP(A460,Data!$A$2:$B$16,2,FALSE)</f>
        <v>#N/A</v>
      </c>
      <c r="C460" t="e">
        <f>VLOOKUP(A460,Data!$A$2:$B$16,3,FALSE)</f>
        <v>#N/A</v>
      </c>
      <c r="D460" s="56"/>
      <c r="H460">
        <f t="shared" si="7"/>
        <v>0</v>
      </c>
      <c r="N460">
        <v>1</v>
      </c>
    </row>
    <row r="461" spans="2:14" x14ac:dyDescent="0.25">
      <c r="B461" t="e">
        <f>VLOOKUP(A461,Data!$A$2:$B$16,2,FALSE)</f>
        <v>#N/A</v>
      </c>
      <c r="C461" t="e">
        <f>VLOOKUP(A461,Data!$A$2:$B$16,3,FALSE)</f>
        <v>#N/A</v>
      </c>
      <c r="D461" s="56"/>
      <c r="H461">
        <f t="shared" si="7"/>
        <v>0</v>
      </c>
      <c r="N461">
        <v>1</v>
      </c>
    </row>
    <row r="462" spans="2:14" x14ac:dyDescent="0.25">
      <c r="B462" t="e">
        <f>VLOOKUP(A462,Data!$A$2:$B$16,2,FALSE)</f>
        <v>#N/A</v>
      </c>
      <c r="C462" t="e">
        <f>VLOOKUP(A462,Data!$A$2:$B$16,3,FALSE)</f>
        <v>#N/A</v>
      </c>
      <c r="D462" s="56"/>
      <c r="H462">
        <f t="shared" si="7"/>
        <v>0</v>
      </c>
      <c r="N462">
        <v>1</v>
      </c>
    </row>
    <row r="463" spans="2:14" x14ac:dyDescent="0.25">
      <c r="B463" t="e">
        <f>VLOOKUP(A463,Data!$A$2:$B$16,2,FALSE)</f>
        <v>#N/A</v>
      </c>
      <c r="C463" t="e">
        <f>VLOOKUP(A463,Data!$A$2:$B$16,3,FALSE)</f>
        <v>#N/A</v>
      </c>
      <c r="D463" s="56"/>
      <c r="H463">
        <f t="shared" si="7"/>
        <v>0</v>
      </c>
      <c r="N463">
        <v>1</v>
      </c>
    </row>
    <row r="464" spans="2:14" x14ac:dyDescent="0.25">
      <c r="B464" t="e">
        <f>VLOOKUP(A464,Data!$A$2:$B$16,2,FALSE)</f>
        <v>#N/A</v>
      </c>
      <c r="C464" t="e">
        <f>VLOOKUP(A464,Data!$A$2:$B$16,3,FALSE)</f>
        <v>#N/A</v>
      </c>
      <c r="D464" s="56"/>
      <c r="H464">
        <f t="shared" si="7"/>
        <v>0</v>
      </c>
      <c r="N464">
        <v>1</v>
      </c>
    </row>
    <row r="465" spans="2:14" x14ac:dyDescent="0.25">
      <c r="B465" t="e">
        <f>VLOOKUP(A465,Data!$A$2:$B$16,2,FALSE)</f>
        <v>#N/A</v>
      </c>
      <c r="C465" t="e">
        <f>VLOOKUP(A465,Data!$A$2:$B$16,3,FALSE)</f>
        <v>#N/A</v>
      </c>
      <c r="D465" s="56"/>
      <c r="H465">
        <f t="shared" si="7"/>
        <v>0</v>
      </c>
      <c r="N465">
        <v>1</v>
      </c>
    </row>
    <row r="466" spans="2:14" x14ac:dyDescent="0.25">
      <c r="B466" t="e">
        <f>VLOOKUP(A466,Data!$A$2:$B$16,2,FALSE)</f>
        <v>#N/A</v>
      </c>
      <c r="C466" t="e">
        <f>VLOOKUP(A466,Data!$A$2:$B$16,3,FALSE)</f>
        <v>#N/A</v>
      </c>
      <c r="D466" s="56"/>
      <c r="H466">
        <f t="shared" si="7"/>
        <v>0</v>
      </c>
      <c r="N466">
        <v>1</v>
      </c>
    </row>
    <row r="467" spans="2:14" x14ac:dyDescent="0.25">
      <c r="B467" t="e">
        <f>VLOOKUP(A467,Data!$A$2:$B$16,2,FALSE)</f>
        <v>#N/A</v>
      </c>
      <c r="C467" t="e">
        <f>VLOOKUP(A467,Data!$A$2:$B$16,3,FALSE)</f>
        <v>#N/A</v>
      </c>
      <c r="D467" s="56"/>
      <c r="H467">
        <f t="shared" si="7"/>
        <v>0</v>
      </c>
      <c r="N467">
        <v>1</v>
      </c>
    </row>
    <row r="468" spans="2:14" x14ac:dyDescent="0.25">
      <c r="B468" t="e">
        <f>VLOOKUP(A468,Data!$A$2:$B$16,2,FALSE)</f>
        <v>#N/A</v>
      </c>
      <c r="C468" t="e">
        <f>VLOOKUP(A468,Data!$A$2:$B$16,3,FALSE)</f>
        <v>#N/A</v>
      </c>
      <c r="D468" s="56"/>
      <c r="H468">
        <f t="shared" si="7"/>
        <v>0</v>
      </c>
      <c r="N468">
        <v>1</v>
      </c>
    </row>
    <row r="469" spans="2:14" x14ac:dyDescent="0.25">
      <c r="B469" t="e">
        <f>VLOOKUP(A469,Data!$A$2:$B$16,2,FALSE)</f>
        <v>#N/A</v>
      </c>
      <c r="C469" t="e">
        <f>VLOOKUP(A469,Data!$A$2:$B$16,3,FALSE)</f>
        <v>#N/A</v>
      </c>
      <c r="D469" s="56"/>
      <c r="H469">
        <f t="shared" si="7"/>
        <v>0</v>
      </c>
      <c r="N469">
        <v>1</v>
      </c>
    </row>
    <row r="470" spans="2:14" x14ac:dyDescent="0.25">
      <c r="B470" t="e">
        <f>VLOOKUP(A470,Data!$A$2:$B$16,2,FALSE)</f>
        <v>#N/A</v>
      </c>
      <c r="C470" t="e">
        <f>VLOOKUP(A470,Data!$A$2:$B$16,3,FALSE)</f>
        <v>#N/A</v>
      </c>
      <c r="D470" s="56"/>
      <c r="H470">
        <f t="shared" si="7"/>
        <v>0</v>
      </c>
      <c r="N470">
        <v>1</v>
      </c>
    </row>
    <row r="471" spans="2:14" x14ac:dyDescent="0.25">
      <c r="B471" t="e">
        <f>VLOOKUP(A471,Data!$A$2:$B$16,2,FALSE)</f>
        <v>#N/A</v>
      </c>
      <c r="C471" t="e">
        <f>VLOOKUP(A471,Data!$A$2:$B$16,3,FALSE)</f>
        <v>#N/A</v>
      </c>
      <c r="D471" s="56"/>
      <c r="H471">
        <f t="shared" si="7"/>
        <v>0</v>
      </c>
      <c r="N471">
        <v>1</v>
      </c>
    </row>
    <row r="472" spans="2:14" x14ac:dyDescent="0.25">
      <c r="B472" t="e">
        <f>VLOOKUP(A472,Data!$A$2:$B$16,2,FALSE)</f>
        <v>#N/A</v>
      </c>
      <c r="C472" t="e">
        <f>VLOOKUP(A472,Data!$A$2:$B$16,3,FALSE)</f>
        <v>#N/A</v>
      </c>
      <c r="D472" s="56"/>
      <c r="H472">
        <f t="shared" si="7"/>
        <v>0</v>
      </c>
      <c r="N472">
        <v>1</v>
      </c>
    </row>
    <row r="473" spans="2:14" x14ac:dyDescent="0.25">
      <c r="B473" t="e">
        <f>VLOOKUP(A473,Data!$A$2:$B$16,2,FALSE)</f>
        <v>#N/A</v>
      </c>
      <c r="C473" t="e">
        <f>VLOOKUP(A473,Data!$A$2:$B$16,3,FALSE)</f>
        <v>#N/A</v>
      </c>
      <c r="D473" s="56"/>
      <c r="H473">
        <f t="shared" si="7"/>
        <v>0</v>
      </c>
      <c r="N473">
        <v>1</v>
      </c>
    </row>
    <row r="474" spans="2:14" x14ac:dyDescent="0.25">
      <c r="B474" t="e">
        <f>VLOOKUP(A474,Data!$A$2:$B$16,2,FALSE)</f>
        <v>#N/A</v>
      </c>
      <c r="C474" t="e">
        <f>VLOOKUP(A474,Data!$A$2:$B$16,3,FALSE)</f>
        <v>#N/A</v>
      </c>
      <c r="D474" s="56"/>
      <c r="H474">
        <f t="shared" si="7"/>
        <v>0</v>
      </c>
      <c r="N474">
        <v>1</v>
      </c>
    </row>
    <row r="475" spans="2:14" x14ac:dyDescent="0.25">
      <c r="B475" t="e">
        <f>VLOOKUP(A475,Data!$A$2:$B$16,2,FALSE)</f>
        <v>#N/A</v>
      </c>
      <c r="C475" t="e">
        <f>VLOOKUP(A475,Data!$A$2:$B$16,3,FALSE)</f>
        <v>#N/A</v>
      </c>
      <c r="D475" s="56"/>
      <c r="H475">
        <f t="shared" si="7"/>
        <v>0</v>
      </c>
      <c r="N475">
        <v>1</v>
      </c>
    </row>
    <row r="476" spans="2:14" x14ac:dyDescent="0.25">
      <c r="B476" t="e">
        <f>VLOOKUP(A476,Data!$A$2:$B$16,2,FALSE)</f>
        <v>#N/A</v>
      </c>
      <c r="C476" t="e">
        <f>VLOOKUP(A476,Data!$A$2:$B$16,3,FALSE)</f>
        <v>#N/A</v>
      </c>
      <c r="D476" s="56"/>
      <c r="H476">
        <f t="shared" si="7"/>
        <v>0</v>
      </c>
      <c r="N476">
        <v>1</v>
      </c>
    </row>
    <row r="477" spans="2:14" x14ac:dyDescent="0.25">
      <c r="B477" t="e">
        <f>VLOOKUP(A477,Data!$A$2:$B$16,2,FALSE)</f>
        <v>#N/A</v>
      </c>
      <c r="C477" t="e">
        <f>VLOOKUP(A477,Data!$A$2:$B$16,3,FALSE)</f>
        <v>#N/A</v>
      </c>
      <c r="D477" s="56"/>
      <c r="H477">
        <f t="shared" si="7"/>
        <v>0</v>
      </c>
      <c r="N477">
        <v>1</v>
      </c>
    </row>
    <row r="478" spans="2:14" x14ac:dyDescent="0.25">
      <c r="B478" t="e">
        <f>VLOOKUP(A478,Data!$A$2:$B$16,2,FALSE)</f>
        <v>#N/A</v>
      </c>
      <c r="C478" t="e">
        <f>VLOOKUP(A478,Data!$A$2:$B$16,3,FALSE)</f>
        <v>#N/A</v>
      </c>
      <c r="D478" s="56"/>
      <c r="H478">
        <f t="shared" si="7"/>
        <v>0</v>
      </c>
      <c r="N478">
        <v>1</v>
      </c>
    </row>
    <row r="479" spans="2:14" x14ac:dyDescent="0.25">
      <c r="B479" t="e">
        <f>VLOOKUP(A479,Data!$A$2:$B$16,2,FALSE)</f>
        <v>#N/A</v>
      </c>
      <c r="C479" t="e">
        <f>VLOOKUP(A479,Data!$A$2:$B$16,3,FALSE)</f>
        <v>#N/A</v>
      </c>
      <c r="D479" s="56"/>
      <c r="H479">
        <f t="shared" si="7"/>
        <v>0</v>
      </c>
      <c r="N479">
        <v>1</v>
      </c>
    </row>
    <row r="480" spans="2:14" x14ac:dyDescent="0.25">
      <c r="B480" t="e">
        <f>VLOOKUP(A480,Data!$A$2:$B$16,2,FALSE)</f>
        <v>#N/A</v>
      </c>
      <c r="C480" t="e">
        <f>VLOOKUP(A480,Data!$A$2:$B$16,3,FALSE)</f>
        <v>#N/A</v>
      </c>
      <c r="D480" s="56"/>
      <c r="H480">
        <f t="shared" si="7"/>
        <v>0</v>
      </c>
      <c r="N480">
        <v>1</v>
      </c>
    </row>
    <row r="481" spans="2:14" x14ac:dyDescent="0.25">
      <c r="B481" t="e">
        <f>VLOOKUP(A481,Data!$A$2:$B$16,2,FALSE)</f>
        <v>#N/A</v>
      </c>
      <c r="C481" t="e">
        <f>VLOOKUP(A481,Data!$A$2:$B$16,3,FALSE)</f>
        <v>#N/A</v>
      </c>
      <c r="D481" s="56"/>
      <c r="H481">
        <f t="shared" si="7"/>
        <v>0</v>
      </c>
      <c r="N481">
        <v>1</v>
      </c>
    </row>
    <row r="482" spans="2:14" x14ac:dyDescent="0.25">
      <c r="B482" t="e">
        <f>VLOOKUP(A482,Data!$A$2:$B$16,2,FALSE)</f>
        <v>#N/A</v>
      </c>
      <c r="C482" t="e">
        <f>VLOOKUP(A482,Data!$A$2:$B$16,3,FALSE)</f>
        <v>#N/A</v>
      </c>
      <c r="D482" s="56"/>
      <c r="H482">
        <f t="shared" si="7"/>
        <v>0</v>
      </c>
      <c r="N482">
        <v>1</v>
      </c>
    </row>
    <row r="483" spans="2:14" x14ac:dyDescent="0.25">
      <c r="B483" t="e">
        <f>VLOOKUP(A483,Data!$A$2:$B$16,2,FALSE)</f>
        <v>#N/A</v>
      </c>
      <c r="C483" t="e">
        <f>VLOOKUP(A483,Data!$A$2:$B$16,3,FALSE)</f>
        <v>#N/A</v>
      </c>
      <c r="D483" s="56"/>
      <c r="H483">
        <f t="shared" si="7"/>
        <v>0</v>
      </c>
      <c r="N483">
        <v>1</v>
      </c>
    </row>
    <row r="484" spans="2:14" x14ac:dyDescent="0.25">
      <c r="B484" t="e">
        <f>VLOOKUP(A484,Data!$A$2:$B$16,2,FALSE)</f>
        <v>#N/A</v>
      </c>
      <c r="C484" t="e">
        <f>VLOOKUP(A484,Data!$A$2:$B$16,3,FALSE)</f>
        <v>#N/A</v>
      </c>
      <c r="D484" s="56"/>
      <c r="H484">
        <f t="shared" si="7"/>
        <v>0</v>
      </c>
      <c r="N484">
        <v>1</v>
      </c>
    </row>
    <row r="485" spans="2:14" x14ac:dyDescent="0.25">
      <c r="B485" t="e">
        <f>VLOOKUP(A485,Data!$A$2:$B$16,2,FALSE)</f>
        <v>#N/A</v>
      </c>
      <c r="C485" t="e">
        <f>VLOOKUP(A485,Data!$A$2:$B$16,3,FALSE)</f>
        <v>#N/A</v>
      </c>
      <c r="D485" s="56"/>
      <c r="H485">
        <f t="shared" si="7"/>
        <v>0</v>
      </c>
      <c r="N485">
        <v>1</v>
      </c>
    </row>
    <row r="486" spans="2:14" x14ac:dyDescent="0.25">
      <c r="B486" t="e">
        <f>VLOOKUP(A486,Data!$A$2:$B$16,2,FALSE)</f>
        <v>#N/A</v>
      </c>
      <c r="C486" t="e">
        <f>VLOOKUP(A486,Data!$A$2:$B$16,3,FALSE)</f>
        <v>#N/A</v>
      </c>
      <c r="D486" s="56"/>
      <c r="H486">
        <f t="shared" si="7"/>
        <v>0</v>
      </c>
      <c r="N486">
        <v>1</v>
      </c>
    </row>
    <row r="487" spans="2:14" x14ac:dyDescent="0.25">
      <c r="B487" t="e">
        <f>VLOOKUP(A487,Data!$A$2:$B$16,2,FALSE)</f>
        <v>#N/A</v>
      </c>
      <c r="C487" t="e">
        <f>VLOOKUP(A487,Data!$A$2:$B$16,3,FALSE)</f>
        <v>#N/A</v>
      </c>
      <c r="D487" s="56"/>
      <c r="H487">
        <f t="shared" si="7"/>
        <v>0</v>
      </c>
      <c r="N487">
        <v>1</v>
      </c>
    </row>
    <row r="488" spans="2:14" x14ac:dyDescent="0.25">
      <c r="B488" t="e">
        <f>VLOOKUP(A488,Data!$A$2:$B$16,2,FALSE)</f>
        <v>#N/A</v>
      </c>
      <c r="C488" t="e">
        <f>VLOOKUP(A488,Data!$A$2:$B$16,3,FALSE)</f>
        <v>#N/A</v>
      </c>
      <c r="D488" s="56"/>
      <c r="H488">
        <f t="shared" si="7"/>
        <v>0</v>
      </c>
      <c r="N488">
        <v>1</v>
      </c>
    </row>
    <row r="489" spans="2:14" x14ac:dyDescent="0.25">
      <c r="B489" t="e">
        <f>VLOOKUP(A489,Data!$A$2:$B$16,2,FALSE)</f>
        <v>#N/A</v>
      </c>
      <c r="C489" t="e">
        <f>VLOOKUP(A489,Data!$A$2:$B$16,3,FALSE)</f>
        <v>#N/A</v>
      </c>
      <c r="D489" s="56"/>
      <c r="H489">
        <f t="shared" si="7"/>
        <v>0</v>
      </c>
      <c r="N489">
        <v>1</v>
      </c>
    </row>
    <row r="490" spans="2:14" x14ac:dyDescent="0.25">
      <c r="B490" t="e">
        <f>VLOOKUP(A490,Data!$A$2:$B$16,2,FALSE)</f>
        <v>#N/A</v>
      </c>
      <c r="C490" t="e">
        <f>VLOOKUP(A490,Data!$A$2:$B$16,3,FALSE)</f>
        <v>#N/A</v>
      </c>
      <c r="D490" s="56"/>
      <c r="H490">
        <f t="shared" si="7"/>
        <v>0</v>
      </c>
      <c r="N490">
        <v>1</v>
      </c>
    </row>
    <row r="491" spans="2:14" x14ac:dyDescent="0.25">
      <c r="B491" t="e">
        <f>VLOOKUP(A491,Data!$A$2:$B$16,2,FALSE)</f>
        <v>#N/A</v>
      </c>
      <c r="C491" t="e">
        <f>VLOOKUP(A491,Data!$A$2:$B$16,3,FALSE)</f>
        <v>#N/A</v>
      </c>
      <c r="D491" s="56"/>
      <c r="H491">
        <f t="shared" si="7"/>
        <v>0</v>
      </c>
      <c r="N491">
        <v>1</v>
      </c>
    </row>
    <row r="492" spans="2:14" x14ac:dyDescent="0.25">
      <c r="B492" t="e">
        <f>VLOOKUP(A492,Data!$A$2:$B$16,2,FALSE)</f>
        <v>#N/A</v>
      </c>
      <c r="C492" t="e">
        <f>VLOOKUP(A492,Data!$A$2:$B$16,3,FALSE)</f>
        <v>#N/A</v>
      </c>
      <c r="D492" s="56"/>
      <c r="H492">
        <f t="shared" si="7"/>
        <v>0</v>
      </c>
      <c r="N492">
        <v>1</v>
      </c>
    </row>
    <row r="493" spans="2:14" x14ac:dyDescent="0.25">
      <c r="B493" t="e">
        <f>VLOOKUP(A493,Data!$A$2:$B$16,2,FALSE)</f>
        <v>#N/A</v>
      </c>
      <c r="C493" t="e">
        <f>VLOOKUP(A493,Data!$A$2:$B$16,3,FALSE)</f>
        <v>#N/A</v>
      </c>
      <c r="D493" s="56"/>
      <c r="H493">
        <f t="shared" si="7"/>
        <v>0</v>
      </c>
      <c r="N493">
        <v>1</v>
      </c>
    </row>
    <row r="494" spans="2:14" x14ac:dyDescent="0.25">
      <c r="B494" t="e">
        <f>VLOOKUP(A494,Data!$A$2:$B$16,2,FALSE)</f>
        <v>#N/A</v>
      </c>
      <c r="C494" t="e">
        <f>VLOOKUP(A494,Data!$A$2:$B$16,3,FALSE)</f>
        <v>#N/A</v>
      </c>
      <c r="D494" s="56"/>
      <c r="H494">
        <f t="shared" si="7"/>
        <v>0</v>
      </c>
      <c r="N494">
        <v>1</v>
      </c>
    </row>
    <row r="495" spans="2:14" x14ac:dyDescent="0.25">
      <c r="B495" t="e">
        <f>VLOOKUP(A495,Data!$A$2:$B$16,2,FALSE)</f>
        <v>#N/A</v>
      </c>
      <c r="C495" t="e">
        <f>VLOOKUP(A495,Data!$A$2:$B$16,3,FALSE)</f>
        <v>#N/A</v>
      </c>
      <c r="D495" s="56"/>
      <c r="H495">
        <f t="shared" si="7"/>
        <v>0</v>
      </c>
      <c r="N495">
        <v>1</v>
      </c>
    </row>
    <row r="496" spans="2:14" x14ac:dyDescent="0.25">
      <c r="B496" t="e">
        <f>VLOOKUP(A496,Data!$A$2:$B$16,2,FALSE)</f>
        <v>#N/A</v>
      </c>
      <c r="C496" t="e">
        <f>VLOOKUP(A496,Data!$A$2:$B$16,3,FALSE)</f>
        <v>#N/A</v>
      </c>
      <c r="D496" s="56"/>
      <c r="H496">
        <f t="shared" si="7"/>
        <v>0</v>
      </c>
      <c r="N496">
        <v>1</v>
      </c>
    </row>
    <row r="497" spans="2:14" x14ac:dyDescent="0.25">
      <c r="B497" t="e">
        <f>VLOOKUP(A497,Data!$A$2:$B$16,2,FALSE)</f>
        <v>#N/A</v>
      </c>
      <c r="C497" t="e">
        <f>VLOOKUP(A497,Data!$A$2:$B$16,3,FALSE)</f>
        <v>#N/A</v>
      </c>
      <c r="D497" s="56"/>
      <c r="H497">
        <f t="shared" si="7"/>
        <v>0</v>
      </c>
      <c r="N497">
        <v>1</v>
      </c>
    </row>
    <row r="498" spans="2:14" x14ac:dyDescent="0.25">
      <c r="B498" t="e">
        <f>VLOOKUP(A498,Data!$A$2:$B$16,2,FALSE)</f>
        <v>#N/A</v>
      </c>
      <c r="C498" t="e">
        <f>VLOOKUP(A498,Data!$A$2:$B$16,3,FALSE)</f>
        <v>#N/A</v>
      </c>
      <c r="D498" s="56"/>
      <c r="H498">
        <f t="shared" si="7"/>
        <v>0</v>
      </c>
      <c r="N498">
        <v>1</v>
      </c>
    </row>
    <row r="499" spans="2:14" x14ac:dyDescent="0.25">
      <c r="B499" t="e">
        <f>VLOOKUP(A499,Data!$A$2:$B$16,2,FALSE)</f>
        <v>#N/A</v>
      </c>
      <c r="C499" t="e">
        <f>VLOOKUP(A499,Data!$A$2:$B$16,3,FALSE)</f>
        <v>#N/A</v>
      </c>
      <c r="D499" s="56"/>
      <c r="H499">
        <f t="shared" si="7"/>
        <v>0</v>
      </c>
      <c r="N499">
        <v>1</v>
      </c>
    </row>
    <row r="500" spans="2:14" x14ac:dyDescent="0.25">
      <c r="B500" t="e">
        <f>VLOOKUP(A500,Data!$A$2:$B$16,2,FALSE)</f>
        <v>#N/A</v>
      </c>
      <c r="C500" t="e">
        <f>VLOOKUP(A500,Data!$A$2:$B$16,3,FALSE)</f>
        <v>#N/A</v>
      </c>
      <c r="D500" s="56"/>
      <c r="H500">
        <f t="shared" si="7"/>
        <v>0</v>
      </c>
      <c r="N500">
        <v>1</v>
      </c>
    </row>
    <row r="501" spans="2:14" x14ac:dyDescent="0.25">
      <c r="B501" t="e">
        <f>VLOOKUP(A501,Data!$A$2:$B$16,2,FALSE)</f>
        <v>#N/A</v>
      </c>
      <c r="C501" t="e">
        <f>VLOOKUP(A501,Data!$A$2:$B$16,3,FALSE)</f>
        <v>#N/A</v>
      </c>
      <c r="D501" s="56"/>
      <c r="H501">
        <f t="shared" si="7"/>
        <v>0</v>
      </c>
      <c r="N501">
        <v>1</v>
      </c>
    </row>
    <row r="502" spans="2:14" x14ac:dyDescent="0.25">
      <c r="B502" t="e">
        <f>VLOOKUP(A502,Data!$A$2:$B$16,2,FALSE)</f>
        <v>#N/A</v>
      </c>
      <c r="C502" t="e">
        <f>VLOOKUP(A502,Data!$A$2:$B$16,3,FALSE)</f>
        <v>#N/A</v>
      </c>
      <c r="D502" s="56"/>
      <c r="H502">
        <f t="shared" si="7"/>
        <v>0</v>
      </c>
      <c r="N502">
        <v>1</v>
      </c>
    </row>
    <row r="503" spans="2:14" x14ac:dyDescent="0.25">
      <c r="B503" t="e">
        <f>VLOOKUP(A503,Data!$A$2:$B$16,2,FALSE)</f>
        <v>#N/A</v>
      </c>
      <c r="C503" t="e">
        <f>VLOOKUP(A503,Data!$A$2:$B$16,3,FALSE)</f>
        <v>#N/A</v>
      </c>
      <c r="D503" s="56"/>
      <c r="H503">
        <f t="shared" si="7"/>
        <v>0</v>
      </c>
      <c r="N503">
        <v>1</v>
      </c>
    </row>
    <row r="504" spans="2:14" x14ac:dyDescent="0.25">
      <c r="B504" t="e">
        <f>VLOOKUP(A504,Data!$A$2:$B$16,2,FALSE)</f>
        <v>#N/A</v>
      </c>
      <c r="C504" t="e">
        <f>VLOOKUP(A504,Data!$A$2:$B$16,3,FALSE)</f>
        <v>#N/A</v>
      </c>
      <c r="D504" s="56"/>
      <c r="H504">
        <f t="shared" si="7"/>
        <v>0</v>
      </c>
      <c r="N504">
        <v>1</v>
      </c>
    </row>
    <row r="505" spans="2:14" x14ac:dyDescent="0.25">
      <c r="B505" t="e">
        <f>VLOOKUP(A505,Data!$A$2:$B$16,2,FALSE)</f>
        <v>#N/A</v>
      </c>
      <c r="C505" t="e">
        <f>VLOOKUP(A505,Data!$A$2:$B$16,3,FALSE)</f>
        <v>#N/A</v>
      </c>
      <c r="D505" s="56"/>
      <c r="H505">
        <f t="shared" si="7"/>
        <v>0</v>
      </c>
      <c r="N505">
        <v>1</v>
      </c>
    </row>
    <row r="506" spans="2:14" x14ac:dyDescent="0.25">
      <c r="B506" t="e">
        <f>VLOOKUP(A506,Data!$A$2:$B$16,2,FALSE)</f>
        <v>#N/A</v>
      </c>
      <c r="C506" t="e">
        <f>VLOOKUP(A506,Data!$A$2:$B$16,3,FALSE)</f>
        <v>#N/A</v>
      </c>
      <c r="D506" s="56"/>
      <c r="H506">
        <f t="shared" si="7"/>
        <v>0</v>
      </c>
      <c r="N506">
        <v>1</v>
      </c>
    </row>
    <row r="507" spans="2:14" x14ac:dyDescent="0.25">
      <c r="B507" t="e">
        <f>VLOOKUP(A507,Data!$A$2:$B$16,2,FALSE)</f>
        <v>#N/A</v>
      </c>
      <c r="C507" t="e">
        <f>VLOOKUP(A507,Data!$A$2:$B$16,3,FALSE)</f>
        <v>#N/A</v>
      </c>
      <c r="D507" s="56"/>
      <c r="H507">
        <f t="shared" si="7"/>
        <v>0</v>
      </c>
      <c r="N507">
        <v>1</v>
      </c>
    </row>
    <row r="508" spans="2:14" x14ac:dyDescent="0.25">
      <c r="B508" t="e">
        <f>VLOOKUP(A508,Data!$A$2:$B$16,2,FALSE)</f>
        <v>#N/A</v>
      </c>
      <c r="C508" t="e">
        <f>VLOOKUP(A508,Data!$A$2:$B$16,3,FALSE)</f>
        <v>#N/A</v>
      </c>
      <c r="D508" s="56"/>
      <c r="H508">
        <f t="shared" si="7"/>
        <v>0</v>
      </c>
      <c r="N508">
        <v>1</v>
      </c>
    </row>
    <row r="509" spans="2:14" x14ac:dyDescent="0.25">
      <c r="B509" t="e">
        <f>VLOOKUP(A509,Data!$A$2:$B$16,2,FALSE)</f>
        <v>#N/A</v>
      </c>
      <c r="C509" t="e">
        <f>VLOOKUP(A509,Data!$A$2:$B$16,3,FALSE)</f>
        <v>#N/A</v>
      </c>
      <c r="D509" s="56"/>
      <c r="H509">
        <f t="shared" si="7"/>
        <v>0</v>
      </c>
      <c r="N509">
        <v>1</v>
      </c>
    </row>
    <row r="510" spans="2:14" x14ac:dyDescent="0.25">
      <c r="B510" t="e">
        <f>VLOOKUP(A510,Data!$A$2:$B$16,2,FALSE)</f>
        <v>#N/A</v>
      </c>
      <c r="C510" t="e">
        <f>VLOOKUP(A510,Data!$A$2:$B$16,3,FALSE)</f>
        <v>#N/A</v>
      </c>
      <c r="D510" s="56"/>
      <c r="H510">
        <f t="shared" si="7"/>
        <v>0</v>
      </c>
      <c r="N510">
        <v>1</v>
      </c>
    </row>
    <row r="511" spans="2:14" x14ac:dyDescent="0.25">
      <c r="B511" t="e">
        <f>VLOOKUP(A511,Data!$A$2:$B$16,2,FALSE)</f>
        <v>#N/A</v>
      </c>
      <c r="C511" t="e">
        <f>VLOOKUP(A511,Data!$A$2:$B$16,3,FALSE)</f>
        <v>#N/A</v>
      </c>
      <c r="D511" s="56"/>
      <c r="H511">
        <f t="shared" si="7"/>
        <v>0</v>
      </c>
      <c r="N511">
        <v>1</v>
      </c>
    </row>
    <row r="512" spans="2:14" x14ac:dyDescent="0.25">
      <c r="B512" t="e">
        <f>VLOOKUP(A512,Data!$A$2:$B$16,2,FALSE)</f>
        <v>#N/A</v>
      </c>
      <c r="C512" t="e">
        <f>VLOOKUP(A512,Data!$A$2:$B$16,3,FALSE)</f>
        <v>#N/A</v>
      </c>
      <c r="D512" s="56"/>
      <c r="H512">
        <f t="shared" si="7"/>
        <v>0</v>
      </c>
      <c r="N512">
        <v>1</v>
      </c>
    </row>
    <row r="513" spans="2:14" x14ac:dyDescent="0.25">
      <c r="B513" t="e">
        <f>VLOOKUP(A513,Data!$A$2:$B$16,2,FALSE)</f>
        <v>#N/A</v>
      </c>
      <c r="C513" t="e">
        <f>VLOOKUP(A513,Data!$A$2:$B$16,3,FALSE)</f>
        <v>#N/A</v>
      </c>
      <c r="D513" s="56"/>
      <c r="H513">
        <f t="shared" si="7"/>
        <v>0</v>
      </c>
      <c r="N513">
        <v>1</v>
      </c>
    </row>
    <row r="514" spans="2:14" x14ac:dyDescent="0.25">
      <c r="B514" t="e">
        <f>VLOOKUP(A514,Data!$A$2:$B$16,2,FALSE)</f>
        <v>#N/A</v>
      </c>
      <c r="C514" t="e">
        <f>VLOOKUP(A514,Data!$A$2:$B$16,3,FALSE)</f>
        <v>#N/A</v>
      </c>
      <c r="D514" s="56"/>
      <c r="H514">
        <f t="shared" si="7"/>
        <v>0</v>
      </c>
      <c r="N514">
        <v>1</v>
      </c>
    </row>
    <row r="515" spans="2:14" x14ac:dyDescent="0.25">
      <c r="B515" t="e">
        <f>VLOOKUP(A515,Data!$A$2:$B$16,2,FALSE)</f>
        <v>#N/A</v>
      </c>
      <c r="C515" t="e">
        <f>VLOOKUP(A515,Data!$A$2:$B$16,3,FALSE)</f>
        <v>#N/A</v>
      </c>
      <c r="D515" s="56"/>
      <c r="H515">
        <f t="shared" ref="H515:H578" si="8">ROUNDUP(G515/60,2)</f>
        <v>0</v>
      </c>
      <c r="N515">
        <v>1</v>
      </c>
    </row>
    <row r="516" spans="2:14" x14ac:dyDescent="0.25">
      <c r="B516" t="e">
        <f>VLOOKUP(A516,Data!$A$2:$B$16,2,FALSE)</f>
        <v>#N/A</v>
      </c>
      <c r="C516" t="e">
        <f>VLOOKUP(A516,Data!$A$2:$B$16,3,FALSE)</f>
        <v>#N/A</v>
      </c>
      <c r="D516" s="56"/>
      <c r="H516">
        <f t="shared" si="8"/>
        <v>0</v>
      </c>
      <c r="N516">
        <v>1</v>
      </c>
    </row>
    <row r="517" spans="2:14" x14ac:dyDescent="0.25">
      <c r="B517" t="e">
        <f>VLOOKUP(A517,Data!$A$2:$B$16,2,FALSE)</f>
        <v>#N/A</v>
      </c>
      <c r="C517" t="e">
        <f>VLOOKUP(A517,Data!$A$2:$B$16,3,FALSE)</f>
        <v>#N/A</v>
      </c>
      <c r="D517" s="56"/>
      <c r="H517">
        <f t="shared" si="8"/>
        <v>0</v>
      </c>
      <c r="N517">
        <v>1</v>
      </c>
    </row>
    <row r="518" spans="2:14" x14ac:dyDescent="0.25">
      <c r="B518" t="e">
        <f>VLOOKUP(A518,Data!$A$2:$B$16,2,FALSE)</f>
        <v>#N/A</v>
      </c>
      <c r="C518" t="e">
        <f>VLOOKUP(A518,Data!$A$2:$B$16,3,FALSE)</f>
        <v>#N/A</v>
      </c>
      <c r="D518" s="56"/>
      <c r="H518">
        <f t="shared" si="8"/>
        <v>0</v>
      </c>
      <c r="N518">
        <v>1</v>
      </c>
    </row>
    <row r="519" spans="2:14" x14ac:dyDescent="0.25">
      <c r="B519" t="e">
        <f>VLOOKUP(A519,Data!$A$2:$B$16,2,FALSE)</f>
        <v>#N/A</v>
      </c>
      <c r="C519" t="e">
        <f>VLOOKUP(A519,Data!$A$2:$B$16,3,FALSE)</f>
        <v>#N/A</v>
      </c>
      <c r="D519" s="56"/>
      <c r="H519">
        <f t="shared" si="8"/>
        <v>0</v>
      </c>
      <c r="N519">
        <v>1</v>
      </c>
    </row>
    <row r="520" spans="2:14" x14ac:dyDescent="0.25">
      <c r="B520" t="e">
        <f>VLOOKUP(A520,Data!$A$2:$B$16,2,FALSE)</f>
        <v>#N/A</v>
      </c>
      <c r="C520" t="e">
        <f>VLOOKUP(A520,Data!$A$2:$B$16,3,FALSE)</f>
        <v>#N/A</v>
      </c>
      <c r="D520" s="56"/>
      <c r="H520">
        <f t="shared" si="8"/>
        <v>0</v>
      </c>
      <c r="N520">
        <v>1</v>
      </c>
    </row>
    <row r="521" spans="2:14" x14ac:dyDescent="0.25">
      <c r="B521" t="e">
        <f>VLOOKUP(A521,Data!$A$2:$B$16,2,FALSE)</f>
        <v>#N/A</v>
      </c>
      <c r="C521" t="e">
        <f>VLOOKUP(A521,Data!$A$2:$B$16,3,FALSE)</f>
        <v>#N/A</v>
      </c>
      <c r="D521" s="56"/>
      <c r="H521">
        <f t="shared" si="8"/>
        <v>0</v>
      </c>
      <c r="N521">
        <v>1</v>
      </c>
    </row>
    <row r="522" spans="2:14" x14ac:dyDescent="0.25">
      <c r="B522" t="e">
        <f>VLOOKUP(A522,Data!$A$2:$B$16,2,FALSE)</f>
        <v>#N/A</v>
      </c>
      <c r="C522" t="e">
        <f>VLOOKUP(A522,Data!$A$2:$B$16,3,FALSE)</f>
        <v>#N/A</v>
      </c>
      <c r="D522" s="56"/>
      <c r="H522">
        <f t="shared" si="8"/>
        <v>0</v>
      </c>
      <c r="N522">
        <v>1</v>
      </c>
    </row>
    <row r="523" spans="2:14" x14ac:dyDescent="0.25">
      <c r="B523" t="e">
        <f>VLOOKUP(A523,Data!$A$2:$B$16,2,FALSE)</f>
        <v>#N/A</v>
      </c>
      <c r="C523" t="e">
        <f>VLOOKUP(A523,Data!$A$2:$B$16,3,FALSE)</f>
        <v>#N/A</v>
      </c>
      <c r="D523" s="56"/>
      <c r="H523">
        <f t="shared" si="8"/>
        <v>0</v>
      </c>
      <c r="N523">
        <v>1</v>
      </c>
    </row>
    <row r="524" spans="2:14" x14ac:dyDescent="0.25">
      <c r="B524" t="e">
        <f>VLOOKUP(A524,Data!$A$2:$B$16,2,FALSE)</f>
        <v>#N/A</v>
      </c>
      <c r="C524" t="e">
        <f>VLOOKUP(A524,Data!$A$2:$B$16,3,FALSE)</f>
        <v>#N/A</v>
      </c>
      <c r="D524" s="56"/>
      <c r="H524">
        <f t="shared" si="8"/>
        <v>0</v>
      </c>
      <c r="N524">
        <v>1</v>
      </c>
    </row>
    <row r="525" spans="2:14" x14ac:dyDescent="0.25">
      <c r="B525" t="e">
        <f>VLOOKUP(A525,Data!$A$2:$B$16,2,FALSE)</f>
        <v>#N/A</v>
      </c>
      <c r="C525" t="e">
        <f>VLOOKUP(A525,Data!$A$2:$B$16,3,FALSE)</f>
        <v>#N/A</v>
      </c>
      <c r="D525" s="56"/>
      <c r="H525">
        <f t="shared" si="8"/>
        <v>0</v>
      </c>
      <c r="N525">
        <v>1</v>
      </c>
    </row>
    <row r="526" spans="2:14" x14ac:dyDescent="0.25">
      <c r="B526" t="e">
        <f>VLOOKUP(A526,Data!$A$2:$B$16,2,FALSE)</f>
        <v>#N/A</v>
      </c>
      <c r="C526" t="e">
        <f>VLOOKUP(A526,Data!$A$2:$B$16,3,FALSE)</f>
        <v>#N/A</v>
      </c>
      <c r="D526" s="56"/>
      <c r="H526">
        <f t="shared" si="8"/>
        <v>0</v>
      </c>
      <c r="N526">
        <v>1</v>
      </c>
    </row>
    <row r="527" spans="2:14" x14ac:dyDescent="0.25">
      <c r="B527" t="e">
        <f>VLOOKUP(A527,Data!$A$2:$B$16,2,FALSE)</f>
        <v>#N/A</v>
      </c>
      <c r="C527" t="e">
        <f>VLOOKUP(A527,Data!$A$2:$B$16,3,FALSE)</f>
        <v>#N/A</v>
      </c>
      <c r="D527" s="56"/>
      <c r="H527">
        <f t="shared" si="8"/>
        <v>0</v>
      </c>
      <c r="N527">
        <v>1</v>
      </c>
    </row>
    <row r="528" spans="2:14" x14ac:dyDescent="0.25">
      <c r="B528" t="e">
        <f>VLOOKUP(A528,Data!$A$2:$B$16,2,FALSE)</f>
        <v>#N/A</v>
      </c>
      <c r="C528" t="e">
        <f>VLOOKUP(A528,Data!$A$2:$B$16,3,FALSE)</f>
        <v>#N/A</v>
      </c>
      <c r="D528" s="56"/>
      <c r="H528">
        <f t="shared" si="8"/>
        <v>0</v>
      </c>
      <c r="N528">
        <v>1</v>
      </c>
    </row>
    <row r="529" spans="2:14" x14ac:dyDescent="0.25">
      <c r="B529" t="e">
        <f>VLOOKUP(A529,Data!$A$2:$B$16,2,FALSE)</f>
        <v>#N/A</v>
      </c>
      <c r="C529" t="e">
        <f>VLOOKUP(A529,Data!$A$2:$B$16,3,FALSE)</f>
        <v>#N/A</v>
      </c>
      <c r="D529" s="56"/>
      <c r="H529">
        <f t="shared" si="8"/>
        <v>0</v>
      </c>
      <c r="N529">
        <v>1</v>
      </c>
    </row>
    <row r="530" spans="2:14" x14ac:dyDescent="0.25">
      <c r="B530" t="e">
        <f>VLOOKUP(A530,Data!$A$2:$B$16,2,FALSE)</f>
        <v>#N/A</v>
      </c>
      <c r="C530" t="e">
        <f>VLOOKUP(A530,Data!$A$2:$B$16,3,FALSE)</f>
        <v>#N/A</v>
      </c>
      <c r="D530" s="56"/>
      <c r="H530">
        <f t="shared" si="8"/>
        <v>0</v>
      </c>
      <c r="N530">
        <v>1</v>
      </c>
    </row>
    <row r="531" spans="2:14" x14ac:dyDescent="0.25">
      <c r="B531" t="e">
        <f>VLOOKUP(A531,Data!$A$2:$B$16,2,FALSE)</f>
        <v>#N/A</v>
      </c>
      <c r="C531" t="e">
        <f>VLOOKUP(A531,Data!$A$2:$B$16,3,FALSE)</f>
        <v>#N/A</v>
      </c>
      <c r="D531" s="56"/>
      <c r="H531">
        <f t="shared" si="8"/>
        <v>0</v>
      </c>
      <c r="N531">
        <v>1</v>
      </c>
    </row>
    <row r="532" spans="2:14" x14ac:dyDescent="0.25">
      <c r="B532" t="e">
        <f>VLOOKUP(A532,Data!$A$2:$B$16,2,FALSE)</f>
        <v>#N/A</v>
      </c>
      <c r="C532" t="e">
        <f>VLOOKUP(A532,Data!$A$2:$B$16,3,FALSE)</f>
        <v>#N/A</v>
      </c>
      <c r="D532" s="56"/>
      <c r="H532">
        <f t="shared" si="8"/>
        <v>0</v>
      </c>
      <c r="N532">
        <v>1</v>
      </c>
    </row>
    <row r="533" spans="2:14" x14ac:dyDescent="0.25">
      <c r="B533" t="e">
        <f>VLOOKUP(A533,Data!$A$2:$B$16,2,FALSE)</f>
        <v>#N/A</v>
      </c>
      <c r="C533" t="e">
        <f>VLOOKUP(A533,Data!$A$2:$B$16,3,FALSE)</f>
        <v>#N/A</v>
      </c>
      <c r="D533" s="56"/>
      <c r="H533">
        <f t="shared" si="8"/>
        <v>0</v>
      </c>
      <c r="N533">
        <v>1</v>
      </c>
    </row>
    <row r="534" spans="2:14" x14ac:dyDescent="0.25">
      <c r="B534" t="e">
        <f>VLOOKUP(A534,Data!$A$2:$B$16,2,FALSE)</f>
        <v>#N/A</v>
      </c>
      <c r="C534" t="e">
        <f>VLOOKUP(A534,Data!$A$2:$B$16,3,FALSE)</f>
        <v>#N/A</v>
      </c>
      <c r="D534" s="56"/>
      <c r="H534">
        <f t="shared" si="8"/>
        <v>0</v>
      </c>
      <c r="N534">
        <v>1</v>
      </c>
    </row>
    <row r="535" spans="2:14" x14ac:dyDescent="0.25">
      <c r="B535" t="e">
        <f>VLOOKUP(A535,Data!$A$2:$B$16,2,FALSE)</f>
        <v>#N/A</v>
      </c>
      <c r="C535" t="e">
        <f>VLOOKUP(A535,Data!$A$2:$B$16,3,FALSE)</f>
        <v>#N/A</v>
      </c>
      <c r="D535" s="56"/>
      <c r="H535">
        <f t="shared" si="8"/>
        <v>0</v>
      </c>
      <c r="N535">
        <v>1</v>
      </c>
    </row>
    <row r="536" spans="2:14" x14ac:dyDescent="0.25">
      <c r="B536" t="e">
        <f>VLOOKUP(A536,Data!$A$2:$B$16,2,FALSE)</f>
        <v>#N/A</v>
      </c>
      <c r="C536" t="e">
        <f>VLOOKUP(A536,Data!$A$2:$B$16,3,FALSE)</f>
        <v>#N/A</v>
      </c>
      <c r="D536" s="56"/>
      <c r="H536">
        <f t="shared" si="8"/>
        <v>0</v>
      </c>
      <c r="N536">
        <v>1</v>
      </c>
    </row>
    <row r="537" spans="2:14" x14ac:dyDescent="0.25">
      <c r="B537" t="e">
        <f>VLOOKUP(A537,Data!$A$2:$B$16,2,FALSE)</f>
        <v>#N/A</v>
      </c>
      <c r="C537" t="e">
        <f>VLOOKUP(A537,Data!$A$2:$B$16,3,FALSE)</f>
        <v>#N/A</v>
      </c>
      <c r="D537" s="56"/>
      <c r="H537">
        <f t="shared" si="8"/>
        <v>0</v>
      </c>
      <c r="N537">
        <v>1</v>
      </c>
    </row>
    <row r="538" spans="2:14" x14ac:dyDescent="0.25">
      <c r="B538" t="e">
        <f>VLOOKUP(A538,Data!$A$2:$B$16,2,FALSE)</f>
        <v>#N/A</v>
      </c>
      <c r="C538" t="e">
        <f>VLOOKUP(A538,Data!$A$2:$B$16,3,FALSE)</f>
        <v>#N/A</v>
      </c>
      <c r="D538" s="56"/>
      <c r="H538">
        <f t="shared" si="8"/>
        <v>0</v>
      </c>
      <c r="N538">
        <v>1</v>
      </c>
    </row>
    <row r="539" spans="2:14" x14ac:dyDescent="0.25">
      <c r="B539" t="e">
        <f>VLOOKUP(A539,Data!$A$2:$B$16,2,FALSE)</f>
        <v>#N/A</v>
      </c>
      <c r="C539" t="e">
        <f>VLOOKUP(A539,Data!$A$2:$B$16,3,FALSE)</f>
        <v>#N/A</v>
      </c>
      <c r="D539" s="56"/>
      <c r="H539">
        <f t="shared" si="8"/>
        <v>0</v>
      </c>
      <c r="N539">
        <v>1</v>
      </c>
    </row>
    <row r="540" spans="2:14" x14ac:dyDescent="0.25">
      <c r="B540" t="e">
        <f>VLOOKUP(A540,Data!$A$2:$B$16,2,FALSE)</f>
        <v>#N/A</v>
      </c>
      <c r="C540" t="e">
        <f>VLOOKUP(A540,Data!$A$2:$B$16,3,FALSE)</f>
        <v>#N/A</v>
      </c>
      <c r="D540" s="56"/>
      <c r="H540">
        <f t="shared" si="8"/>
        <v>0</v>
      </c>
      <c r="N540">
        <v>1</v>
      </c>
    </row>
    <row r="541" spans="2:14" x14ac:dyDescent="0.25">
      <c r="B541" t="e">
        <f>VLOOKUP(A541,Data!$A$2:$B$16,2,FALSE)</f>
        <v>#N/A</v>
      </c>
      <c r="C541" t="e">
        <f>VLOOKUP(A541,Data!$A$2:$B$16,3,FALSE)</f>
        <v>#N/A</v>
      </c>
      <c r="D541" s="56"/>
      <c r="H541">
        <f t="shared" si="8"/>
        <v>0</v>
      </c>
      <c r="N541">
        <v>1</v>
      </c>
    </row>
    <row r="542" spans="2:14" x14ac:dyDescent="0.25">
      <c r="B542" t="e">
        <f>VLOOKUP(A542,Data!$A$2:$B$16,2,FALSE)</f>
        <v>#N/A</v>
      </c>
      <c r="C542" t="e">
        <f>VLOOKUP(A542,Data!$A$2:$B$16,3,FALSE)</f>
        <v>#N/A</v>
      </c>
      <c r="D542" s="56"/>
      <c r="H542">
        <f t="shared" si="8"/>
        <v>0</v>
      </c>
      <c r="N542">
        <v>1</v>
      </c>
    </row>
    <row r="543" spans="2:14" x14ac:dyDescent="0.25">
      <c r="B543" t="e">
        <f>VLOOKUP(A543,Data!$A$2:$B$16,2,FALSE)</f>
        <v>#N/A</v>
      </c>
      <c r="C543" t="e">
        <f>VLOOKUP(A543,Data!$A$2:$B$16,3,FALSE)</f>
        <v>#N/A</v>
      </c>
      <c r="D543" s="56"/>
      <c r="H543">
        <f t="shared" si="8"/>
        <v>0</v>
      </c>
      <c r="N543">
        <v>1</v>
      </c>
    </row>
    <row r="544" spans="2:14" x14ac:dyDescent="0.25">
      <c r="B544" t="e">
        <f>VLOOKUP(A544,Data!$A$2:$B$16,2,FALSE)</f>
        <v>#N/A</v>
      </c>
      <c r="C544" t="e">
        <f>VLOOKUP(A544,Data!$A$2:$B$16,3,FALSE)</f>
        <v>#N/A</v>
      </c>
      <c r="D544" s="56"/>
      <c r="H544">
        <f t="shared" si="8"/>
        <v>0</v>
      </c>
      <c r="N544">
        <v>1</v>
      </c>
    </row>
    <row r="545" spans="2:14" x14ac:dyDescent="0.25">
      <c r="B545" t="e">
        <f>VLOOKUP(A545,Data!$A$2:$B$16,2,FALSE)</f>
        <v>#N/A</v>
      </c>
      <c r="C545" t="e">
        <f>VLOOKUP(A545,Data!$A$2:$B$16,3,FALSE)</f>
        <v>#N/A</v>
      </c>
      <c r="D545" s="56"/>
      <c r="H545">
        <f t="shared" si="8"/>
        <v>0</v>
      </c>
      <c r="N545">
        <v>1</v>
      </c>
    </row>
    <row r="546" spans="2:14" x14ac:dyDescent="0.25">
      <c r="B546" t="e">
        <f>VLOOKUP(A546,Data!$A$2:$B$16,2,FALSE)</f>
        <v>#N/A</v>
      </c>
      <c r="C546" t="e">
        <f>VLOOKUP(A546,Data!$A$2:$B$16,3,FALSE)</f>
        <v>#N/A</v>
      </c>
      <c r="D546" s="56"/>
      <c r="H546">
        <f t="shared" si="8"/>
        <v>0</v>
      </c>
      <c r="N546">
        <v>1</v>
      </c>
    </row>
    <row r="547" spans="2:14" x14ac:dyDescent="0.25">
      <c r="B547" t="e">
        <f>VLOOKUP(A547,Data!$A$2:$B$16,2,FALSE)</f>
        <v>#N/A</v>
      </c>
      <c r="C547" t="e">
        <f>VLOOKUP(A547,Data!$A$2:$B$16,3,FALSE)</f>
        <v>#N/A</v>
      </c>
      <c r="D547" s="56"/>
      <c r="H547">
        <f t="shared" si="8"/>
        <v>0</v>
      </c>
      <c r="N547">
        <v>1</v>
      </c>
    </row>
    <row r="548" spans="2:14" x14ac:dyDescent="0.25">
      <c r="B548" t="e">
        <f>VLOOKUP(A548,Data!$A$2:$B$16,2,FALSE)</f>
        <v>#N/A</v>
      </c>
      <c r="C548" t="e">
        <f>VLOOKUP(A548,Data!$A$2:$B$16,3,FALSE)</f>
        <v>#N/A</v>
      </c>
      <c r="D548" s="56"/>
      <c r="H548">
        <f t="shared" si="8"/>
        <v>0</v>
      </c>
      <c r="N548">
        <v>1</v>
      </c>
    </row>
    <row r="549" spans="2:14" x14ac:dyDescent="0.25">
      <c r="B549" t="e">
        <f>VLOOKUP(A549,Data!$A$2:$B$16,2,FALSE)</f>
        <v>#N/A</v>
      </c>
      <c r="C549" t="e">
        <f>VLOOKUP(A549,Data!$A$2:$B$16,3,FALSE)</f>
        <v>#N/A</v>
      </c>
      <c r="D549" s="56"/>
      <c r="H549">
        <f t="shared" si="8"/>
        <v>0</v>
      </c>
      <c r="N549">
        <v>1</v>
      </c>
    </row>
    <row r="550" spans="2:14" x14ac:dyDescent="0.25">
      <c r="B550" t="e">
        <f>VLOOKUP(A550,Data!$A$2:$B$16,2,FALSE)</f>
        <v>#N/A</v>
      </c>
      <c r="C550" t="e">
        <f>VLOOKUP(A550,Data!$A$2:$B$16,3,FALSE)</f>
        <v>#N/A</v>
      </c>
      <c r="D550" s="56"/>
      <c r="H550">
        <f t="shared" si="8"/>
        <v>0</v>
      </c>
      <c r="N550">
        <v>1</v>
      </c>
    </row>
    <row r="551" spans="2:14" x14ac:dyDescent="0.25">
      <c r="B551" t="e">
        <f>VLOOKUP(A551,Data!$A$2:$B$16,2,FALSE)</f>
        <v>#N/A</v>
      </c>
      <c r="C551" t="e">
        <f>VLOOKUP(A551,Data!$A$2:$B$16,3,FALSE)</f>
        <v>#N/A</v>
      </c>
      <c r="D551" s="56"/>
      <c r="H551">
        <f t="shared" si="8"/>
        <v>0</v>
      </c>
      <c r="N551">
        <v>1</v>
      </c>
    </row>
    <row r="552" spans="2:14" x14ac:dyDescent="0.25">
      <c r="B552" t="e">
        <f>VLOOKUP(A552,Data!$A$2:$B$16,2,FALSE)</f>
        <v>#N/A</v>
      </c>
      <c r="C552" t="e">
        <f>VLOOKUP(A552,Data!$A$2:$B$16,3,FALSE)</f>
        <v>#N/A</v>
      </c>
      <c r="D552" s="56"/>
      <c r="H552">
        <f t="shared" si="8"/>
        <v>0</v>
      </c>
      <c r="N552">
        <v>1</v>
      </c>
    </row>
    <row r="553" spans="2:14" x14ac:dyDescent="0.25">
      <c r="B553" t="e">
        <f>VLOOKUP(A553,Data!$A$2:$B$16,2,FALSE)</f>
        <v>#N/A</v>
      </c>
      <c r="C553" t="e">
        <f>VLOOKUP(A553,Data!$A$2:$B$16,3,FALSE)</f>
        <v>#N/A</v>
      </c>
      <c r="D553" s="56"/>
      <c r="H553">
        <f t="shared" si="8"/>
        <v>0</v>
      </c>
      <c r="N553">
        <v>1</v>
      </c>
    </row>
    <row r="554" spans="2:14" x14ac:dyDescent="0.25">
      <c r="B554" t="e">
        <f>VLOOKUP(A554,Data!$A$2:$B$16,2,FALSE)</f>
        <v>#N/A</v>
      </c>
      <c r="C554" t="e">
        <f>VLOOKUP(A554,Data!$A$2:$B$16,3,FALSE)</f>
        <v>#N/A</v>
      </c>
      <c r="D554" s="56"/>
      <c r="H554">
        <f t="shared" si="8"/>
        <v>0</v>
      </c>
      <c r="N554">
        <v>1</v>
      </c>
    </row>
    <row r="555" spans="2:14" x14ac:dyDescent="0.25">
      <c r="B555" t="e">
        <f>VLOOKUP(A555,Data!$A$2:$B$16,2,FALSE)</f>
        <v>#N/A</v>
      </c>
      <c r="C555" t="e">
        <f>VLOOKUP(A555,Data!$A$2:$B$16,3,FALSE)</f>
        <v>#N/A</v>
      </c>
      <c r="D555" s="56"/>
      <c r="H555">
        <f t="shared" si="8"/>
        <v>0</v>
      </c>
      <c r="N555">
        <v>1</v>
      </c>
    </row>
    <row r="556" spans="2:14" x14ac:dyDescent="0.25">
      <c r="B556" t="e">
        <f>VLOOKUP(A556,Data!$A$2:$B$16,2,FALSE)</f>
        <v>#N/A</v>
      </c>
      <c r="C556" t="e">
        <f>VLOOKUP(A556,Data!$A$2:$B$16,3,FALSE)</f>
        <v>#N/A</v>
      </c>
      <c r="D556" s="56"/>
      <c r="H556">
        <f t="shared" si="8"/>
        <v>0</v>
      </c>
      <c r="N556">
        <v>1</v>
      </c>
    </row>
    <row r="557" spans="2:14" x14ac:dyDescent="0.25">
      <c r="B557" t="e">
        <f>VLOOKUP(A557,Data!$A$2:$B$16,2,FALSE)</f>
        <v>#N/A</v>
      </c>
      <c r="C557" t="e">
        <f>VLOOKUP(A557,Data!$A$2:$B$16,3,FALSE)</f>
        <v>#N/A</v>
      </c>
      <c r="D557" s="56"/>
      <c r="H557">
        <f t="shared" si="8"/>
        <v>0</v>
      </c>
      <c r="N557">
        <v>1</v>
      </c>
    </row>
    <row r="558" spans="2:14" x14ac:dyDescent="0.25">
      <c r="B558" t="e">
        <f>VLOOKUP(A558,Data!$A$2:$B$16,2,FALSE)</f>
        <v>#N/A</v>
      </c>
      <c r="C558" t="e">
        <f>VLOOKUP(A558,Data!$A$2:$B$16,3,FALSE)</f>
        <v>#N/A</v>
      </c>
      <c r="D558" s="56"/>
      <c r="H558">
        <f t="shared" si="8"/>
        <v>0</v>
      </c>
      <c r="N558">
        <v>1</v>
      </c>
    </row>
    <row r="559" spans="2:14" x14ac:dyDescent="0.25">
      <c r="B559" t="e">
        <f>VLOOKUP(A559,Data!$A$2:$B$16,2,FALSE)</f>
        <v>#N/A</v>
      </c>
      <c r="C559" t="e">
        <f>VLOOKUP(A559,Data!$A$2:$B$16,3,FALSE)</f>
        <v>#N/A</v>
      </c>
      <c r="D559" s="56"/>
      <c r="H559">
        <f t="shared" si="8"/>
        <v>0</v>
      </c>
      <c r="N559">
        <v>1</v>
      </c>
    </row>
    <row r="560" spans="2:14" x14ac:dyDescent="0.25">
      <c r="B560" t="e">
        <f>VLOOKUP(A560,Data!$A$2:$B$16,2,FALSE)</f>
        <v>#N/A</v>
      </c>
      <c r="C560" t="e">
        <f>VLOOKUP(A560,Data!$A$2:$B$16,3,FALSE)</f>
        <v>#N/A</v>
      </c>
      <c r="D560" s="56"/>
      <c r="H560">
        <f t="shared" si="8"/>
        <v>0</v>
      </c>
      <c r="N560">
        <v>1</v>
      </c>
    </row>
    <row r="561" spans="2:14" x14ac:dyDescent="0.25">
      <c r="B561" t="e">
        <f>VLOOKUP(A561,Data!$A$2:$B$16,2,FALSE)</f>
        <v>#N/A</v>
      </c>
      <c r="C561" t="e">
        <f>VLOOKUP(A561,Data!$A$2:$B$16,3,FALSE)</f>
        <v>#N/A</v>
      </c>
      <c r="D561" s="56"/>
      <c r="H561">
        <f t="shared" si="8"/>
        <v>0</v>
      </c>
      <c r="N561">
        <v>1</v>
      </c>
    </row>
    <row r="562" spans="2:14" x14ac:dyDescent="0.25">
      <c r="B562" t="e">
        <f>VLOOKUP(A562,Data!$A$2:$B$16,2,FALSE)</f>
        <v>#N/A</v>
      </c>
      <c r="C562" t="e">
        <f>VLOOKUP(A562,Data!$A$2:$B$16,3,FALSE)</f>
        <v>#N/A</v>
      </c>
      <c r="D562" s="56"/>
      <c r="H562">
        <f t="shared" si="8"/>
        <v>0</v>
      </c>
      <c r="N562">
        <v>1</v>
      </c>
    </row>
    <row r="563" spans="2:14" x14ac:dyDescent="0.25">
      <c r="B563" t="e">
        <f>VLOOKUP(A563,Data!$A$2:$B$16,2,FALSE)</f>
        <v>#N/A</v>
      </c>
      <c r="C563" t="e">
        <f>VLOOKUP(A563,Data!$A$2:$B$16,3,FALSE)</f>
        <v>#N/A</v>
      </c>
      <c r="D563" s="56"/>
      <c r="H563">
        <f t="shared" si="8"/>
        <v>0</v>
      </c>
      <c r="N563">
        <v>1</v>
      </c>
    </row>
    <row r="564" spans="2:14" x14ac:dyDescent="0.25">
      <c r="B564" t="e">
        <f>VLOOKUP(A564,Data!$A$2:$B$16,2,FALSE)</f>
        <v>#N/A</v>
      </c>
      <c r="C564" t="e">
        <f>VLOOKUP(A564,Data!$A$2:$B$16,3,FALSE)</f>
        <v>#N/A</v>
      </c>
      <c r="D564" s="56"/>
      <c r="H564">
        <f t="shared" si="8"/>
        <v>0</v>
      </c>
      <c r="N564">
        <v>1</v>
      </c>
    </row>
    <row r="565" spans="2:14" x14ac:dyDescent="0.25">
      <c r="B565" t="e">
        <f>VLOOKUP(A565,Data!$A$2:$B$16,2,FALSE)</f>
        <v>#N/A</v>
      </c>
      <c r="C565" t="e">
        <f>VLOOKUP(A565,Data!$A$2:$B$16,3,FALSE)</f>
        <v>#N/A</v>
      </c>
      <c r="D565" s="56"/>
      <c r="H565">
        <f t="shared" si="8"/>
        <v>0</v>
      </c>
      <c r="N565">
        <v>1</v>
      </c>
    </row>
    <row r="566" spans="2:14" x14ac:dyDescent="0.25">
      <c r="B566" t="e">
        <f>VLOOKUP(A566,Data!$A$2:$B$16,2,FALSE)</f>
        <v>#N/A</v>
      </c>
      <c r="C566" t="e">
        <f>VLOOKUP(A566,Data!$A$2:$B$16,3,FALSE)</f>
        <v>#N/A</v>
      </c>
      <c r="D566" s="56"/>
      <c r="H566">
        <f t="shared" si="8"/>
        <v>0</v>
      </c>
      <c r="N566">
        <v>1</v>
      </c>
    </row>
    <row r="567" spans="2:14" x14ac:dyDescent="0.25">
      <c r="B567" t="e">
        <f>VLOOKUP(A567,Data!$A$2:$B$16,2,FALSE)</f>
        <v>#N/A</v>
      </c>
      <c r="C567" t="e">
        <f>VLOOKUP(A567,Data!$A$2:$B$16,3,FALSE)</f>
        <v>#N/A</v>
      </c>
      <c r="D567" s="56"/>
      <c r="H567">
        <f t="shared" si="8"/>
        <v>0</v>
      </c>
      <c r="N567">
        <v>1</v>
      </c>
    </row>
    <row r="568" spans="2:14" x14ac:dyDescent="0.25">
      <c r="B568" t="e">
        <f>VLOOKUP(A568,Data!$A$2:$B$16,2,FALSE)</f>
        <v>#N/A</v>
      </c>
      <c r="C568" t="e">
        <f>VLOOKUP(A568,Data!$A$2:$B$16,3,FALSE)</f>
        <v>#N/A</v>
      </c>
      <c r="D568" s="56"/>
      <c r="H568">
        <f t="shared" si="8"/>
        <v>0</v>
      </c>
      <c r="N568">
        <v>1</v>
      </c>
    </row>
    <row r="569" spans="2:14" x14ac:dyDescent="0.25">
      <c r="B569" t="e">
        <f>VLOOKUP(A569,Data!$A$2:$B$16,2,FALSE)</f>
        <v>#N/A</v>
      </c>
      <c r="C569" t="e">
        <f>VLOOKUP(A569,Data!$A$2:$B$16,3,FALSE)</f>
        <v>#N/A</v>
      </c>
      <c r="D569" s="56"/>
      <c r="H569">
        <f t="shared" si="8"/>
        <v>0</v>
      </c>
      <c r="N569">
        <v>1</v>
      </c>
    </row>
    <row r="570" spans="2:14" x14ac:dyDescent="0.25">
      <c r="B570" t="e">
        <f>VLOOKUP(A570,Data!$A$2:$B$16,2,FALSE)</f>
        <v>#N/A</v>
      </c>
      <c r="C570" t="e">
        <f>VLOOKUP(A570,Data!$A$2:$B$16,3,FALSE)</f>
        <v>#N/A</v>
      </c>
      <c r="D570" s="56"/>
      <c r="H570">
        <f t="shared" si="8"/>
        <v>0</v>
      </c>
      <c r="N570">
        <v>1</v>
      </c>
    </row>
    <row r="571" spans="2:14" x14ac:dyDescent="0.25">
      <c r="B571" t="e">
        <f>VLOOKUP(A571,Data!$A$2:$B$16,2,FALSE)</f>
        <v>#N/A</v>
      </c>
      <c r="C571" t="e">
        <f>VLOOKUP(A571,Data!$A$2:$B$16,3,FALSE)</f>
        <v>#N/A</v>
      </c>
      <c r="D571" s="56"/>
      <c r="H571">
        <f t="shared" si="8"/>
        <v>0</v>
      </c>
      <c r="N571">
        <v>1</v>
      </c>
    </row>
    <row r="572" spans="2:14" x14ac:dyDescent="0.25">
      <c r="B572" t="e">
        <f>VLOOKUP(A572,Data!$A$2:$B$16,2,FALSE)</f>
        <v>#N/A</v>
      </c>
      <c r="C572" t="e">
        <f>VLOOKUP(A572,Data!$A$2:$B$16,3,FALSE)</f>
        <v>#N/A</v>
      </c>
      <c r="D572" s="56"/>
      <c r="H572">
        <f t="shared" si="8"/>
        <v>0</v>
      </c>
      <c r="N572">
        <v>1</v>
      </c>
    </row>
    <row r="573" spans="2:14" x14ac:dyDescent="0.25">
      <c r="B573" t="e">
        <f>VLOOKUP(A573,Data!$A$2:$B$16,2,FALSE)</f>
        <v>#N/A</v>
      </c>
      <c r="C573" t="e">
        <f>VLOOKUP(A573,Data!$A$2:$B$16,3,FALSE)</f>
        <v>#N/A</v>
      </c>
      <c r="D573" s="56"/>
      <c r="H573">
        <f t="shared" si="8"/>
        <v>0</v>
      </c>
      <c r="N573">
        <v>1</v>
      </c>
    </row>
    <row r="574" spans="2:14" x14ac:dyDescent="0.25">
      <c r="B574" t="e">
        <f>VLOOKUP(A574,Data!$A$2:$B$16,2,FALSE)</f>
        <v>#N/A</v>
      </c>
      <c r="C574" t="e">
        <f>VLOOKUP(A574,Data!$A$2:$B$16,3,FALSE)</f>
        <v>#N/A</v>
      </c>
      <c r="D574" s="56"/>
      <c r="H574">
        <f t="shared" si="8"/>
        <v>0</v>
      </c>
      <c r="N574">
        <v>1</v>
      </c>
    </row>
    <row r="575" spans="2:14" x14ac:dyDescent="0.25">
      <c r="B575" t="e">
        <f>VLOOKUP(A575,Data!$A$2:$B$16,2,FALSE)</f>
        <v>#N/A</v>
      </c>
      <c r="C575" t="e">
        <f>VLOOKUP(A575,Data!$A$2:$B$16,3,FALSE)</f>
        <v>#N/A</v>
      </c>
      <c r="D575" s="56"/>
      <c r="H575">
        <f t="shared" si="8"/>
        <v>0</v>
      </c>
      <c r="N575">
        <v>1</v>
      </c>
    </row>
    <row r="576" spans="2:14" x14ac:dyDescent="0.25">
      <c r="B576" t="e">
        <f>VLOOKUP(A576,Data!$A$2:$B$16,2,FALSE)</f>
        <v>#N/A</v>
      </c>
      <c r="C576" t="e">
        <f>VLOOKUP(A576,Data!$A$2:$B$16,3,FALSE)</f>
        <v>#N/A</v>
      </c>
      <c r="D576" s="56"/>
      <c r="H576">
        <f t="shared" si="8"/>
        <v>0</v>
      </c>
      <c r="N576">
        <v>1</v>
      </c>
    </row>
    <row r="577" spans="2:14" x14ac:dyDescent="0.25">
      <c r="B577" t="e">
        <f>VLOOKUP(A577,Data!$A$2:$B$16,2,FALSE)</f>
        <v>#N/A</v>
      </c>
      <c r="C577" t="e">
        <f>VLOOKUP(A577,Data!$A$2:$B$16,3,FALSE)</f>
        <v>#N/A</v>
      </c>
      <c r="D577" s="56"/>
      <c r="H577">
        <f t="shared" si="8"/>
        <v>0</v>
      </c>
      <c r="N577">
        <v>1</v>
      </c>
    </row>
    <row r="578" spans="2:14" x14ac:dyDescent="0.25">
      <c r="B578" t="e">
        <f>VLOOKUP(A578,Data!$A$2:$B$16,2,FALSE)</f>
        <v>#N/A</v>
      </c>
      <c r="C578" t="e">
        <f>VLOOKUP(A578,Data!$A$2:$B$16,3,FALSE)</f>
        <v>#N/A</v>
      </c>
      <c r="D578" s="56"/>
      <c r="H578">
        <f t="shared" si="8"/>
        <v>0</v>
      </c>
      <c r="N578">
        <v>1</v>
      </c>
    </row>
    <row r="579" spans="2:14" x14ac:dyDescent="0.25">
      <c r="B579" t="e">
        <f>VLOOKUP(A579,Data!$A$2:$B$16,2,FALSE)</f>
        <v>#N/A</v>
      </c>
      <c r="C579" t="e">
        <f>VLOOKUP(A579,Data!$A$2:$B$16,3,FALSE)</f>
        <v>#N/A</v>
      </c>
      <c r="D579" s="56"/>
      <c r="H579">
        <f t="shared" ref="H579:H642" si="9">ROUNDUP(G579/60,2)</f>
        <v>0</v>
      </c>
      <c r="N579">
        <v>1</v>
      </c>
    </row>
    <row r="580" spans="2:14" x14ac:dyDescent="0.25">
      <c r="B580" t="e">
        <f>VLOOKUP(A580,Data!$A$2:$B$16,2,FALSE)</f>
        <v>#N/A</v>
      </c>
      <c r="C580" t="e">
        <f>VLOOKUP(A580,Data!$A$2:$B$16,3,FALSE)</f>
        <v>#N/A</v>
      </c>
      <c r="D580" s="56"/>
      <c r="H580">
        <f t="shared" si="9"/>
        <v>0</v>
      </c>
      <c r="N580">
        <v>1</v>
      </c>
    </row>
    <row r="581" spans="2:14" x14ac:dyDescent="0.25">
      <c r="B581" t="e">
        <f>VLOOKUP(A581,Data!$A$2:$B$16,2,FALSE)</f>
        <v>#N/A</v>
      </c>
      <c r="C581" t="e">
        <f>VLOOKUP(A581,Data!$A$2:$B$16,3,FALSE)</f>
        <v>#N/A</v>
      </c>
      <c r="D581" s="56"/>
      <c r="H581">
        <f t="shared" si="9"/>
        <v>0</v>
      </c>
      <c r="N581">
        <v>1</v>
      </c>
    </row>
    <row r="582" spans="2:14" x14ac:dyDescent="0.25">
      <c r="B582" t="e">
        <f>VLOOKUP(A582,Data!$A$2:$B$16,2,FALSE)</f>
        <v>#N/A</v>
      </c>
      <c r="C582" t="e">
        <f>VLOOKUP(A582,Data!$A$2:$B$16,3,FALSE)</f>
        <v>#N/A</v>
      </c>
      <c r="D582" s="56"/>
      <c r="H582">
        <f t="shared" si="9"/>
        <v>0</v>
      </c>
      <c r="N582">
        <v>1</v>
      </c>
    </row>
    <row r="583" spans="2:14" x14ac:dyDescent="0.25">
      <c r="B583" t="e">
        <f>VLOOKUP(A583,Data!$A$2:$B$16,2,FALSE)</f>
        <v>#N/A</v>
      </c>
      <c r="C583" t="e">
        <f>VLOOKUP(A583,Data!$A$2:$B$16,3,FALSE)</f>
        <v>#N/A</v>
      </c>
      <c r="D583" s="56"/>
      <c r="H583">
        <f t="shared" si="9"/>
        <v>0</v>
      </c>
      <c r="N583">
        <v>1</v>
      </c>
    </row>
    <row r="584" spans="2:14" x14ac:dyDescent="0.25">
      <c r="B584" t="e">
        <f>VLOOKUP(A584,Data!$A$2:$B$16,2,FALSE)</f>
        <v>#N/A</v>
      </c>
      <c r="C584" t="e">
        <f>VLOOKUP(A584,Data!$A$2:$B$16,3,FALSE)</f>
        <v>#N/A</v>
      </c>
      <c r="D584" s="56"/>
      <c r="H584">
        <f t="shared" si="9"/>
        <v>0</v>
      </c>
      <c r="N584">
        <v>1</v>
      </c>
    </row>
    <row r="585" spans="2:14" x14ac:dyDescent="0.25">
      <c r="B585" t="e">
        <f>VLOOKUP(A585,Data!$A$2:$B$16,2,FALSE)</f>
        <v>#N/A</v>
      </c>
      <c r="C585" t="e">
        <f>VLOOKUP(A585,Data!$A$2:$B$16,3,FALSE)</f>
        <v>#N/A</v>
      </c>
      <c r="D585" s="56"/>
      <c r="H585">
        <f t="shared" si="9"/>
        <v>0</v>
      </c>
      <c r="N585">
        <v>1</v>
      </c>
    </row>
    <row r="586" spans="2:14" x14ac:dyDescent="0.25">
      <c r="B586" t="e">
        <f>VLOOKUP(A586,Data!$A$2:$B$16,2,FALSE)</f>
        <v>#N/A</v>
      </c>
      <c r="C586" t="e">
        <f>VLOOKUP(A586,Data!$A$2:$B$16,3,FALSE)</f>
        <v>#N/A</v>
      </c>
      <c r="D586" s="56"/>
      <c r="H586">
        <f t="shared" si="9"/>
        <v>0</v>
      </c>
      <c r="N586">
        <v>1</v>
      </c>
    </row>
    <row r="587" spans="2:14" x14ac:dyDescent="0.25">
      <c r="B587" t="e">
        <f>VLOOKUP(A587,Data!$A$2:$B$16,2,FALSE)</f>
        <v>#N/A</v>
      </c>
      <c r="C587" t="e">
        <f>VLOOKUP(A587,Data!$A$2:$B$16,3,FALSE)</f>
        <v>#N/A</v>
      </c>
      <c r="D587" s="56"/>
      <c r="H587">
        <f t="shared" si="9"/>
        <v>0</v>
      </c>
      <c r="N587">
        <v>1</v>
      </c>
    </row>
    <row r="588" spans="2:14" x14ac:dyDescent="0.25">
      <c r="B588" t="e">
        <f>VLOOKUP(A588,Data!$A$2:$B$16,2,FALSE)</f>
        <v>#N/A</v>
      </c>
      <c r="C588" t="e">
        <f>VLOOKUP(A588,Data!$A$2:$B$16,3,FALSE)</f>
        <v>#N/A</v>
      </c>
      <c r="D588" s="56"/>
      <c r="H588">
        <f t="shared" si="9"/>
        <v>0</v>
      </c>
      <c r="N588">
        <v>1</v>
      </c>
    </row>
    <row r="589" spans="2:14" x14ac:dyDescent="0.25">
      <c r="B589" t="e">
        <f>VLOOKUP(A589,Data!$A$2:$B$16,2,FALSE)</f>
        <v>#N/A</v>
      </c>
      <c r="C589" t="e">
        <f>VLOOKUP(A589,Data!$A$2:$B$16,3,FALSE)</f>
        <v>#N/A</v>
      </c>
      <c r="D589" s="56"/>
      <c r="H589">
        <f t="shared" si="9"/>
        <v>0</v>
      </c>
      <c r="N589">
        <v>1</v>
      </c>
    </row>
    <row r="590" spans="2:14" x14ac:dyDescent="0.25">
      <c r="B590" t="e">
        <f>VLOOKUP(A590,Data!$A$2:$B$16,2,FALSE)</f>
        <v>#N/A</v>
      </c>
      <c r="C590" t="e">
        <f>VLOOKUP(A590,Data!$A$2:$B$16,3,FALSE)</f>
        <v>#N/A</v>
      </c>
      <c r="D590" s="56"/>
      <c r="H590">
        <f t="shared" si="9"/>
        <v>0</v>
      </c>
      <c r="N590">
        <v>1</v>
      </c>
    </row>
    <row r="591" spans="2:14" x14ac:dyDescent="0.25">
      <c r="B591" t="e">
        <f>VLOOKUP(A591,Data!$A$2:$B$16,2,FALSE)</f>
        <v>#N/A</v>
      </c>
      <c r="C591" t="e">
        <f>VLOOKUP(A591,Data!$A$2:$B$16,3,FALSE)</f>
        <v>#N/A</v>
      </c>
      <c r="D591" s="56"/>
      <c r="H591">
        <f t="shared" si="9"/>
        <v>0</v>
      </c>
      <c r="N591">
        <v>1</v>
      </c>
    </row>
    <row r="592" spans="2:14" x14ac:dyDescent="0.25">
      <c r="B592" t="e">
        <f>VLOOKUP(A592,Data!$A$2:$B$16,2,FALSE)</f>
        <v>#N/A</v>
      </c>
      <c r="C592" t="e">
        <f>VLOOKUP(A592,Data!$A$2:$B$16,3,FALSE)</f>
        <v>#N/A</v>
      </c>
      <c r="D592" s="56"/>
      <c r="H592">
        <f t="shared" si="9"/>
        <v>0</v>
      </c>
      <c r="N592">
        <v>1</v>
      </c>
    </row>
    <row r="593" spans="2:14" x14ac:dyDescent="0.25">
      <c r="B593" t="e">
        <f>VLOOKUP(A593,Data!$A$2:$B$16,2,FALSE)</f>
        <v>#N/A</v>
      </c>
      <c r="C593" t="e">
        <f>VLOOKUP(A593,Data!$A$2:$B$16,3,FALSE)</f>
        <v>#N/A</v>
      </c>
      <c r="D593" s="56"/>
      <c r="H593">
        <f t="shared" si="9"/>
        <v>0</v>
      </c>
      <c r="N593">
        <v>1</v>
      </c>
    </row>
    <row r="594" spans="2:14" x14ac:dyDescent="0.25">
      <c r="B594" t="e">
        <f>VLOOKUP(A594,Data!$A$2:$B$16,2,FALSE)</f>
        <v>#N/A</v>
      </c>
      <c r="C594" t="e">
        <f>VLOOKUP(A594,Data!$A$2:$B$16,3,FALSE)</f>
        <v>#N/A</v>
      </c>
      <c r="D594" s="56"/>
      <c r="H594">
        <f t="shared" si="9"/>
        <v>0</v>
      </c>
      <c r="N594">
        <v>1</v>
      </c>
    </row>
    <row r="595" spans="2:14" x14ac:dyDescent="0.25">
      <c r="B595" t="e">
        <f>VLOOKUP(A595,Data!$A$2:$B$16,2,FALSE)</f>
        <v>#N/A</v>
      </c>
      <c r="C595" t="e">
        <f>VLOOKUP(A595,Data!$A$2:$B$16,3,FALSE)</f>
        <v>#N/A</v>
      </c>
      <c r="D595" s="56"/>
      <c r="H595">
        <f t="shared" si="9"/>
        <v>0</v>
      </c>
      <c r="N595">
        <v>1</v>
      </c>
    </row>
    <row r="596" spans="2:14" x14ac:dyDescent="0.25">
      <c r="B596" t="e">
        <f>VLOOKUP(A596,Data!$A$2:$B$16,2,FALSE)</f>
        <v>#N/A</v>
      </c>
      <c r="C596" t="e">
        <f>VLOOKUP(A596,Data!$A$2:$B$16,3,FALSE)</f>
        <v>#N/A</v>
      </c>
      <c r="D596" s="56"/>
      <c r="H596">
        <f t="shared" si="9"/>
        <v>0</v>
      </c>
      <c r="N596">
        <v>1</v>
      </c>
    </row>
    <row r="597" spans="2:14" x14ac:dyDescent="0.25">
      <c r="B597" t="e">
        <f>VLOOKUP(A597,Data!$A$2:$B$16,2,FALSE)</f>
        <v>#N/A</v>
      </c>
      <c r="C597" t="e">
        <f>VLOOKUP(A597,Data!$A$2:$B$16,3,FALSE)</f>
        <v>#N/A</v>
      </c>
      <c r="D597" s="56"/>
      <c r="H597">
        <f t="shared" si="9"/>
        <v>0</v>
      </c>
      <c r="N597">
        <v>1</v>
      </c>
    </row>
    <row r="598" spans="2:14" x14ac:dyDescent="0.25">
      <c r="B598" t="e">
        <f>VLOOKUP(A598,Data!$A$2:$B$16,2,FALSE)</f>
        <v>#N/A</v>
      </c>
      <c r="C598" t="e">
        <f>VLOOKUP(A598,Data!$A$2:$B$16,3,FALSE)</f>
        <v>#N/A</v>
      </c>
      <c r="D598" s="56"/>
      <c r="H598">
        <f t="shared" si="9"/>
        <v>0</v>
      </c>
      <c r="N598">
        <v>1</v>
      </c>
    </row>
    <row r="599" spans="2:14" x14ac:dyDescent="0.25">
      <c r="B599" t="e">
        <f>VLOOKUP(A599,Data!$A$2:$B$16,2,FALSE)</f>
        <v>#N/A</v>
      </c>
      <c r="C599" t="e">
        <f>VLOOKUP(A599,Data!$A$2:$B$16,3,FALSE)</f>
        <v>#N/A</v>
      </c>
      <c r="D599" s="56"/>
      <c r="H599">
        <f t="shared" si="9"/>
        <v>0</v>
      </c>
      <c r="N599">
        <v>1</v>
      </c>
    </row>
    <row r="600" spans="2:14" x14ac:dyDescent="0.25">
      <c r="B600" t="e">
        <f>VLOOKUP(A600,Data!$A$2:$B$16,2,FALSE)</f>
        <v>#N/A</v>
      </c>
      <c r="C600" t="e">
        <f>VLOOKUP(A600,Data!$A$2:$B$16,3,FALSE)</f>
        <v>#N/A</v>
      </c>
      <c r="D600" s="56"/>
      <c r="H600">
        <f t="shared" si="9"/>
        <v>0</v>
      </c>
      <c r="N600">
        <v>1</v>
      </c>
    </row>
    <row r="601" spans="2:14" x14ac:dyDescent="0.25">
      <c r="B601" t="e">
        <f>VLOOKUP(A601,Data!$A$2:$B$16,2,FALSE)</f>
        <v>#N/A</v>
      </c>
      <c r="C601" t="e">
        <f>VLOOKUP(A601,Data!$A$2:$B$16,3,FALSE)</f>
        <v>#N/A</v>
      </c>
      <c r="D601" s="56"/>
      <c r="H601">
        <f t="shared" si="9"/>
        <v>0</v>
      </c>
      <c r="N601">
        <v>1</v>
      </c>
    </row>
    <row r="602" spans="2:14" x14ac:dyDescent="0.25">
      <c r="B602" t="e">
        <f>VLOOKUP(A602,Data!$A$2:$B$16,2,FALSE)</f>
        <v>#N/A</v>
      </c>
      <c r="C602" t="e">
        <f>VLOOKUP(A602,Data!$A$2:$B$16,3,FALSE)</f>
        <v>#N/A</v>
      </c>
      <c r="D602" s="56"/>
      <c r="H602">
        <f t="shared" si="9"/>
        <v>0</v>
      </c>
      <c r="N602">
        <v>1</v>
      </c>
    </row>
    <row r="603" spans="2:14" x14ac:dyDescent="0.25">
      <c r="B603" t="e">
        <f>VLOOKUP(A603,Data!$A$2:$B$16,2,FALSE)</f>
        <v>#N/A</v>
      </c>
      <c r="C603" t="e">
        <f>VLOOKUP(A603,Data!$A$2:$B$16,3,FALSE)</f>
        <v>#N/A</v>
      </c>
      <c r="D603" s="56"/>
      <c r="H603">
        <f t="shared" si="9"/>
        <v>0</v>
      </c>
      <c r="N603">
        <v>1</v>
      </c>
    </row>
    <row r="604" spans="2:14" x14ac:dyDescent="0.25">
      <c r="B604" t="e">
        <f>VLOOKUP(A604,Data!$A$2:$B$16,2,FALSE)</f>
        <v>#N/A</v>
      </c>
      <c r="C604" t="e">
        <f>VLOOKUP(A604,Data!$A$2:$B$16,3,FALSE)</f>
        <v>#N/A</v>
      </c>
      <c r="D604" s="56"/>
      <c r="H604">
        <f t="shared" si="9"/>
        <v>0</v>
      </c>
      <c r="N604">
        <v>1</v>
      </c>
    </row>
    <row r="605" spans="2:14" x14ac:dyDescent="0.25">
      <c r="B605" t="e">
        <f>VLOOKUP(A605,Data!$A$2:$B$16,2,FALSE)</f>
        <v>#N/A</v>
      </c>
      <c r="C605" t="e">
        <f>VLOOKUP(A605,Data!$A$2:$B$16,3,FALSE)</f>
        <v>#N/A</v>
      </c>
      <c r="D605" s="56"/>
      <c r="H605">
        <f t="shared" si="9"/>
        <v>0</v>
      </c>
      <c r="N605">
        <v>1</v>
      </c>
    </row>
    <row r="606" spans="2:14" x14ac:dyDescent="0.25">
      <c r="B606" t="e">
        <f>VLOOKUP(A606,Data!$A$2:$B$16,2,FALSE)</f>
        <v>#N/A</v>
      </c>
      <c r="C606" t="e">
        <f>VLOOKUP(A606,Data!$A$2:$B$16,3,FALSE)</f>
        <v>#N/A</v>
      </c>
      <c r="D606" s="56"/>
      <c r="H606">
        <f t="shared" si="9"/>
        <v>0</v>
      </c>
      <c r="N606">
        <v>1</v>
      </c>
    </row>
    <row r="607" spans="2:14" x14ac:dyDescent="0.25">
      <c r="B607" t="e">
        <f>VLOOKUP(A607,Data!$A$2:$B$16,2,FALSE)</f>
        <v>#N/A</v>
      </c>
      <c r="C607" t="e">
        <f>VLOOKUP(A607,Data!$A$2:$B$16,3,FALSE)</f>
        <v>#N/A</v>
      </c>
      <c r="D607" s="56"/>
      <c r="H607">
        <f t="shared" si="9"/>
        <v>0</v>
      </c>
      <c r="N607">
        <v>1</v>
      </c>
    </row>
    <row r="608" spans="2:14" x14ac:dyDescent="0.25">
      <c r="B608" t="e">
        <f>VLOOKUP(A608,Data!$A$2:$B$16,2,FALSE)</f>
        <v>#N/A</v>
      </c>
      <c r="C608" t="e">
        <f>VLOOKUP(A608,Data!$A$2:$B$16,3,FALSE)</f>
        <v>#N/A</v>
      </c>
      <c r="D608" s="56"/>
      <c r="H608">
        <f t="shared" si="9"/>
        <v>0</v>
      </c>
      <c r="N608">
        <v>1</v>
      </c>
    </row>
    <row r="609" spans="2:14" x14ac:dyDescent="0.25">
      <c r="B609" t="e">
        <f>VLOOKUP(A609,Data!$A$2:$B$16,2,FALSE)</f>
        <v>#N/A</v>
      </c>
      <c r="C609" t="e">
        <f>VLOOKUP(A609,Data!$A$2:$B$16,3,FALSE)</f>
        <v>#N/A</v>
      </c>
      <c r="D609" s="56"/>
      <c r="H609">
        <f t="shared" si="9"/>
        <v>0</v>
      </c>
      <c r="N609">
        <v>1</v>
      </c>
    </row>
    <row r="610" spans="2:14" x14ac:dyDescent="0.25">
      <c r="B610" t="e">
        <f>VLOOKUP(A610,Data!$A$2:$B$16,2,FALSE)</f>
        <v>#N/A</v>
      </c>
      <c r="C610" t="e">
        <f>VLOOKUP(A610,Data!$A$2:$B$16,3,FALSE)</f>
        <v>#N/A</v>
      </c>
      <c r="D610" s="56"/>
      <c r="H610">
        <f t="shared" si="9"/>
        <v>0</v>
      </c>
      <c r="N610">
        <v>1</v>
      </c>
    </row>
    <row r="611" spans="2:14" x14ac:dyDescent="0.25">
      <c r="B611" t="e">
        <f>VLOOKUP(A611,Data!$A$2:$B$16,2,FALSE)</f>
        <v>#N/A</v>
      </c>
      <c r="C611" t="e">
        <f>VLOOKUP(A611,Data!$A$2:$B$16,3,FALSE)</f>
        <v>#N/A</v>
      </c>
      <c r="D611" s="56"/>
      <c r="H611">
        <f t="shared" si="9"/>
        <v>0</v>
      </c>
      <c r="N611">
        <v>1</v>
      </c>
    </row>
    <row r="612" spans="2:14" x14ac:dyDescent="0.25">
      <c r="B612" t="e">
        <f>VLOOKUP(A612,Data!$A$2:$B$16,2,FALSE)</f>
        <v>#N/A</v>
      </c>
      <c r="C612" t="e">
        <f>VLOOKUP(A612,Data!$A$2:$B$16,3,FALSE)</f>
        <v>#N/A</v>
      </c>
      <c r="D612" s="56"/>
      <c r="H612">
        <f t="shared" si="9"/>
        <v>0</v>
      </c>
      <c r="N612">
        <v>1</v>
      </c>
    </row>
    <row r="613" spans="2:14" x14ac:dyDescent="0.25">
      <c r="B613" t="e">
        <f>VLOOKUP(A613,Data!$A$2:$B$16,2,FALSE)</f>
        <v>#N/A</v>
      </c>
      <c r="C613" t="e">
        <f>VLOOKUP(A613,Data!$A$2:$B$16,3,FALSE)</f>
        <v>#N/A</v>
      </c>
      <c r="D613" s="56"/>
      <c r="H613">
        <f t="shared" si="9"/>
        <v>0</v>
      </c>
      <c r="N613">
        <v>1</v>
      </c>
    </row>
    <row r="614" spans="2:14" x14ac:dyDescent="0.25">
      <c r="B614" t="e">
        <f>VLOOKUP(A614,Data!$A$2:$B$16,2,FALSE)</f>
        <v>#N/A</v>
      </c>
      <c r="C614" t="e">
        <f>VLOOKUP(A614,Data!$A$2:$B$16,3,FALSE)</f>
        <v>#N/A</v>
      </c>
      <c r="D614" s="56"/>
      <c r="H614">
        <f t="shared" si="9"/>
        <v>0</v>
      </c>
      <c r="N614">
        <v>1</v>
      </c>
    </row>
    <row r="615" spans="2:14" x14ac:dyDescent="0.25">
      <c r="B615" t="e">
        <f>VLOOKUP(A615,Data!$A$2:$B$16,2,FALSE)</f>
        <v>#N/A</v>
      </c>
      <c r="C615" t="e">
        <f>VLOOKUP(A615,Data!$A$2:$B$16,3,FALSE)</f>
        <v>#N/A</v>
      </c>
      <c r="D615" s="56"/>
      <c r="H615">
        <f t="shared" si="9"/>
        <v>0</v>
      </c>
      <c r="N615">
        <v>1</v>
      </c>
    </row>
    <row r="616" spans="2:14" x14ac:dyDescent="0.25">
      <c r="B616" t="e">
        <f>VLOOKUP(A616,Data!$A$2:$B$16,2,FALSE)</f>
        <v>#N/A</v>
      </c>
      <c r="C616" t="e">
        <f>VLOOKUP(A616,Data!$A$2:$B$16,3,FALSE)</f>
        <v>#N/A</v>
      </c>
      <c r="D616" s="56"/>
      <c r="H616">
        <f t="shared" si="9"/>
        <v>0</v>
      </c>
      <c r="N616">
        <v>1</v>
      </c>
    </row>
    <row r="617" spans="2:14" x14ac:dyDescent="0.25">
      <c r="B617" t="e">
        <f>VLOOKUP(A617,Data!$A$2:$B$16,2,FALSE)</f>
        <v>#N/A</v>
      </c>
      <c r="C617" t="e">
        <f>VLOOKUP(A617,Data!$A$2:$B$16,3,FALSE)</f>
        <v>#N/A</v>
      </c>
      <c r="D617" s="56"/>
      <c r="H617">
        <f t="shared" si="9"/>
        <v>0</v>
      </c>
      <c r="N617">
        <v>1</v>
      </c>
    </row>
    <row r="618" spans="2:14" x14ac:dyDescent="0.25">
      <c r="B618" t="e">
        <f>VLOOKUP(A618,Data!$A$2:$B$16,2,FALSE)</f>
        <v>#N/A</v>
      </c>
      <c r="C618" t="e">
        <f>VLOOKUP(A618,Data!$A$2:$B$16,3,FALSE)</f>
        <v>#N/A</v>
      </c>
      <c r="D618" s="56"/>
      <c r="H618">
        <f t="shared" si="9"/>
        <v>0</v>
      </c>
      <c r="N618">
        <v>1</v>
      </c>
    </row>
    <row r="619" spans="2:14" x14ac:dyDescent="0.25">
      <c r="B619" t="e">
        <f>VLOOKUP(A619,Data!$A$2:$B$16,2,FALSE)</f>
        <v>#N/A</v>
      </c>
      <c r="C619" t="e">
        <f>VLOOKUP(A619,Data!$A$2:$B$16,3,FALSE)</f>
        <v>#N/A</v>
      </c>
      <c r="D619" s="56"/>
      <c r="H619">
        <f t="shared" si="9"/>
        <v>0</v>
      </c>
      <c r="N619">
        <v>1</v>
      </c>
    </row>
    <row r="620" spans="2:14" x14ac:dyDescent="0.25">
      <c r="B620" t="e">
        <f>VLOOKUP(A620,Data!$A$2:$B$16,2,FALSE)</f>
        <v>#N/A</v>
      </c>
      <c r="C620" t="e">
        <f>VLOOKUP(A620,Data!$A$2:$B$16,3,FALSE)</f>
        <v>#N/A</v>
      </c>
      <c r="D620" s="56"/>
      <c r="H620">
        <f t="shared" si="9"/>
        <v>0</v>
      </c>
      <c r="N620">
        <v>1</v>
      </c>
    </row>
    <row r="621" spans="2:14" x14ac:dyDescent="0.25">
      <c r="B621" t="e">
        <f>VLOOKUP(A621,Data!$A$2:$B$16,2,FALSE)</f>
        <v>#N/A</v>
      </c>
      <c r="C621" t="e">
        <f>VLOOKUP(A621,Data!$A$2:$B$16,3,FALSE)</f>
        <v>#N/A</v>
      </c>
      <c r="D621" s="56"/>
      <c r="H621">
        <f t="shared" si="9"/>
        <v>0</v>
      </c>
      <c r="N621">
        <v>1</v>
      </c>
    </row>
    <row r="622" spans="2:14" x14ac:dyDescent="0.25">
      <c r="B622" t="e">
        <f>VLOOKUP(A622,Data!$A$2:$B$16,2,FALSE)</f>
        <v>#N/A</v>
      </c>
      <c r="C622" t="e">
        <f>VLOOKUP(A622,Data!$A$2:$B$16,3,FALSE)</f>
        <v>#N/A</v>
      </c>
      <c r="D622" s="56"/>
      <c r="H622">
        <f t="shared" si="9"/>
        <v>0</v>
      </c>
      <c r="N622">
        <v>1</v>
      </c>
    </row>
    <row r="623" spans="2:14" x14ac:dyDescent="0.25">
      <c r="B623" t="e">
        <f>VLOOKUP(A623,Data!$A$2:$B$16,2,FALSE)</f>
        <v>#N/A</v>
      </c>
      <c r="C623" t="e">
        <f>VLOOKUP(A623,Data!$A$2:$B$16,3,FALSE)</f>
        <v>#N/A</v>
      </c>
      <c r="D623" s="56"/>
      <c r="H623">
        <f t="shared" si="9"/>
        <v>0</v>
      </c>
      <c r="N623">
        <v>1</v>
      </c>
    </row>
    <row r="624" spans="2:14" x14ac:dyDescent="0.25">
      <c r="B624" t="e">
        <f>VLOOKUP(A624,Data!$A$2:$B$16,2,FALSE)</f>
        <v>#N/A</v>
      </c>
      <c r="C624" t="e">
        <f>VLOOKUP(A624,Data!$A$2:$B$16,3,FALSE)</f>
        <v>#N/A</v>
      </c>
      <c r="D624" s="56"/>
      <c r="H624">
        <f t="shared" si="9"/>
        <v>0</v>
      </c>
      <c r="N624">
        <v>1</v>
      </c>
    </row>
    <row r="625" spans="2:14" x14ac:dyDescent="0.25">
      <c r="B625" t="e">
        <f>VLOOKUP(A625,Data!$A$2:$B$16,2,FALSE)</f>
        <v>#N/A</v>
      </c>
      <c r="C625" t="e">
        <f>VLOOKUP(A625,Data!$A$2:$B$16,3,FALSE)</f>
        <v>#N/A</v>
      </c>
      <c r="D625" s="56"/>
      <c r="H625">
        <f t="shared" si="9"/>
        <v>0</v>
      </c>
      <c r="N625">
        <v>1</v>
      </c>
    </row>
    <row r="626" spans="2:14" x14ac:dyDescent="0.25">
      <c r="B626" t="e">
        <f>VLOOKUP(A626,Data!$A$2:$B$16,2,FALSE)</f>
        <v>#N/A</v>
      </c>
      <c r="C626" t="e">
        <f>VLOOKUP(A626,Data!$A$2:$B$16,3,FALSE)</f>
        <v>#N/A</v>
      </c>
      <c r="D626" s="56"/>
      <c r="H626">
        <f t="shared" si="9"/>
        <v>0</v>
      </c>
      <c r="N626">
        <v>1</v>
      </c>
    </row>
    <row r="627" spans="2:14" x14ac:dyDescent="0.25">
      <c r="B627" t="e">
        <f>VLOOKUP(A627,Data!$A$2:$B$16,2,FALSE)</f>
        <v>#N/A</v>
      </c>
      <c r="C627" t="e">
        <f>VLOOKUP(A627,Data!$A$2:$B$16,3,FALSE)</f>
        <v>#N/A</v>
      </c>
      <c r="D627" s="56"/>
      <c r="H627">
        <f t="shared" si="9"/>
        <v>0</v>
      </c>
      <c r="N627">
        <v>1</v>
      </c>
    </row>
    <row r="628" spans="2:14" x14ac:dyDescent="0.25">
      <c r="B628" t="e">
        <f>VLOOKUP(A628,Data!$A$2:$B$16,2,FALSE)</f>
        <v>#N/A</v>
      </c>
      <c r="C628" t="e">
        <f>VLOOKUP(A628,Data!$A$2:$B$16,3,FALSE)</f>
        <v>#N/A</v>
      </c>
      <c r="D628" s="56"/>
      <c r="H628">
        <f t="shared" si="9"/>
        <v>0</v>
      </c>
      <c r="N628">
        <v>1</v>
      </c>
    </row>
    <row r="629" spans="2:14" x14ac:dyDescent="0.25">
      <c r="B629" t="e">
        <f>VLOOKUP(A629,Data!$A$2:$B$16,2,FALSE)</f>
        <v>#N/A</v>
      </c>
      <c r="C629" t="e">
        <f>VLOOKUP(A629,Data!$A$2:$B$16,3,FALSE)</f>
        <v>#N/A</v>
      </c>
      <c r="D629" s="56"/>
      <c r="H629">
        <f t="shared" si="9"/>
        <v>0</v>
      </c>
      <c r="N629">
        <v>1</v>
      </c>
    </row>
    <row r="630" spans="2:14" x14ac:dyDescent="0.25">
      <c r="B630" t="e">
        <f>VLOOKUP(A630,Data!$A$2:$B$16,2,FALSE)</f>
        <v>#N/A</v>
      </c>
      <c r="C630" t="e">
        <f>VLOOKUP(A630,Data!$A$2:$B$16,3,FALSE)</f>
        <v>#N/A</v>
      </c>
      <c r="D630" s="56"/>
      <c r="H630">
        <f t="shared" si="9"/>
        <v>0</v>
      </c>
      <c r="N630">
        <v>1</v>
      </c>
    </row>
    <row r="631" spans="2:14" x14ac:dyDescent="0.25">
      <c r="B631" t="e">
        <f>VLOOKUP(A631,Data!$A$2:$B$16,2,FALSE)</f>
        <v>#N/A</v>
      </c>
      <c r="C631" t="e">
        <f>VLOOKUP(A631,Data!$A$2:$B$16,3,FALSE)</f>
        <v>#N/A</v>
      </c>
      <c r="D631" s="56"/>
      <c r="H631">
        <f t="shared" si="9"/>
        <v>0</v>
      </c>
      <c r="N631">
        <v>1</v>
      </c>
    </row>
    <row r="632" spans="2:14" x14ac:dyDescent="0.25">
      <c r="B632" t="e">
        <f>VLOOKUP(A632,Data!$A$2:$B$16,2,FALSE)</f>
        <v>#N/A</v>
      </c>
      <c r="C632" t="e">
        <f>VLOOKUP(A632,Data!$A$2:$B$16,3,FALSE)</f>
        <v>#N/A</v>
      </c>
      <c r="D632" s="56"/>
      <c r="H632">
        <f t="shared" si="9"/>
        <v>0</v>
      </c>
      <c r="N632">
        <v>1</v>
      </c>
    </row>
    <row r="633" spans="2:14" x14ac:dyDescent="0.25">
      <c r="B633" t="e">
        <f>VLOOKUP(A633,Data!$A$2:$B$16,2,FALSE)</f>
        <v>#N/A</v>
      </c>
      <c r="C633" t="e">
        <f>VLOOKUP(A633,Data!$A$2:$B$16,3,FALSE)</f>
        <v>#N/A</v>
      </c>
      <c r="D633" s="56"/>
      <c r="H633">
        <f t="shared" si="9"/>
        <v>0</v>
      </c>
      <c r="N633">
        <v>1</v>
      </c>
    </row>
    <row r="634" spans="2:14" x14ac:dyDescent="0.25">
      <c r="B634" t="e">
        <f>VLOOKUP(A634,Data!$A$2:$B$16,2,FALSE)</f>
        <v>#N/A</v>
      </c>
      <c r="C634" t="e">
        <f>VLOOKUP(A634,Data!$A$2:$B$16,3,FALSE)</f>
        <v>#N/A</v>
      </c>
      <c r="D634" s="56"/>
      <c r="H634">
        <f t="shared" si="9"/>
        <v>0</v>
      </c>
      <c r="N634">
        <v>1</v>
      </c>
    </row>
    <row r="635" spans="2:14" x14ac:dyDescent="0.25">
      <c r="B635" t="e">
        <f>VLOOKUP(A635,Data!$A$2:$B$16,2,FALSE)</f>
        <v>#N/A</v>
      </c>
      <c r="C635" t="e">
        <f>VLOOKUP(A635,Data!$A$2:$B$16,3,FALSE)</f>
        <v>#N/A</v>
      </c>
      <c r="D635" s="56"/>
      <c r="H635">
        <f t="shared" si="9"/>
        <v>0</v>
      </c>
      <c r="N635">
        <v>1</v>
      </c>
    </row>
    <row r="636" spans="2:14" x14ac:dyDescent="0.25">
      <c r="B636" t="e">
        <f>VLOOKUP(A636,Data!$A$2:$B$16,2,FALSE)</f>
        <v>#N/A</v>
      </c>
      <c r="C636" t="e">
        <f>VLOOKUP(A636,Data!$A$2:$B$16,3,FALSE)</f>
        <v>#N/A</v>
      </c>
      <c r="D636" s="56"/>
      <c r="H636">
        <f t="shared" si="9"/>
        <v>0</v>
      </c>
      <c r="N636">
        <v>1</v>
      </c>
    </row>
    <row r="637" spans="2:14" x14ac:dyDescent="0.25">
      <c r="B637" t="e">
        <f>VLOOKUP(A637,Data!$A$2:$B$16,2,FALSE)</f>
        <v>#N/A</v>
      </c>
      <c r="C637" t="e">
        <f>VLOOKUP(A637,Data!$A$2:$B$16,3,FALSE)</f>
        <v>#N/A</v>
      </c>
      <c r="D637" s="56"/>
      <c r="H637">
        <f t="shared" si="9"/>
        <v>0</v>
      </c>
      <c r="N637">
        <v>1</v>
      </c>
    </row>
    <row r="638" spans="2:14" x14ac:dyDescent="0.25">
      <c r="B638" t="e">
        <f>VLOOKUP(A638,Data!$A$2:$B$16,2,FALSE)</f>
        <v>#N/A</v>
      </c>
      <c r="C638" t="e">
        <f>VLOOKUP(A638,Data!$A$2:$B$16,3,FALSE)</f>
        <v>#N/A</v>
      </c>
      <c r="D638" s="56"/>
      <c r="H638">
        <f t="shared" si="9"/>
        <v>0</v>
      </c>
      <c r="N638">
        <v>1</v>
      </c>
    </row>
    <row r="639" spans="2:14" x14ac:dyDescent="0.25">
      <c r="B639" t="e">
        <f>VLOOKUP(A639,Data!$A$2:$B$16,2,FALSE)</f>
        <v>#N/A</v>
      </c>
      <c r="C639" t="e">
        <f>VLOOKUP(A639,Data!$A$2:$B$16,3,FALSE)</f>
        <v>#N/A</v>
      </c>
      <c r="D639" s="56"/>
      <c r="H639">
        <f t="shared" si="9"/>
        <v>0</v>
      </c>
      <c r="N639">
        <v>1</v>
      </c>
    </row>
    <row r="640" spans="2:14" x14ac:dyDescent="0.25">
      <c r="B640" t="e">
        <f>VLOOKUP(A640,Data!$A$2:$B$16,2,FALSE)</f>
        <v>#N/A</v>
      </c>
      <c r="C640" t="e">
        <f>VLOOKUP(A640,Data!$A$2:$B$16,3,FALSE)</f>
        <v>#N/A</v>
      </c>
      <c r="D640" s="56"/>
      <c r="H640">
        <f t="shared" si="9"/>
        <v>0</v>
      </c>
      <c r="N640">
        <v>1</v>
      </c>
    </row>
    <row r="641" spans="2:14" x14ac:dyDescent="0.25">
      <c r="B641" t="e">
        <f>VLOOKUP(A641,Data!$A$2:$B$16,2,FALSE)</f>
        <v>#N/A</v>
      </c>
      <c r="C641" t="e">
        <f>VLOOKUP(A641,Data!$A$2:$B$16,3,FALSE)</f>
        <v>#N/A</v>
      </c>
      <c r="D641" s="56"/>
      <c r="H641">
        <f t="shared" si="9"/>
        <v>0</v>
      </c>
      <c r="N641">
        <v>1</v>
      </c>
    </row>
    <row r="642" spans="2:14" x14ac:dyDescent="0.25">
      <c r="B642" t="e">
        <f>VLOOKUP(A642,Data!$A$2:$B$16,2,FALSE)</f>
        <v>#N/A</v>
      </c>
      <c r="C642" t="e">
        <f>VLOOKUP(A642,Data!$A$2:$B$16,3,FALSE)</f>
        <v>#N/A</v>
      </c>
      <c r="D642" s="56"/>
      <c r="H642">
        <f t="shared" si="9"/>
        <v>0</v>
      </c>
      <c r="N642">
        <v>1</v>
      </c>
    </row>
    <row r="643" spans="2:14" x14ac:dyDescent="0.25">
      <c r="B643" t="e">
        <f>VLOOKUP(A643,Data!$A$2:$B$16,2,FALSE)</f>
        <v>#N/A</v>
      </c>
      <c r="C643" t="e">
        <f>VLOOKUP(A643,Data!$A$2:$B$16,3,FALSE)</f>
        <v>#N/A</v>
      </c>
      <c r="D643" s="56"/>
      <c r="H643">
        <f t="shared" ref="H643:H706" si="10">ROUNDUP(G643/60,2)</f>
        <v>0</v>
      </c>
      <c r="N643">
        <v>1</v>
      </c>
    </row>
    <row r="644" spans="2:14" x14ac:dyDescent="0.25">
      <c r="B644" t="e">
        <f>VLOOKUP(A644,Data!$A$2:$B$16,2,FALSE)</f>
        <v>#N/A</v>
      </c>
      <c r="C644" t="e">
        <f>VLOOKUP(A644,Data!$A$2:$B$16,3,FALSE)</f>
        <v>#N/A</v>
      </c>
      <c r="D644" s="56"/>
      <c r="H644">
        <f t="shared" si="10"/>
        <v>0</v>
      </c>
      <c r="N644">
        <v>1</v>
      </c>
    </row>
    <row r="645" spans="2:14" x14ac:dyDescent="0.25">
      <c r="B645" t="e">
        <f>VLOOKUP(A645,Data!$A$2:$B$16,2,FALSE)</f>
        <v>#N/A</v>
      </c>
      <c r="C645" t="e">
        <f>VLOOKUP(A645,Data!$A$2:$B$16,3,FALSE)</f>
        <v>#N/A</v>
      </c>
      <c r="D645" s="56"/>
      <c r="H645">
        <f t="shared" si="10"/>
        <v>0</v>
      </c>
      <c r="N645">
        <v>1</v>
      </c>
    </row>
    <row r="646" spans="2:14" x14ac:dyDescent="0.25">
      <c r="B646" t="e">
        <f>VLOOKUP(A646,Data!$A$2:$B$16,2,FALSE)</f>
        <v>#N/A</v>
      </c>
      <c r="C646" t="e">
        <f>VLOOKUP(A646,Data!$A$2:$B$16,3,FALSE)</f>
        <v>#N/A</v>
      </c>
      <c r="D646" s="56"/>
      <c r="H646">
        <f t="shared" si="10"/>
        <v>0</v>
      </c>
      <c r="N646">
        <v>1</v>
      </c>
    </row>
    <row r="647" spans="2:14" x14ac:dyDescent="0.25">
      <c r="B647" t="e">
        <f>VLOOKUP(A647,Data!$A$2:$B$16,2,FALSE)</f>
        <v>#N/A</v>
      </c>
      <c r="C647" t="e">
        <f>VLOOKUP(A647,Data!$A$2:$B$16,3,FALSE)</f>
        <v>#N/A</v>
      </c>
      <c r="D647" s="56"/>
      <c r="H647">
        <f t="shared" si="10"/>
        <v>0</v>
      </c>
      <c r="N647">
        <v>1</v>
      </c>
    </row>
    <row r="648" spans="2:14" x14ac:dyDescent="0.25">
      <c r="B648" t="e">
        <f>VLOOKUP(A648,Data!$A$2:$B$16,2,FALSE)</f>
        <v>#N/A</v>
      </c>
      <c r="C648" t="e">
        <f>VLOOKUP(A648,Data!$A$2:$B$16,3,FALSE)</f>
        <v>#N/A</v>
      </c>
      <c r="D648" s="56"/>
      <c r="H648">
        <f t="shared" si="10"/>
        <v>0</v>
      </c>
      <c r="N648">
        <v>1</v>
      </c>
    </row>
    <row r="649" spans="2:14" x14ac:dyDescent="0.25">
      <c r="B649" t="e">
        <f>VLOOKUP(A649,Data!$A$2:$B$16,2,FALSE)</f>
        <v>#N/A</v>
      </c>
      <c r="C649" t="e">
        <f>VLOOKUP(A649,Data!$A$2:$B$16,3,FALSE)</f>
        <v>#N/A</v>
      </c>
      <c r="D649" s="56"/>
      <c r="H649">
        <f t="shared" si="10"/>
        <v>0</v>
      </c>
      <c r="N649">
        <v>1</v>
      </c>
    </row>
    <row r="650" spans="2:14" x14ac:dyDescent="0.25">
      <c r="B650" t="e">
        <f>VLOOKUP(A650,Data!$A$2:$B$16,2,FALSE)</f>
        <v>#N/A</v>
      </c>
      <c r="C650" t="e">
        <f>VLOOKUP(A650,Data!$A$2:$B$16,3,FALSE)</f>
        <v>#N/A</v>
      </c>
      <c r="D650" s="56"/>
      <c r="H650">
        <f t="shared" si="10"/>
        <v>0</v>
      </c>
      <c r="N650">
        <v>1</v>
      </c>
    </row>
    <row r="651" spans="2:14" x14ac:dyDescent="0.25">
      <c r="B651" t="e">
        <f>VLOOKUP(A651,Data!$A$2:$B$16,2,FALSE)</f>
        <v>#N/A</v>
      </c>
      <c r="C651" t="e">
        <f>VLOOKUP(A651,Data!$A$2:$B$16,3,FALSE)</f>
        <v>#N/A</v>
      </c>
      <c r="D651" s="56"/>
      <c r="H651">
        <f t="shared" si="10"/>
        <v>0</v>
      </c>
      <c r="N651">
        <v>1</v>
      </c>
    </row>
    <row r="652" spans="2:14" x14ac:dyDescent="0.25">
      <c r="B652" t="e">
        <f>VLOOKUP(A652,Data!$A$2:$B$16,2,FALSE)</f>
        <v>#N/A</v>
      </c>
      <c r="C652" t="e">
        <f>VLOOKUP(A652,Data!$A$2:$B$16,3,FALSE)</f>
        <v>#N/A</v>
      </c>
      <c r="D652" s="56"/>
      <c r="H652">
        <f t="shared" si="10"/>
        <v>0</v>
      </c>
      <c r="N652">
        <v>1</v>
      </c>
    </row>
    <row r="653" spans="2:14" x14ac:dyDescent="0.25">
      <c r="B653" t="e">
        <f>VLOOKUP(A653,Data!$A$2:$B$16,2,FALSE)</f>
        <v>#N/A</v>
      </c>
      <c r="C653" t="e">
        <f>VLOOKUP(A653,Data!$A$2:$B$16,3,FALSE)</f>
        <v>#N/A</v>
      </c>
      <c r="D653" s="56"/>
      <c r="H653">
        <f t="shared" si="10"/>
        <v>0</v>
      </c>
      <c r="N653">
        <v>1</v>
      </c>
    </row>
    <row r="654" spans="2:14" x14ac:dyDescent="0.25">
      <c r="B654" t="e">
        <f>VLOOKUP(A654,Data!$A$2:$B$16,2,FALSE)</f>
        <v>#N/A</v>
      </c>
      <c r="C654" t="e">
        <f>VLOOKUP(A654,Data!$A$2:$B$16,3,FALSE)</f>
        <v>#N/A</v>
      </c>
      <c r="D654" s="56"/>
      <c r="H654">
        <f t="shared" si="10"/>
        <v>0</v>
      </c>
      <c r="N654">
        <v>1</v>
      </c>
    </row>
    <row r="655" spans="2:14" x14ac:dyDescent="0.25">
      <c r="B655" t="e">
        <f>VLOOKUP(A655,Data!$A$2:$B$16,2,FALSE)</f>
        <v>#N/A</v>
      </c>
      <c r="C655" t="e">
        <f>VLOOKUP(A655,Data!$A$2:$B$16,3,FALSE)</f>
        <v>#N/A</v>
      </c>
      <c r="D655" s="56"/>
      <c r="H655">
        <f t="shared" si="10"/>
        <v>0</v>
      </c>
      <c r="N655">
        <v>1</v>
      </c>
    </row>
    <row r="656" spans="2:14" x14ac:dyDescent="0.25">
      <c r="B656" t="e">
        <f>VLOOKUP(A656,Data!$A$2:$B$16,2,FALSE)</f>
        <v>#N/A</v>
      </c>
      <c r="C656" t="e">
        <f>VLOOKUP(A656,Data!$A$2:$B$16,3,FALSE)</f>
        <v>#N/A</v>
      </c>
      <c r="D656" s="56"/>
      <c r="H656">
        <f t="shared" si="10"/>
        <v>0</v>
      </c>
      <c r="N656">
        <v>1</v>
      </c>
    </row>
    <row r="657" spans="2:14" x14ac:dyDescent="0.25">
      <c r="B657" t="e">
        <f>VLOOKUP(A657,Data!$A$2:$B$16,2,FALSE)</f>
        <v>#N/A</v>
      </c>
      <c r="C657" t="e">
        <f>VLOOKUP(A657,Data!$A$2:$B$16,3,FALSE)</f>
        <v>#N/A</v>
      </c>
      <c r="D657" s="56"/>
      <c r="H657">
        <f t="shared" si="10"/>
        <v>0</v>
      </c>
      <c r="N657">
        <v>1</v>
      </c>
    </row>
    <row r="658" spans="2:14" x14ac:dyDescent="0.25">
      <c r="B658" t="e">
        <f>VLOOKUP(A658,Data!$A$2:$B$16,2,FALSE)</f>
        <v>#N/A</v>
      </c>
      <c r="C658" t="e">
        <f>VLOOKUP(A658,Data!$A$2:$B$16,3,FALSE)</f>
        <v>#N/A</v>
      </c>
      <c r="D658" s="56"/>
      <c r="H658">
        <f t="shared" si="10"/>
        <v>0</v>
      </c>
      <c r="N658">
        <v>1</v>
      </c>
    </row>
    <row r="659" spans="2:14" x14ac:dyDescent="0.25">
      <c r="B659" t="e">
        <f>VLOOKUP(A659,Data!$A$2:$B$16,2,FALSE)</f>
        <v>#N/A</v>
      </c>
      <c r="C659" t="e">
        <f>VLOOKUP(A659,Data!$A$2:$B$16,3,FALSE)</f>
        <v>#N/A</v>
      </c>
      <c r="D659" s="56"/>
      <c r="H659">
        <f t="shared" si="10"/>
        <v>0</v>
      </c>
      <c r="N659">
        <v>1</v>
      </c>
    </row>
    <row r="660" spans="2:14" x14ac:dyDescent="0.25">
      <c r="B660" t="e">
        <f>VLOOKUP(A660,Data!$A$2:$B$16,2,FALSE)</f>
        <v>#N/A</v>
      </c>
      <c r="C660" t="e">
        <f>VLOOKUP(A660,Data!$A$2:$B$16,3,FALSE)</f>
        <v>#N/A</v>
      </c>
      <c r="D660" s="56"/>
      <c r="H660">
        <f t="shared" si="10"/>
        <v>0</v>
      </c>
      <c r="N660">
        <v>1</v>
      </c>
    </row>
    <row r="661" spans="2:14" x14ac:dyDescent="0.25">
      <c r="B661" t="e">
        <f>VLOOKUP(A661,Data!$A$2:$B$16,2,FALSE)</f>
        <v>#N/A</v>
      </c>
      <c r="C661" t="e">
        <f>VLOOKUP(A661,Data!$A$2:$B$16,3,FALSE)</f>
        <v>#N/A</v>
      </c>
      <c r="D661" s="56"/>
      <c r="H661">
        <f t="shared" si="10"/>
        <v>0</v>
      </c>
      <c r="N661">
        <v>1</v>
      </c>
    </row>
    <row r="662" spans="2:14" x14ac:dyDescent="0.25">
      <c r="B662" t="e">
        <f>VLOOKUP(A662,Data!$A$2:$B$16,2,FALSE)</f>
        <v>#N/A</v>
      </c>
      <c r="C662" t="e">
        <f>VLOOKUP(A662,Data!$A$2:$B$16,3,FALSE)</f>
        <v>#N/A</v>
      </c>
      <c r="D662" s="56"/>
      <c r="H662">
        <f t="shared" si="10"/>
        <v>0</v>
      </c>
      <c r="N662">
        <v>1</v>
      </c>
    </row>
    <row r="663" spans="2:14" x14ac:dyDescent="0.25">
      <c r="B663" t="e">
        <f>VLOOKUP(A663,Data!$A$2:$B$16,2,FALSE)</f>
        <v>#N/A</v>
      </c>
      <c r="C663" t="e">
        <f>VLOOKUP(A663,Data!$A$2:$B$16,3,FALSE)</f>
        <v>#N/A</v>
      </c>
      <c r="D663" s="56"/>
      <c r="H663">
        <f t="shared" si="10"/>
        <v>0</v>
      </c>
      <c r="N663">
        <v>1</v>
      </c>
    </row>
    <row r="664" spans="2:14" x14ac:dyDescent="0.25">
      <c r="B664" t="e">
        <f>VLOOKUP(A664,Data!$A$2:$B$16,2,FALSE)</f>
        <v>#N/A</v>
      </c>
      <c r="C664" t="e">
        <f>VLOOKUP(A664,Data!$A$2:$B$16,3,FALSE)</f>
        <v>#N/A</v>
      </c>
      <c r="D664" s="56"/>
      <c r="H664">
        <f t="shared" si="10"/>
        <v>0</v>
      </c>
      <c r="N664">
        <v>1</v>
      </c>
    </row>
    <row r="665" spans="2:14" x14ac:dyDescent="0.25">
      <c r="B665" t="e">
        <f>VLOOKUP(A665,Data!$A$2:$B$16,2,FALSE)</f>
        <v>#N/A</v>
      </c>
      <c r="C665" t="e">
        <f>VLOOKUP(A665,Data!$A$2:$B$16,3,FALSE)</f>
        <v>#N/A</v>
      </c>
      <c r="D665" s="56"/>
      <c r="H665">
        <f t="shared" si="10"/>
        <v>0</v>
      </c>
      <c r="N665">
        <v>1</v>
      </c>
    </row>
    <row r="666" spans="2:14" x14ac:dyDescent="0.25">
      <c r="B666" t="e">
        <f>VLOOKUP(A666,Data!$A$2:$B$16,2,FALSE)</f>
        <v>#N/A</v>
      </c>
      <c r="C666" t="e">
        <f>VLOOKUP(A666,Data!$A$2:$B$16,3,FALSE)</f>
        <v>#N/A</v>
      </c>
      <c r="D666" s="56"/>
      <c r="H666">
        <f t="shared" si="10"/>
        <v>0</v>
      </c>
      <c r="N666">
        <v>1</v>
      </c>
    </row>
    <row r="667" spans="2:14" x14ac:dyDescent="0.25">
      <c r="B667" t="e">
        <f>VLOOKUP(A667,Data!$A$2:$B$16,2,FALSE)</f>
        <v>#N/A</v>
      </c>
      <c r="C667" t="e">
        <f>VLOOKUP(A667,Data!$A$2:$B$16,3,FALSE)</f>
        <v>#N/A</v>
      </c>
      <c r="D667" s="56"/>
      <c r="H667">
        <f t="shared" si="10"/>
        <v>0</v>
      </c>
      <c r="N667">
        <v>1</v>
      </c>
    </row>
    <row r="668" spans="2:14" x14ac:dyDescent="0.25">
      <c r="B668" t="e">
        <f>VLOOKUP(A668,Data!$A$2:$B$16,2,FALSE)</f>
        <v>#N/A</v>
      </c>
      <c r="C668" t="e">
        <f>VLOOKUP(A668,Data!$A$2:$B$16,3,FALSE)</f>
        <v>#N/A</v>
      </c>
      <c r="D668" s="56"/>
      <c r="H668">
        <f t="shared" si="10"/>
        <v>0</v>
      </c>
      <c r="N668">
        <v>1</v>
      </c>
    </row>
    <row r="669" spans="2:14" x14ac:dyDescent="0.25">
      <c r="B669" t="e">
        <f>VLOOKUP(A669,Data!$A$2:$B$16,2,FALSE)</f>
        <v>#N/A</v>
      </c>
      <c r="C669" t="e">
        <f>VLOOKUP(A669,Data!$A$2:$B$16,3,FALSE)</f>
        <v>#N/A</v>
      </c>
      <c r="D669" s="56"/>
      <c r="H669">
        <f t="shared" si="10"/>
        <v>0</v>
      </c>
      <c r="N669">
        <v>1</v>
      </c>
    </row>
    <row r="670" spans="2:14" x14ac:dyDescent="0.25">
      <c r="B670" t="e">
        <f>VLOOKUP(A670,Data!$A$2:$B$16,2,FALSE)</f>
        <v>#N/A</v>
      </c>
      <c r="C670" t="e">
        <f>VLOOKUP(A670,Data!$A$2:$B$16,3,FALSE)</f>
        <v>#N/A</v>
      </c>
      <c r="D670" s="56"/>
      <c r="H670">
        <f t="shared" si="10"/>
        <v>0</v>
      </c>
      <c r="N670">
        <v>1</v>
      </c>
    </row>
    <row r="671" spans="2:14" x14ac:dyDescent="0.25">
      <c r="B671" t="e">
        <f>VLOOKUP(A671,Data!$A$2:$B$16,2,FALSE)</f>
        <v>#N/A</v>
      </c>
      <c r="C671" t="e">
        <f>VLOOKUP(A671,Data!$A$2:$B$16,3,FALSE)</f>
        <v>#N/A</v>
      </c>
      <c r="D671" s="56"/>
      <c r="H671">
        <f t="shared" si="10"/>
        <v>0</v>
      </c>
      <c r="N671">
        <v>1</v>
      </c>
    </row>
    <row r="672" spans="2:14" x14ac:dyDescent="0.25">
      <c r="B672" t="e">
        <f>VLOOKUP(A672,Data!$A$2:$B$16,2,FALSE)</f>
        <v>#N/A</v>
      </c>
      <c r="C672" t="e">
        <f>VLOOKUP(A672,Data!$A$2:$B$16,3,FALSE)</f>
        <v>#N/A</v>
      </c>
      <c r="D672" s="56"/>
      <c r="H672">
        <f t="shared" si="10"/>
        <v>0</v>
      </c>
      <c r="N672">
        <v>1</v>
      </c>
    </row>
    <row r="673" spans="2:14" x14ac:dyDescent="0.25">
      <c r="B673" t="e">
        <f>VLOOKUP(A673,Data!$A$2:$B$16,2,FALSE)</f>
        <v>#N/A</v>
      </c>
      <c r="C673" t="e">
        <f>VLOOKUP(A673,Data!$A$2:$B$16,3,FALSE)</f>
        <v>#N/A</v>
      </c>
      <c r="D673" s="56"/>
      <c r="H673">
        <f t="shared" si="10"/>
        <v>0</v>
      </c>
      <c r="N673">
        <v>1</v>
      </c>
    </row>
    <row r="674" spans="2:14" x14ac:dyDescent="0.25">
      <c r="B674" t="e">
        <f>VLOOKUP(A674,Data!$A$2:$B$16,2,FALSE)</f>
        <v>#N/A</v>
      </c>
      <c r="C674" t="e">
        <f>VLOOKUP(A674,Data!$A$2:$B$16,3,FALSE)</f>
        <v>#N/A</v>
      </c>
      <c r="D674" s="56"/>
      <c r="H674">
        <f t="shared" si="10"/>
        <v>0</v>
      </c>
      <c r="N674">
        <v>1</v>
      </c>
    </row>
    <row r="675" spans="2:14" x14ac:dyDescent="0.25">
      <c r="B675" t="e">
        <f>VLOOKUP(A675,Data!$A$2:$B$16,2,FALSE)</f>
        <v>#N/A</v>
      </c>
      <c r="C675" t="e">
        <f>VLOOKUP(A675,Data!$A$2:$B$16,3,FALSE)</f>
        <v>#N/A</v>
      </c>
      <c r="D675" s="56"/>
      <c r="H675">
        <f t="shared" si="10"/>
        <v>0</v>
      </c>
      <c r="N675">
        <v>1</v>
      </c>
    </row>
    <row r="676" spans="2:14" x14ac:dyDescent="0.25">
      <c r="B676" t="e">
        <f>VLOOKUP(A676,Data!$A$2:$B$16,2,FALSE)</f>
        <v>#N/A</v>
      </c>
      <c r="C676" t="e">
        <f>VLOOKUP(A676,Data!$A$2:$B$16,3,FALSE)</f>
        <v>#N/A</v>
      </c>
      <c r="D676" s="56"/>
      <c r="H676">
        <f t="shared" si="10"/>
        <v>0</v>
      </c>
      <c r="N676">
        <v>1</v>
      </c>
    </row>
    <row r="677" spans="2:14" x14ac:dyDescent="0.25">
      <c r="B677" t="e">
        <f>VLOOKUP(A677,Data!$A$2:$B$16,2,FALSE)</f>
        <v>#N/A</v>
      </c>
      <c r="C677" t="e">
        <f>VLOOKUP(A677,Data!$A$2:$B$16,3,FALSE)</f>
        <v>#N/A</v>
      </c>
      <c r="D677" s="56"/>
      <c r="H677">
        <f t="shared" si="10"/>
        <v>0</v>
      </c>
      <c r="N677">
        <v>1</v>
      </c>
    </row>
    <row r="678" spans="2:14" x14ac:dyDescent="0.25">
      <c r="B678" t="e">
        <f>VLOOKUP(A678,Data!$A$2:$B$16,2,FALSE)</f>
        <v>#N/A</v>
      </c>
      <c r="C678" t="e">
        <f>VLOOKUP(A678,Data!$A$2:$B$16,3,FALSE)</f>
        <v>#N/A</v>
      </c>
      <c r="D678" s="56"/>
      <c r="H678">
        <f t="shared" si="10"/>
        <v>0</v>
      </c>
      <c r="N678">
        <v>1</v>
      </c>
    </row>
    <row r="679" spans="2:14" x14ac:dyDescent="0.25">
      <c r="B679" t="e">
        <f>VLOOKUP(A679,Data!$A$2:$B$16,2,FALSE)</f>
        <v>#N/A</v>
      </c>
      <c r="C679" t="e">
        <f>VLOOKUP(A679,Data!$A$2:$B$16,3,FALSE)</f>
        <v>#N/A</v>
      </c>
      <c r="D679" s="56"/>
      <c r="H679">
        <f t="shared" si="10"/>
        <v>0</v>
      </c>
      <c r="N679">
        <v>1</v>
      </c>
    </row>
    <row r="680" spans="2:14" x14ac:dyDescent="0.25">
      <c r="B680" t="e">
        <f>VLOOKUP(A680,Data!$A$2:$B$16,2,FALSE)</f>
        <v>#N/A</v>
      </c>
      <c r="C680" t="e">
        <f>VLOOKUP(A680,Data!$A$2:$B$16,3,FALSE)</f>
        <v>#N/A</v>
      </c>
      <c r="D680" s="56"/>
      <c r="H680">
        <f t="shared" si="10"/>
        <v>0</v>
      </c>
      <c r="N680">
        <v>1</v>
      </c>
    </row>
    <row r="681" spans="2:14" x14ac:dyDescent="0.25">
      <c r="B681" t="e">
        <f>VLOOKUP(A681,Data!$A$2:$B$16,2,FALSE)</f>
        <v>#N/A</v>
      </c>
      <c r="C681" t="e">
        <f>VLOOKUP(A681,Data!$A$2:$B$16,3,FALSE)</f>
        <v>#N/A</v>
      </c>
      <c r="D681" s="56"/>
      <c r="H681">
        <f t="shared" si="10"/>
        <v>0</v>
      </c>
      <c r="N681">
        <v>1</v>
      </c>
    </row>
    <row r="682" spans="2:14" x14ac:dyDescent="0.25">
      <c r="B682" t="e">
        <f>VLOOKUP(A682,Data!$A$2:$B$16,2,FALSE)</f>
        <v>#N/A</v>
      </c>
      <c r="C682" t="e">
        <f>VLOOKUP(A682,Data!$A$2:$B$16,3,FALSE)</f>
        <v>#N/A</v>
      </c>
      <c r="D682" s="56"/>
      <c r="H682">
        <f t="shared" si="10"/>
        <v>0</v>
      </c>
      <c r="N682">
        <v>1</v>
      </c>
    </row>
    <row r="683" spans="2:14" x14ac:dyDescent="0.25">
      <c r="B683" t="e">
        <f>VLOOKUP(A683,Data!$A$2:$B$16,2,FALSE)</f>
        <v>#N/A</v>
      </c>
      <c r="C683" t="e">
        <f>VLOOKUP(A683,Data!$A$2:$B$16,3,FALSE)</f>
        <v>#N/A</v>
      </c>
      <c r="D683" s="56"/>
      <c r="H683">
        <f t="shared" si="10"/>
        <v>0</v>
      </c>
      <c r="N683">
        <v>1</v>
      </c>
    </row>
    <row r="684" spans="2:14" x14ac:dyDescent="0.25">
      <c r="B684" t="e">
        <f>VLOOKUP(A684,Data!$A$2:$B$16,2,FALSE)</f>
        <v>#N/A</v>
      </c>
      <c r="C684" t="e">
        <f>VLOOKUP(A684,Data!$A$2:$B$16,3,FALSE)</f>
        <v>#N/A</v>
      </c>
      <c r="D684" s="56"/>
      <c r="H684">
        <f t="shared" si="10"/>
        <v>0</v>
      </c>
      <c r="N684">
        <v>1</v>
      </c>
    </row>
    <row r="685" spans="2:14" x14ac:dyDescent="0.25">
      <c r="B685" t="e">
        <f>VLOOKUP(A685,Data!$A$2:$B$16,2,FALSE)</f>
        <v>#N/A</v>
      </c>
      <c r="C685" t="e">
        <f>VLOOKUP(A685,Data!$A$2:$B$16,3,FALSE)</f>
        <v>#N/A</v>
      </c>
      <c r="D685" s="56"/>
      <c r="H685">
        <f t="shared" si="10"/>
        <v>0</v>
      </c>
      <c r="N685">
        <v>1</v>
      </c>
    </row>
    <row r="686" spans="2:14" x14ac:dyDescent="0.25">
      <c r="B686" t="e">
        <f>VLOOKUP(A686,Data!$A$2:$B$16,2,FALSE)</f>
        <v>#N/A</v>
      </c>
      <c r="C686" t="e">
        <f>VLOOKUP(A686,Data!$A$2:$B$16,3,FALSE)</f>
        <v>#N/A</v>
      </c>
      <c r="D686" s="56"/>
      <c r="H686">
        <f t="shared" si="10"/>
        <v>0</v>
      </c>
      <c r="N686">
        <v>1</v>
      </c>
    </row>
    <row r="687" spans="2:14" x14ac:dyDescent="0.25">
      <c r="B687" t="e">
        <f>VLOOKUP(A687,Data!$A$2:$B$16,2,FALSE)</f>
        <v>#N/A</v>
      </c>
      <c r="C687" t="e">
        <f>VLOOKUP(A687,Data!$A$2:$B$16,3,FALSE)</f>
        <v>#N/A</v>
      </c>
      <c r="D687" s="56"/>
      <c r="H687">
        <f t="shared" si="10"/>
        <v>0</v>
      </c>
      <c r="N687">
        <v>1</v>
      </c>
    </row>
    <row r="688" spans="2:14" x14ac:dyDescent="0.25">
      <c r="B688" t="e">
        <f>VLOOKUP(A688,Data!$A$2:$B$16,2,FALSE)</f>
        <v>#N/A</v>
      </c>
      <c r="C688" t="e">
        <f>VLOOKUP(A688,Data!$A$2:$B$16,3,FALSE)</f>
        <v>#N/A</v>
      </c>
      <c r="D688" s="56"/>
      <c r="H688">
        <f t="shared" si="10"/>
        <v>0</v>
      </c>
      <c r="N688">
        <v>1</v>
      </c>
    </row>
    <row r="689" spans="2:14" x14ac:dyDescent="0.25">
      <c r="B689" t="e">
        <f>VLOOKUP(A689,Data!$A$2:$B$16,2,FALSE)</f>
        <v>#N/A</v>
      </c>
      <c r="C689" t="e">
        <f>VLOOKUP(A689,Data!$A$2:$B$16,3,FALSE)</f>
        <v>#N/A</v>
      </c>
      <c r="D689" s="56"/>
      <c r="H689">
        <f t="shared" si="10"/>
        <v>0</v>
      </c>
      <c r="N689">
        <v>1</v>
      </c>
    </row>
    <row r="690" spans="2:14" x14ac:dyDescent="0.25">
      <c r="B690" t="e">
        <f>VLOOKUP(A690,Data!$A$2:$B$16,2,FALSE)</f>
        <v>#N/A</v>
      </c>
      <c r="C690" t="e">
        <f>VLOOKUP(A690,Data!$A$2:$B$16,3,FALSE)</f>
        <v>#N/A</v>
      </c>
      <c r="D690" s="56"/>
      <c r="H690">
        <f t="shared" si="10"/>
        <v>0</v>
      </c>
      <c r="N690">
        <v>1</v>
      </c>
    </row>
    <row r="691" spans="2:14" x14ac:dyDescent="0.25">
      <c r="B691" t="e">
        <f>VLOOKUP(A691,Data!$A$2:$B$16,2,FALSE)</f>
        <v>#N/A</v>
      </c>
      <c r="C691" t="e">
        <f>VLOOKUP(A691,Data!$A$2:$B$16,3,FALSE)</f>
        <v>#N/A</v>
      </c>
      <c r="D691" s="56"/>
      <c r="H691">
        <f t="shared" si="10"/>
        <v>0</v>
      </c>
      <c r="N691">
        <v>1</v>
      </c>
    </row>
    <row r="692" spans="2:14" x14ac:dyDescent="0.25">
      <c r="B692" t="e">
        <f>VLOOKUP(A692,Data!$A$2:$B$16,2,FALSE)</f>
        <v>#N/A</v>
      </c>
      <c r="C692" t="e">
        <f>VLOOKUP(A692,Data!$A$2:$B$16,3,FALSE)</f>
        <v>#N/A</v>
      </c>
      <c r="D692" s="56"/>
      <c r="H692">
        <f t="shared" si="10"/>
        <v>0</v>
      </c>
      <c r="N692">
        <v>1</v>
      </c>
    </row>
    <row r="693" spans="2:14" x14ac:dyDescent="0.25">
      <c r="B693" t="e">
        <f>VLOOKUP(A693,Data!$A$2:$B$16,2,FALSE)</f>
        <v>#N/A</v>
      </c>
      <c r="C693" t="e">
        <f>VLOOKUP(A693,Data!$A$2:$B$16,3,FALSE)</f>
        <v>#N/A</v>
      </c>
      <c r="D693" s="56"/>
      <c r="H693">
        <f t="shared" si="10"/>
        <v>0</v>
      </c>
      <c r="N693">
        <v>1</v>
      </c>
    </row>
    <row r="694" spans="2:14" x14ac:dyDescent="0.25">
      <c r="B694" t="e">
        <f>VLOOKUP(A694,Data!$A$2:$B$16,2,FALSE)</f>
        <v>#N/A</v>
      </c>
      <c r="C694" t="e">
        <f>VLOOKUP(A694,Data!$A$2:$B$16,3,FALSE)</f>
        <v>#N/A</v>
      </c>
      <c r="D694" s="56"/>
      <c r="H694">
        <f t="shared" si="10"/>
        <v>0</v>
      </c>
      <c r="N694">
        <v>1</v>
      </c>
    </row>
    <row r="695" spans="2:14" x14ac:dyDescent="0.25">
      <c r="B695" t="e">
        <f>VLOOKUP(A695,Data!$A$2:$B$16,2,FALSE)</f>
        <v>#N/A</v>
      </c>
      <c r="C695" t="e">
        <f>VLOOKUP(A695,Data!$A$2:$B$16,3,FALSE)</f>
        <v>#N/A</v>
      </c>
      <c r="D695" s="56"/>
      <c r="H695">
        <f t="shared" si="10"/>
        <v>0</v>
      </c>
      <c r="N695">
        <v>1</v>
      </c>
    </row>
    <row r="696" spans="2:14" x14ac:dyDescent="0.25">
      <c r="B696" t="e">
        <f>VLOOKUP(A696,Data!$A$2:$B$16,2,FALSE)</f>
        <v>#N/A</v>
      </c>
      <c r="C696" t="e">
        <f>VLOOKUP(A696,Data!$A$2:$B$16,3,FALSE)</f>
        <v>#N/A</v>
      </c>
      <c r="D696" s="56"/>
      <c r="H696">
        <f t="shared" si="10"/>
        <v>0</v>
      </c>
      <c r="N696">
        <v>1</v>
      </c>
    </row>
    <row r="697" spans="2:14" x14ac:dyDescent="0.25">
      <c r="B697" t="e">
        <f>VLOOKUP(A697,Data!$A$2:$B$16,2,FALSE)</f>
        <v>#N/A</v>
      </c>
      <c r="C697" t="e">
        <f>VLOOKUP(A697,Data!$A$2:$B$16,3,FALSE)</f>
        <v>#N/A</v>
      </c>
      <c r="D697" s="56"/>
      <c r="H697">
        <f t="shared" si="10"/>
        <v>0</v>
      </c>
      <c r="N697">
        <v>1</v>
      </c>
    </row>
    <row r="698" spans="2:14" x14ac:dyDescent="0.25">
      <c r="B698" t="e">
        <f>VLOOKUP(A698,Data!$A$2:$B$16,2,FALSE)</f>
        <v>#N/A</v>
      </c>
      <c r="C698" t="e">
        <f>VLOOKUP(A698,Data!$A$2:$B$16,3,FALSE)</f>
        <v>#N/A</v>
      </c>
      <c r="D698" s="56"/>
      <c r="H698">
        <f t="shared" si="10"/>
        <v>0</v>
      </c>
      <c r="N698">
        <v>1</v>
      </c>
    </row>
    <row r="699" spans="2:14" x14ac:dyDescent="0.25">
      <c r="B699" t="e">
        <f>VLOOKUP(A699,Data!$A$2:$B$16,2,FALSE)</f>
        <v>#N/A</v>
      </c>
      <c r="C699" t="e">
        <f>VLOOKUP(A699,Data!$A$2:$B$16,3,FALSE)</f>
        <v>#N/A</v>
      </c>
      <c r="D699" s="56"/>
      <c r="H699">
        <f t="shared" si="10"/>
        <v>0</v>
      </c>
      <c r="N699">
        <v>1</v>
      </c>
    </row>
    <row r="700" spans="2:14" x14ac:dyDescent="0.25">
      <c r="B700" t="e">
        <f>VLOOKUP(A700,Data!$A$2:$B$16,2,FALSE)</f>
        <v>#N/A</v>
      </c>
      <c r="C700" t="e">
        <f>VLOOKUP(A700,Data!$A$2:$B$16,3,FALSE)</f>
        <v>#N/A</v>
      </c>
      <c r="D700" s="56"/>
      <c r="H700">
        <f t="shared" si="10"/>
        <v>0</v>
      </c>
      <c r="N700">
        <v>1</v>
      </c>
    </row>
    <row r="701" spans="2:14" x14ac:dyDescent="0.25">
      <c r="B701" t="e">
        <f>VLOOKUP(A701,Data!$A$2:$B$16,2,FALSE)</f>
        <v>#N/A</v>
      </c>
      <c r="C701" t="e">
        <f>VLOOKUP(A701,Data!$A$2:$B$16,3,FALSE)</f>
        <v>#N/A</v>
      </c>
      <c r="D701" s="56"/>
      <c r="H701">
        <f t="shared" si="10"/>
        <v>0</v>
      </c>
      <c r="N701">
        <v>1</v>
      </c>
    </row>
    <row r="702" spans="2:14" x14ac:dyDescent="0.25">
      <c r="B702" t="e">
        <f>VLOOKUP(A702,Data!$A$2:$B$16,2,FALSE)</f>
        <v>#N/A</v>
      </c>
      <c r="C702" t="e">
        <f>VLOOKUP(A702,Data!$A$2:$B$16,3,FALSE)</f>
        <v>#N/A</v>
      </c>
      <c r="D702" s="56"/>
      <c r="H702">
        <f t="shared" si="10"/>
        <v>0</v>
      </c>
      <c r="N702">
        <v>1</v>
      </c>
    </row>
    <row r="703" spans="2:14" x14ac:dyDescent="0.25">
      <c r="B703" t="e">
        <f>VLOOKUP(A703,Data!$A$2:$B$16,2,FALSE)</f>
        <v>#N/A</v>
      </c>
      <c r="C703" t="e">
        <f>VLOOKUP(A703,Data!$A$2:$B$16,3,FALSE)</f>
        <v>#N/A</v>
      </c>
      <c r="D703" s="56"/>
      <c r="H703">
        <f t="shared" si="10"/>
        <v>0</v>
      </c>
      <c r="N703">
        <v>1</v>
      </c>
    </row>
    <row r="704" spans="2:14" x14ac:dyDescent="0.25">
      <c r="B704" t="e">
        <f>VLOOKUP(A704,Data!$A$2:$B$16,2,FALSE)</f>
        <v>#N/A</v>
      </c>
      <c r="C704" t="e">
        <f>VLOOKUP(A704,Data!$A$2:$B$16,3,FALSE)</f>
        <v>#N/A</v>
      </c>
      <c r="D704" s="56"/>
      <c r="H704">
        <f t="shared" si="10"/>
        <v>0</v>
      </c>
      <c r="N704">
        <v>1</v>
      </c>
    </row>
    <row r="705" spans="2:14" x14ac:dyDescent="0.25">
      <c r="B705" t="e">
        <f>VLOOKUP(A705,Data!$A$2:$B$16,2,FALSE)</f>
        <v>#N/A</v>
      </c>
      <c r="C705" t="e">
        <f>VLOOKUP(A705,Data!$A$2:$B$16,3,FALSE)</f>
        <v>#N/A</v>
      </c>
      <c r="D705" s="56"/>
      <c r="H705">
        <f t="shared" si="10"/>
        <v>0</v>
      </c>
      <c r="N705">
        <v>1</v>
      </c>
    </row>
    <row r="706" spans="2:14" x14ac:dyDescent="0.25">
      <c r="B706" t="e">
        <f>VLOOKUP(A706,Data!$A$2:$B$16,2,FALSE)</f>
        <v>#N/A</v>
      </c>
      <c r="C706" t="e">
        <f>VLOOKUP(A706,Data!$A$2:$B$16,3,FALSE)</f>
        <v>#N/A</v>
      </c>
      <c r="D706" s="56"/>
      <c r="H706">
        <f t="shared" si="10"/>
        <v>0</v>
      </c>
      <c r="N706">
        <v>1</v>
      </c>
    </row>
    <row r="707" spans="2:14" x14ac:dyDescent="0.25">
      <c r="B707" t="e">
        <f>VLOOKUP(A707,Data!$A$2:$B$16,2,FALSE)</f>
        <v>#N/A</v>
      </c>
      <c r="C707" t="e">
        <f>VLOOKUP(A707,Data!$A$2:$B$16,3,FALSE)</f>
        <v>#N/A</v>
      </c>
      <c r="D707" s="56"/>
      <c r="H707">
        <f t="shared" ref="H707:H770" si="11">ROUNDUP(G707/60,2)</f>
        <v>0</v>
      </c>
      <c r="N707">
        <v>1</v>
      </c>
    </row>
    <row r="708" spans="2:14" x14ac:dyDescent="0.25">
      <c r="B708" t="e">
        <f>VLOOKUP(A708,Data!$A$2:$B$16,2,FALSE)</f>
        <v>#N/A</v>
      </c>
      <c r="C708" t="e">
        <f>VLOOKUP(A708,Data!$A$2:$B$16,3,FALSE)</f>
        <v>#N/A</v>
      </c>
      <c r="D708" s="56"/>
      <c r="H708">
        <f t="shared" si="11"/>
        <v>0</v>
      </c>
      <c r="N708">
        <v>1</v>
      </c>
    </row>
    <row r="709" spans="2:14" x14ac:dyDescent="0.25">
      <c r="B709" t="e">
        <f>VLOOKUP(A709,Data!$A$2:$B$16,2,FALSE)</f>
        <v>#N/A</v>
      </c>
      <c r="C709" t="e">
        <f>VLOOKUP(A709,Data!$A$2:$B$16,3,FALSE)</f>
        <v>#N/A</v>
      </c>
      <c r="D709" s="56"/>
      <c r="H709">
        <f t="shared" si="11"/>
        <v>0</v>
      </c>
      <c r="N709">
        <v>1</v>
      </c>
    </row>
    <row r="710" spans="2:14" x14ac:dyDescent="0.25">
      <c r="B710" t="e">
        <f>VLOOKUP(A710,Data!$A$2:$B$16,2,FALSE)</f>
        <v>#N/A</v>
      </c>
      <c r="C710" t="e">
        <f>VLOOKUP(A710,Data!$A$2:$B$16,3,FALSE)</f>
        <v>#N/A</v>
      </c>
      <c r="D710" s="56"/>
      <c r="H710">
        <f t="shared" si="11"/>
        <v>0</v>
      </c>
      <c r="N710">
        <v>1</v>
      </c>
    </row>
    <row r="711" spans="2:14" x14ac:dyDescent="0.25">
      <c r="B711" t="e">
        <f>VLOOKUP(A711,Data!$A$2:$B$16,2,FALSE)</f>
        <v>#N/A</v>
      </c>
      <c r="C711" t="e">
        <f>VLOOKUP(A711,Data!$A$2:$B$16,3,FALSE)</f>
        <v>#N/A</v>
      </c>
      <c r="D711" s="56"/>
      <c r="H711">
        <f t="shared" si="11"/>
        <v>0</v>
      </c>
      <c r="N711">
        <v>1</v>
      </c>
    </row>
    <row r="712" spans="2:14" x14ac:dyDescent="0.25">
      <c r="B712" t="e">
        <f>VLOOKUP(A712,Data!$A$2:$B$16,2,FALSE)</f>
        <v>#N/A</v>
      </c>
      <c r="C712" t="e">
        <f>VLOOKUP(A712,Data!$A$2:$B$16,3,FALSE)</f>
        <v>#N/A</v>
      </c>
      <c r="D712" s="56"/>
      <c r="H712">
        <f t="shared" si="11"/>
        <v>0</v>
      </c>
      <c r="N712">
        <v>1</v>
      </c>
    </row>
    <row r="713" spans="2:14" x14ac:dyDescent="0.25">
      <c r="B713" t="e">
        <f>VLOOKUP(A713,Data!$A$2:$B$16,2,FALSE)</f>
        <v>#N/A</v>
      </c>
      <c r="C713" t="e">
        <f>VLOOKUP(A713,Data!$A$2:$B$16,3,FALSE)</f>
        <v>#N/A</v>
      </c>
      <c r="D713" s="56"/>
      <c r="H713">
        <f t="shared" si="11"/>
        <v>0</v>
      </c>
      <c r="N713">
        <v>1</v>
      </c>
    </row>
    <row r="714" spans="2:14" x14ac:dyDescent="0.25">
      <c r="B714" t="e">
        <f>VLOOKUP(A714,Data!$A$2:$B$16,2,FALSE)</f>
        <v>#N/A</v>
      </c>
      <c r="C714" t="e">
        <f>VLOOKUP(A714,Data!$A$2:$B$16,3,FALSE)</f>
        <v>#N/A</v>
      </c>
      <c r="D714" s="56"/>
      <c r="H714">
        <f t="shared" si="11"/>
        <v>0</v>
      </c>
      <c r="N714">
        <v>1</v>
      </c>
    </row>
    <row r="715" spans="2:14" x14ac:dyDescent="0.25">
      <c r="B715" t="e">
        <f>VLOOKUP(A715,Data!$A$2:$B$16,2,FALSE)</f>
        <v>#N/A</v>
      </c>
      <c r="C715" t="e">
        <f>VLOOKUP(A715,Data!$A$2:$B$16,3,FALSE)</f>
        <v>#N/A</v>
      </c>
      <c r="D715" s="56"/>
      <c r="H715">
        <f t="shared" si="11"/>
        <v>0</v>
      </c>
      <c r="N715">
        <v>1</v>
      </c>
    </row>
    <row r="716" spans="2:14" x14ac:dyDescent="0.25">
      <c r="B716" t="e">
        <f>VLOOKUP(A716,Data!$A$2:$B$16,2,FALSE)</f>
        <v>#N/A</v>
      </c>
      <c r="C716" t="e">
        <f>VLOOKUP(A716,Data!$A$2:$B$16,3,FALSE)</f>
        <v>#N/A</v>
      </c>
      <c r="D716" s="56"/>
      <c r="H716">
        <f t="shared" si="11"/>
        <v>0</v>
      </c>
      <c r="N716">
        <v>1</v>
      </c>
    </row>
    <row r="717" spans="2:14" x14ac:dyDescent="0.25">
      <c r="B717" t="e">
        <f>VLOOKUP(A717,Data!$A$2:$B$16,2,FALSE)</f>
        <v>#N/A</v>
      </c>
      <c r="C717" t="e">
        <f>VLOOKUP(A717,Data!$A$2:$B$16,3,FALSE)</f>
        <v>#N/A</v>
      </c>
      <c r="D717" s="56"/>
      <c r="H717">
        <f t="shared" si="11"/>
        <v>0</v>
      </c>
      <c r="N717">
        <v>1</v>
      </c>
    </row>
    <row r="718" spans="2:14" x14ac:dyDescent="0.25">
      <c r="B718" t="e">
        <f>VLOOKUP(A718,Data!$A$2:$B$16,2,FALSE)</f>
        <v>#N/A</v>
      </c>
      <c r="C718" t="e">
        <f>VLOOKUP(A718,Data!$A$2:$B$16,3,FALSE)</f>
        <v>#N/A</v>
      </c>
      <c r="D718" s="56"/>
      <c r="H718">
        <f t="shared" si="11"/>
        <v>0</v>
      </c>
      <c r="N718">
        <v>1</v>
      </c>
    </row>
    <row r="719" spans="2:14" x14ac:dyDescent="0.25">
      <c r="B719" t="e">
        <f>VLOOKUP(A719,Data!$A$2:$B$16,2,FALSE)</f>
        <v>#N/A</v>
      </c>
      <c r="C719" t="e">
        <f>VLOOKUP(A719,Data!$A$2:$B$16,3,FALSE)</f>
        <v>#N/A</v>
      </c>
      <c r="D719" s="56"/>
      <c r="H719">
        <f t="shared" si="11"/>
        <v>0</v>
      </c>
      <c r="N719">
        <v>1</v>
      </c>
    </row>
    <row r="720" spans="2:14" x14ac:dyDescent="0.25">
      <c r="B720" t="e">
        <f>VLOOKUP(A720,Data!$A$2:$B$16,2,FALSE)</f>
        <v>#N/A</v>
      </c>
      <c r="C720" t="e">
        <f>VLOOKUP(A720,Data!$A$2:$B$16,3,FALSE)</f>
        <v>#N/A</v>
      </c>
      <c r="D720" s="56"/>
      <c r="H720">
        <f t="shared" si="11"/>
        <v>0</v>
      </c>
      <c r="N720">
        <v>1</v>
      </c>
    </row>
    <row r="721" spans="2:14" x14ac:dyDescent="0.25">
      <c r="B721" t="e">
        <f>VLOOKUP(A721,Data!$A$2:$B$16,2,FALSE)</f>
        <v>#N/A</v>
      </c>
      <c r="C721" t="e">
        <f>VLOOKUP(A721,Data!$A$2:$B$16,3,FALSE)</f>
        <v>#N/A</v>
      </c>
      <c r="D721" s="56"/>
      <c r="H721">
        <f t="shared" si="11"/>
        <v>0</v>
      </c>
      <c r="N721">
        <v>1</v>
      </c>
    </row>
    <row r="722" spans="2:14" x14ac:dyDescent="0.25">
      <c r="B722" t="e">
        <f>VLOOKUP(A722,Data!$A$2:$B$16,2,FALSE)</f>
        <v>#N/A</v>
      </c>
      <c r="C722" t="e">
        <f>VLOOKUP(A722,Data!$A$2:$B$16,3,FALSE)</f>
        <v>#N/A</v>
      </c>
      <c r="D722" s="56"/>
      <c r="H722">
        <f t="shared" si="11"/>
        <v>0</v>
      </c>
      <c r="N722">
        <v>1</v>
      </c>
    </row>
    <row r="723" spans="2:14" x14ac:dyDescent="0.25">
      <c r="B723" t="e">
        <f>VLOOKUP(A723,Data!$A$2:$B$16,2,FALSE)</f>
        <v>#N/A</v>
      </c>
      <c r="C723" t="e">
        <f>VLOOKUP(A723,Data!$A$2:$B$16,3,FALSE)</f>
        <v>#N/A</v>
      </c>
      <c r="D723" s="56"/>
      <c r="H723">
        <f t="shared" si="11"/>
        <v>0</v>
      </c>
      <c r="N723">
        <v>1</v>
      </c>
    </row>
    <row r="724" spans="2:14" x14ac:dyDescent="0.25">
      <c r="B724" t="e">
        <f>VLOOKUP(A724,Data!$A$2:$B$16,2,FALSE)</f>
        <v>#N/A</v>
      </c>
      <c r="C724" t="e">
        <f>VLOOKUP(A724,Data!$A$2:$B$16,3,FALSE)</f>
        <v>#N/A</v>
      </c>
      <c r="D724" s="56"/>
      <c r="H724">
        <f t="shared" si="11"/>
        <v>0</v>
      </c>
      <c r="N724">
        <v>1</v>
      </c>
    </row>
    <row r="725" spans="2:14" x14ac:dyDescent="0.25">
      <c r="B725" t="e">
        <f>VLOOKUP(A725,Data!$A$2:$B$16,2,FALSE)</f>
        <v>#N/A</v>
      </c>
      <c r="C725" t="e">
        <f>VLOOKUP(A725,Data!$A$2:$B$16,3,FALSE)</f>
        <v>#N/A</v>
      </c>
      <c r="D725" s="56"/>
      <c r="H725">
        <f t="shared" si="11"/>
        <v>0</v>
      </c>
      <c r="N725">
        <v>1</v>
      </c>
    </row>
    <row r="726" spans="2:14" x14ac:dyDescent="0.25">
      <c r="B726" t="e">
        <f>VLOOKUP(A726,Data!$A$2:$B$16,2,FALSE)</f>
        <v>#N/A</v>
      </c>
      <c r="C726" t="e">
        <f>VLOOKUP(A726,Data!$A$2:$B$16,3,FALSE)</f>
        <v>#N/A</v>
      </c>
      <c r="D726" s="56"/>
      <c r="H726">
        <f t="shared" si="11"/>
        <v>0</v>
      </c>
      <c r="N726">
        <v>1</v>
      </c>
    </row>
    <row r="727" spans="2:14" x14ac:dyDescent="0.25">
      <c r="B727" t="e">
        <f>VLOOKUP(A727,Data!$A$2:$B$16,2,FALSE)</f>
        <v>#N/A</v>
      </c>
      <c r="C727" t="e">
        <f>VLOOKUP(A727,Data!$A$2:$B$16,3,FALSE)</f>
        <v>#N/A</v>
      </c>
      <c r="D727" s="56"/>
      <c r="H727">
        <f t="shared" si="11"/>
        <v>0</v>
      </c>
      <c r="N727">
        <v>1</v>
      </c>
    </row>
    <row r="728" spans="2:14" x14ac:dyDescent="0.25">
      <c r="B728" t="e">
        <f>VLOOKUP(A728,Data!$A$2:$B$16,2,FALSE)</f>
        <v>#N/A</v>
      </c>
      <c r="C728" t="e">
        <f>VLOOKUP(A728,Data!$A$2:$B$16,3,FALSE)</f>
        <v>#N/A</v>
      </c>
      <c r="D728" s="56"/>
      <c r="H728">
        <f t="shared" si="11"/>
        <v>0</v>
      </c>
      <c r="N728">
        <v>1</v>
      </c>
    </row>
    <row r="729" spans="2:14" x14ac:dyDescent="0.25">
      <c r="B729" t="e">
        <f>VLOOKUP(A729,Data!$A$2:$B$16,2,FALSE)</f>
        <v>#N/A</v>
      </c>
      <c r="C729" t="e">
        <f>VLOOKUP(A729,Data!$A$2:$B$16,3,FALSE)</f>
        <v>#N/A</v>
      </c>
      <c r="D729" s="56"/>
      <c r="H729">
        <f t="shared" si="11"/>
        <v>0</v>
      </c>
      <c r="N729">
        <v>1</v>
      </c>
    </row>
    <row r="730" spans="2:14" x14ac:dyDescent="0.25">
      <c r="B730" t="e">
        <f>VLOOKUP(A730,Data!$A$2:$B$16,2,FALSE)</f>
        <v>#N/A</v>
      </c>
      <c r="C730" t="e">
        <f>VLOOKUP(A730,Data!$A$2:$B$16,3,FALSE)</f>
        <v>#N/A</v>
      </c>
      <c r="D730" s="56"/>
      <c r="H730">
        <f t="shared" si="11"/>
        <v>0</v>
      </c>
      <c r="N730">
        <v>1</v>
      </c>
    </row>
    <row r="731" spans="2:14" x14ac:dyDescent="0.25">
      <c r="B731" t="e">
        <f>VLOOKUP(A731,Data!$A$2:$B$16,2,FALSE)</f>
        <v>#N/A</v>
      </c>
      <c r="C731" t="e">
        <f>VLOOKUP(A731,Data!$A$2:$B$16,3,FALSE)</f>
        <v>#N/A</v>
      </c>
      <c r="D731" s="56"/>
      <c r="H731">
        <f t="shared" si="11"/>
        <v>0</v>
      </c>
      <c r="N731">
        <v>1</v>
      </c>
    </row>
    <row r="732" spans="2:14" x14ac:dyDescent="0.25">
      <c r="B732" t="e">
        <f>VLOOKUP(A732,Data!$A$2:$B$16,2,FALSE)</f>
        <v>#N/A</v>
      </c>
      <c r="C732" t="e">
        <f>VLOOKUP(A732,Data!$A$2:$B$16,3,FALSE)</f>
        <v>#N/A</v>
      </c>
      <c r="D732" s="56"/>
      <c r="H732">
        <f t="shared" si="11"/>
        <v>0</v>
      </c>
      <c r="N732">
        <v>1</v>
      </c>
    </row>
    <row r="733" spans="2:14" x14ac:dyDescent="0.25">
      <c r="B733" t="e">
        <f>VLOOKUP(A733,Data!$A$2:$B$16,2,FALSE)</f>
        <v>#N/A</v>
      </c>
      <c r="C733" t="e">
        <f>VLOOKUP(A733,Data!$A$2:$B$16,3,FALSE)</f>
        <v>#N/A</v>
      </c>
      <c r="D733" s="56"/>
      <c r="H733">
        <f t="shared" si="11"/>
        <v>0</v>
      </c>
      <c r="N733">
        <v>1</v>
      </c>
    </row>
    <row r="734" spans="2:14" x14ac:dyDescent="0.25">
      <c r="B734" t="e">
        <f>VLOOKUP(A734,Data!$A$2:$B$16,2,FALSE)</f>
        <v>#N/A</v>
      </c>
      <c r="C734" t="e">
        <f>VLOOKUP(A734,Data!$A$2:$B$16,3,FALSE)</f>
        <v>#N/A</v>
      </c>
      <c r="D734" s="56"/>
      <c r="H734">
        <f t="shared" si="11"/>
        <v>0</v>
      </c>
      <c r="N734">
        <v>1</v>
      </c>
    </row>
    <row r="735" spans="2:14" x14ac:dyDescent="0.25">
      <c r="B735" t="e">
        <f>VLOOKUP(A735,Data!$A$2:$B$16,2,FALSE)</f>
        <v>#N/A</v>
      </c>
      <c r="C735" t="e">
        <f>VLOOKUP(A735,Data!$A$2:$B$16,3,FALSE)</f>
        <v>#N/A</v>
      </c>
      <c r="D735" s="56"/>
      <c r="H735">
        <f t="shared" si="11"/>
        <v>0</v>
      </c>
      <c r="N735">
        <v>1</v>
      </c>
    </row>
    <row r="736" spans="2:14" x14ac:dyDescent="0.25">
      <c r="B736" t="e">
        <f>VLOOKUP(A736,Data!$A$2:$B$16,2,FALSE)</f>
        <v>#N/A</v>
      </c>
      <c r="C736" t="e">
        <f>VLOOKUP(A736,Data!$A$2:$B$16,3,FALSE)</f>
        <v>#N/A</v>
      </c>
      <c r="D736" s="56"/>
      <c r="H736">
        <f t="shared" si="11"/>
        <v>0</v>
      </c>
      <c r="N736">
        <v>1</v>
      </c>
    </row>
    <row r="737" spans="2:14" x14ac:dyDescent="0.25">
      <c r="B737" t="e">
        <f>VLOOKUP(A737,Data!$A$2:$B$16,2,FALSE)</f>
        <v>#N/A</v>
      </c>
      <c r="C737" t="e">
        <f>VLOOKUP(A737,Data!$A$2:$B$16,3,FALSE)</f>
        <v>#N/A</v>
      </c>
      <c r="D737" s="56"/>
      <c r="H737">
        <f t="shared" si="11"/>
        <v>0</v>
      </c>
      <c r="N737">
        <v>1</v>
      </c>
    </row>
    <row r="738" spans="2:14" x14ac:dyDescent="0.25">
      <c r="B738" t="e">
        <f>VLOOKUP(A738,Data!$A$2:$B$16,2,FALSE)</f>
        <v>#N/A</v>
      </c>
      <c r="C738" t="e">
        <f>VLOOKUP(A738,Data!$A$2:$B$16,3,FALSE)</f>
        <v>#N/A</v>
      </c>
      <c r="D738" s="56"/>
      <c r="H738">
        <f t="shared" si="11"/>
        <v>0</v>
      </c>
      <c r="N738">
        <v>1</v>
      </c>
    </row>
    <row r="739" spans="2:14" x14ac:dyDescent="0.25">
      <c r="B739" t="e">
        <f>VLOOKUP(A739,Data!$A$2:$B$16,2,FALSE)</f>
        <v>#N/A</v>
      </c>
      <c r="C739" t="e">
        <f>VLOOKUP(A739,Data!$A$2:$B$16,3,FALSE)</f>
        <v>#N/A</v>
      </c>
      <c r="D739" s="56"/>
      <c r="H739">
        <f t="shared" si="11"/>
        <v>0</v>
      </c>
      <c r="N739">
        <v>1</v>
      </c>
    </row>
    <row r="740" spans="2:14" x14ac:dyDescent="0.25">
      <c r="B740" t="e">
        <f>VLOOKUP(A740,Data!$A$2:$B$16,2,FALSE)</f>
        <v>#N/A</v>
      </c>
      <c r="C740" t="e">
        <f>VLOOKUP(A740,Data!$A$2:$B$16,3,FALSE)</f>
        <v>#N/A</v>
      </c>
      <c r="D740" s="56"/>
      <c r="H740">
        <f t="shared" si="11"/>
        <v>0</v>
      </c>
      <c r="N740">
        <v>1</v>
      </c>
    </row>
    <row r="741" spans="2:14" x14ac:dyDescent="0.25">
      <c r="B741" t="e">
        <f>VLOOKUP(A741,Data!$A$2:$B$16,2,FALSE)</f>
        <v>#N/A</v>
      </c>
      <c r="C741" t="e">
        <f>VLOOKUP(A741,Data!$A$2:$B$16,3,FALSE)</f>
        <v>#N/A</v>
      </c>
      <c r="D741" s="56"/>
      <c r="H741">
        <f t="shared" si="11"/>
        <v>0</v>
      </c>
      <c r="N741">
        <v>1</v>
      </c>
    </row>
    <row r="742" spans="2:14" x14ac:dyDescent="0.25">
      <c r="B742" t="e">
        <f>VLOOKUP(A742,Data!$A$2:$B$16,2,FALSE)</f>
        <v>#N/A</v>
      </c>
      <c r="C742" t="e">
        <f>VLOOKUP(A742,Data!$A$2:$B$16,3,FALSE)</f>
        <v>#N/A</v>
      </c>
      <c r="D742" s="56"/>
      <c r="H742">
        <f t="shared" si="11"/>
        <v>0</v>
      </c>
      <c r="N742">
        <v>1</v>
      </c>
    </row>
    <row r="743" spans="2:14" x14ac:dyDescent="0.25">
      <c r="B743" t="e">
        <f>VLOOKUP(A743,Data!$A$2:$B$16,2,FALSE)</f>
        <v>#N/A</v>
      </c>
      <c r="C743" t="e">
        <f>VLOOKUP(A743,Data!$A$2:$B$16,3,FALSE)</f>
        <v>#N/A</v>
      </c>
      <c r="D743" s="56"/>
      <c r="H743">
        <f t="shared" si="11"/>
        <v>0</v>
      </c>
      <c r="N743">
        <v>1</v>
      </c>
    </row>
    <row r="744" spans="2:14" x14ac:dyDescent="0.25">
      <c r="B744" t="e">
        <f>VLOOKUP(A744,Data!$A$2:$B$16,2,FALSE)</f>
        <v>#N/A</v>
      </c>
      <c r="C744" t="e">
        <f>VLOOKUP(A744,Data!$A$2:$B$16,3,FALSE)</f>
        <v>#N/A</v>
      </c>
      <c r="D744" s="56"/>
      <c r="H744">
        <f t="shared" si="11"/>
        <v>0</v>
      </c>
      <c r="N744">
        <v>1</v>
      </c>
    </row>
    <row r="745" spans="2:14" x14ac:dyDescent="0.25">
      <c r="B745" t="e">
        <f>VLOOKUP(A745,Data!$A$2:$B$16,2,FALSE)</f>
        <v>#N/A</v>
      </c>
      <c r="C745" t="e">
        <f>VLOOKUP(A745,Data!$A$2:$B$16,3,FALSE)</f>
        <v>#N/A</v>
      </c>
      <c r="D745" s="56"/>
      <c r="H745">
        <f t="shared" si="11"/>
        <v>0</v>
      </c>
      <c r="N745">
        <v>1</v>
      </c>
    </row>
    <row r="746" spans="2:14" x14ac:dyDescent="0.25">
      <c r="B746" t="e">
        <f>VLOOKUP(A746,Data!$A$2:$B$16,2,FALSE)</f>
        <v>#N/A</v>
      </c>
      <c r="C746" t="e">
        <f>VLOOKUP(A746,Data!$A$2:$B$16,3,FALSE)</f>
        <v>#N/A</v>
      </c>
      <c r="D746" s="56"/>
      <c r="H746">
        <f t="shared" si="11"/>
        <v>0</v>
      </c>
      <c r="N746">
        <v>1</v>
      </c>
    </row>
    <row r="747" spans="2:14" x14ac:dyDescent="0.25">
      <c r="B747" t="e">
        <f>VLOOKUP(A747,Data!$A$2:$B$16,2,FALSE)</f>
        <v>#N/A</v>
      </c>
      <c r="C747" t="e">
        <f>VLOOKUP(A747,Data!$A$2:$B$16,3,FALSE)</f>
        <v>#N/A</v>
      </c>
      <c r="D747" s="56"/>
      <c r="H747">
        <f t="shared" si="11"/>
        <v>0</v>
      </c>
      <c r="N747">
        <v>1</v>
      </c>
    </row>
    <row r="748" spans="2:14" x14ac:dyDescent="0.25">
      <c r="B748" t="e">
        <f>VLOOKUP(A748,Data!$A$2:$B$16,2,FALSE)</f>
        <v>#N/A</v>
      </c>
      <c r="C748" t="e">
        <f>VLOOKUP(A748,Data!$A$2:$B$16,3,FALSE)</f>
        <v>#N/A</v>
      </c>
      <c r="D748" s="56"/>
      <c r="H748">
        <f t="shared" si="11"/>
        <v>0</v>
      </c>
      <c r="N748">
        <v>1</v>
      </c>
    </row>
    <row r="749" spans="2:14" x14ac:dyDescent="0.25">
      <c r="B749" t="e">
        <f>VLOOKUP(A749,Data!$A$2:$B$16,2,FALSE)</f>
        <v>#N/A</v>
      </c>
      <c r="C749" t="e">
        <f>VLOOKUP(A749,Data!$A$2:$B$16,3,FALSE)</f>
        <v>#N/A</v>
      </c>
      <c r="D749" s="56"/>
      <c r="H749">
        <f t="shared" si="11"/>
        <v>0</v>
      </c>
      <c r="N749">
        <v>1</v>
      </c>
    </row>
    <row r="750" spans="2:14" x14ac:dyDescent="0.25">
      <c r="B750" t="e">
        <f>VLOOKUP(A750,Data!$A$2:$B$16,2,FALSE)</f>
        <v>#N/A</v>
      </c>
      <c r="C750" t="e">
        <f>VLOOKUP(A750,Data!$A$2:$B$16,3,FALSE)</f>
        <v>#N/A</v>
      </c>
      <c r="D750" s="56"/>
      <c r="H750">
        <f t="shared" si="11"/>
        <v>0</v>
      </c>
      <c r="N750">
        <v>1</v>
      </c>
    </row>
    <row r="751" spans="2:14" x14ac:dyDescent="0.25">
      <c r="B751" t="e">
        <f>VLOOKUP(A751,Data!$A$2:$B$16,2,FALSE)</f>
        <v>#N/A</v>
      </c>
      <c r="C751" t="e">
        <f>VLOOKUP(A751,Data!$A$2:$B$16,3,FALSE)</f>
        <v>#N/A</v>
      </c>
      <c r="D751" s="56"/>
      <c r="H751">
        <f t="shared" si="11"/>
        <v>0</v>
      </c>
      <c r="N751">
        <v>1</v>
      </c>
    </row>
    <row r="752" spans="2:14" x14ac:dyDescent="0.25">
      <c r="B752" t="e">
        <f>VLOOKUP(A752,Data!$A$2:$B$16,2,FALSE)</f>
        <v>#N/A</v>
      </c>
      <c r="C752" t="e">
        <f>VLOOKUP(A752,Data!$A$2:$B$16,3,FALSE)</f>
        <v>#N/A</v>
      </c>
      <c r="D752" s="56"/>
      <c r="H752">
        <f t="shared" si="11"/>
        <v>0</v>
      </c>
      <c r="N752">
        <v>1</v>
      </c>
    </row>
    <row r="753" spans="2:14" x14ac:dyDescent="0.25">
      <c r="B753" t="e">
        <f>VLOOKUP(A753,Data!$A$2:$B$16,2,FALSE)</f>
        <v>#N/A</v>
      </c>
      <c r="C753" t="e">
        <f>VLOOKUP(A753,Data!$A$2:$B$16,3,FALSE)</f>
        <v>#N/A</v>
      </c>
      <c r="D753" s="56"/>
      <c r="H753">
        <f t="shared" si="11"/>
        <v>0</v>
      </c>
      <c r="N753">
        <v>1</v>
      </c>
    </row>
    <row r="754" spans="2:14" x14ac:dyDescent="0.25">
      <c r="B754" t="e">
        <f>VLOOKUP(A754,Data!$A$2:$B$16,2,FALSE)</f>
        <v>#N/A</v>
      </c>
      <c r="C754" t="e">
        <f>VLOOKUP(A754,Data!$A$2:$B$16,3,FALSE)</f>
        <v>#N/A</v>
      </c>
      <c r="D754" s="56"/>
      <c r="H754">
        <f t="shared" si="11"/>
        <v>0</v>
      </c>
      <c r="N754">
        <v>1</v>
      </c>
    </row>
    <row r="755" spans="2:14" x14ac:dyDescent="0.25">
      <c r="B755" t="e">
        <f>VLOOKUP(A755,Data!$A$2:$B$16,2,FALSE)</f>
        <v>#N/A</v>
      </c>
      <c r="C755" t="e">
        <f>VLOOKUP(A755,Data!$A$2:$B$16,3,FALSE)</f>
        <v>#N/A</v>
      </c>
      <c r="D755" s="56"/>
      <c r="H755">
        <f t="shared" si="11"/>
        <v>0</v>
      </c>
      <c r="N755">
        <v>1</v>
      </c>
    </row>
    <row r="756" spans="2:14" x14ac:dyDescent="0.25">
      <c r="B756" t="e">
        <f>VLOOKUP(A756,Data!$A$2:$B$16,2,FALSE)</f>
        <v>#N/A</v>
      </c>
      <c r="C756" t="e">
        <f>VLOOKUP(A756,Data!$A$2:$B$16,3,FALSE)</f>
        <v>#N/A</v>
      </c>
      <c r="D756" s="56"/>
      <c r="H756">
        <f t="shared" si="11"/>
        <v>0</v>
      </c>
      <c r="N756">
        <v>1</v>
      </c>
    </row>
    <row r="757" spans="2:14" x14ac:dyDescent="0.25">
      <c r="B757" t="e">
        <f>VLOOKUP(A757,Data!$A$2:$B$16,2,FALSE)</f>
        <v>#N/A</v>
      </c>
      <c r="C757" t="e">
        <f>VLOOKUP(A757,Data!$A$2:$B$16,3,FALSE)</f>
        <v>#N/A</v>
      </c>
      <c r="D757" s="56"/>
      <c r="H757">
        <f t="shared" si="11"/>
        <v>0</v>
      </c>
      <c r="N757">
        <v>1</v>
      </c>
    </row>
    <row r="758" spans="2:14" x14ac:dyDescent="0.25">
      <c r="B758" t="e">
        <f>VLOOKUP(A758,Data!$A$2:$B$16,2,FALSE)</f>
        <v>#N/A</v>
      </c>
      <c r="C758" t="e">
        <f>VLOOKUP(A758,Data!$A$2:$B$16,3,FALSE)</f>
        <v>#N/A</v>
      </c>
      <c r="D758" s="56"/>
      <c r="H758">
        <f t="shared" si="11"/>
        <v>0</v>
      </c>
      <c r="N758">
        <v>1</v>
      </c>
    </row>
    <row r="759" spans="2:14" x14ac:dyDescent="0.25">
      <c r="B759" t="e">
        <f>VLOOKUP(A759,Data!$A$2:$B$16,2,FALSE)</f>
        <v>#N/A</v>
      </c>
      <c r="C759" t="e">
        <f>VLOOKUP(A759,Data!$A$2:$B$16,3,FALSE)</f>
        <v>#N/A</v>
      </c>
      <c r="D759" s="56"/>
      <c r="H759">
        <f t="shared" si="11"/>
        <v>0</v>
      </c>
      <c r="N759">
        <v>1</v>
      </c>
    </row>
    <row r="760" spans="2:14" x14ac:dyDescent="0.25">
      <c r="B760" t="e">
        <f>VLOOKUP(A760,Data!$A$2:$B$16,2,FALSE)</f>
        <v>#N/A</v>
      </c>
      <c r="C760" t="e">
        <f>VLOOKUP(A760,Data!$A$2:$B$16,3,FALSE)</f>
        <v>#N/A</v>
      </c>
      <c r="D760" s="56"/>
      <c r="H760">
        <f t="shared" si="11"/>
        <v>0</v>
      </c>
      <c r="N760">
        <v>1</v>
      </c>
    </row>
    <row r="761" spans="2:14" x14ac:dyDescent="0.25">
      <c r="B761" t="e">
        <f>VLOOKUP(A761,Data!$A$2:$B$16,2,FALSE)</f>
        <v>#N/A</v>
      </c>
      <c r="C761" t="e">
        <f>VLOOKUP(A761,Data!$A$2:$B$16,3,FALSE)</f>
        <v>#N/A</v>
      </c>
      <c r="D761" s="56"/>
      <c r="H761">
        <f t="shared" si="11"/>
        <v>0</v>
      </c>
      <c r="N761">
        <v>1</v>
      </c>
    </row>
    <row r="762" spans="2:14" x14ac:dyDescent="0.25">
      <c r="B762" t="e">
        <f>VLOOKUP(A762,Data!$A$2:$B$16,2,FALSE)</f>
        <v>#N/A</v>
      </c>
      <c r="C762" t="e">
        <f>VLOOKUP(A762,Data!$A$2:$B$16,3,FALSE)</f>
        <v>#N/A</v>
      </c>
      <c r="D762" s="56"/>
      <c r="H762">
        <f t="shared" si="11"/>
        <v>0</v>
      </c>
      <c r="N762">
        <v>1</v>
      </c>
    </row>
    <row r="763" spans="2:14" x14ac:dyDescent="0.25">
      <c r="B763" t="e">
        <f>VLOOKUP(A763,Data!$A$2:$B$16,2,FALSE)</f>
        <v>#N/A</v>
      </c>
      <c r="C763" t="e">
        <f>VLOOKUP(A763,Data!$A$2:$B$16,3,FALSE)</f>
        <v>#N/A</v>
      </c>
      <c r="D763" s="56"/>
      <c r="H763">
        <f t="shared" si="11"/>
        <v>0</v>
      </c>
      <c r="N763">
        <v>1</v>
      </c>
    </row>
    <row r="764" spans="2:14" x14ac:dyDescent="0.25">
      <c r="B764" t="e">
        <f>VLOOKUP(A764,Data!$A$2:$B$16,2,FALSE)</f>
        <v>#N/A</v>
      </c>
      <c r="C764" t="e">
        <f>VLOOKUP(A764,Data!$A$2:$B$16,3,FALSE)</f>
        <v>#N/A</v>
      </c>
      <c r="D764" s="56"/>
      <c r="H764">
        <f t="shared" si="11"/>
        <v>0</v>
      </c>
      <c r="N764">
        <v>1</v>
      </c>
    </row>
    <row r="765" spans="2:14" x14ac:dyDescent="0.25">
      <c r="B765" t="e">
        <f>VLOOKUP(A765,Data!$A$2:$B$16,2,FALSE)</f>
        <v>#N/A</v>
      </c>
      <c r="C765" t="e">
        <f>VLOOKUP(A765,Data!$A$2:$B$16,3,FALSE)</f>
        <v>#N/A</v>
      </c>
      <c r="D765" s="56"/>
      <c r="H765">
        <f t="shared" si="11"/>
        <v>0</v>
      </c>
      <c r="N765">
        <v>1</v>
      </c>
    </row>
    <row r="766" spans="2:14" x14ac:dyDescent="0.25">
      <c r="B766" t="e">
        <f>VLOOKUP(A766,Data!$A$2:$B$16,2,FALSE)</f>
        <v>#N/A</v>
      </c>
      <c r="C766" t="e">
        <f>VLOOKUP(A766,Data!$A$2:$B$16,3,FALSE)</f>
        <v>#N/A</v>
      </c>
      <c r="D766" s="56"/>
      <c r="H766">
        <f t="shared" si="11"/>
        <v>0</v>
      </c>
      <c r="N766">
        <v>1</v>
      </c>
    </row>
    <row r="767" spans="2:14" x14ac:dyDescent="0.25">
      <c r="B767" t="e">
        <f>VLOOKUP(A767,Data!$A$2:$B$16,2,FALSE)</f>
        <v>#N/A</v>
      </c>
      <c r="C767" t="e">
        <f>VLOOKUP(A767,Data!$A$2:$B$16,3,FALSE)</f>
        <v>#N/A</v>
      </c>
      <c r="D767" s="56"/>
      <c r="H767">
        <f t="shared" si="11"/>
        <v>0</v>
      </c>
      <c r="N767">
        <v>1</v>
      </c>
    </row>
    <row r="768" spans="2:14" x14ac:dyDescent="0.25">
      <c r="B768" t="e">
        <f>VLOOKUP(A768,Data!$A$2:$B$16,2,FALSE)</f>
        <v>#N/A</v>
      </c>
      <c r="C768" t="e">
        <f>VLOOKUP(A768,Data!$A$2:$B$16,3,FALSE)</f>
        <v>#N/A</v>
      </c>
      <c r="D768" s="56"/>
      <c r="H768">
        <f t="shared" si="11"/>
        <v>0</v>
      </c>
      <c r="N768">
        <v>1</v>
      </c>
    </row>
    <row r="769" spans="2:14" x14ac:dyDescent="0.25">
      <c r="B769" t="e">
        <f>VLOOKUP(A769,Data!$A$2:$B$16,2,FALSE)</f>
        <v>#N/A</v>
      </c>
      <c r="C769" t="e">
        <f>VLOOKUP(A769,Data!$A$2:$B$16,3,FALSE)</f>
        <v>#N/A</v>
      </c>
      <c r="D769" s="56"/>
      <c r="H769">
        <f t="shared" si="11"/>
        <v>0</v>
      </c>
      <c r="N769">
        <v>1</v>
      </c>
    </row>
    <row r="770" spans="2:14" x14ac:dyDescent="0.25">
      <c r="B770" t="e">
        <f>VLOOKUP(A770,Data!$A$2:$B$16,2,FALSE)</f>
        <v>#N/A</v>
      </c>
      <c r="C770" t="e">
        <f>VLOOKUP(A770,Data!$A$2:$B$16,3,FALSE)</f>
        <v>#N/A</v>
      </c>
      <c r="D770" s="56"/>
      <c r="H770">
        <f t="shared" si="11"/>
        <v>0</v>
      </c>
      <c r="N770">
        <v>1</v>
      </c>
    </row>
    <row r="771" spans="2:14" x14ac:dyDescent="0.25">
      <c r="B771" t="e">
        <f>VLOOKUP(A771,Data!$A$2:$B$16,2,FALSE)</f>
        <v>#N/A</v>
      </c>
      <c r="C771" t="e">
        <f>VLOOKUP(A771,Data!$A$2:$B$16,3,FALSE)</f>
        <v>#N/A</v>
      </c>
      <c r="D771" s="56"/>
      <c r="H771">
        <f t="shared" ref="H771:H834" si="12">ROUNDUP(G771/60,2)</f>
        <v>0</v>
      </c>
      <c r="N771">
        <v>1</v>
      </c>
    </row>
    <row r="772" spans="2:14" x14ac:dyDescent="0.25">
      <c r="B772" t="e">
        <f>VLOOKUP(A772,Data!$A$2:$B$16,2,FALSE)</f>
        <v>#N/A</v>
      </c>
      <c r="C772" t="e">
        <f>VLOOKUP(A772,Data!$A$2:$B$16,3,FALSE)</f>
        <v>#N/A</v>
      </c>
      <c r="D772" s="56"/>
      <c r="H772">
        <f t="shared" si="12"/>
        <v>0</v>
      </c>
      <c r="N772">
        <v>1</v>
      </c>
    </row>
    <row r="773" spans="2:14" x14ac:dyDescent="0.25">
      <c r="B773" t="e">
        <f>VLOOKUP(A773,Data!$A$2:$B$16,2,FALSE)</f>
        <v>#N/A</v>
      </c>
      <c r="C773" t="e">
        <f>VLOOKUP(A773,Data!$A$2:$B$16,3,FALSE)</f>
        <v>#N/A</v>
      </c>
      <c r="D773" s="56"/>
      <c r="H773">
        <f t="shared" si="12"/>
        <v>0</v>
      </c>
      <c r="N773">
        <v>1</v>
      </c>
    </row>
    <row r="774" spans="2:14" x14ac:dyDescent="0.25">
      <c r="B774" t="e">
        <f>VLOOKUP(A774,Data!$A$2:$B$16,2,FALSE)</f>
        <v>#N/A</v>
      </c>
      <c r="C774" t="e">
        <f>VLOOKUP(A774,Data!$A$2:$B$16,3,FALSE)</f>
        <v>#N/A</v>
      </c>
      <c r="D774" s="56"/>
      <c r="H774">
        <f t="shared" si="12"/>
        <v>0</v>
      </c>
      <c r="N774">
        <v>1</v>
      </c>
    </row>
    <row r="775" spans="2:14" x14ac:dyDescent="0.25">
      <c r="B775" t="e">
        <f>VLOOKUP(A775,Data!$A$2:$B$16,2,FALSE)</f>
        <v>#N/A</v>
      </c>
      <c r="C775" t="e">
        <f>VLOOKUP(A775,Data!$A$2:$B$16,3,FALSE)</f>
        <v>#N/A</v>
      </c>
      <c r="D775" s="56"/>
      <c r="H775">
        <f t="shared" si="12"/>
        <v>0</v>
      </c>
      <c r="N775">
        <v>1</v>
      </c>
    </row>
    <row r="776" spans="2:14" x14ac:dyDescent="0.25">
      <c r="B776" t="e">
        <f>VLOOKUP(A776,Data!$A$2:$B$16,2,FALSE)</f>
        <v>#N/A</v>
      </c>
      <c r="C776" t="e">
        <f>VLOOKUP(A776,Data!$A$2:$B$16,3,FALSE)</f>
        <v>#N/A</v>
      </c>
      <c r="D776" s="56"/>
      <c r="H776">
        <f t="shared" si="12"/>
        <v>0</v>
      </c>
      <c r="N776">
        <v>1</v>
      </c>
    </row>
    <row r="777" spans="2:14" x14ac:dyDescent="0.25">
      <c r="B777" t="e">
        <f>VLOOKUP(A777,Data!$A$2:$B$16,2,FALSE)</f>
        <v>#N/A</v>
      </c>
      <c r="C777" t="e">
        <f>VLOOKUP(A777,Data!$A$2:$B$16,3,FALSE)</f>
        <v>#N/A</v>
      </c>
      <c r="D777" s="56"/>
      <c r="H777">
        <f t="shared" si="12"/>
        <v>0</v>
      </c>
      <c r="N777">
        <v>1</v>
      </c>
    </row>
    <row r="778" spans="2:14" x14ac:dyDescent="0.25">
      <c r="B778" t="e">
        <f>VLOOKUP(A778,Data!$A$2:$B$16,2,FALSE)</f>
        <v>#N/A</v>
      </c>
      <c r="C778" t="e">
        <f>VLOOKUP(A778,Data!$A$2:$B$16,3,FALSE)</f>
        <v>#N/A</v>
      </c>
      <c r="D778" s="56"/>
      <c r="H778">
        <f t="shared" si="12"/>
        <v>0</v>
      </c>
      <c r="N778">
        <v>1</v>
      </c>
    </row>
    <row r="779" spans="2:14" x14ac:dyDescent="0.25">
      <c r="B779" t="e">
        <f>VLOOKUP(A779,Data!$A$2:$B$16,2,FALSE)</f>
        <v>#N/A</v>
      </c>
      <c r="C779" t="e">
        <f>VLOOKUP(A779,Data!$A$2:$B$16,3,FALSE)</f>
        <v>#N/A</v>
      </c>
      <c r="D779" s="56"/>
      <c r="H779">
        <f t="shared" si="12"/>
        <v>0</v>
      </c>
      <c r="N779">
        <v>1</v>
      </c>
    </row>
    <row r="780" spans="2:14" x14ac:dyDescent="0.25">
      <c r="B780" t="e">
        <f>VLOOKUP(A780,Data!$A$2:$B$16,2,FALSE)</f>
        <v>#N/A</v>
      </c>
      <c r="C780" t="e">
        <f>VLOOKUP(A780,Data!$A$2:$B$16,3,FALSE)</f>
        <v>#N/A</v>
      </c>
      <c r="D780" s="56"/>
      <c r="H780">
        <f t="shared" si="12"/>
        <v>0</v>
      </c>
      <c r="N780">
        <v>1</v>
      </c>
    </row>
    <row r="781" spans="2:14" x14ac:dyDescent="0.25">
      <c r="B781" t="e">
        <f>VLOOKUP(A781,Data!$A$2:$B$16,2,FALSE)</f>
        <v>#N/A</v>
      </c>
      <c r="C781" t="e">
        <f>VLOOKUP(A781,Data!$A$2:$B$16,3,FALSE)</f>
        <v>#N/A</v>
      </c>
      <c r="D781" s="56"/>
      <c r="H781">
        <f t="shared" si="12"/>
        <v>0</v>
      </c>
      <c r="N781">
        <v>1</v>
      </c>
    </row>
    <row r="782" spans="2:14" x14ac:dyDescent="0.25">
      <c r="B782" t="e">
        <f>VLOOKUP(A782,Data!$A$2:$B$16,2,FALSE)</f>
        <v>#N/A</v>
      </c>
      <c r="C782" t="e">
        <f>VLOOKUP(A782,Data!$A$2:$B$16,3,FALSE)</f>
        <v>#N/A</v>
      </c>
      <c r="D782" s="56"/>
      <c r="H782">
        <f t="shared" si="12"/>
        <v>0</v>
      </c>
      <c r="N782">
        <v>1</v>
      </c>
    </row>
    <row r="783" spans="2:14" x14ac:dyDescent="0.25">
      <c r="B783" t="e">
        <f>VLOOKUP(A783,Data!$A$2:$B$16,2,FALSE)</f>
        <v>#N/A</v>
      </c>
      <c r="C783" t="e">
        <f>VLOOKUP(A783,Data!$A$2:$B$16,3,FALSE)</f>
        <v>#N/A</v>
      </c>
      <c r="D783" s="56"/>
      <c r="H783">
        <f t="shared" si="12"/>
        <v>0</v>
      </c>
      <c r="N783">
        <v>1</v>
      </c>
    </row>
    <row r="784" spans="2:14" x14ac:dyDescent="0.25">
      <c r="B784" t="e">
        <f>VLOOKUP(A784,Data!$A$2:$B$16,2,FALSE)</f>
        <v>#N/A</v>
      </c>
      <c r="C784" t="e">
        <f>VLOOKUP(A784,Data!$A$2:$B$16,3,FALSE)</f>
        <v>#N/A</v>
      </c>
      <c r="D784" s="56"/>
      <c r="H784">
        <f t="shared" si="12"/>
        <v>0</v>
      </c>
      <c r="N784">
        <v>1</v>
      </c>
    </row>
    <row r="785" spans="2:14" x14ac:dyDescent="0.25">
      <c r="B785" t="e">
        <f>VLOOKUP(A785,Data!$A$2:$B$16,2,FALSE)</f>
        <v>#N/A</v>
      </c>
      <c r="C785" t="e">
        <f>VLOOKUP(A785,Data!$A$2:$B$16,3,FALSE)</f>
        <v>#N/A</v>
      </c>
      <c r="D785" s="56"/>
      <c r="H785">
        <f t="shared" si="12"/>
        <v>0</v>
      </c>
      <c r="N785">
        <v>1</v>
      </c>
    </row>
    <row r="786" spans="2:14" x14ac:dyDescent="0.25">
      <c r="B786" t="e">
        <f>VLOOKUP(A786,Data!$A$2:$B$16,2,FALSE)</f>
        <v>#N/A</v>
      </c>
      <c r="C786" t="e">
        <f>VLOOKUP(A786,Data!$A$2:$B$16,3,FALSE)</f>
        <v>#N/A</v>
      </c>
      <c r="D786" s="56"/>
      <c r="H786">
        <f t="shared" si="12"/>
        <v>0</v>
      </c>
      <c r="N786">
        <v>1</v>
      </c>
    </row>
    <row r="787" spans="2:14" x14ac:dyDescent="0.25">
      <c r="B787" t="e">
        <f>VLOOKUP(A787,Data!$A$2:$B$16,2,FALSE)</f>
        <v>#N/A</v>
      </c>
      <c r="C787" t="e">
        <f>VLOOKUP(A787,Data!$A$2:$B$16,3,FALSE)</f>
        <v>#N/A</v>
      </c>
      <c r="D787" s="56"/>
      <c r="H787">
        <f t="shared" si="12"/>
        <v>0</v>
      </c>
      <c r="N787">
        <v>1</v>
      </c>
    </row>
    <row r="788" spans="2:14" x14ac:dyDescent="0.25">
      <c r="B788" t="e">
        <f>VLOOKUP(A788,Data!$A$2:$B$16,2,FALSE)</f>
        <v>#N/A</v>
      </c>
      <c r="C788" t="e">
        <f>VLOOKUP(A788,Data!$A$2:$B$16,3,FALSE)</f>
        <v>#N/A</v>
      </c>
      <c r="D788" s="56"/>
      <c r="H788">
        <f t="shared" si="12"/>
        <v>0</v>
      </c>
      <c r="N788">
        <v>1</v>
      </c>
    </row>
    <row r="789" spans="2:14" x14ac:dyDescent="0.25">
      <c r="B789" t="e">
        <f>VLOOKUP(A789,Data!$A$2:$B$16,2,FALSE)</f>
        <v>#N/A</v>
      </c>
      <c r="C789" t="e">
        <f>VLOOKUP(A789,Data!$A$2:$B$16,3,FALSE)</f>
        <v>#N/A</v>
      </c>
      <c r="D789" s="56"/>
      <c r="H789">
        <f t="shared" si="12"/>
        <v>0</v>
      </c>
      <c r="N789">
        <v>1</v>
      </c>
    </row>
    <row r="790" spans="2:14" x14ac:dyDescent="0.25">
      <c r="B790" t="e">
        <f>VLOOKUP(A790,Data!$A$2:$B$16,2,FALSE)</f>
        <v>#N/A</v>
      </c>
      <c r="C790" t="e">
        <f>VLOOKUP(A790,Data!$A$2:$B$16,3,FALSE)</f>
        <v>#N/A</v>
      </c>
      <c r="D790" s="56"/>
      <c r="H790">
        <f t="shared" si="12"/>
        <v>0</v>
      </c>
      <c r="N790">
        <v>1</v>
      </c>
    </row>
    <row r="791" spans="2:14" x14ac:dyDescent="0.25">
      <c r="B791" t="e">
        <f>VLOOKUP(A791,Data!$A$2:$B$16,2,FALSE)</f>
        <v>#N/A</v>
      </c>
      <c r="C791" t="e">
        <f>VLOOKUP(A791,Data!$A$2:$B$16,3,FALSE)</f>
        <v>#N/A</v>
      </c>
      <c r="D791" s="56"/>
      <c r="H791">
        <f t="shared" si="12"/>
        <v>0</v>
      </c>
      <c r="N791">
        <v>1</v>
      </c>
    </row>
    <row r="792" spans="2:14" x14ac:dyDescent="0.25">
      <c r="B792" t="e">
        <f>VLOOKUP(A792,Data!$A$2:$B$16,2,FALSE)</f>
        <v>#N/A</v>
      </c>
      <c r="C792" t="e">
        <f>VLOOKUP(A792,Data!$A$2:$B$16,3,FALSE)</f>
        <v>#N/A</v>
      </c>
      <c r="D792" s="56"/>
      <c r="H792">
        <f t="shared" si="12"/>
        <v>0</v>
      </c>
      <c r="N792">
        <v>1</v>
      </c>
    </row>
    <row r="793" spans="2:14" x14ac:dyDescent="0.25">
      <c r="B793" t="e">
        <f>VLOOKUP(A793,Data!$A$2:$B$16,2,FALSE)</f>
        <v>#N/A</v>
      </c>
      <c r="C793" t="e">
        <f>VLOOKUP(A793,Data!$A$2:$B$16,3,FALSE)</f>
        <v>#N/A</v>
      </c>
      <c r="D793" s="56"/>
      <c r="H793">
        <f t="shared" si="12"/>
        <v>0</v>
      </c>
      <c r="N793">
        <v>1</v>
      </c>
    </row>
    <row r="794" spans="2:14" x14ac:dyDescent="0.25">
      <c r="B794" t="e">
        <f>VLOOKUP(A794,Data!$A$2:$B$16,2,FALSE)</f>
        <v>#N/A</v>
      </c>
      <c r="C794" t="e">
        <f>VLOOKUP(A794,Data!$A$2:$B$16,3,FALSE)</f>
        <v>#N/A</v>
      </c>
      <c r="D794" s="56"/>
      <c r="H794">
        <f t="shared" si="12"/>
        <v>0</v>
      </c>
      <c r="N794">
        <v>1</v>
      </c>
    </row>
    <row r="795" spans="2:14" x14ac:dyDescent="0.25">
      <c r="B795" t="e">
        <f>VLOOKUP(A795,Data!$A$2:$B$16,2,FALSE)</f>
        <v>#N/A</v>
      </c>
      <c r="C795" t="e">
        <f>VLOOKUP(A795,Data!$A$2:$B$16,3,FALSE)</f>
        <v>#N/A</v>
      </c>
      <c r="D795" s="56"/>
      <c r="H795">
        <f t="shared" si="12"/>
        <v>0</v>
      </c>
      <c r="N795">
        <v>1</v>
      </c>
    </row>
    <row r="796" spans="2:14" x14ac:dyDescent="0.25">
      <c r="B796" t="e">
        <f>VLOOKUP(A796,Data!$A$2:$B$16,2,FALSE)</f>
        <v>#N/A</v>
      </c>
      <c r="C796" t="e">
        <f>VLOOKUP(A796,Data!$A$2:$B$16,3,FALSE)</f>
        <v>#N/A</v>
      </c>
      <c r="D796" s="56"/>
      <c r="H796">
        <f t="shared" si="12"/>
        <v>0</v>
      </c>
      <c r="N796">
        <v>1</v>
      </c>
    </row>
    <row r="797" spans="2:14" x14ac:dyDescent="0.25">
      <c r="B797" t="e">
        <f>VLOOKUP(A797,Data!$A$2:$B$16,2,FALSE)</f>
        <v>#N/A</v>
      </c>
      <c r="C797" t="e">
        <f>VLOOKUP(A797,Data!$A$2:$B$16,3,FALSE)</f>
        <v>#N/A</v>
      </c>
      <c r="D797" s="56"/>
      <c r="H797">
        <f t="shared" si="12"/>
        <v>0</v>
      </c>
      <c r="N797">
        <v>1</v>
      </c>
    </row>
    <row r="798" spans="2:14" x14ac:dyDescent="0.25">
      <c r="B798" t="e">
        <f>VLOOKUP(A798,Data!$A$2:$B$16,2,FALSE)</f>
        <v>#N/A</v>
      </c>
      <c r="C798" t="e">
        <f>VLOOKUP(A798,Data!$A$2:$B$16,3,FALSE)</f>
        <v>#N/A</v>
      </c>
      <c r="D798" s="56"/>
      <c r="H798">
        <f t="shared" si="12"/>
        <v>0</v>
      </c>
      <c r="N798">
        <v>1</v>
      </c>
    </row>
    <row r="799" spans="2:14" x14ac:dyDescent="0.25">
      <c r="B799" t="e">
        <f>VLOOKUP(A799,Data!$A$2:$B$16,2,FALSE)</f>
        <v>#N/A</v>
      </c>
      <c r="C799" t="e">
        <f>VLOOKUP(A799,Data!$A$2:$B$16,3,FALSE)</f>
        <v>#N/A</v>
      </c>
      <c r="D799" s="56"/>
      <c r="H799">
        <f t="shared" si="12"/>
        <v>0</v>
      </c>
      <c r="N799">
        <v>1</v>
      </c>
    </row>
    <row r="800" spans="2:14" x14ac:dyDescent="0.25">
      <c r="B800" t="e">
        <f>VLOOKUP(A800,Data!$A$2:$B$16,2,FALSE)</f>
        <v>#N/A</v>
      </c>
      <c r="C800" t="e">
        <f>VLOOKUP(A800,Data!$A$2:$B$16,3,FALSE)</f>
        <v>#N/A</v>
      </c>
      <c r="D800" s="56"/>
      <c r="H800">
        <f t="shared" si="12"/>
        <v>0</v>
      </c>
      <c r="N800">
        <v>1</v>
      </c>
    </row>
    <row r="801" spans="2:14" x14ac:dyDescent="0.25">
      <c r="B801" t="e">
        <f>VLOOKUP(A801,Data!$A$2:$B$16,2,FALSE)</f>
        <v>#N/A</v>
      </c>
      <c r="C801" t="e">
        <f>VLOOKUP(A801,Data!$A$2:$B$16,3,FALSE)</f>
        <v>#N/A</v>
      </c>
      <c r="D801" s="56"/>
      <c r="H801">
        <f t="shared" si="12"/>
        <v>0</v>
      </c>
      <c r="N801">
        <v>1</v>
      </c>
    </row>
    <row r="802" spans="2:14" x14ac:dyDescent="0.25">
      <c r="B802" t="e">
        <f>VLOOKUP(A802,Data!$A$2:$B$16,2,FALSE)</f>
        <v>#N/A</v>
      </c>
      <c r="C802" t="e">
        <f>VLOOKUP(A802,Data!$A$2:$B$16,3,FALSE)</f>
        <v>#N/A</v>
      </c>
      <c r="D802" s="56"/>
      <c r="H802">
        <f t="shared" si="12"/>
        <v>0</v>
      </c>
      <c r="N802">
        <v>1</v>
      </c>
    </row>
    <row r="803" spans="2:14" x14ac:dyDescent="0.25">
      <c r="B803" t="e">
        <f>VLOOKUP(A803,Data!$A$2:$B$16,2,FALSE)</f>
        <v>#N/A</v>
      </c>
      <c r="C803" t="e">
        <f>VLOOKUP(A803,Data!$A$2:$B$16,3,FALSE)</f>
        <v>#N/A</v>
      </c>
      <c r="D803" s="56"/>
      <c r="H803">
        <f t="shared" si="12"/>
        <v>0</v>
      </c>
      <c r="N803">
        <v>1</v>
      </c>
    </row>
    <row r="804" spans="2:14" x14ac:dyDescent="0.25">
      <c r="B804" t="e">
        <f>VLOOKUP(A804,Data!$A$2:$B$16,2,FALSE)</f>
        <v>#N/A</v>
      </c>
      <c r="C804" t="e">
        <f>VLOOKUP(A804,Data!$A$2:$B$16,3,FALSE)</f>
        <v>#N/A</v>
      </c>
      <c r="D804" s="56"/>
      <c r="H804">
        <f t="shared" si="12"/>
        <v>0</v>
      </c>
      <c r="N804">
        <v>1</v>
      </c>
    </row>
    <row r="805" spans="2:14" x14ac:dyDescent="0.25">
      <c r="B805" t="e">
        <f>VLOOKUP(A805,Data!$A$2:$B$16,2,FALSE)</f>
        <v>#N/A</v>
      </c>
      <c r="C805" t="e">
        <f>VLOOKUP(A805,Data!$A$2:$B$16,3,FALSE)</f>
        <v>#N/A</v>
      </c>
      <c r="D805" s="56"/>
      <c r="H805">
        <f t="shared" si="12"/>
        <v>0</v>
      </c>
      <c r="N805">
        <v>1</v>
      </c>
    </row>
    <row r="806" spans="2:14" x14ac:dyDescent="0.25">
      <c r="B806" t="e">
        <f>VLOOKUP(A806,Data!$A$2:$B$16,2,FALSE)</f>
        <v>#N/A</v>
      </c>
      <c r="C806" t="e">
        <f>VLOOKUP(A806,Data!$A$2:$B$16,3,FALSE)</f>
        <v>#N/A</v>
      </c>
      <c r="D806" s="56"/>
      <c r="H806">
        <f t="shared" si="12"/>
        <v>0</v>
      </c>
      <c r="N806">
        <v>1</v>
      </c>
    </row>
    <row r="807" spans="2:14" x14ac:dyDescent="0.25">
      <c r="B807" t="e">
        <f>VLOOKUP(A807,Data!$A$2:$B$16,2,FALSE)</f>
        <v>#N/A</v>
      </c>
      <c r="C807" t="e">
        <f>VLOOKUP(A807,Data!$A$2:$B$16,3,FALSE)</f>
        <v>#N/A</v>
      </c>
      <c r="D807" s="56"/>
      <c r="H807">
        <f t="shared" si="12"/>
        <v>0</v>
      </c>
      <c r="N807">
        <v>1</v>
      </c>
    </row>
    <row r="808" spans="2:14" x14ac:dyDescent="0.25">
      <c r="B808" t="e">
        <f>VLOOKUP(A808,Data!$A$2:$B$16,2,FALSE)</f>
        <v>#N/A</v>
      </c>
      <c r="C808" t="e">
        <f>VLOOKUP(A808,Data!$A$2:$B$16,3,FALSE)</f>
        <v>#N/A</v>
      </c>
      <c r="D808" s="56"/>
      <c r="H808">
        <f t="shared" si="12"/>
        <v>0</v>
      </c>
      <c r="N808">
        <v>1</v>
      </c>
    </row>
    <row r="809" spans="2:14" x14ac:dyDescent="0.25">
      <c r="B809" t="e">
        <f>VLOOKUP(A809,Data!$A$2:$B$16,2,FALSE)</f>
        <v>#N/A</v>
      </c>
      <c r="C809" t="e">
        <f>VLOOKUP(A809,Data!$A$2:$B$16,3,FALSE)</f>
        <v>#N/A</v>
      </c>
      <c r="D809" s="56"/>
      <c r="H809">
        <f t="shared" si="12"/>
        <v>0</v>
      </c>
      <c r="N809">
        <v>1</v>
      </c>
    </row>
    <row r="810" spans="2:14" x14ac:dyDescent="0.25">
      <c r="B810" t="e">
        <f>VLOOKUP(A810,Data!$A$2:$B$16,2,FALSE)</f>
        <v>#N/A</v>
      </c>
      <c r="C810" t="e">
        <f>VLOOKUP(A810,Data!$A$2:$B$16,3,FALSE)</f>
        <v>#N/A</v>
      </c>
      <c r="D810" s="56"/>
      <c r="H810">
        <f t="shared" si="12"/>
        <v>0</v>
      </c>
      <c r="N810">
        <v>1</v>
      </c>
    </row>
    <row r="811" spans="2:14" x14ac:dyDescent="0.25">
      <c r="B811" t="e">
        <f>VLOOKUP(A811,Data!$A$2:$B$16,2,FALSE)</f>
        <v>#N/A</v>
      </c>
      <c r="C811" t="e">
        <f>VLOOKUP(A811,Data!$A$2:$B$16,3,FALSE)</f>
        <v>#N/A</v>
      </c>
      <c r="D811" s="56"/>
      <c r="H811">
        <f t="shared" si="12"/>
        <v>0</v>
      </c>
      <c r="N811">
        <v>1</v>
      </c>
    </row>
    <row r="812" spans="2:14" x14ac:dyDescent="0.25">
      <c r="B812" t="e">
        <f>VLOOKUP(A812,Data!$A$2:$B$16,2,FALSE)</f>
        <v>#N/A</v>
      </c>
      <c r="C812" t="e">
        <f>VLOOKUP(A812,Data!$A$2:$B$16,3,FALSE)</f>
        <v>#N/A</v>
      </c>
      <c r="D812" s="56"/>
      <c r="H812">
        <f t="shared" si="12"/>
        <v>0</v>
      </c>
      <c r="N812">
        <v>1</v>
      </c>
    </row>
    <row r="813" spans="2:14" x14ac:dyDescent="0.25">
      <c r="B813" t="e">
        <f>VLOOKUP(A813,Data!$A$2:$B$16,2,FALSE)</f>
        <v>#N/A</v>
      </c>
      <c r="C813" t="e">
        <f>VLOOKUP(A813,Data!$A$2:$B$16,3,FALSE)</f>
        <v>#N/A</v>
      </c>
      <c r="D813" s="56"/>
      <c r="H813">
        <f t="shared" si="12"/>
        <v>0</v>
      </c>
      <c r="N813">
        <v>1</v>
      </c>
    </row>
    <row r="814" spans="2:14" x14ac:dyDescent="0.25">
      <c r="B814" t="e">
        <f>VLOOKUP(A814,Data!$A$2:$B$16,2,FALSE)</f>
        <v>#N/A</v>
      </c>
      <c r="C814" t="e">
        <f>VLOOKUP(A814,Data!$A$2:$B$16,3,FALSE)</f>
        <v>#N/A</v>
      </c>
      <c r="D814" s="56"/>
      <c r="H814">
        <f t="shared" si="12"/>
        <v>0</v>
      </c>
      <c r="N814">
        <v>1</v>
      </c>
    </row>
    <row r="815" spans="2:14" x14ac:dyDescent="0.25">
      <c r="B815" t="e">
        <f>VLOOKUP(A815,Data!$A$2:$B$16,2,FALSE)</f>
        <v>#N/A</v>
      </c>
      <c r="C815" t="e">
        <f>VLOOKUP(A815,Data!$A$2:$B$16,3,FALSE)</f>
        <v>#N/A</v>
      </c>
      <c r="D815" s="56"/>
      <c r="H815">
        <f t="shared" si="12"/>
        <v>0</v>
      </c>
      <c r="N815">
        <v>1</v>
      </c>
    </row>
    <row r="816" spans="2:14" x14ac:dyDescent="0.25">
      <c r="B816" t="e">
        <f>VLOOKUP(A816,Data!$A$2:$B$16,2,FALSE)</f>
        <v>#N/A</v>
      </c>
      <c r="C816" t="e">
        <f>VLOOKUP(A816,Data!$A$2:$B$16,3,FALSE)</f>
        <v>#N/A</v>
      </c>
      <c r="D816" s="56"/>
      <c r="H816">
        <f t="shared" si="12"/>
        <v>0</v>
      </c>
      <c r="N816">
        <v>1</v>
      </c>
    </row>
    <row r="817" spans="2:14" x14ac:dyDescent="0.25">
      <c r="B817" t="e">
        <f>VLOOKUP(A817,Data!$A$2:$B$16,2,FALSE)</f>
        <v>#N/A</v>
      </c>
      <c r="C817" t="e">
        <f>VLOOKUP(A817,Data!$A$2:$B$16,3,FALSE)</f>
        <v>#N/A</v>
      </c>
      <c r="D817" s="56"/>
      <c r="H817">
        <f t="shared" si="12"/>
        <v>0</v>
      </c>
      <c r="N817">
        <v>1</v>
      </c>
    </row>
    <row r="818" spans="2:14" x14ac:dyDescent="0.25">
      <c r="B818" t="e">
        <f>VLOOKUP(A818,Data!$A$2:$B$16,2,FALSE)</f>
        <v>#N/A</v>
      </c>
      <c r="C818" t="e">
        <f>VLOOKUP(A818,Data!$A$2:$B$16,3,FALSE)</f>
        <v>#N/A</v>
      </c>
      <c r="D818" s="56"/>
      <c r="H818">
        <f t="shared" si="12"/>
        <v>0</v>
      </c>
      <c r="N818">
        <v>1</v>
      </c>
    </row>
    <row r="819" spans="2:14" x14ac:dyDescent="0.25">
      <c r="B819" t="e">
        <f>VLOOKUP(A819,Data!$A$2:$B$16,2,FALSE)</f>
        <v>#N/A</v>
      </c>
      <c r="C819" t="e">
        <f>VLOOKUP(A819,Data!$A$2:$B$16,3,FALSE)</f>
        <v>#N/A</v>
      </c>
      <c r="D819" s="56"/>
      <c r="H819">
        <f t="shared" si="12"/>
        <v>0</v>
      </c>
      <c r="N819">
        <v>1</v>
      </c>
    </row>
    <row r="820" spans="2:14" x14ac:dyDescent="0.25">
      <c r="B820" t="e">
        <f>VLOOKUP(A820,Data!$A$2:$B$16,2,FALSE)</f>
        <v>#N/A</v>
      </c>
      <c r="C820" t="e">
        <f>VLOOKUP(A820,Data!$A$2:$B$16,3,FALSE)</f>
        <v>#N/A</v>
      </c>
      <c r="D820" s="56"/>
      <c r="H820">
        <f t="shared" si="12"/>
        <v>0</v>
      </c>
      <c r="N820">
        <v>1</v>
      </c>
    </row>
    <row r="821" spans="2:14" x14ac:dyDescent="0.25">
      <c r="B821" t="e">
        <f>VLOOKUP(A821,Data!$A$2:$B$16,2,FALSE)</f>
        <v>#N/A</v>
      </c>
      <c r="C821" t="e">
        <f>VLOOKUP(A821,Data!$A$2:$B$16,3,FALSE)</f>
        <v>#N/A</v>
      </c>
      <c r="D821" s="56"/>
      <c r="H821">
        <f t="shared" si="12"/>
        <v>0</v>
      </c>
      <c r="N821">
        <v>1</v>
      </c>
    </row>
    <row r="822" spans="2:14" x14ac:dyDescent="0.25">
      <c r="B822" t="e">
        <f>VLOOKUP(A822,Data!$A$2:$B$16,2,FALSE)</f>
        <v>#N/A</v>
      </c>
      <c r="C822" t="e">
        <f>VLOOKUP(A822,Data!$A$2:$B$16,3,FALSE)</f>
        <v>#N/A</v>
      </c>
      <c r="D822" s="56"/>
      <c r="H822">
        <f t="shared" si="12"/>
        <v>0</v>
      </c>
      <c r="N822">
        <v>1</v>
      </c>
    </row>
    <row r="823" spans="2:14" x14ac:dyDescent="0.25">
      <c r="B823" t="e">
        <f>VLOOKUP(A823,Data!$A$2:$B$16,2,FALSE)</f>
        <v>#N/A</v>
      </c>
      <c r="C823" t="e">
        <f>VLOOKUP(A823,Data!$A$2:$B$16,3,FALSE)</f>
        <v>#N/A</v>
      </c>
      <c r="D823" s="56"/>
      <c r="H823">
        <f t="shared" si="12"/>
        <v>0</v>
      </c>
      <c r="N823">
        <v>1</v>
      </c>
    </row>
    <row r="824" spans="2:14" x14ac:dyDescent="0.25">
      <c r="B824" t="e">
        <f>VLOOKUP(A824,Data!$A$2:$B$16,2,FALSE)</f>
        <v>#N/A</v>
      </c>
      <c r="C824" t="e">
        <f>VLOOKUP(A824,Data!$A$2:$B$16,3,FALSE)</f>
        <v>#N/A</v>
      </c>
      <c r="D824" s="56"/>
      <c r="H824">
        <f t="shared" si="12"/>
        <v>0</v>
      </c>
      <c r="N824">
        <v>1</v>
      </c>
    </row>
    <row r="825" spans="2:14" x14ac:dyDescent="0.25">
      <c r="B825" t="e">
        <f>VLOOKUP(A825,Data!$A$2:$B$16,2,FALSE)</f>
        <v>#N/A</v>
      </c>
      <c r="C825" t="e">
        <f>VLOOKUP(A825,Data!$A$2:$B$16,3,FALSE)</f>
        <v>#N/A</v>
      </c>
      <c r="D825" s="56"/>
      <c r="H825">
        <f t="shared" si="12"/>
        <v>0</v>
      </c>
      <c r="N825">
        <v>1</v>
      </c>
    </row>
    <row r="826" spans="2:14" x14ac:dyDescent="0.25">
      <c r="B826" t="e">
        <f>VLOOKUP(A826,Data!$A$2:$B$16,2,FALSE)</f>
        <v>#N/A</v>
      </c>
      <c r="C826" t="e">
        <f>VLOOKUP(A826,Data!$A$2:$B$16,3,FALSE)</f>
        <v>#N/A</v>
      </c>
      <c r="D826" s="56"/>
      <c r="H826">
        <f t="shared" si="12"/>
        <v>0</v>
      </c>
      <c r="N826">
        <v>1</v>
      </c>
    </row>
    <row r="827" spans="2:14" x14ac:dyDescent="0.25">
      <c r="B827" t="e">
        <f>VLOOKUP(A827,Data!$A$2:$B$16,2,FALSE)</f>
        <v>#N/A</v>
      </c>
      <c r="C827" t="e">
        <f>VLOOKUP(A827,Data!$A$2:$B$16,3,FALSE)</f>
        <v>#N/A</v>
      </c>
      <c r="D827" s="56"/>
      <c r="H827">
        <f t="shared" si="12"/>
        <v>0</v>
      </c>
      <c r="N827">
        <v>1</v>
      </c>
    </row>
    <row r="828" spans="2:14" x14ac:dyDescent="0.25">
      <c r="B828" t="e">
        <f>VLOOKUP(A828,Data!$A$2:$B$16,2,FALSE)</f>
        <v>#N/A</v>
      </c>
      <c r="C828" t="e">
        <f>VLOOKUP(A828,Data!$A$2:$B$16,3,FALSE)</f>
        <v>#N/A</v>
      </c>
      <c r="D828" s="56"/>
      <c r="H828">
        <f t="shared" si="12"/>
        <v>0</v>
      </c>
      <c r="N828">
        <v>1</v>
      </c>
    </row>
    <row r="829" spans="2:14" x14ac:dyDescent="0.25">
      <c r="B829" t="e">
        <f>VLOOKUP(A829,Data!$A$2:$B$16,2,FALSE)</f>
        <v>#N/A</v>
      </c>
      <c r="C829" t="e">
        <f>VLOOKUP(A829,Data!$A$2:$B$16,3,FALSE)</f>
        <v>#N/A</v>
      </c>
      <c r="D829" s="56"/>
      <c r="H829">
        <f t="shared" si="12"/>
        <v>0</v>
      </c>
      <c r="N829">
        <v>1</v>
      </c>
    </row>
    <row r="830" spans="2:14" x14ac:dyDescent="0.25">
      <c r="B830" t="e">
        <f>VLOOKUP(A830,Data!$A$2:$B$16,2,FALSE)</f>
        <v>#N/A</v>
      </c>
      <c r="C830" t="e">
        <f>VLOOKUP(A830,Data!$A$2:$B$16,3,FALSE)</f>
        <v>#N/A</v>
      </c>
      <c r="D830" s="56"/>
      <c r="H830">
        <f t="shared" si="12"/>
        <v>0</v>
      </c>
      <c r="N830">
        <v>1</v>
      </c>
    </row>
    <row r="831" spans="2:14" x14ac:dyDescent="0.25">
      <c r="B831" t="e">
        <f>VLOOKUP(A831,Data!$A$2:$B$16,2,FALSE)</f>
        <v>#N/A</v>
      </c>
      <c r="C831" t="e">
        <f>VLOOKUP(A831,Data!$A$2:$B$16,3,FALSE)</f>
        <v>#N/A</v>
      </c>
      <c r="D831" s="56"/>
      <c r="H831">
        <f t="shared" si="12"/>
        <v>0</v>
      </c>
      <c r="N831">
        <v>1</v>
      </c>
    </row>
    <row r="832" spans="2:14" x14ac:dyDescent="0.25">
      <c r="B832" t="e">
        <f>VLOOKUP(A832,Data!$A$2:$B$16,2,FALSE)</f>
        <v>#N/A</v>
      </c>
      <c r="C832" t="e">
        <f>VLOOKUP(A832,Data!$A$2:$B$16,3,FALSE)</f>
        <v>#N/A</v>
      </c>
      <c r="D832" s="56"/>
      <c r="H832">
        <f t="shared" si="12"/>
        <v>0</v>
      </c>
      <c r="N832">
        <v>1</v>
      </c>
    </row>
    <row r="833" spans="2:14" x14ac:dyDescent="0.25">
      <c r="B833" t="e">
        <f>VLOOKUP(A833,Data!$A$2:$B$16,2,FALSE)</f>
        <v>#N/A</v>
      </c>
      <c r="C833" t="e">
        <f>VLOOKUP(A833,Data!$A$2:$B$16,3,FALSE)</f>
        <v>#N/A</v>
      </c>
      <c r="D833" s="56"/>
      <c r="H833">
        <f t="shared" si="12"/>
        <v>0</v>
      </c>
      <c r="N833">
        <v>1</v>
      </c>
    </row>
    <row r="834" spans="2:14" x14ac:dyDescent="0.25">
      <c r="B834" t="e">
        <f>VLOOKUP(A834,Data!$A$2:$B$16,2,FALSE)</f>
        <v>#N/A</v>
      </c>
      <c r="C834" t="e">
        <f>VLOOKUP(A834,Data!$A$2:$B$16,3,FALSE)</f>
        <v>#N/A</v>
      </c>
      <c r="D834" s="56"/>
      <c r="H834">
        <f t="shared" si="12"/>
        <v>0</v>
      </c>
      <c r="N834">
        <v>1</v>
      </c>
    </row>
    <row r="835" spans="2:14" x14ac:dyDescent="0.25">
      <c r="B835" t="e">
        <f>VLOOKUP(A835,Data!$A$2:$B$16,2,FALSE)</f>
        <v>#N/A</v>
      </c>
      <c r="C835" t="e">
        <f>VLOOKUP(A835,Data!$A$2:$B$16,3,FALSE)</f>
        <v>#N/A</v>
      </c>
      <c r="D835" s="56"/>
      <c r="H835">
        <f t="shared" ref="H835:H898" si="13">ROUNDUP(G835/60,2)</f>
        <v>0</v>
      </c>
      <c r="N835">
        <v>1</v>
      </c>
    </row>
    <row r="836" spans="2:14" x14ac:dyDescent="0.25">
      <c r="B836" t="e">
        <f>VLOOKUP(A836,Data!$A$2:$B$16,2,FALSE)</f>
        <v>#N/A</v>
      </c>
      <c r="C836" t="e">
        <f>VLOOKUP(A836,Data!$A$2:$B$16,3,FALSE)</f>
        <v>#N/A</v>
      </c>
      <c r="D836" s="56"/>
      <c r="H836">
        <f t="shared" si="13"/>
        <v>0</v>
      </c>
      <c r="N836">
        <v>1</v>
      </c>
    </row>
    <row r="837" spans="2:14" x14ac:dyDescent="0.25">
      <c r="B837" t="e">
        <f>VLOOKUP(A837,Data!$A$2:$B$16,2,FALSE)</f>
        <v>#N/A</v>
      </c>
      <c r="C837" t="e">
        <f>VLOOKUP(A837,Data!$A$2:$B$16,3,FALSE)</f>
        <v>#N/A</v>
      </c>
      <c r="D837" s="56"/>
      <c r="H837">
        <f t="shared" si="13"/>
        <v>0</v>
      </c>
      <c r="N837">
        <v>1</v>
      </c>
    </row>
    <row r="838" spans="2:14" x14ac:dyDescent="0.25">
      <c r="B838" t="e">
        <f>VLOOKUP(A838,Data!$A$2:$B$16,2,FALSE)</f>
        <v>#N/A</v>
      </c>
      <c r="C838" t="e">
        <f>VLOOKUP(A838,Data!$A$2:$B$16,3,FALSE)</f>
        <v>#N/A</v>
      </c>
      <c r="D838" s="56"/>
      <c r="H838">
        <f t="shared" si="13"/>
        <v>0</v>
      </c>
      <c r="N838">
        <v>1</v>
      </c>
    </row>
    <row r="839" spans="2:14" x14ac:dyDescent="0.25">
      <c r="B839" t="e">
        <f>VLOOKUP(A839,Data!$A$2:$B$16,2,FALSE)</f>
        <v>#N/A</v>
      </c>
      <c r="C839" t="e">
        <f>VLOOKUP(A839,Data!$A$2:$B$16,3,FALSE)</f>
        <v>#N/A</v>
      </c>
      <c r="D839" s="56"/>
      <c r="H839">
        <f t="shared" si="13"/>
        <v>0</v>
      </c>
      <c r="N839">
        <v>1</v>
      </c>
    </row>
    <row r="840" spans="2:14" x14ac:dyDescent="0.25">
      <c r="B840" t="e">
        <f>VLOOKUP(A840,Data!$A$2:$B$16,2,FALSE)</f>
        <v>#N/A</v>
      </c>
      <c r="C840" t="e">
        <f>VLOOKUP(A840,Data!$A$2:$B$16,3,FALSE)</f>
        <v>#N/A</v>
      </c>
      <c r="D840" s="56"/>
      <c r="H840">
        <f t="shared" si="13"/>
        <v>0</v>
      </c>
      <c r="N840">
        <v>1</v>
      </c>
    </row>
    <row r="841" spans="2:14" x14ac:dyDescent="0.25">
      <c r="B841" t="e">
        <f>VLOOKUP(A841,Data!$A$2:$B$16,2,FALSE)</f>
        <v>#N/A</v>
      </c>
      <c r="C841" t="e">
        <f>VLOOKUP(A841,Data!$A$2:$B$16,3,FALSE)</f>
        <v>#N/A</v>
      </c>
      <c r="D841" s="56"/>
      <c r="H841">
        <f t="shared" si="13"/>
        <v>0</v>
      </c>
      <c r="N841">
        <v>1</v>
      </c>
    </row>
    <row r="842" spans="2:14" x14ac:dyDescent="0.25">
      <c r="B842" t="e">
        <f>VLOOKUP(A842,Data!$A$2:$B$16,2,FALSE)</f>
        <v>#N/A</v>
      </c>
      <c r="C842" t="e">
        <f>VLOOKUP(A842,Data!$A$2:$B$16,3,FALSE)</f>
        <v>#N/A</v>
      </c>
      <c r="D842" s="56"/>
      <c r="H842">
        <f t="shared" si="13"/>
        <v>0</v>
      </c>
      <c r="N842">
        <v>1</v>
      </c>
    </row>
    <row r="843" spans="2:14" x14ac:dyDescent="0.25">
      <c r="B843" t="e">
        <f>VLOOKUP(A843,Data!$A$2:$B$16,2,FALSE)</f>
        <v>#N/A</v>
      </c>
      <c r="C843" t="e">
        <f>VLOOKUP(A843,Data!$A$2:$B$16,3,FALSE)</f>
        <v>#N/A</v>
      </c>
      <c r="D843" s="56"/>
      <c r="H843">
        <f t="shared" si="13"/>
        <v>0</v>
      </c>
      <c r="N843">
        <v>1</v>
      </c>
    </row>
    <row r="844" spans="2:14" x14ac:dyDescent="0.25">
      <c r="B844" t="e">
        <f>VLOOKUP(A844,Data!$A$2:$B$16,2,FALSE)</f>
        <v>#N/A</v>
      </c>
      <c r="C844" t="e">
        <f>VLOOKUP(A844,Data!$A$2:$B$16,3,FALSE)</f>
        <v>#N/A</v>
      </c>
      <c r="D844" s="56"/>
      <c r="H844">
        <f t="shared" si="13"/>
        <v>0</v>
      </c>
      <c r="N844">
        <v>1</v>
      </c>
    </row>
    <row r="845" spans="2:14" x14ac:dyDescent="0.25">
      <c r="B845" t="e">
        <f>VLOOKUP(A845,Data!$A$2:$B$16,2,FALSE)</f>
        <v>#N/A</v>
      </c>
      <c r="C845" t="e">
        <f>VLOOKUP(A845,Data!$A$2:$B$16,3,FALSE)</f>
        <v>#N/A</v>
      </c>
      <c r="D845" s="56"/>
      <c r="H845">
        <f t="shared" si="13"/>
        <v>0</v>
      </c>
      <c r="N845">
        <v>1</v>
      </c>
    </row>
    <row r="846" spans="2:14" x14ac:dyDescent="0.25">
      <c r="B846" t="e">
        <f>VLOOKUP(A846,Data!$A$2:$B$16,2,FALSE)</f>
        <v>#N/A</v>
      </c>
      <c r="C846" t="e">
        <f>VLOOKUP(A846,Data!$A$2:$B$16,3,FALSE)</f>
        <v>#N/A</v>
      </c>
      <c r="D846" s="56"/>
      <c r="H846">
        <f t="shared" si="13"/>
        <v>0</v>
      </c>
      <c r="N846">
        <v>1</v>
      </c>
    </row>
    <row r="847" spans="2:14" x14ac:dyDescent="0.25">
      <c r="B847" t="e">
        <f>VLOOKUP(A847,Data!$A$2:$B$16,2,FALSE)</f>
        <v>#N/A</v>
      </c>
      <c r="C847" t="e">
        <f>VLOOKUP(A847,Data!$A$2:$B$16,3,FALSE)</f>
        <v>#N/A</v>
      </c>
      <c r="D847" s="56"/>
      <c r="H847">
        <f t="shared" si="13"/>
        <v>0</v>
      </c>
      <c r="N847">
        <v>1</v>
      </c>
    </row>
    <row r="848" spans="2:14" x14ac:dyDescent="0.25">
      <c r="B848" t="e">
        <f>VLOOKUP(A848,Data!$A$2:$B$16,2,FALSE)</f>
        <v>#N/A</v>
      </c>
      <c r="C848" t="e">
        <f>VLOOKUP(A848,Data!$A$2:$B$16,3,FALSE)</f>
        <v>#N/A</v>
      </c>
      <c r="D848" s="56"/>
      <c r="H848">
        <f t="shared" si="13"/>
        <v>0</v>
      </c>
      <c r="N848">
        <v>1</v>
      </c>
    </row>
    <row r="849" spans="2:14" x14ac:dyDescent="0.25">
      <c r="B849" t="e">
        <f>VLOOKUP(A849,Data!$A$2:$B$16,2,FALSE)</f>
        <v>#N/A</v>
      </c>
      <c r="C849" t="e">
        <f>VLOOKUP(A849,Data!$A$2:$B$16,3,FALSE)</f>
        <v>#N/A</v>
      </c>
      <c r="D849" s="56"/>
      <c r="H849">
        <f t="shared" si="13"/>
        <v>0</v>
      </c>
      <c r="N849">
        <v>1</v>
      </c>
    </row>
    <row r="850" spans="2:14" x14ac:dyDescent="0.25">
      <c r="B850" t="e">
        <f>VLOOKUP(A850,Data!$A$2:$B$16,2,FALSE)</f>
        <v>#N/A</v>
      </c>
      <c r="C850" t="e">
        <f>VLOOKUP(A850,Data!$A$2:$B$16,3,FALSE)</f>
        <v>#N/A</v>
      </c>
      <c r="D850" s="56"/>
      <c r="H850">
        <f t="shared" si="13"/>
        <v>0</v>
      </c>
      <c r="N850">
        <v>1</v>
      </c>
    </row>
    <row r="851" spans="2:14" x14ac:dyDescent="0.25">
      <c r="B851" t="e">
        <f>VLOOKUP(A851,Data!$A$2:$B$16,2,FALSE)</f>
        <v>#N/A</v>
      </c>
      <c r="C851" t="e">
        <f>VLOOKUP(A851,Data!$A$2:$B$16,3,FALSE)</f>
        <v>#N/A</v>
      </c>
      <c r="D851" s="56"/>
      <c r="H851">
        <f t="shared" si="13"/>
        <v>0</v>
      </c>
      <c r="N851">
        <v>1</v>
      </c>
    </row>
    <row r="852" spans="2:14" x14ac:dyDescent="0.25">
      <c r="B852" t="e">
        <f>VLOOKUP(A852,Data!$A$2:$B$16,2,FALSE)</f>
        <v>#N/A</v>
      </c>
      <c r="C852" t="e">
        <f>VLOOKUP(A852,Data!$A$2:$B$16,3,FALSE)</f>
        <v>#N/A</v>
      </c>
      <c r="D852" s="56"/>
      <c r="H852">
        <f t="shared" si="13"/>
        <v>0</v>
      </c>
      <c r="N852">
        <v>1</v>
      </c>
    </row>
    <row r="853" spans="2:14" x14ac:dyDescent="0.25">
      <c r="B853" t="e">
        <f>VLOOKUP(A853,Data!$A$2:$B$16,2,FALSE)</f>
        <v>#N/A</v>
      </c>
      <c r="C853" t="e">
        <f>VLOOKUP(A853,Data!$A$2:$B$16,3,FALSE)</f>
        <v>#N/A</v>
      </c>
      <c r="D853" s="56"/>
      <c r="H853">
        <f t="shared" si="13"/>
        <v>0</v>
      </c>
      <c r="N853">
        <v>1</v>
      </c>
    </row>
    <row r="854" spans="2:14" x14ac:dyDescent="0.25">
      <c r="B854" t="e">
        <f>VLOOKUP(A854,Data!$A$2:$B$16,2,FALSE)</f>
        <v>#N/A</v>
      </c>
      <c r="C854" t="e">
        <f>VLOOKUP(A854,Data!$A$2:$B$16,3,FALSE)</f>
        <v>#N/A</v>
      </c>
      <c r="D854" s="56"/>
      <c r="H854">
        <f t="shared" si="13"/>
        <v>0</v>
      </c>
      <c r="N854">
        <v>1</v>
      </c>
    </row>
    <row r="855" spans="2:14" x14ac:dyDescent="0.25">
      <c r="B855" t="e">
        <f>VLOOKUP(A855,Data!$A$2:$B$16,2,FALSE)</f>
        <v>#N/A</v>
      </c>
      <c r="C855" t="e">
        <f>VLOOKUP(A855,Data!$A$2:$B$16,3,FALSE)</f>
        <v>#N/A</v>
      </c>
      <c r="D855" s="56"/>
      <c r="H855">
        <f t="shared" si="13"/>
        <v>0</v>
      </c>
      <c r="N855">
        <v>1</v>
      </c>
    </row>
    <row r="856" spans="2:14" x14ac:dyDescent="0.25">
      <c r="B856" t="e">
        <f>VLOOKUP(A856,Data!$A$2:$B$16,2,FALSE)</f>
        <v>#N/A</v>
      </c>
      <c r="C856" t="e">
        <f>VLOOKUP(A856,Data!$A$2:$B$16,3,FALSE)</f>
        <v>#N/A</v>
      </c>
      <c r="D856" s="56"/>
      <c r="H856">
        <f t="shared" si="13"/>
        <v>0</v>
      </c>
      <c r="N856">
        <v>1</v>
      </c>
    </row>
    <row r="857" spans="2:14" x14ac:dyDescent="0.25">
      <c r="B857" t="e">
        <f>VLOOKUP(A857,Data!$A$2:$B$16,2,FALSE)</f>
        <v>#N/A</v>
      </c>
      <c r="C857" t="e">
        <f>VLOOKUP(A857,Data!$A$2:$B$16,3,FALSE)</f>
        <v>#N/A</v>
      </c>
      <c r="D857" s="56"/>
      <c r="H857">
        <f t="shared" si="13"/>
        <v>0</v>
      </c>
      <c r="N857">
        <v>1</v>
      </c>
    </row>
    <row r="858" spans="2:14" x14ac:dyDescent="0.25">
      <c r="B858" t="e">
        <f>VLOOKUP(A858,Data!$A$2:$B$16,2,FALSE)</f>
        <v>#N/A</v>
      </c>
      <c r="C858" t="e">
        <f>VLOOKUP(A858,Data!$A$2:$B$16,3,FALSE)</f>
        <v>#N/A</v>
      </c>
      <c r="D858" s="56"/>
      <c r="H858">
        <f t="shared" si="13"/>
        <v>0</v>
      </c>
      <c r="N858">
        <v>1</v>
      </c>
    </row>
    <row r="859" spans="2:14" x14ac:dyDescent="0.25">
      <c r="B859" t="e">
        <f>VLOOKUP(A859,Data!$A$2:$B$16,2,FALSE)</f>
        <v>#N/A</v>
      </c>
      <c r="C859" t="e">
        <f>VLOOKUP(A859,Data!$A$2:$B$16,3,FALSE)</f>
        <v>#N/A</v>
      </c>
      <c r="D859" s="56"/>
      <c r="H859">
        <f t="shared" si="13"/>
        <v>0</v>
      </c>
      <c r="N859">
        <v>1</v>
      </c>
    </row>
    <row r="860" spans="2:14" x14ac:dyDescent="0.25">
      <c r="B860" t="e">
        <f>VLOOKUP(A860,Data!$A$2:$B$16,2,FALSE)</f>
        <v>#N/A</v>
      </c>
      <c r="C860" t="e">
        <f>VLOOKUP(A860,Data!$A$2:$B$16,3,FALSE)</f>
        <v>#N/A</v>
      </c>
      <c r="D860" s="56"/>
      <c r="H860">
        <f t="shared" si="13"/>
        <v>0</v>
      </c>
      <c r="N860">
        <v>1</v>
      </c>
    </row>
    <row r="861" spans="2:14" x14ac:dyDescent="0.25">
      <c r="B861" t="e">
        <f>VLOOKUP(A861,Data!$A$2:$B$16,2,FALSE)</f>
        <v>#N/A</v>
      </c>
      <c r="C861" t="e">
        <f>VLOOKUP(A861,Data!$A$2:$B$16,3,FALSE)</f>
        <v>#N/A</v>
      </c>
      <c r="D861" s="56"/>
      <c r="H861">
        <f t="shared" si="13"/>
        <v>0</v>
      </c>
      <c r="N861">
        <v>1</v>
      </c>
    </row>
    <row r="862" spans="2:14" x14ac:dyDescent="0.25">
      <c r="B862" t="e">
        <f>VLOOKUP(A862,Data!$A$2:$B$16,2,FALSE)</f>
        <v>#N/A</v>
      </c>
      <c r="C862" t="e">
        <f>VLOOKUP(A862,Data!$A$2:$B$16,3,FALSE)</f>
        <v>#N/A</v>
      </c>
      <c r="D862" s="56"/>
      <c r="H862">
        <f t="shared" si="13"/>
        <v>0</v>
      </c>
      <c r="N862">
        <v>1</v>
      </c>
    </row>
    <row r="863" spans="2:14" x14ac:dyDescent="0.25">
      <c r="B863" t="e">
        <f>VLOOKUP(A863,Data!$A$2:$B$16,2,FALSE)</f>
        <v>#N/A</v>
      </c>
      <c r="C863" t="e">
        <f>VLOOKUP(A863,Data!$A$2:$B$16,3,FALSE)</f>
        <v>#N/A</v>
      </c>
      <c r="D863" s="56"/>
      <c r="H863">
        <f t="shared" si="13"/>
        <v>0</v>
      </c>
      <c r="N863">
        <v>1</v>
      </c>
    </row>
    <row r="864" spans="2:14" x14ac:dyDescent="0.25">
      <c r="B864" t="e">
        <f>VLOOKUP(A864,Data!$A$2:$B$16,2,FALSE)</f>
        <v>#N/A</v>
      </c>
      <c r="C864" t="e">
        <f>VLOOKUP(A864,Data!$A$2:$B$16,3,FALSE)</f>
        <v>#N/A</v>
      </c>
      <c r="D864" s="56"/>
      <c r="H864">
        <f t="shared" si="13"/>
        <v>0</v>
      </c>
      <c r="N864">
        <v>1</v>
      </c>
    </row>
    <row r="865" spans="2:14" x14ac:dyDescent="0.25">
      <c r="B865" t="e">
        <f>VLOOKUP(A865,Data!$A$2:$B$16,2,FALSE)</f>
        <v>#N/A</v>
      </c>
      <c r="C865" t="e">
        <f>VLOOKUP(A865,Data!$A$2:$B$16,3,FALSE)</f>
        <v>#N/A</v>
      </c>
      <c r="D865" s="56"/>
      <c r="H865">
        <f t="shared" si="13"/>
        <v>0</v>
      </c>
      <c r="N865">
        <v>1</v>
      </c>
    </row>
    <row r="866" spans="2:14" x14ac:dyDescent="0.25">
      <c r="B866" t="e">
        <f>VLOOKUP(A866,Data!$A$2:$B$16,2,FALSE)</f>
        <v>#N/A</v>
      </c>
      <c r="C866" t="e">
        <f>VLOOKUP(A866,Data!$A$2:$B$16,3,FALSE)</f>
        <v>#N/A</v>
      </c>
      <c r="D866" s="56"/>
      <c r="H866">
        <f t="shared" si="13"/>
        <v>0</v>
      </c>
      <c r="N866">
        <v>1</v>
      </c>
    </row>
    <row r="867" spans="2:14" x14ac:dyDescent="0.25">
      <c r="B867" t="e">
        <f>VLOOKUP(A867,Data!$A$2:$B$16,2,FALSE)</f>
        <v>#N/A</v>
      </c>
      <c r="C867" t="e">
        <f>VLOOKUP(A867,Data!$A$2:$B$16,3,FALSE)</f>
        <v>#N/A</v>
      </c>
      <c r="D867" s="56"/>
      <c r="H867">
        <f t="shared" si="13"/>
        <v>0</v>
      </c>
      <c r="N867">
        <v>1</v>
      </c>
    </row>
    <row r="868" spans="2:14" x14ac:dyDescent="0.25">
      <c r="B868" t="e">
        <f>VLOOKUP(A868,Data!$A$2:$B$16,2,FALSE)</f>
        <v>#N/A</v>
      </c>
      <c r="C868" t="e">
        <f>VLOOKUP(A868,Data!$A$2:$B$16,3,FALSE)</f>
        <v>#N/A</v>
      </c>
      <c r="D868" s="56"/>
      <c r="H868">
        <f t="shared" si="13"/>
        <v>0</v>
      </c>
      <c r="N868">
        <v>1</v>
      </c>
    </row>
    <row r="869" spans="2:14" x14ac:dyDescent="0.25">
      <c r="B869" t="e">
        <f>VLOOKUP(A869,Data!$A$2:$B$16,2,FALSE)</f>
        <v>#N/A</v>
      </c>
      <c r="C869" t="e">
        <f>VLOOKUP(A869,Data!$A$2:$B$16,3,FALSE)</f>
        <v>#N/A</v>
      </c>
      <c r="D869" s="56"/>
      <c r="H869">
        <f t="shared" si="13"/>
        <v>0</v>
      </c>
      <c r="N869">
        <v>1</v>
      </c>
    </row>
    <row r="870" spans="2:14" x14ac:dyDescent="0.25">
      <c r="B870" t="e">
        <f>VLOOKUP(A870,Data!$A$2:$B$16,2,FALSE)</f>
        <v>#N/A</v>
      </c>
      <c r="C870" t="e">
        <f>VLOOKUP(A870,Data!$A$2:$B$16,3,FALSE)</f>
        <v>#N/A</v>
      </c>
      <c r="D870" s="56"/>
      <c r="H870">
        <f t="shared" si="13"/>
        <v>0</v>
      </c>
      <c r="N870">
        <v>1</v>
      </c>
    </row>
    <row r="871" spans="2:14" x14ac:dyDescent="0.25">
      <c r="B871" t="e">
        <f>VLOOKUP(A871,Data!$A$2:$B$16,2,FALSE)</f>
        <v>#N/A</v>
      </c>
      <c r="C871" t="e">
        <f>VLOOKUP(A871,Data!$A$2:$B$16,3,FALSE)</f>
        <v>#N/A</v>
      </c>
      <c r="D871" s="56"/>
      <c r="H871">
        <f t="shared" si="13"/>
        <v>0</v>
      </c>
      <c r="N871">
        <v>1</v>
      </c>
    </row>
    <row r="872" spans="2:14" x14ac:dyDescent="0.25">
      <c r="B872" t="e">
        <f>VLOOKUP(A872,Data!$A$2:$B$16,2,FALSE)</f>
        <v>#N/A</v>
      </c>
      <c r="C872" t="e">
        <f>VLOOKUP(A872,Data!$A$2:$B$16,3,FALSE)</f>
        <v>#N/A</v>
      </c>
      <c r="D872" s="56"/>
      <c r="H872">
        <f t="shared" si="13"/>
        <v>0</v>
      </c>
      <c r="N872">
        <v>1</v>
      </c>
    </row>
    <row r="873" spans="2:14" x14ac:dyDescent="0.25">
      <c r="B873" t="e">
        <f>VLOOKUP(A873,Data!$A$2:$B$16,2,FALSE)</f>
        <v>#N/A</v>
      </c>
      <c r="C873" t="e">
        <f>VLOOKUP(A873,Data!$A$2:$B$16,3,FALSE)</f>
        <v>#N/A</v>
      </c>
      <c r="D873" s="56"/>
      <c r="H873">
        <f t="shared" si="13"/>
        <v>0</v>
      </c>
      <c r="N873">
        <v>1</v>
      </c>
    </row>
    <row r="874" spans="2:14" x14ac:dyDescent="0.25">
      <c r="B874" t="e">
        <f>VLOOKUP(A874,Data!$A$2:$B$16,2,FALSE)</f>
        <v>#N/A</v>
      </c>
      <c r="C874" t="e">
        <f>VLOOKUP(A874,Data!$A$2:$B$16,3,FALSE)</f>
        <v>#N/A</v>
      </c>
      <c r="D874" s="56"/>
      <c r="H874">
        <f t="shared" si="13"/>
        <v>0</v>
      </c>
      <c r="N874">
        <v>1</v>
      </c>
    </row>
    <row r="875" spans="2:14" x14ac:dyDescent="0.25">
      <c r="B875" t="e">
        <f>VLOOKUP(A875,Data!$A$2:$B$16,2,FALSE)</f>
        <v>#N/A</v>
      </c>
      <c r="C875" t="e">
        <f>VLOOKUP(A875,Data!$A$2:$B$16,3,FALSE)</f>
        <v>#N/A</v>
      </c>
      <c r="D875" s="56"/>
      <c r="H875">
        <f t="shared" si="13"/>
        <v>0</v>
      </c>
      <c r="N875">
        <v>1</v>
      </c>
    </row>
    <row r="876" spans="2:14" x14ac:dyDescent="0.25">
      <c r="B876" t="e">
        <f>VLOOKUP(A876,Data!$A$2:$B$16,2,FALSE)</f>
        <v>#N/A</v>
      </c>
      <c r="C876" t="e">
        <f>VLOOKUP(A876,Data!$A$2:$B$16,3,FALSE)</f>
        <v>#N/A</v>
      </c>
      <c r="D876" s="56"/>
      <c r="H876">
        <f t="shared" si="13"/>
        <v>0</v>
      </c>
      <c r="N876">
        <v>1</v>
      </c>
    </row>
    <row r="877" spans="2:14" x14ac:dyDescent="0.25">
      <c r="B877" t="e">
        <f>VLOOKUP(A877,Data!$A$2:$B$16,2,FALSE)</f>
        <v>#N/A</v>
      </c>
      <c r="C877" t="e">
        <f>VLOOKUP(A877,Data!$A$2:$B$16,3,FALSE)</f>
        <v>#N/A</v>
      </c>
      <c r="D877" s="56"/>
      <c r="H877">
        <f t="shared" si="13"/>
        <v>0</v>
      </c>
      <c r="N877">
        <v>1</v>
      </c>
    </row>
    <row r="878" spans="2:14" x14ac:dyDescent="0.25">
      <c r="B878" t="e">
        <f>VLOOKUP(A878,Data!$A$2:$B$16,2,FALSE)</f>
        <v>#N/A</v>
      </c>
      <c r="C878" t="e">
        <f>VLOOKUP(A878,Data!$A$2:$B$16,3,FALSE)</f>
        <v>#N/A</v>
      </c>
      <c r="D878" s="56"/>
      <c r="H878">
        <f t="shared" si="13"/>
        <v>0</v>
      </c>
      <c r="N878">
        <v>1</v>
      </c>
    </row>
    <row r="879" spans="2:14" x14ac:dyDescent="0.25">
      <c r="B879" t="e">
        <f>VLOOKUP(A879,Data!$A$2:$B$16,2,FALSE)</f>
        <v>#N/A</v>
      </c>
      <c r="C879" t="e">
        <f>VLOOKUP(A879,Data!$A$2:$B$16,3,FALSE)</f>
        <v>#N/A</v>
      </c>
      <c r="D879" s="56"/>
      <c r="H879">
        <f t="shared" si="13"/>
        <v>0</v>
      </c>
      <c r="N879">
        <v>1</v>
      </c>
    </row>
    <row r="880" spans="2:14" x14ac:dyDescent="0.25">
      <c r="B880" t="e">
        <f>VLOOKUP(A880,Data!$A$2:$B$16,2,FALSE)</f>
        <v>#N/A</v>
      </c>
      <c r="C880" t="e">
        <f>VLOOKUP(A880,Data!$A$2:$B$16,3,FALSE)</f>
        <v>#N/A</v>
      </c>
      <c r="D880" s="56"/>
      <c r="H880">
        <f t="shared" si="13"/>
        <v>0</v>
      </c>
      <c r="N880">
        <v>1</v>
      </c>
    </row>
    <row r="881" spans="2:14" x14ac:dyDescent="0.25">
      <c r="B881" t="e">
        <f>VLOOKUP(A881,Data!$A$2:$B$16,2,FALSE)</f>
        <v>#N/A</v>
      </c>
      <c r="C881" t="e">
        <f>VLOOKUP(A881,Data!$A$2:$B$16,3,FALSE)</f>
        <v>#N/A</v>
      </c>
      <c r="D881" s="56"/>
      <c r="H881">
        <f t="shared" si="13"/>
        <v>0</v>
      </c>
      <c r="N881">
        <v>1</v>
      </c>
    </row>
    <row r="882" spans="2:14" x14ac:dyDescent="0.25">
      <c r="B882" t="e">
        <f>VLOOKUP(A882,Data!$A$2:$B$16,2,FALSE)</f>
        <v>#N/A</v>
      </c>
      <c r="C882" t="e">
        <f>VLOOKUP(A882,Data!$A$2:$B$16,3,FALSE)</f>
        <v>#N/A</v>
      </c>
      <c r="D882" s="56"/>
      <c r="H882">
        <f t="shared" si="13"/>
        <v>0</v>
      </c>
      <c r="N882">
        <v>1</v>
      </c>
    </row>
    <row r="883" spans="2:14" x14ac:dyDescent="0.25">
      <c r="B883" t="e">
        <f>VLOOKUP(A883,Data!$A$2:$B$16,2,FALSE)</f>
        <v>#N/A</v>
      </c>
      <c r="C883" t="e">
        <f>VLOOKUP(A883,Data!$A$2:$B$16,3,FALSE)</f>
        <v>#N/A</v>
      </c>
      <c r="D883" s="56"/>
      <c r="H883">
        <f t="shared" si="13"/>
        <v>0</v>
      </c>
      <c r="N883">
        <v>1</v>
      </c>
    </row>
    <row r="884" spans="2:14" x14ac:dyDescent="0.25">
      <c r="B884" t="e">
        <f>VLOOKUP(A884,Data!$A$2:$B$16,2,FALSE)</f>
        <v>#N/A</v>
      </c>
      <c r="C884" t="e">
        <f>VLOOKUP(A884,Data!$A$2:$B$16,3,FALSE)</f>
        <v>#N/A</v>
      </c>
      <c r="D884" s="56"/>
      <c r="H884">
        <f t="shared" si="13"/>
        <v>0</v>
      </c>
      <c r="N884">
        <v>1</v>
      </c>
    </row>
    <row r="885" spans="2:14" x14ac:dyDescent="0.25">
      <c r="B885" t="e">
        <f>VLOOKUP(A885,Data!$A$2:$B$16,2,FALSE)</f>
        <v>#N/A</v>
      </c>
      <c r="C885" t="e">
        <f>VLOOKUP(A885,Data!$A$2:$B$16,3,FALSE)</f>
        <v>#N/A</v>
      </c>
      <c r="D885" s="56"/>
      <c r="H885">
        <f t="shared" si="13"/>
        <v>0</v>
      </c>
      <c r="N885">
        <v>1</v>
      </c>
    </row>
    <row r="886" spans="2:14" x14ac:dyDescent="0.25">
      <c r="B886" t="e">
        <f>VLOOKUP(A886,Data!$A$2:$B$16,2,FALSE)</f>
        <v>#N/A</v>
      </c>
      <c r="C886" t="e">
        <f>VLOOKUP(A886,Data!$A$2:$B$16,3,FALSE)</f>
        <v>#N/A</v>
      </c>
      <c r="D886" s="56"/>
      <c r="H886">
        <f t="shared" si="13"/>
        <v>0</v>
      </c>
      <c r="N886">
        <v>1</v>
      </c>
    </row>
    <row r="887" spans="2:14" x14ac:dyDescent="0.25">
      <c r="B887" t="e">
        <f>VLOOKUP(A887,Data!$A$2:$B$16,2,FALSE)</f>
        <v>#N/A</v>
      </c>
      <c r="C887" t="e">
        <f>VLOOKUP(A887,Data!$A$2:$B$16,3,FALSE)</f>
        <v>#N/A</v>
      </c>
      <c r="D887" s="56"/>
      <c r="H887">
        <f t="shared" si="13"/>
        <v>0</v>
      </c>
      <c r="N887">
        <v>1</v>
      </c>
    </row>
    <row r="888" spans="2:14" x14ac:dyDescent="0.25">
      <c r="B888" t="e">
        <f>VLOOKUP(A888,Data!$A$2:$B$16,2,FALSE)</f>
        <v>#N/A</v>
      </c>
      <c r="C888" t="e">
        <f>VLOOKUP(A888,Data!$A$2:$B$16,3,FALSE)</f>
        <v>#N/A</v>
      </c>
      <c r="D888" s="56"/>
      <c r="H888">
        <f t="shared" si="13"/>
        <v>0</v>
      </c>
      <c r="N888">
        <v>1</v>
      </c>
    </row>
    <row r="889" spans="2:14" x14ac:dyDescent="0.25">
      <c r="B889" t="e">
        <f>VLOOKUP(A889,Data!$A$2:$B$16,2,FALSE)</f>
        <v>#N/A</v>
      </c>
      <c r="C889" t="e">
        <f>VLOOKUP(A889,Data!$A$2:$B$16,3,FALSE)</f>
        <v>#N/A</v>
      </c>
      <c r="D889" s="56"/>
      <c r="H889">
        <f t="shared" si="13"/>
        <v>0</v>
      </c>
      <c r="N889">
        <v>1</v>
      </c>
    </row>
    <row r="890" spans="2:14" x14ac:dyDescent="0.25">
      <c r="B890" t="e">
        <f>VLOOKUP(A890,Data!$A$2:$B$16,2,FALSE)</f>
        <v>#N/A</v>
      </c>
      <c r="C890" t="e">
        <f>VLOOKUP(A890,Data!$A$2:$B$16,3,FALSE)</f>
        <v>#N/A</v>
      </c>
      <c r="D890" s="56"/>
      <c r="H890">
        <f t="shared" si="13"/>
        <v>0</v>
      </c>
      <c r="N890">
        <v>1</v>
      </c>
    </row>
    <row r="891" spans="2:14" x14ac:dyDescent="0.25">
      <c r="B891" t="e">
        <f>VLOOKUP(A891,Data!$A$2:$B$16,2,FALSE)</f>
        <v>#N/A</v>
      </c>
      <c r="C891" t="e">
        <f>VLOOKUP(A891,Data!$A$2:$B$16,3,FALSE)</f>
        <v>#N/A</v>
      </c>
      <c r="D891" s="56"/>
      <c r="H891">
        <f t="shared" si="13"/>
        <v>0</v>
      </c>
      <c r="N891">
        <v>1</v>
      </c>
    </row>
    <row r="892" spans="2:14" x14ac:dyDescent="0.25">
      <c r="B892" t="e">
        <f>VLOOKUP(A892,Data!$A$2:$B$16,2,FALSE)</f>
        <v>#N/A</v>
      </c>
      <c r="C892" t="e">
        <f>VLOOKUP(A892,Data!$A$2:$B$16,3,FALSE)</f>
        <v>#N/A</v>
      </c>
      <c r="D892" s="56"/>
      <c r="H892">
        <f t="shared" si="13"/>
        <v>0</v>
      </c>
      <c r="N892">
        <v>1</v>
      </c>
    </row>
    <row r="893" spans="2:14" x14ac:dyDescent="0.25">
      <c r="B893" t="e">
        <f>VLOOKUP(A893,Data!$A$2:$B$16,2,FALSE)</f>
        <v>#N/A</v>
      </c>
      <c r="C893" t="e">
        <f>VLOOKUP(A893,Data!$A$2:$B$16,3,FALSE)</f>
        <v>#N/A</v>
      </c>
      <c r="D893" s="56"/>
      <c r="H893">
        <f t="shared" si="13"/>
        <v>0</v>
      </c>
      <c r="N893">
        <v>1</v>
      </c>
    </row>
    <row r="894" spans="2:14" x14ac:dyDescent="0.25">
      <c r="B894" t="e">
        <f>VLOOKUP(A894,Data!$A$2:$B$16,2,FALSE)</f>
        <v>#N/A</v>
      </c>
      <c r="C894" t="e">
        <f>VLOOKUP(A894,Data!$A$2:$B$16,3,FALSE)</f>
        <v>#N/A</v>
      </c>
      <c r="D894" s="56"/>
      <c r="H894">
        <f t="shared" si="13"/>
        <v>0</v>
      </c>
      <c r="N894">
        <v>1</v>
      </c>
    </row>
    <row r="895" spans="2:14" x14ac:dyDescent="0.25">
      <c r="B895" t="e">
        <f>VLOOKUP(A895,Data!$A$2:$B$16,2,FALSE)</f>
        <v>#N/A</v>
      </c>
      <c r="C895" t="e">
        <f>VLOOKUP(A895,Data!$A$2:$B$16,3,FALSE)</f>
        <v>#N/A</v>
      </c>
      <c r="D895" s="56"/>
      <c r="H895">
        <f t="shared" si="13"/>
        <v>0</v>
      </c>
      <c r="N895">
        <v>1</v>
      </c>
    </row>
    <row r="896" spans="2:14" x14ac:dyDescent="0.25">
      <c r="B896" t="e">
        <f>VLOOKUP(A896,Data!$A$2:$B$16,2,FALSE)</f>
        <v>#N/A</v>
      </c>
      <c r="C896" t="e">
        <f>VLOOKUP(A896,Data!$A$2:$B$16,3,FALSE)</f>
        <v>#N/A</v>
      </c>
      <c r="D896" s="56"/>
      <c r="H896">
        <f t="shared" si="13"/>
        <v>0</v>
      </c>
      <c r="N896">
        <v>1</v>
      </c>
    </row>
    <row r="897" spans="2:14" x14ac:dyDescent="0.25">
      <c r="B897" t="e">
        <f>VLOOKUP(A897,Data!$A$2:$B$16,2,FALSE)</f>
        <v>#N/A</v>
      </c>
      <c r="C897" t="e">
        <f>VLOOKUP(A897,Data!$A$2:$B$16,3,FALSE)</f>
        <v>#N/A</v>
      </c>
      <c r="D897" s="56"/>
      <c r="H897">
        <f t="shared" si="13"/>
        <v>0</v>
      </c>
      <c r="N897">
        <v>1</v>
      </c>
    </row>
    <row r="898" spans="2:14" x14ac:dyDescent="0.25">
      <c r="B898" t="e">
        <f>VLOOKUP(A898,Data!$A$2:$B$16,2,FALSE)</f>
        <v>#N/A</v>
      </c>
      <c r="C898" t="e">
        <f>VLOOKUP(A898,Data!$A$2:$B$16,3,FALSE)</f>
        <v>#N/A</v>
      </c>
      <c r="D898" s="56"/>
      <c r="H898">
        <f t="shared" si="13"/>
        <v>0</v>
      </c>
      <c r="N898">
        <v>1</v>
      </c>
    </row>
    <row r="899" spans="2:14" x14ac:dyDescent="0.25">
      <c r="B899" t="e">
        <f>VLOOKUP(A899,Data!$A$2:$B$16,2,FALSE)</f>
        <v>#N/A</v>
      </c>
      <c r="C899" t="e">
        <f>VLOOKUP(A899,Data!$A$2:$B$16,3,FALSE)</f>
        <v>#N/A</v>
      </c>
      <c r="D899" s="56"/>
      <c r="H899">
        <f t="shared" ref="H899:H962" si="14">ROUNDUP(G899/60,2)</f>
        <v>0</v>
      </c>
      <c r="N899">
        <v>1</v>
      </c>
    </row>
    <row r="900" spans="2:14" x14ac:dyDescent="0.25">
      <c r="B900" t="e">
        <f>VLOOKUP(A900,Data!$A$2:$B$16,2,FALSE)</f>
        <v>#N/A</v>
      </c>
      <c r="C900" t="e">
        <f>VLOOKUP(A900,Data!$A$2:$B$16,3,FALSE)</f>
        <v>#N/A</v>
      </c>
      <c r="D900" s="56"/>
      <c r="H900">
        <f t="shared" si="14"/>
        <v>0</v>
      </c>
      <c r="N900">
        <v>1</v>
      </c>
    </row>
    <row r="901" spans="2:14" x14ac:dyDescent="0.25">
      <c r="B901" t="e">
        <f>VLOOKUP(A901,Data!$A$2:$B$16,2,FALSE)</f>
        <v>#N/A</v>
      </c>
      <c r="C901" t="e">
        <f>VLOOKUP(A901,Data!$A$2:$B$16,3,FALSE)</f>
        <v>#N/A</v>
      </c>
      <c r="D901" s="56"/>
      <c r="H901">
        <f t="shared" si="14"/>
        <v>0</v>
      </c>
      <c r="N901">
        <v>1</v>
      </c>
    </row>
    <row r="902" spans="2:14" x14ac:dyDescent="0.25">
      <c r="B902" t="e">
        <f>VLOOKUP(A902,Data!$A$2:$B$16,2,FALSE)</f>
        <v>#N/A</v>
      </c>
      <c r="C902" t="e">
        <f>VLOOKUP(A902,Data!$A$2:$B$16,3,FALSE)</f>
        <v>#N/A</v>
      </c>
      <c r="D902" s="56"/>
      <c r="H902">
        <f t="shared" si="14"/>
        <v>0</v>
      </c>
      <c r="N902">
        <v>1</v>
      </c>
    </row>
    <row r="903" spans="2:14" x14ac:dyDescent="0.25">
      <c r="B903" t="e">
        <f>VLOOKUP(A903,Data!$A$2:$B$16,2,FALSE)</f>
        <v>#N/A</v>
      </c>
      <c r="C903" t="e">
        <f>VLOOKUP(A903,Data!$A$2:$B$16,3,FALSE)</f>
        <v>#N/A</v>
      </c>
      <c r="D903" s="56"/>
      <c r="H903">
        <f t="shared" si="14"/>
        <v>0</v>
      </c>
      <c r="N903">
        <v>1</v>
      </c>
    </row>
    <row r="904" spans="2:14" x14ac:dyDescent="0.25">
      <c r="B904" t="e">
        <f>VLOOKUP(A904,Data!$A$2:$B$16,2,FALSE)</f>
        <v>#N/A</v>
      </c>
      <c r="C904" t="e">
        <f>VLOOKUP(A904,Data!$A$2:$B$16,3,FALSE)</f>
        <v>#N/A</v>
      </c>
      <c r="D904" s="56"/>
      <c r="H904">
        <f t="shared" si="14"/>
        <v>0</v>
      </c>
      <c r="N904">
        <v>1</v>
      </c>
    </row>
    <row r="905" spans="2:14" x14ac:dyDescent="0.25">
      <c r="B905" t="e">
        <f>VLOOKUP(A905,Data!$A$2:$B$16,2,FALSE)</f>
        <v>#N/A</v>
      </c>
      <c r="C905" t="e">
        <f>VLOOKUP(A905,Data!$A$2:$B$16,3,FALSE)</f>
        <v>#N/A</v>
      </c>
      <c r="D905" s="56"/>
      <c r="H905">
        <f t="shared" si="14"/>
        <v>0</v>
      </c>
      <c r="N905">
        <v>1</v>
      </c>
    </row>
    <row r="906" spans="2:14" x14ac:dyDescent="0.25">
      <c r="B906" t="e">
        <f>VLOOKUP(A906,Data!$A$2:$B$16,2,FALSE)</f>
        <v>#N/A</v>
      </c>
      <c r="C906" t="e">
        <f>VLOOKUP(A906,Data!$A$2:$B$16,3,FALSE)</f>
        <v>#N/A</v>
      </c>
      <c r="D906" s="56"/>
      <c r="H906">
        <f t="shared" si="14"/>
        <v>0</v>
      </c>
      <c r="N906">
        <v>1</v>
      </c>
    </row>
    <row r="907" spans="2:14" x14ac:dyDescent="0.25">
      <c r="B907" t="e">
        <f>VLOOKUP(A907,Data!$A$2:$B$16,2,FALSE)</f>
        <v>#N/A</v>
      </c>
      <c r="C907" t="e">
        <f>VLOOKUP(A907,Data!$A$2:$B$16,3,FALSE)</f>
        <v>#N/A</v>
      </c>
      <c r="D907" s="56"/>
      <c r="H907">
        <f t="shared" si="14"/>
        <v>0</v>
      </c>
      <c r="N907">
        <v>1</v>
      </c>
    </row>
    <row r="908" spans="2:14" x14ac:dyDescent="0.25">
      <c r="B908" t="e">
        <f>VLOOKUP(A908,Data!$A$2:$B$16,2,FALSE)</f>
        <v>#N/A</v>
      </c>
      <c r="C908" t="e">
        <f>VLOOKUP(A908,Data!$A$2:$B$16,3,FALSE)</f>
        <v>#N/A</v>
      </c>
      <c r="D908" s="56"/>
      <c r="H908">
        <f t="shared" si="14"/>
        <v>0</v>
      </c>
      <c r="N908">
        <v>1</v>
      </c>
    </row>
    <row r="909" spans="2:14" x14ac:dyDescent="0.25">
      <c r="B909" t="e">
        <f>VLOOKUP(A909,Data!$A$2:$B$16,2,FALSE)</f>
        <v>#N/A</v>
      </c>
      <c r="C909" t="e">
        <f>VLOOKUP(A909,Data!$A$2:$B$16,3,FALSE)</f>
        <v>#N/A</v>
      </c>
      <c r="D909" s="56"/>
      <c r="H909">
        <f t="shared" si="14"/>
        <v>0</v>
      </c>
      <c r="N909">
        <v>1</v>
      </c>
    </row>
    <row r="910" spans="2:14" x14ac:dyDescent="0.25">
      <c r="B910" t="e">
        <f>VLOOKUP(A910,Data!$A$2:$B$16,2,FALSE)</f>
        <v>#N/A</v>
      </c>
      <c r="C910" t="e">
        <f>VLOOKUP(A910,Data!$A$2:$B$16,3,FALSE)</f>
        <v>#N/A</v>
      </c>
      <c r="D910" s="56"/>
      <c r="H910">
        <f t="shared" si="14"/>
        <v>0</v>
      </c>
      <c r="N910">
        <v>1</v>
      </c>
    </row>
    <row r="911" spans="2:14" x14ac:dyDescent="0.25">
      <c r="B911" t="e">
        <f>VLOOKUP(A911,Data!$A$2:$B$16,2,FALSE)</f>
        <v>#N/A</v>
      </c>
      <c r="C911" t="e">
        <f>VLOOKUP(A911,Data!$A$2:$B$16,3,FALSE)</f>
        <v>#N/A</v>
      </c>
      <c r="D911" s="56"/>
      <c r="H911">
        <f t="shared" si="14"/>
        <v>0</v>
      </c>
      <c r="N911">
        <v>1</v>
      </c>
    </row>
    <row r="912" spans="2:14" x14ac:dyDescent="0.25">
      <c r="B912" t="e">
        <f>VLOOKUP(A912,Data!$A$2:$B$16,2,FALSE)</f>
        <v>#N/A</v>
      </c>
      <c r="C912" t="e">
        <f>VLOOKUP(A912,Data!$A$2:$B$16,3,FALSE)</f>
        <v>#N/A</v>
      </c>
      <c r="D912" s="56"/>
      <c r="H912">
        <f t="shared" si="14"/>
        <v>0</v>
      </c>
      <c r="N912">
        <v>1</v>
      </c>
    </row>
    <row r="913" spans="2:14" x14ac:dyDescent="0.25">
      <c r="B913" t="e">
        <f>VLOOKUP(A913,Data!$A$2:$B$16,2,FALSE)</f>
        <v>#N/A</v>
      </c>
      <c r="C913" t="e">
        <f>VLOOKUP(A913,Data!$A$2:$B$16,3,FALSE)</f>
        <v>#N/A</v>
      </c>
      <c r="D913" s="56"/>
      <c r="H913">
        <f t="shared" si="14"/>
        <v>0</v>
      </c>
      <c r="N913">
        <v>1</v>
      </c>
    </row>
    <row r="914" spans="2:14" x14ac:dyDescent="0.25">
      <c r="B914" t="e">
        <f>VLOOKUP(A914,Data!$A$2:$B$16,2,FALSE)</f>
        <v>#N/A</v>
      </c>
      <c r="C914" t="e">
        <f>VLOOKUP(A914,Data!$A$2:$B$16,3,FALSE)</f>
        <v>#N/A</v>
      </c>
      <c r="D914" s="56"/>
      <c r="H914">
        <f t="shared" si="14"/>
        <v>0</v>
      </c>
      <c r="N914">
        <v>1</v>
      </c>
    </row>
    <row r="915" spans="2:14" x14ac:dyDescent="0.25">
      <c r="B915" t="e">
        <f>VLOOKUP(A915,Data!$A$2:$B$16,2,FALSE)</f>
        <v>#N/A</v>
      </c>
      <c r="C915" t="e">
        <f>VLOOKUP(A915,Data!$A$2:$B$16,3,FALSE)</f>
        <v>#N/A</v>
      </c>
      <c r="D915" s="56"/>
      <c r="H915">
        <f t="shared" si="14"/>
        <v>0</v>
      </c>
      <c r="N915">
        <v>1</v>
      </c>
    </row>
    <row r="916" spans="2:14" x14ac:dyDescent="0.25">
      <c r="B916" t="e">
        <f>VLOOKUP(A916,Data!$A$2:$B$16,2,FALSE)</f>
        <v>#N/A</v>
      </c>
      <c r="C916" t="e">
        <f>VLOOKUP(A916,Data!$A$2:$B$16,3,FALSE)</f>
        <v>#N/A</v>
      </c>
      <c r="D916" s="56"/>
      <c r="H916">
        <f t="shared" si="14"/>
        <v>0</v>
      </c>
      <c r="N916">
        <v>1</v>
      </c>
    </row>
    <row r="917" spans="2:14" x14ac:dyDescent="0.25">
      <c r="B917" t="e">
        <f>VLOOKUP(A917,Data!$A$2:$B$16,2,FALSE)</f>
        <v>#N/A</v>
      </c>
      <c r="C917" t="e">
        <f>VLOOKUP(A917,Data!$A$2:$B$16,3,FALSE)</f>
        <v>#N/A</v>
      </c>
      <c r="D917" s="56"/>
      <c r="H917">
        <f t="shared" si="14"/>
        <v>0</v>
      </c>
      <c r="N917">
        <v>1</v>
      </c>
    </row>
    <row r="918" spans="2:14" x14ac:dyDescent="0.25">
      <c r="B918" t="e">
        <f>VLOOKUP(A918,Data!$A$2:$B$16,2,FALSE)</f>
        <v>#N/A</v>
      </c>
      <c r="C918" t="e">
        <f>VLOOKUP(A918,Data!$A$2:$B$16,3,FALSE)</f>
        <v>#N/A</v>
      </c>
      <c r="D918" s="56"/>
      <c r="H918">
        <f t="shared" si="14"/>
        <v>0</v>
      </c>
      <c r="N918">
        <v>1</v>
      </c>
    </row>
    <row r="919" spans="2:14" x14ac:dyDescent="0.25">
      <c r="B919" t="e">
        <f>VLOOKUP(A919,Data!$A$2:$B$16,2,FALSE)</f>
        <v>#N/A</v>
      </c>
      <c r="C919" t="e">
        <f>VLOOKUP(A919,Data!$A$2:$B$16,3,FALSE)</f>
        <v>#N/A</v>
      </c>
      <c r="D919" s="56"/>
      <c r="H919">
        <f t="shared" si="14"/>
        <v>0</v>
      </c>
      <c r="N919">
        <v>1</v>
      </c>
    </row>
    <row r="920" spans="2:14" x14ac:dyDescent="0.25">
      <c r="B920" t="e">
        <f>VLOOKUP(A920,Data!$A$2:$B$16,2,FALSE)</f>
        <v>#N/A</v>
      </c>
      <c r="C920" t="e">
        <f>VLOOKUP(A920,Data!$A$2:$B$16,3,FALSE)</f>
        <v>#N/A</v>
      </c>
      <c r="D920" s="56"/>
      <c r="H920">
        <f t="shared" si="14"/>
        <v>0</v>
      </c>
      <c r="N920">
        <v>1</v>
      </c>
    </row>
    <row r="921" spans="2:14" x14ac:dyDescent="0.25">
      <c r="B921" t="e">
        <f>VLOOKUP(A921,Data!$A$2:$B$16,2,FALSE)</f>
        <v>#N/A</v>
      </c>
      <c r="C921" t="e">
        <f>VLOOKUP(A921,Data!$A$2:$B$16,3,FALSE)</f>
        <v>#N/A</v>
      </c>
      <c r="D921" s="56"/>
      <c r="H921">
        <f t="shared" si="14"/>
        <v>0</v>
      </c>
      <c r="N921">
        <v>1</v>
      </c>
    </row>
    <row r="922" spans="2:14" x14ac:dyDescent="0.25">
      <c r="B922" t="e">
        <f>VLOOKUP(A922,Data!$A$2:$B$16,2,FALSE)</f>
        <v>#N/A</v>
      </c>
      <c r="C922" t="e">
        <f>VLOOKUP(A922,Data!$A$2:$B$16,3,FALSE)</f>
        <v>#N/A</v>
      </c>
      <c r="D922" s="56"/>
      <c r="H922">
        <f t="shared" si="14"/>
        <v>0</v>
      </c>
      <c r="N922">
        <v>1</v>
      </c>
    </row>
    <row r="923" spans="2:14" x14ac:dyDescent="0.25">
      <c r="B923" t="e">
        <f>VLOOKUP(A923,Data!$A$2:$B$16,2,FALSE)</f>
        <v>#N/A</v>
      </c>
      <c r="C923" t="e">
        <f>VLOOKUP(A923,Data!$A$2:$B$16,3,FALSE)</f>
        <v>#N/A</v>
      </c>
      <c r="D923" s="56"/>
      <c r="H923">
        <f t="shared" si="14"/>
        <v>0</v>
      </c>
      <c r="N923">
        <v>1</v>
      </c>
    </row>
    <row r="924" spans="2:14" x14ac:dyDescent="0.25">
      <c r="B924" t="e">
        <f>VLOOKUP(A924,Data!$A$2:$B$16,2,FALSE)</f>
        <v>#N/A</v>
      </c>
      <c r="C924" t="e">
        <f>VLOOKUP(A924,Data!$A$2:$B$16,3,FALSE)</f>
        <v>#N/A</v>
      </c>
      <c r="D924" s="56"/>
      <c r="H924">
        <f t="shared" si="14"/>
        <v>0</v>
      </c>
      <c r="N924">
        <v>1</v>
      </c>
    </row>
    <row r="925" spans="2:14" x14ac:dyDescent="0.25">
      <c r="B925" t="e">
        <f>VLOOKUP(A925,Data!$A$2:$B$16,2,FALSE)</f>
        <v>#N/A</v>
      </c>
      <c r="C925" t="e">
        <f>VLOOKUP(A925,Data!$A$2:$B$16,3,FALSE)</f>
        <v>#N/A</v>
      </c>
      <c r="D925" s="56"/>
      <c r="H925">
        <f t="shared" si="14"/>
        <v>0</v>
      </c>
      <c r="N925">
        <v>1</v>
      </c>
    </row>
    <row r="926" spans="2:14" x14ac:dyDescent="0.25">
      <c r="B926" t="e">
        <f>VLOOKUP(A926,Data!$A$2:$B$16,2,FALSE)</f>
        <v>#N/A</v>
      </c>
      <c r="C926" t="e">
        <f>VLOOKUP(A926,Data!$A$2:$B$16,3,FALSE)</f>
        <v>#N/A</v>
      </c>
      <c r="D926" s="56"/>
      <c r="H926">
        <f t="shared" si="14"/>
        <v>0</v>
      </c>
      <c r="N926">
        <v>1</v>
      </c>
    </row>
    <row r="927" spans="2:14" x14ac:dyDescent="0.25">
      <c r="B927" t="e">
        <f>VLOOKUP(A927,Data!$A$2:$B$16,2,FALSE)</f>
        <v>#N/A</v>
      </c>
      <c r="C927" t="e">
        <f>VLOOKUP(A927,Data!$A$2:$B$16,3,FALSE)</f>
        <v>#N/A</v>
      </c>
      <c r="D927" s="56"/>
      <c r="H927">
        <f t="shared" si="14"/>
        <v>0</v>
      </c>
      <c r="N927">
        <v>1</v>
      </c>
    </row>
    <row r="928" spans="2:14" x14ac:dyDescent="0.25">
      <c r="B928" t="e">
        <f>VLOOKUP(A928,Data!$A$2:$B$16,2,FALSE)</f>
        <v>#N/A</v>
      </c>
      <c r="C928" t="e">
        <f>VLOOKUP(A928,Data!$A$2:$B$16,3,FALSE)</f>
        <v>#N/A</v>
      </c>
      <c r="D928" s="56"/>
      <c r="H928">
        <f t="shared" si="14"/>
        <v>0</v>
      </c>
      <c r="N928">
        <v>1</v>
      </c>
    </row>
    <row r="929" spans="2:14" x14ac:dyDescent="0.25">
      <c r="B929" t="e">
        <f>VLOOKUP(A929,Data!$A$2:$B$16,2,FALSE)</f>
        <v>#N/A</v>
      </c>
      <c r="C929" t="e">
        <f>VLOOKUP(A929,Data!$A$2:$B$16,3,FALSE)</f>
        <v>#N/A</v>
      </c>
      <c r="D929" s="56"/>
      <c r="H929">
        <f t="shared" si="14"/>
        <v>0</v>
      </c>
      <c r="N929">
        <v>1</v>
      </c>
    </row>
    <row r="930" spans="2:14" x14ac:dyDescent="0.25">
      <c r="B930" t="e">
        <f>VLOOKUP(A930,Data!$A$2:$B$16,2,FALSE)</f>
        <v>#N/A</v>
      </c>
      <c r="C930" t="e">
        <f>VLOOKUP(A930,Data!$A$2:$B$16,3,FALSE)</f>
        <v>#N/A</v>
      </c>
      <c r="D930" s="56"/>
      <c r="H930">
        <f t="shared" si="14"/>
        <v>0</v>
      </c>
      <c r="N930">
        <v>1</v>
      </c>
    </row>
    <row r="931" spans="2:14" x14ac:dyDescent="0.25">
      <c r="B931" t="e">
        <f>VLOOKUP(A931,Data!$A$2:$B$16,2,FALSE)</f>
        <v>#N/A</v>
      </c>
      <c r="C931" t="e">
        <f>VLOOKUP(A931,Data!$A$2:$B$16,3,FALSE)</f>
        <v>#N/A</v>
      </c>
      <c r="D931" s="56"/>
      <c r="H931">
        <f t="shared" si="14"/>
        <v>0</v>
      </c>
      <c r="N931">
        <v>1</v>
      </c>
    </row>
    <row r="932" spans="2:14" x14ac:dyDescent="0.25">
      <c r="B932" t="e">
        <f>VLOOKUP(A932,Data!$A$2:$B$16,2,FALSE)</f>
        <v>#N/A</v>
      </c>
      <c r="C932" t="e">
        <f>VLOOKUP(A932,Data!$A$2:$B$16,3,FALSE)</f>
        <v>#N/A</v>
      </c>
      <c r="D932" s="56"/>
      <c r="H932">
        <f t="shared" si="14"/>
        <v>0</v>
      </c>
      <c r="N932">
        <v>1</v>
      </c>
    </row>
    <row r="933" spans="2:14" x14ac:dyDescent="0.25">
      <c r="B933" t="e">
        <f>VLOOKUP(A933,Data!$A$2:$B$16,2,FALSE)</f>
        <v>#N/A</v>
      </c>
      <c r="C933" t="e">
        <f>VLOOKUP(A933,Data!$A$2:$B$16,3,FALSE)</f>
        <v>#N/A</v>
      </c>
      <c r="D933" s="56"/>
      <c r="H933">
        <f t="shared" si="14"/>
        <v>0</v>
      </c>
      <c r="N933">
        <v>1</v>
      </c>
    </row>
    <row r="934" spans="2:14" x14ac:dyDescent="0.25">
      <c r="B934" t="e">
        <f>VLOOKUP(A934,Data!$A$2:$B$16,2,FALSE)</f>
        <v>#N/A</v>
      </c>
      <c r="C934" t="e">
        <f>VLOOKUP(A934,Data!$A$2:$B$16,3,FALSE)</f>
        <v>#N/A</v>
      </c>
      <c r="D934" s="56"/>
      <c r="H934">
        <f t="shared" si="14"/>
        <v>0</v>
      </c>
      <c r="N934">
        <v>1</v>
      </c>
    </row>
    <row r="935" spans="2:14" x14ac:dyDescent="0.25">
      <c r="B935" t="e">
        <f>VLOOKUP(A935,Data!$A$2:$B$16,2,FALSE)</f>
        <v>#N/A</v>
      </c>
      <c r="C935" t="e">
        <f>VLOOKUP(A935,Data!$A$2:$B$16,3,FALSE)</f>
        <v>#N/A</v>
      </c>
      <c r="D935" s="56"/>
      <c r="H935">
        <f t="shared" si="14"/>
        <v>0</v>
      </c>
      <c r="N935">
        <v>1</v>
      </c>
    </row>
    <row r="936" spans="2:14" x14ac:dyDescent="0.25">
      <c r="B936" t="e">
        <f>VLOOKUP(A936,Data!$A$2:$B$16,2,FALSE)</f>
        <v>#N/A</v>
      </c>
      <c r="C936" t="e">
        <f>VLOOKUP(A936,Data!$A$2:$B$16,3,FALSE)</f>
        <v>#N/A</v>
      </c>
      <c r="D936" s="56"/>
      <c r="H936">
        <f t="shared" si="14"/>
        <v>0</v>
      </c>
      <c r="N936">
        <v>1</v>
      </c>
    </row>
    <row r="937" spans="2:14" x14ac:dyDescent="0.25">
      <c r="B937" t="e">
        <f>VLOOKUP(A937,Data!$A$2:$B$16,2,FALSE)</f>
        <v>#N/A</v>
      </c>
      <c r="C937" t="e">
        <f>VLOOKUP(A937,Data!$A$2:$B$16,3,FALSE)</f>
        <v>#N/A</v>
      </c>
      <c r="D937" s="56"/>
      <c r="H937">
        <f t="shared" si="14"/>
        <v>0</v>
      </c>
      <c r="N937">
        <v>1</v>
      </c>
    </row>
    <row r="938" spans="2:14" x14ac:dyDescent="0.25">
      <c r="B938" t="e">
        <f>VLOOKUP(A938,Data!$A$2:$B$16,2,FALSE)</f>
        <v>#N/A</v>
      </c>
      <c r="C938" t="e">
        <f>VLOOKUP(A938,Data!$A$2:$B$16,3,FALSE)</f>
        <v>#N/A</v>
      </c>
      <c r="D938" s="56"/>
      <c r="H938">
        <f t="shared" si="14"/>
        <v>0</v>
      </c>
      <c r="N938">
        <v>1</v>
      </c>
    </row>
    <row r="939" spans="2:14" x14ac:dyDescent="0.25">
      <c r="B939" t="e">
        <f>VLOOKUP(A939,Data!$A$2:$B$16,2,FALSE)</f>
        <v>#N/A</v>
      </c>
      <c r="C939" t="e">
        <f>VLOOKUP(A939,Data!$A$2:$B$16,3,FALSE)</f>
        <v>#N/A</v>
      </c>
      <c r="D939" s="56"/>
      <c r="H939">
        <f t="shared" si="14"/>
        <v>0</v>
      </c>
      <c r="N939">
        <v>1</v>
      </c>
    </row>
    <row r="940" spans="2:14" x14ac:dyDescent="0.25">
      <c r="B940" t="e">
        <f>VLOOKUP(A940,Data!$A$2:$B$16,2,FALSE)</f>
        <v>#N/A</v>
      </c>
      <c r="C940" t="e">
        <f>VLOOKUP(A940,Data!$A$2:$B$16,3,FALSE)</f>
        <v>#N/A</v>
      </c>
      <c r="D940" s="56"/>
      <c r="H940">
        <f t="shared" si="14"/>
        <v>0</v>
      </c>
      <c r="N940">
        <v>1</v>
      </c>
    </row>
    <row r="941" spans="2:14" x14ac:dyDescent="0.25">
      <c r="B941" t="e">
        <f>VLOOKUP(A941,Data!$A$2:$B$16,2,FALSE)</f>
        <v>#N/A</v>
      </c>
      <c r="C941" t="e">
        <f>VLOOKUP(A941,Data!$A$2:$B$16,3,FALSE)</f>
        <v>#N/A</v>
      </c>
      <c r="D941" s="56"/>
      <c r="H941">
        <f t="shared" si="14"/>
        <v>0</v>
      </c>
      <c r="N941">
        <v>1</v>
      </c>
    </row>
    <row r="942" spans="2:14" x14ac:dyDescent="0.25">
      <c r="B942" t="e">
        <f>VLOOKUP(A942,Data!$A$2:$B$16,2,FALSE)</f>
        <v>#N/A</v>
      </c>
      <c r="C942" t="e">
        <f>VLOOKUP(A942,Data!$A$2:$B$16,3,FALSE)</f>
        <v>#N/A</v>
      </c>
      <c r="D942" s="56"/>
      <c r="H942">
        <f t="shared" si="14"/>
        <v>0</v>
      </c>
      <c r="N942">
        <v>1</v>
      </c>
    </row>
    <row r="943" spans="2:14" x14ac:dyDescent="0.25">
      <c r="B943" t="e">
        <f>VLOOKUP(A943,Data!$A$2:$B$16,2,FALSE)</f>
        <v>#N/A</v>
      </c>
      <c r="C943" t="e">
        <f>VLOOKUP(A943,Data!$A$2:$B$16,3,FALSE)</f>
        <v>#N/A</v>
      </c>
      <c r="D943" s="56"/>
      <c r="H943">
        <f t="shared" si="14"/>
        <v>0</v>
      </c>
      <c r="N943">
        <v>1</v>
      </c>
    </row>
    <row r="944" spans="2:14" x14ac:dyDescent="0.25">
      <c r="B944" t="e">
        <f>VLOOKUP(A944,Data!$A$2:$B$16,2,FALSE)</f>
        <v>#N/A</v>
      </c>
      <c r="C944" t="e">
        <f>VLOOKUP(A944,Data!$A$2:$B$16,3,FALSE)</f>
        <v>#N/A</v>
      </c>
      <c r="D944" s="56"/>
      <c r="H944">
        <f t="shared" si="14"/>
        <v>0</v>
      </c>
      <c r="N944">
        <v>1</v>
      </c>
    </row>
    <row r="945" spans="2:14" x14ac:dyDescent="0.25">
      <c r="B945" t="e">
        <f>VLOOKUP(A945,Data!$A$2:$B$16,2,FALSE)</f>
        <v>#N/A</v>
      </c>
      <c r="C945" t="e">
        <f>VLOOKUP(A945,Data!$A$2:$B$16,3,FALSE)</f>
        <v>#N/A</v>
      </c>
      <c r="D945" s="56"/>
      <c r="H945">
        <f t="shared" si="14"/>
        <v>0</v>
      </c>
      <c r="N945">
        <v>1</v>
      </c>
    </row>
    <row r="946" spans="2:14" x14ac:dyDescent="0.25">
      <c r="B946" t="e">
        <f>VLOOKUP(A946,Data!$A$2:$B$16,2,FALSE)</f>
        <v>#N/A</v>
      </c>
      <c r="C946" t="e">
        <f>VLOOKUP(A946,Data!$A$2:$B$16,3,FALSE)</f>
        <v>#N/A</v>
      </c>
      <c r="D946" s="56"/>
      <c r="H946">
        <f t="shared" si="14"/>
        <v>0</v>
      </c>
      <c r="N946">
        <v>1</v>
      </c>
    </row>
    <row r="947" spans="2:14" x14ac:dyDescent="0.25">
      <c r="B947" t="e">
        <f>VLOOKUP(A947,Data!$A$2:$B$16,2,FALSE)</f>
        <v>#N/A</v>
      </c>
      <c r="C947" t="e">
        <f>VLOOKUP(A947,Data!$A$2:$B$16,3,FALSE)</f>
        <v>#N/A</v>
      </c>
      <c r="D947" s="56"/>
      <c r="H947">
        <f t="shared" si="14"/>
        <v>0</v>
      </c>
      <c r="N947">
        <v>1</v>
      </c>
    </row>
    <row r="948" spans="2:14" x14ac:dyDescent="0.25">
      <c r="B948" t="e">
        <f>VLOOKUP(A948,Data!$A$2:$B$16,2,FALSE)</f>
        <v>#N/A</v>
      </c>
      <c r="C948" t="e">
        <f>VLOOKUP(A948,Data!$A$2:$B$16,3,FALSE)</f>
        <v>#N/A</v>
      </c>
      <c r="D948" s="56"/>
      <c r="H948">
        <f t="shared" si="14"/>
        <v>0</v>
      </c>
      <c r="N948">
        <v>1</v>
      </c>
    </row>
    <row r="949" spans="2:14" x14ac:dyDescent="0.25">
      <c r="B949" t="e">
        <f>VLOOKUP(A949,Data!$A$2:$B$16,2,FALSE)</f>
        <v>#N/A</v>
      </c>
      <c r="C949" t="e">
        <f>VLOOKUP(A949,Data!$A$2:$B$16,3,FALSE)</f>
        <v>#N/A</v>
      </c>
      <c r="D949" s="56"/>
      <c r="H949">
        <f t="shared" si="14"/>
        <v>0</v>
      </c>
      <c r="N949">
        <v>1</v>
      </c>
    </row>
    <row r="950" spans="2:14" x14ac:dyDescent="0.25">
      <c r="B950" t="e">
        <f>VLOOKUP(A950,Data!$A$2:$B$16,2,FALSE)</f>
        <v>#N/A</v>
      </c>
      <c r="C950" t="e">
        <f>VLOOKUP(A950,Data!$A$2:$B$16,3,FALSE)</f>
        <v>#N/A</v>
      </c>
      <c r="D950" s="56"/>
      <c r="H950">
        <f t="shared" si="14"/>
        <v>0</v>
      </c>
      <c r="N950">
        <v>1</v>
      </c>
    </row>
    <row r="951" spans="2:14" x14ac:dyDescent="0.25">
      <c r="B951" t="e">
        <f>VLOOKUP(A951,Data!$A$2:$B$16,2,FALSE)</f>
        <v>#N/A</v>
      </c>
      <c r="C951" t="e">
        <f>VLOOKUP(A951,Data!$A$2:$B$16,3,FALSE)</f>
        <v>#N/A</v>
      </c>
      <c r="D951" s="56"/>
      <c r="H951">
        <f t="shared" si="14"/>
        <v>0</v>
      </c>
      <c r="N951">
        <v>1</v>
      </c>
    </row>
    <row r="952" spans="2:14" x14ac:dyDescent="0.25">
      <c r="B952" t="e">
        <f>VLOOKUP(A952,Data!$A$2:$B$16,2,FALSE)</f>
        <v>#N/A</v>
      </c>
      <c r="C952" t="e">
        <f>VLOOKUP(A952,Data!$A$2:$B$16,3,FALSE)</f>
        <v>#N/A</v>
      </c>
      <c r="D952" s="56"/>
      <c r="H952">
        <f t="shared" si="14"/>
        <v>0</v>
      </c>
      <c r="N952">
        <v>1</v>
      </c>
    </row>
    <row r="953" spans="2:14" x14ac:dyDescent="0.25">
      <c r="B953" t="e">
        <f>VLOOKUP(A953,Data!$A$2:$B$16,2,FALSE)</f>
        <v>#N/A</v>
      </c>
      <c r="C953" t="e">
        <f>VLOOKUP(A953,Data!$A$2:$B$16,3,FALSE)</f>
        <v>#N/A</v>
      </c>
      <c r="D953" s="56"/>
      <c r="H953">
        <f t="shared" si="14"/>
        <v>0</v>
      </c>
      <c r="N953">
        <v>1</v>
      </c>
    </row>
    <row r="954" spans="2:14" x14ac:dyDescent="0.25">
      <c r="B954" t="e">
        <f>VLOOKUP(A954,Data!$A$2:$B$16,2,FALSE)</f>
        <v>#N/A</v>
      </c>
      <c r="C954" t="e">
        <f>VLOOKUP(A954,Data!$A$2:$B$16,3,FALSE)</f>
        <v>#N/A</v>
      </c>
      <c r="D954" s="56"/>
      <c r="H954">
        <f t="shared" si="14"/>
        <v>0</v>
      </c>
      <c r="N954">
        <v>1</v>
      </c>
    </row>
    <row r="955" spans="2:14" x14ac:dyDescent="0.25">
      <c r="B955" t="e">
        <f>VLOOKUP(A955,Data!$A$2:$B$16,2,FALSE)</f>
        <v>#N/A</v>
      </c>
      <c r="C955" t="e">
        <f>VLOOKUP(A955,Data!$A$2:$B$16,3,FALSE)</f>
        <v>#N/A</v>
      </c>
      <c r="D955" s="56"/>
      <c r="H955">
        <f t="shared" si="14"/>
        <v>0</v>
      </c>
      <c r="N955">
        <v>1</v>
      </c>
    </row>
    <row r="956" spans="2:14" x14ac:dyDescent="0.25">
      <c r="B956" t="e">
        <f>VLOOKUP(A956,Data!$A$2:$B$16,2,FALSE)</f>
        <v>#N/A</v>
      </c>
      <c r="C956" t="e">
        <f>VLOOKUP(A956,Data!$A$2:$B$16,3,FALSE)</f>
        <v>#N/A</v>
      </c>
      <c r="D956" s="56"/>
      <c r="H956">
        <f t="shared" si="14"/>
        <v>0</v>
      </c>
      <c r="N956">
        <v>1</v>
      </c>
    </row>
    <row r="957" spans="2:14" x14ac:dyDescent="0.25">
      <c r="B957" t="e">
        <f>VLOOKUP(A957,Data!$A$2:$B$16,2,FALSE)</f>
        <v>#N/A</v>
      </c>
      <c r="C957" t="e">
        <f>VLOOKUP(A957,Data!$A$2:$B$16,3,FALSE)</f>
        <v>#N/A</v>
      </c>
      <c r="D957" s="56"/>
      <c r="H957">
        <f t="shared" si="14"/>
        <v>0</v>
      </c>
      <c r="N957">
        <v>1</v>
      </c>
    </row>
    <row r="958" spans="2:14" x14ac:dyDescent="0.25">
      <c r="B958" t="e">
        <f>VLOOKUP(A958,Data!$A$2:$B$16,2,FALSE)</f>
        <v>#N/A</v>
      </c>
      <c r="C958" t="e">
        <f>VLOOKUP(A958,Data!$A$2:$B$16,3,FALSE)</f>
        <v>#N/A</v>
      </c>
      <c r="D958" s="56"/>
      <c r="H958">
        <f t="shared" si="14"/>
        <v>0</v>
      </c>
      <c r="N958">
        <v>1</v>
      </c>
    </row>
    <row r="959" spans="2:14" x14ac:dyDescent="0.25">
      <c r="B959" t="e">
        <f>VLOOKUP(A959,Data!$A$2:$B$16,2,FALSE)</f>
        <v>#N/A</v>
      </c>
      <c r="C959" t="e">
        <f>VLOOKUP(A959,Data!$A$2:$B$16,3,FALSE)</f>
        <v>#N/A</v>
      </c>
      <c r="D959" s="56"/>
      <c r="H959">
        <f t="shared" si="14"/>
        <v>0</v>
      </c>
      <c r="N959">
        <v>1</v>
      </c>
    </row>
    <row r="960" spans="2:14" x14ac:dyDescent="0.25">
      <c r="B960" t="e">
        <f>VLOOKUP(A960,Data!$A$2:$B$16,2,FALSE)</f>
        <v>#N/A</v>
      </c>
      <c r="C960" t="e">
        <f>VLOOKUP(A960,Data!$A$2:$B$16,3,FALSE)</f>
        <v>#N/A</v>
      </c>
      <c r="D960" s="56"/>
      <c r="H960">
        <f t="shared" si="14"/>
        <v>0</v>
      </c>
      <c r="N960">
        <v>1</v>
      </c>
    </row>
    <row r="961" spans="2:14" x14ac:dyDescent="0.25">
      <c r="B961" t="e">
        <f>VLOOKUP(A961,Data!$A$2:$B$16,2,FALSE)</f>
        <v>#N/A</v>
      </c>
      <c r="C961" t="e">
        <f>VLOOKUP(A961,Data!$A$2:$B$16,3,FALSE)</f>
        <v>#N/A</v>
      </c>
      <c r="D961" s="56"/>
      <c r="H961">
        <f t="shared" si="14"/>
        <v>0</v>
      </c>
      <c r="N961">
        <v>1</v>
      </c>
    </row>
    <row r="962" spans="2:14" x14ac:dyDescent="0.25">
      <c r="B962" t="e">
        <f>VLOOKUP(A962,Data!$A$2:$B$16,2,FALSE)</f>
        <v>#N/A</v>
      </c>
      <c r="C962" t="e">
        <f>VLOOKUP(A962,Data!$A$2:$B$16,3,FALSE)</f>
        <v>#N/A</v>
      </c>
      <c r="D962" s="56"/>
      <c r="H962">
        <f t="shared" si="14"/>
        <v>0</v>
      </c>
      <c r="N962">
        <v>1</v>
      </c>
    </row>
    <row r="963" spans="2:14" x14ac:dyDescent="0.25">
      <c r="B963" t="e">
        <f>VLOOKUP(A963,Data!$A$2:$B$16,2,FALSE)</f>
        <v>#N/A</v>
      </c>
      <c r="C963" t="e">
        <f>VLOOKUP(A963,Data!$A$2:$B$16,3,FALSE)</f>
        <v>#N/A</v>
      </c>
      <c r="D963" s="56"/>
      <c r="H963">
        <f t="shared" ref="H963:H1001" si="15">ROUNDUP(G963/60,2)</f>
        <v>0</v>
      </c>
      <c r="N963">
        <v>1</v>
      </c>
    </row>
    <row r="964" spans="2:14" x14ac:dyDescent="0.25">
      <c r="B964" t="e">
        <f>VLOOKUP(A964,Data!$A$2:$B$16,2,FALSE)</f>
        <v>#N/A</v>
      </c>
      <c r="C964" t="e">
        <f>VLOOKUP(A964,Data!$A$2:$B$16,3,FALSE)</f>
        <v>#N/A</v>
      </c>
      <c r="D964" s="56"/>
      <c r="H964">
        <f t="shared" si="15"/>
        <v>0</v>
      </c>
      <c r="N964">
        <v>1</v>
      </c>
    </row>
    <row r="965" spans="2:14" x14ac:dyDescent="0.25">
      <c r="B965" t="e">
        <f>VLOOKUP(A965,Data!$A$2:$B$16,2,FALSE)</f>
        <v>#N/A</v>
      </c>
      <c r="C965" t="e">
        <f>VLOOKUP(A965,Data!$A$2:$B$16,3,FALSE)</f>
        <v>#N/A</v>
      </c>
      <c r="D965" s="56"/>
      <c r="H965">
        <f t="shared" si="15"/>
        <v>0</v>
      </c>
      <c r="N965">
        <v>1</v>
      </c>
    </row>
    <row r="966" spans="2:14" x14ac:dyDescent="0.25">
      <c r="B966" t="e">
        <f>VLOOKUP(A966,Data!$A$2:$B$16,2,FALSE)</f>
        <v>#N/A</v>
      </c>
      <c r="C966" t="e">
        <f>VLOOKUP(A966,Data!$A$2:$B$16,3,FALSE)</f>
        <v>#N/A</v>
      </c>
      <c r="D966" s="56"/>
      <c r="H966">
        <f t="shared" si="15"/>
        <v>0</v>
      </c>
      <c r="N966">
        <v>1</v>
      </c>
    </row>
    <row r="967" spans="2:14" x14ac:dyDescent="0.25">
      <c r="B967" t="e">
        <f>VLOOKUP(A967,Data!$A$2:$B$16,2,FALSE)</f>
        <v>#N/A</v>
      </c>
      <c r="C967" t="e">
        <f>VLOOKUP(A967,Data!$A$2:$B$16,3,FALSE)</f>
        <v>#N/A</v>
      </c>
      <c r="D967" s="56"/>
      <c r="H967">
        <f t="shared" si="15"/>
        <v>0</v>
      </c>
      <c r="N967">
        <v>1</v>
      </c>
    </row>
    <row r="968" spans="2:14" x14ac:dyDescent="0.25">
      <c r="B968" t="e">
        <f>VLOOKUP(A968,Data!$A$2:$B$16,2,FALSE)</f>
        <v>#N/A</v>
      </c>
      <c r="C968" t="e">
        <f>VLOOKUP(A968,Data!$A$2:$B$16,3,FALSE)</f>
        <v>#N/A</v>
      </c>
      <c r="D968" s="56"/>
      <c r="H968">
        <f t="shared" si="15"/>
        <v>0</v>
      </c>
      <c r="N968">
        <v>1</v>
      </c>
    </row>
    <row r="969" spans="2:14" x14ac:dyDescent="0.25">
      <c r="B969" t="e">
        <f>VLOOKUP(A969,Data!$A$2:$B$16,2,FALSE)</f>
        <v>#N/A</v>
      </c>
      <c r="C969" t="e">
        <f>VLOOKUP(A969,Data!$A$2:$B$16,3,FALSE)</f>
        <v>#N/A</v>
      </c>
      <c r="D969" s="56"/>
      <c r="H969">
        <f t="shared" si="15"/>
        <v>0</v>
      </c>
      <c r="N969">
        <v>1</v>
      </c>
    </row>
    <row r="970" spans="2:14" x14ac:dyDescent="0.25">
      <c r="B970" t="e">
        <f>VLOOKUP(A970,Data!$A$2:$B$16,2,FALSE)</f>
        <v>#N/A</v>
      </c>
      <c r="C970" t="e">
        <f>VLOOKUP(A970,Data!$A$2:$B$16,3,FALSE)</f>
        <v>#N/A</v>
      </c>
      <c r="D970" s="56"/>
      <c r="H970">
        <f t="shared" si="15"/>
        <v>0</v>
      </c>
      <c r="N970">
        <v>1</v>
      </c>
    </row>
    <row r="971" spans="2:14" x14ac:dyDescent="0.25">
      <c r="B971" t="e">
        <f>VLOOKUP(A971,Data!$A$2:$B$16,2,FALSE)</f>
        <v>#N/A</v>
      </c>
      <c r="C971" t="e">
        <f>VLOOKUP(A971,Data!$A$2:$B$16,3,FALSE)</f>
        <v>#N/A</v>
      </c>
      <c r="D971" s="56"/>
      <c r="H971">
        <f t="shared" si="15"/>
        <v>0</v>
      </c>
      <c r="N971">
        <v>1</v>
      </c>
    </row>
    <row r="972" spans="2:14" x14ac:dyDescent="0.25">
      <c r="B972" t="e">
        <f>VLOOKUP(A972,Data!$A$2:$B$16,2,FALSE)</f>
        <v>#N/A</v>
      </c>
      <c r="C972" t="e">
        <f>VLOOKUP(A972,Data!$A$2:$B$16,3,FALSE)</f>
        <v>#N/A</v>
      </c>
      <c r="D972" s="56"/>
      <c r="H972">
        <f t="shared" si="15"/>
        <v>0</v>
      </c>
      <c r="N972">
        <v>1</v>
      </c>
    </row>
    <row r="973" spans="2:14" x14ac:dyDescent="0.25">
      <c r="B973" t="e">
        <f>VLOOKUP(A973,Data!$A$2:$B$16,2,FALSE)</f>
        <v>#N/A</v>
      </c>
      <c r="C973" t="e">
        <f>VLOOKUP(A973,Data!$A$2:$B$16,3,FALSE)</f>
        <v>#N/A</v>
      </c>
      <c r="D973" s="56"/>
      <c r="H973">
        <f t="shared" si="15"/>
        <v>0</v>
      </c>
      <c r="N973">
        <v>1</v>
      </c>
    </row>
    <row r="974" spans="2:14" x14ac:dyDescent="0.25">
      <c r="B974" t="e">
        <f>VLOOKUP(A974,Data!$A$2:$B$16,2,FALSE)</f>
        <v>#N/A</v>
      </c>
      <c r="C974" t="e">
        <f>VLOOKUP(A974,Data!$A$2:$B$16,3,FALSE)</f>
        <v>#N/A</v>
      </c>
      <c r="D974" s="56"/>
      <c r="H974">
        <f t="shared" si="15"/>
        <v>0</v>
      </c>
      <c r="N974">
        <v>1</v>
      </c>
    </row>
    <row r="975" spans="2:14" x14ac:dyDescent="0.25">
      <c r="B975" t="e">
        <f>VLOOKUP(A975,Data!$A$2:$B$16,2,FALSE)</f>
        <v>#N/A</v>
      </c>
      <c r="C975" t="e">
        <f>VLOOKUP(A975,Data!$A$2:$B$16,3,FALSE)</f>
        <v>#N/A</v>
      </c>
      <c r="D975" s="56"/>
      <c r="H975">
        <f t="shared" si="15"/>
        <v>0</v>
      </c>
      <c r="N975">
        <v>1</v>
      </c>
    </row>
    <row r="976" spans="2:14" x14ac:dyDescent="0.25">
      <c r="B976" t="e">
        <f>VLOOKUP(A976,Data!$A$2:$B$16,2,FALSE)</f>
        <v>#N/A</v>
      </c>
      <c r="C976" t="e">
        <f>VLOOKUP(A976,Data!$A$2:$B$16,3,FALSE)</f>
        <v>#N/A</v>
      </c>
      <c r="D976" s="56"/>
      <c r="H976">
        <f t="shared" si="15"/>
        <v>0</v>
      </c>
      <c r="N976">
        <v>1</v>
      </c>
    </row>
    <row r="977" spans="2:14" x14ac:dyDescent="0.25">
      <c r="B977" t="e">
        <f>VLOOKUP(A977,Data!$A$2:$B$16,2,FALSE)</f>
        <v>#N/A</v>
      </c>
      <c r="C977" t="e">
        <f>VLOOKUP(A977,Data!$A$2:$B$16,3,FALSE)</f>
        <v>#N/A</v>
      </c>
      <c r="D977" s="56"/>
      <c r="H977">
        <f t="shared" si="15"/>
        <v>0</v>
      </c>
      <c r="N977">
        <v>1</v>
      </c>
    </row>
    <row r="978" spans="2:14" x14ac:dyDescent="0.25">
      <c r="B978" t="e">
        <f>VLOOKUP(A978,Data!$A$2:$B$16,2,FALSE)</f>
        <v>#N/A</v>
      </c>
      <c r="C978" t="e">
        <f>VLOOKUP(A978,Data!$A$2:$B$16,3,FALSE)</f>
        <v>#N/A</v>
      </c>
      <c r="D978" s="56"/>
      <c r="H978">
        <f t="shared" si="15"/>
        <v>0</v>
      </c>
      <c r="N978">
        <v>1</v>
      </c>
    </row>
    <row r="979" spans="2:14" x14ac:dyDescent="0.25">
      <c r="B979" t="e">
        <f>VLOOKUP(A979,Data!$A$2:$B$16,2,FALSE)</f>
        <v>#N/A</v>
      </c>
      <c r="C979" t="e">
        <f>VLOOKUP(A979,Data!$A$2:$B$16,3,FALSE)</f>
        <v>#N/A</v>
      </c>
      <c r="D979" s="56"/>
      <c r="H979">
        <f t="shared" si="15"/>
        <v>0</v>
      </c>
      <c r="N979">
        <v>1</v>
      </c>
    </row>
    <row r="980" spans="2:14" x14ac:dyDescent="0.25">
      <c r="B980" t="e">
        <f>VLOOKUP(A980,Data!$A$2:$B$16,2,FALSE)</f>
        <v>#N/A</v>
      </c>
      <c r="C980" t="e">
        <f>VLOOKUP(A980,Data!$A$2:$B$16,3,FALSE)</f>
        <v>#N/A</v>
      </c>
      <c r="D980" s="56"/>
      <c r="H980">
        <f t="shared" si="15"/>
        <v>0</v>
      </c>
      <c r="N980">
        <v>1</v>
      </c>
    </row>
    <row r="981" spans="2:14" x14ac:dyDescent="0.25">
      <c r="B981" t="e">
        <f>VLOOKUP(A981,Data!$A$2:$B$16,2,FALSE)</f>
        <v>#N/A</v>
      </c>
      <c r="C981" t="e">
        <f>VLOOKUP(A981,Data!$A$2:$B$16,3,FALSE)</f>
        <v>#N/A</v>
      </c>
      <c r="D981" s="56"/>
      <c r="H981">
        <f t="shared" si="15"/>
        <v>0</v>
      </c>
      <c r="N981">
        <v>1</v>
      </c>
    </row>
    <row r="982" spans="2:14" x14ac:dyDescent="0.25">
      <c r="B982" t="e">
        <f>VLOOKUP(A982,Data!$A$2:$B$16,2,FALSE)</f>
        <v>#N/A</v>
      </c>
      <c r="C982" t="e">
        <f>VLOOKUP(A982,Data!$A$2:$B$16,3,FALSE)</f>
        <v>#N/A</v>
      </c>
      <c r="D982" s="56"/>
      <c r="H982">
        <f t="shared" si="15"/>
        <v>0</v>
      </c>
      <c r="N982">
        <v>1</v>
      </c>
    </row>
    <row r="983" spans="2:14" x14ac:dyDescent="0.25">
      <c r="B983" t="e">
        <f>VLOOKUP(A983,Data!$A$2:$B$16,2,FALSE)</f>
        <v>#N/A</v>
      </c>
      <c r="C983" t="e">
        <f>VLOOKUP(A983,Data!$A$2:$B$16,3,FALSE)</f>
        <v>#N/A</v>
      </c>
      <c r="D983" s="56"/>
      <c r="H983">
        <f t="shared" si="15"/>
        <v>0</v>
      </c>
      <c r="N983">
        <v>1</v>
      </c>
    </row>
    <row r="984" spans="2:14" x14ac:dyDescent="0.25">
      <c r="B984" t="e">
        <f>VLOOKUP(A984,Data!$A$2:$B$16,2,FALSE)</f>
        <v>#N/A</v>
      </c>
      <c r="C984" t="e">
        <f>VLOOKUP(A984,Data!$A$2:$B$16,3,FALSE)</f>
        <v>#N/A</v>
      </c>
      <c r="D984" s="56"/>
      <c r="H984">
        <f t="shared" si="15"/>
        <v>0</v>
      </c>
      <c r="N984">
        <v>1</v>
      </c>
    </row>
    <row r="985" spans="2:14" x14ac:dyDescent="0.25">
      <c r="B985" t="e">
        <f>VLOOKUP(A985,Data!$A$2:$B$16,2,FALSE)</f>
        <v>#N/A</v>
      </c>
      <c r="C985" t="e">
        <f>VLOOKUP(A985,Data!$A$2:$B$16,3,FALSE)</f>
        <v>#N/A</v>
      </c>
      <c r="D985" s="56"/>
      <c r="H985">
        <f t="shared" si="15"/>
        <v>0</v>
      </c>
      <c r="N985">
        <v>1</v>
      </c>
    </row>
    <row r="986" spans="2:14" x14ac:dyDescent="0.25">
      <c r="B986" t="e">
        <f>VLOOKUP(A986,Data!$A$2:$B$16,2,FALSE)</f>
        <v>#N/A</v>
      </c>
      <c r="C986" t="e">
        <f>VLOOKUP(A986,Data!$A$2:$B$16,3,FALSE)</f>
        <v>#N/A</v>
      </c>
      <c r="D986" s="56"/>
      <c r="H986">
        <f t="shared" si="15"/>
        <v>0</v>
      </c>
      <c r="N986">
        <v>1</v>
      </c>
    </row>
    <row r="987" spans="2:14" x14ac:dyDescent="0.25">
      <c r="B987" t="e">
        <f>VLOOKUP(A987,Data!$A$2:$B$16,2,FALSE)</f>
        <v>#N/A</v>
      </c>
      <c r="C987" t="e">
        <f>VLOOKUP(A987,Data!$A$2:$B$16,3,FALSE)</f>
        <v>#N/A</v>
      </c>
      <c r="D987" s="56"/>
      <c r="H987">
        <f t="shared" si="15"/>
        <v>0</v>
      </c>
      <c r="N987">
        <v>1</v>
      </c>
    </row>
    <row r="988" spans="2:14" x14ac:dyDescent="0.25">
      <c r="B988" t="e">
        <f>VLOOKUP(A988,Data!$A$2:$B$16,2,FALSE)</f>
        <v>#N/A</v>
      </c>
      <c r="C988" t="e">
        <f>VLOOKUP(A988,Data!$A$2:$B$16,3,FALSE)</f>
        <v>#N/A</v>
      </c>
      <c r="D988" s="56"/>
      <c r="H988">
        <f t="shared" si="15"/>
        <v>0</v>
      </c>
      <c r="N988">
        <v>1</v>
      </c>
    </row>
    <row r="989" spans="2:14" x14ac:dyDescent="0.25">
      <c r="B989" t="e">
        <f>VLOOKUP(A989,Data!$A$2:$B$16,2,FALSE)</f>
        <v>#N/A</v>
      </c>
      <c r="C989" t="e">
        <f>VLOOKUP(A989,Data!$A$2:$B$16,3,FALSE)</f>
        <v>#N/A</v>
      </c>
      <c r="D989" s="56"/>
      <c r="H989">
        <f t="shared" si="15"/>
        <v>0</v>
      </c>
      <c r="N989">
        <v>1</v>
      </c>
    </row>
    <row r="990" spans="2:14" x14ac:dyDescent="0.25">
      <c r="B990" t="e">
        <f>VLOOKUP(A990,Data!$A$2:$B$16,2,FALSE)</f>
        <v>#N/A</v>
      </c>
      <c r="C990" t="e">
        <f>VLOOKUP(A990,Data!$A$2:$B$16,3,FALSE)</f>
        <v>#N/A</v>
      </c>
      <c r="D990" s="56"/>
      <c r="H990">
        <f t="shared" si="15"/>
        <v>0</v>
      </c>
      <c r="N990">
        <v>1</v>
      </c>
    </row>
    <row r="991" spans="2:14" x14ac:dyDescent="0.25">
      <c r="B991" t="e">
        <f>VLOOKUP(A991,Data!$A$2:$B$16,2,FALSE)</f>
        <v>#N/A</v>
      </c>
      <c r="C991" t="e">
        <f>VLOOKUP(A991,Data!$A$2:$B$16,3,FALSE)</f>
        <v>#N/A</v>
      </c>
      <c r="D991" s="56"/>
      <c r="H991">
        <f t="shared" si="15"/>
        <v>0</v>
      </c>
      <c r="N991">
        <v>1</v>
      </c>
    </row>
    <row r="992" spans="2:14" x14ac:dyDescent="0.25">
      <c r="B992" t="e">
        <f>VLOOKUP(A992,Data!$A$2:$B$16,2,FALSE)</f>
        <v>#N/A</v>
      </c>
      <c r="C992" t="e">
        <f>VLOOKUP(A992,Data!$A$2:$B$16,3,FALSE)</f>
        <v>#N/A</v>
      </c>
      <c r="D992" s="56"/>
      <c r="H992">
        <f t="shared" si="15"/>
        <v>0</v>
      </c>
      <c r="N992">
        <v>1</v>
      </c>
    </row>
    <row r="993" spans="2:14" x14ac:dyDescent="0.25">
      <c r="B993" t="e">
        <f>VLOOKUP(A993,Data!$A$2:$B$16,2,FALSE)</f>
        <v>#N/A</v>
      </c>
      <c r="C993" t="e">
        <f>VLOOKUP(A993,Data!$A$2:$B$16,3,FALSE)</f>
        <v>#N/A</v>
      </c>
      <c r="D993" s="56"/>
      <c r="H993">
        <f t="shared" si="15"/>
        <v>0</v>
      </c>
      <c r="N993">
        <v>1</v>
      </c>
    </row>
    <row r="994" spans="2:14" x14ac:dyDescent="0.25">
      <c r="B994" t="e">
        <f>VLOOKUP(A994,Data!$A$2:$B$16,2,FALSE)</f>
        <v>#N/A</v>
      </c>
      <c r="C994" t="e">
        <f>VLOOKUP(A994,Data!$A$2:$B$16,3,FALSE)</f>
        <v>#N/A</v>
      </c>
      <c r="D994" s="56"/>
      <c r="H994">
        <f t="shared" si="15"/>
        <v>0</v>
      </c>
      <c r="N994">
        <v>1</v>
      </c>
    </row>
    <row r="995" spans="2:14" x14ac:dyDescent="0.25">
      <c r="B995" t="e">
        <f>VLOOKUP(A995,Data!$A$2:$B$16,2,FALSE)</f>
        <v>#N/A</v>
      </c>
      <c r="C995" t="e">
        <f>VLOOKUP(A995,Data!$A$2:$B$16,3,FALSE)</f>
        <v>#N/A</v>
      </c>
      <c r="D995" s="56"/>
      <c r="H995">
        <f t="shared" si="15"/>
        <v>0</v>
      </c>
      <c r="N995">
        <v>1</v>
      </c>
    </row>
    <row r="996" spans="2:14" x14ac:dyDescent="0.25">
      <c r="B996" t="e">
        <f>VLOOKUP(A996,Data!$A$2:$B$16,2,FALSE)</f>
        <v>#N/A</v>
      </c>
      <c r="C996" t="e">
        <f>VLOOKUP(A996,Data!$A$2:$B$16,3,FALSE)</f>
        <v>#N/A</v>
      </c>
      <c r="D996" s="56"/>
      <c r="H996">
        <f t="shared" si="15"/>
        <v>0</v>
      </c>
      <c r="N996">
        <v>1</v>
      </c>
    </row>
    <row r="997" spans="2:14" x14ac:dyDescent="0.25">
      <c r="B997" t="e">
        <f>VLOOKUP(A997,Data!$A$2:$B$16,2,FALSE)</f>
        <v>#N/A</v>
      </c>
      <c r="C997" t="e">
        <f>VLOOKUP(A997,Data!$A$2:$B$16,3,FALSE)</f>
        <v>#N/A</v>
      </c>
      <c r="D997" s="56"/>
      <c r="H997">
        <f t="shared" si="15"/>
        <v>0</v>
      </c>
      <c r="N997">
        <v>1</v>
      </c>
    </row>
    <row r="998" spans="2:14" x14ac:dyDescent="0.25">
      <c r="B998" t="e">
        <f>VLOOKUP(A998,Data!$A$2:$B$16,2,FALSE)</f>
        <v>#N/A</v>
      </c>
      <c r="C998" t="e">
        <f>VLOOKUP(A998,Data!$A$2:$B$16,3,FALSE)</f>
        <v>#N/A</v>
      </c>
      <c r="D998" s="56"/>
      <c r="H998">
        <f t="shared" si="15"/>
        <v>0</v>
      </c>
      <c r="N998">
        <v>1</v>
      </c>
    </row>
    <row r="999" spans="2:14" x14ac:dyDescent="0.25">
      <c r="B999" t="e">
        <f>VLOOKUP(A999,Data!$A$2:$B$16,2,FALSE)</f>
        <v>#N/A</v>
      </c>
      <c r="C999" t="e">
        <f>VLOOKUP(A999,Data!$A$2:$B$16,3,FALSE)</f>
        <v>#N/A</v>
      </c>
      <c r="D999" s="56"/>
      <c r="H999">
        <f t="shared" si="15"/>
        <v>0</v>
      </c>
      <c r="N999">
        <v>1</v>
      </c>
    </row>
    <row r="1000" spans="2:14" x14ac:dyDescent="0.25">
      <c r="B1000" t="e">
        <f>VLOOKUP(A1000,Data!$A$2:$B$16,2,FALSE)</f>
        <v>#N/A</v>
      </c>
      <c r="C1000" t="e">
        <f>VLOOKUP(A1000,Data!$A$2:$B$16,3,FALSE)</f>
        <v>#N/A</v>
      </c>
      <c r="D1000" s="56"/>
      <c r="H1000">
        <f t="shared" si="15"/>
        <v>0</v>
      </c>
      <c r="N1000">
        <v>1</v>
      </c>
    </row>
    <row r="1001" spans="2:14" x14ac:dyDescent="0.25">
      <c r="B1001" t="e">
        <f>VLOOKUP(A1001,Data!$A$2:$B$16,2,FALSE)</f>
        <v>#N/A</v>
      </c>
      <c r="C1001" t="e">
        <f>VLOOKUP(A1001,Data!$A$2:$B$16,3,FALSE)</f>
        <v>#N/A</v>
      </c>
      <c r="D1001" s="56"/>
      <c r="H1001">
        <f t="shared" si="15"/>
        <v>0</v>
      </c>
      <c r="N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15</v>
      </c>
      <c r="B1" t="s">
        <v>56</v>
      </c>
    </row>
    <row r="2" spans="1:2" x14ac:dyDescent="0.25">
      <c r="A2" t="s">
        <v>7</v>
      </c>
      <c r="B2" t="s">
        <v>43</v>
      </c>
    </row>
    <row r="3" spans="1:2" x14ac:dyDescent="0.25">
      <c r="A3" t="s">
        <v>11</v>
      </c>
      <c r="B3" t="s">
        <v>58</v>
      </c>
    </row>
    <row r="4" spans="1:2" x14ac:dyDescent="0.25">
      <c r="A4" t="s">
        <v>12</v>
      </c>
      <c r="B4" t="s">
        <v>59</v>
      </c>
    </row>
    <row r="5" spans="1:2" x14ac:dyDescent="0.25">
      <c r="A5" t="s">
        <v>13</v>
      </c>
      <c r="B5" t="s">
        <v>60</v>
      </c>
    </row>
    <row r="6" spans="1:2" x14ac:dyDescent="0.25">
      <c r="A6" t="s">
        <v>14</v>
      </c>
      <c r="B6" t="s">
        <v>61</v>
      </c>
    </row>
    <row r="7" spans="1:2" x14ac:dyDescent="0.25">
      <c r="A7" t="s">
        <v>16</v>
      </c>
      <c r="B7" t="s">
        <v>62</v>
      </c>
    </row>
    <row r="8" spans="1:2" x14ac:dyDescent="0.25">
      <c r="A8" t="s">
        <v>17</v>
      </c>
      <c r="B8" t="s">
        <v>63</v>
      </c>
    </row>
    <row r="9" spans="1:2" x14ac:dyDescent="0.25">
      <c r="A9" t="s">
        <v>18</v>
      </c>
      <c r="B9" t="s">
        <v>64</v>
      </c>
    </row>
    <row r="10" spans="1:2" x14ac:dyDescent="0.25">
      <c r="A10" t="s">
        <v>55</v>
      </c>
      <c r="B10" t="s">
        <v>65</v>
      </c>
    </row>
    <row r="11" spans="1:2" x14ac:dyDescent="0.25">
      <c r="A11" t="s">
        <v>20</v>
      </c>
      <c r="B11" t="s">
        <v>66</v>
      </c>
    </row>
    <row r="12" spans="1:2" x14ac:dyDescent="0.25">
      <c r="A12" t="s">
        <v>21</v>
      </c>
      <c r="B12" t="s">
        <v>67</v>
      </c>
    </row>
    <row r="13" spans="1:2" x14ac:dyDescent="0.25">
      <c r="A13" t="s">
        <v>9</v>
      </c>
      <c r="B13" t="s">
        <v>68</v>
      </c>
    </row>
    <row r="14" spans="1:2" x14ac:dyDescent="0.25">
      <c r="A14" t="s">
        <v>22</v>
      </c>
      <c r="B14" t="s">
        <v>69</v>
      </c>
    </row>
    <row r="15" spans="1:2" x14ac:dyDescent="0.25">
      <c r="A15" t="s">
        <v>23</v>
      </c>
      <c r="B15"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Usage</vt:lpstr>
      <vt:lpstr>Strategic Overview</vt:lpstr>
      <vt:lpstr>Threat Hunts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Wiedner</dc:creator>
  <cp:lastModifiedBy>Jeremy</cp:lastModifiedBy>
  <dcterms:created xsi:type="dcterms:W3CDTF">2022-08-14T15:48:50Z</dcterms:created>
  <dcterms:modified xsi:type="dcterms:W3CDTF">2022-08-15T13:41:10Z</dcterms:modified>
</cp:coreProperties>
</file>