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showInkAnnotation="0" codeName="ThisWorkbook"/>
  <mc:AlternateContent xmlns:mc="http://schemas.openxmlformats.org/markup-compatibility/2006">
    <mc:Choice Requires="x15">
      <x15ac:absPath xmlns:x15ac="http://schemas.microsoft.com/office/spreadsheetml/2010/11/ac" url="C:\Users\Administrator\Desktop\CyberSOFONET MW\Audit Recom Tracking Tool\Audit_Recommendations_Tracking_Tool_Project\Tool\Web_tool\"/>
    </mc:Choice>
  </mc:AlternateContent>
  <xr:revisionPtr revIDLastSave="0" documentId="13_ncr:1_{010939DD-9C9B-49E6-A2D2-336842DF880D}" xr6:coauthVersionLast="47" xr6:coauthVersionMax="47" xr10:uidLastSave="{00000000-0000-0000-0000-000000000000}"/>
  <bookViews>
    <workbookView xWindow="-120" yWindow="-120" windowWidth="20730" windowHeight="11040" tabRatio="568" firstSheet="2" activeTab="6" xr2:uid="{00000000-000D-0000-FFFF-FFFF00000000}"/>
  </bookViews>
  <sheets>
    <sheet name="Dashboard" sheetId="16" r:id="rId1"/>
    <sheet name="Start" sheetId="17" r:id="rId2"/>
    <sheet name="Menu" sheetId="15" r:id="rId3"/>
    <sheet name="Metrics" sheetId="22" r:id="rId4"/>
    <sheet name="Settings" sheetId="3" r:id="rId5"/>
    <sheet name="Database" sheetId="2" r:id="rId6"/>
    <sheet name="Final_Database" sheetId="26" r:id="rId7"/>
    <sheet name="Reports" sheetId="19" r:id="rId8"/>
    <sheet name="Fully Implemented Reports" sheetId="20" r:id="rId9"/>
    <sheet name="Not Implemented Recommendations" sheetId="21" r:id="rId10"/>
    <sheet name="Ongoing" sheetId="27" r:id="rId11"/>
    <sheet name="Partially Implemented" sheetId="28" r:id="rId12"/>
    <sheet name="Summary" sheetId="9" r:id="rId13"/>
  </sheets>
  <externalReferences>
    <externalReference r:id="rId14"/>
  </externalReferences>
  <definedNames>
    <definedName name="Database1" localSheetId="6">Final_Database!$B:$Q</definedName>
    <definedName name="Database1">Database!$B:$O</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 i="2" l="1"/>
  <c r="M14" i="2"/>
  <c r="L7" i="2"/>
  <c r="M7" i="2"/>
  <c r="M39" i="2"/>
  <c r="M23" i="2"/>
  <c r="N39" i="2"/>
  <c r="L10" i="2"/>
  <c r="L41" i="2"/>
  <c r="L25" i="2"/>
  <c r="M54" i="2"/>
  <c r="M38" i="2"/>
  <c r="M22" i="2"/>
  <c r="N54" i="2"/>
  <c r="N38" i="2"/>
  <c r="N22" i="2"/>
  <c r="L42" i="2"/>
  <c r="L26" i="2"/>
  <c r="N7" i="2"/>
  <c r="N23" i="2"/>
  <c r="L50" i="2"/>
  <c r="L34" i="2"/>
  <c r="L18" i="2"/>
  <c r="M47" i="2"/>
  <c r="M31" i="2"/>
  <c r="M15" i="2"/>
  <c r="N47" i="2"/>
  <c r="N31" i="2"/>
  <c r="N15" i="2"/>
  <c r="L49" i="2"/>
  <c r="L33" i="2"/>
  <c r="L17" i="2"/>
  <c r="M46" i="2"/>
  <c r="M30" i="2"/>
  <c r="N46" i="2"/>
  <c r="N30" i="2"/>
  <c r="N14" i="2"/>
  <c r="L54" i="2"/>
  <c r="L46" i="2"/>
  <c r="L38" i="2"/>
  <c r="L30" i="2"/>
  <c r="L22" i="2"/>
  <c r="L14" i="2"/>
  <c r="M51" i="2"/>
  <c r="M43" i="2"/>
  <c r="M35" i="2"/>
  <c r="M27" i="2"/>
  <c r="M19" i="2"/>
  <c r="M11" i="2"/>
  <c r="N51" i="2"/>
  <c r="N43" i="2"/>
  <c r="N35" i="2"/>
  <c r="N27" i="2"/>
  <c r="N19" i="2"/>
  <c r="N11" i="2"/>
  <c r="L53" i="2"/>
  <c r="L45" i="2"/>
  <c r="L37" i="2"/>
  <c r="L29" i="2"/>
  <c r="L21" i="2"/>
  <c r="L13" i="2"/>
  <c r="M50" i="2"/>
  <c r="M42" i="2"/>
  <c r="M34" i="2"/>
  <c r="M26" i="2"/>
  <c r="M18" i="2"/>
  <c r="M10" i="2"/>
  <c r="N50" i="2"/>
  <c r="N42" i="2"/>
  <c r="N34" i="2"/>
  <c r="N26" i="2"/>
  <c r="N18" i="2"/>
  <c r="L9" i="2"/>
  <c r="L52" i="2"/>
  <c r="L48" i="2"/>
  <c r="L44" i="2"/>
  <c r="L40" i="2"/>
  <c r="L36" i="2"/>
  <c r="L32" i="2"/>
  <c r="L28" i="2"/>
  <c r="L24" i="2"/>
  <c r="L20" i="2"/>
  <c r="L16" i="2"/>
  <c r="L12" i="2"/>
  <c r="M53" i="2"/>
  <c r="M49" i="2"/>
  <c r="M45" i="2"/>
  <c r="M41" i="2"/>
  <c r="M37" i="2"/>
  <c r="M33" i="2"/>
  <c r="M29" i="2"/>
  <c r="M25" i="2"/>
  <c r="M21" i="2"/>
  <c r="M17" i="2"/>
  <c r="M13" i="2"/>
  <c r="M8" i="2"/>
  <c r="N53" i="2"/>
  <c r="N49" i="2"/>
  <c r="N45" i="2"/>
  <c r="N41" i="2"/>
  <c r="N37" i="2"/>
  <c r="N33" i="2"/>
  <c r="N29" i="2"/>
  <c r="N25" i="2"/>
  <c r="N21" i="2"/>
  <c r="N17" i="2"/>
  <c r="N13" i="2"/>
  <c r="N9" i="2"/>
  <c r="L8" i="2"/>
  <c r="L51" i="2"/>
  <c r="L47" i="2"/>
  <c r="L43" i="2"/>
  <c r="L39" i="2"/>
  <c r="L35" i="2"/>
  <c r="L31" i="2"/>
  <c r="L27" i="2"/>
  <c r="L23" i="2"/>
  <c r="L19" i="2"/>
  <c r="L15" i="2"/>
  <c r="L11" i="2"/>
  <c r="M52" i="2"/>
  <c r="M48" i="2"/>
  <c r="M44" i="2"/>
  <c r="M40" i="2"/>
  <c r="M36" i="2"/>
  <c r="M32" i="2"/>
  <c r="M28" i="2"/>
  <c r="M24" i="2"/>
  <c r="M20" i="2"/>
  <c r="M16" i="2"/>
  <c r="M12" i="2"/>
  <c r="M9" i="2"/>
  <c r="N52" i="2"/>
  <c r="N48" i="2"/>
  <c r="N44" i="2"/>
  <c r="N40" i="2"/>
  <c r="N36" i="2"/>
  <c r="N32" i="2"/>
  <c r="N28" i="2"/>
  <c r="N24" i="2"/>
  <c r="N20" i="2"/>
  <c r="N16" i="2"/>
  <c r="N12" i="2"/>
  <c r="N8" i="2"/>
  <c r="N55" i="2" l="1"/>
  <c r="M55" i="2"/>
  <c r="L55" i="2"/>
  <c r="B7" i="26" s="1" a="1"/>
  <c r="C8" i="28" l="1" a="1"/>
  <c r="C8" i="28" s="1"/>
  <c r="C8" i="27" a="1"/>
  <c r="C8" i="27" s="1"/>
  <c r="C8" i="21" a="1"/>
  <c r="C8" i="21" s="1"/>
  <c r="B7" i="26"/>
  <c r="B9" i="20" s="1" a="1"/>
  <c r="B9" i="20" s="1"/>
  <c r="R12" i="26"/>
  <c r="Q7" i="26" a="1"/>
  <c r="R9" i="26" s="1"/>
  <c r="R11" i="26"/>
  <c r="R10" i="26"/>
  <c r="G17" i="9"/>
  <c r="G21" i="9"/>
  <c r="G25" i="9"/>
  <c r="G29" i="9"/>
  <c r="G33" i="9"/>
  <c r="G37" i="9"/>
  <c r="G41" i="9"/>
  <c r="G45" i="9"/>
  <c r="F17" i="9"/>
  <c r="F21" i="9"/>
  <c r="F25" i="9"/>
  <c r="F29" i="9"/>
  <c r="F33" i="9"/>
  <c r="F37" i="9"/>
  <c r="F41" i="9"/>
  <c r="F45" i="9"/>
  <c r="E17" i="9"/>
  <c r="E21" i="9"/>
  <c r="E25" i="9"/>
  <c r="E29" i="9"/>
  <c r="E33" i="9"/>
  <c r="E37" i="9"/>
  <c r="E41" i="9"/>
  <c r="E45" i="9"/>
  <c r="D17" i="9"/>
  <c r="D21" i="9"/>
  <c r="D25" i="9"/>
  <c r="D29" i="9"/>
  <c r="D33" i="9"/>
  <c r="D37" i="9"/>
  <c r="D41" i="9"/>
  <c r="D45" i="9"/>
  <c r="G14" i="9"/>
  <c r="G18" i="9"/>
  <c r="G22" i="9"/>
  <c r="G26" i="9"/>
  <c r="G30" i="9"/>
  <c r="G34" i="9"/>
  <c r="G38" i="9"/>
  <c r="G42" i="9"/>
  <c r="G46" i="9"/>
  <c r="F14" i="9"/>
  <c r="F18" i="9"/>
  <c r="F22" i="9"/>
  <c r="F26" i="9"/>
  <c r="F30" i="9"/>
  <c r="F34" i="9"/>
  <c r="F38" i="9"/>
  <c r="F42" i="9"/>
  <c r="F46" i="9"/>
  <c r="E14" i="9"/>
  <c r="E18" i="9"/>
  <c r="E22" i="9"/>
  <c r="E26" i="9"/>
  <c r="E30" i="9"/>
  <c r="E34" i="9"/>
  <c r="E38" i="9"/>
  <c r="E42" i="9"/>
  <c r="E46" i="9"/>
  <c r="D14" i="9"/>
  <c r="D18" i="9"/>
  <c r="D22" i="9"/>
  <c r="D26" i="9"/>
  <c r="D30" i="9"/>
  <c r="D34" i="9"/>
  <c r="D38" i="9"/>
  <c r="D42" i="9"/>
  <c r="D46" i="9"/>
  <c r="G15" i="9"/>
  <c r="G19" i="9"/>
  <c r="G23" i="9"/>
  <c r="G27" i="9"/>
  <c r="G31" i="9"/>
  <c r="G35" i="9"/>
  <c r="G39" i="9"/>
  <c r="G43" i="9"/>
  <c r="G47" i="9"/>
  <c r="F15" i="9"/>
  <c r="F19" i="9"/>
  <c r="F23" i="9"/>
  <c r="F27" i="9"/>
  <c r="F31" i="9"/>
  <c r="F35" i="9"/>
  <c r="F39" i="9"/>
  <c r="F43" i="9"/>
  <c r="F47" i="9"/>
  <c r="E15" i="9"/>
  <c r="E19" i="9"/>
  <c r="E23" i="9"/>
  <c r="E27" i="9"/>
  <c r="E31" i="9"/>
  <c r="E35" i="9"/>
  <c r="E39" i="9"/>
  <c r="E43" i="9"/>
  <c r="E47" i="9"/>
  <c r="D15" i="9"/>
  <c r="D19" i="9"/>
  <c r="D23" i="9"/>
  <c r="D27" i="9"/>
  <c r="D31" i="9"/>
  <c r="D35" i="9"/>
  <c r="D39" i="9"/>
  <c r="D43" i="9"/>
  <c r="D47" i="9"/>
  <c r="G16" i="9"/>
  <c r="G20" i="9"/>
  <c r="G24" i="9"/>
  <c r="G28" i="9"/>
  <c r="G32" i="9"/>
  <c r="G36" i="9"/>
  <c r="G40" i="9"/>
  <c r="G44" i="9"/>
  <c r="F16" i="9"/>
  <c r="F20" i="9"/>
  <c r="F24" i="9"/>
  <c r="F28" i="9"/>
  <c r="F32" i="9"/>
  <c r="F36" i="9"/>
  <c r="F40" i="9"/>
  <c r="F44" i="9"/>
  <c r="E16" i="9"/>
  <c r="E20" i="9"/>
  <c r="E24" i="9"/>
  <c r="E28" i="9"/>
  <c r="E32" i="9"/>
  <c r="E36" i="9"/>
  <c r="E40" i="9"/>
  <c r="E44" i="9"/>
  <c r="D16" i="9"/>
  <c r="D20" i="9"/>
  <c r="D24" i="9"/>
  <c r="D28" i="9"/>
  <c r="D32" i="9"/>
  <c r="D36" i="9"/>
  <c r="D40" i="9"/>
  <c r="D44" i="9"/>
  <c r="R8" i="26" l="1"/>
  <c r="Q7" i="26"/>
  <c r="R7" i="26" s="1"/>
  <c r="B8" i="9" s="1" a="1"/>
  <c r="B8" i="9" s="1"/>
  <c r="C11" i="19" l="1"/>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Q7" i="2" a="1"/>
  <c r="Q7" i="2" s="1"/>
  <c r="R7" i="2" s="1"/>
  <c r="R12" i="2" l="1"/>
  <c r="R11" i="2"/>
  <c r="R10" i="2"/>
  <c r="R8" i="2"/>
  <c r="R9" i="2"/>
  <c r="B7" i="16"/>
  <c r="C8" i="19" l="1"/>
  <c r="C19" i="19" l="1"/>
  <c r="C18" i="19"/>
  <c r="C17" i="19"/>
  <c r="C16" i="19"/>
  <c r="C15" i="19"/>
  <c r="C14" i="19"/>
  <c r="C13" i="19"/>
  <c r="C12" i="19"/>
  <c r="C10" i="19"/>
  <c r="C9" i="19"/>
  <c r="B8" i="19"/>
  <c r="E13" i="9" l="1"/>
  <c r="D13" i="9"/>
  <c r="G13" i="9"/>
  <c r="F13" i="9"/>
  <c r="H13" i="9"/>
  <c r="D12" i="9"/>
  <c r="G12" i="9"/>
  <c r="F12" i="9"/>
  <c r="E12" i="9"/>
  <c r="G9" i="9"/>
  <c r="E9" i="9"/>
  <c r="G10" i="9"/>
  <c r="E10" i="9"/>
  <c r="G11" i="9"/>
  <c r="E11" i="9"/>
  <c r="F9" i="9"/>
  <c r="D9" i="9"/>
  <c r="F10" i="9"/>
  <c r="D10" i="9"/>
  <c r="F11" i="9"/>
  <c r="D11" i="9"/>
  <c r="H12" i="9"/>
  <c r="H11" i="9"/>
  <c r="H10" i="9"/>
  <c r="H8" i="9"/>
  <c r="H9" i="9"/>
  <c r="D8" i="9" l="1"/>
  <c r="L8" i="9" s="1"/>
  <c r="G8" i="9"/>
  <c r="L11" i="9" s="1"/>
  <c r="E8" i="9"/>
  <c r="L9" i="9" s="1"/>
  <c r="F8" i="9"/>
  <c r="L10" i="9" s="1"/>
  <c r="L12" i="9" l="1"/>
  <c r="M8" i="9" s="1"/>
  <c r="N8" i="9" l="1"/>
  <c r="M11" i="9"/>
  <c r="N11" i="9" s="1"/>
  <c r="M12" i="9"/>
  <c r="N12" i="9" s="1"/>
  <c r="M10" i="9"/>
  <c r="N10" i="9" s="1"/>
  <c r="M9" i="9"/>
  <c r="N9"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<sst xmlns="http://schemas.openxmlformats.org/spreadsheetml/2006/main" count="620" uniqueCount="243">
  <si>
    <t>Report Title</t>
  </si>
  <si>
    <t>Publication Date</t>
  </si>
  <si>
    <t>Page and Paragraph Reference</t>
  </si>
  <si>
    <t>Recommendation Text</t>
  </si>
  <si>
    <t>Lead Body</t>
  </si>
  <si>
    <t>Sector</t>
  </si>
  <si>
    <t>Key Issues</t>
  </si>
  <si>
    <t>Acceptance Status</t>
  </si>
  <si>
    <t>Implementation Status</t>
  </si>
  <si>
    <t>Actual/Expected Implementation Date</t>
  </si>
  <si>
    <t>SAIs Comfirmation of Implemetation</t>
  </si>
  <si>
    <t>Responsible Entity</t>
  </si>
  <si>
    <t>Summary of entity response</t>
  </si>
  <si>
    <t>Fully Implemented</t>
  </si>
  <si>
    <t>Partially Implmented</t>
  </si>
  <si>
    <t>Ongoing</t>
  </si>
  <si>
    <t>Not Implemented</t>
  </si>
  <si>
    <t>Accepted</t>
  </si>
  <si>
    <t>Denied</t>
  </si>
  <si>
    <t>No</t>
  </si>
  <si>
    <t>Yes</t>
  </si>
  <si>
    <t>RP001</t>
  </si>
  <si>
    <t>Network Rail's sale of railway arches</t>
  </si>
  <si>
    <t>02-05-2019</t>
  </si>
  <si>
    <t>Page 10, paragraph 17, point a</t>
  </si>
  <si>
    <t>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t>
  </si>
  <si>
    <t>HM Treasury</t>
  </si>
  <si>
    <t>Transport</t>
  </si>
  <si>
    <t>Asset sales and privatisation; Contract lifecycle</t>
  </si>
  <si>
    <t>RP002</t>
  </si>
  <si>
    <t>RP003</t>
  </si>
  <si>
    <t>RP004</t>
  </si>
  <si>
    <t>RP005</t>
  </si>
  <si>
    <t>Crossrail Ltd</t>
  </si>
  <si>
    <t>August 2020</t>
  </si>
  <si>
    <t>RP006</t>
  </si>
  <si>
    <t>RP007</t>
  </si>
  <si>
    <t>RP008</t>
  </si>
  <si>
    <t>April 2019</t>
  </si>
  <si>
    <t>RP009</t>
  </si>
  <si>
    <t>Home Office</t>
  </si>
  <si>
    <t>National security</t>
  </si>
  <si>
    <t>May 2021</t>
  </si>
  <si>
    <t>RP010</t>
  </si>
  <si>
    <t>Quarter 1 2023</t>
  </si>
  <si>
    <t>MBS</t>
  </si>
  <si>
    <t>Implementation Status Summary</t>
  </si>
  <si>
    <t>Database</t>
  </si>
  <si>
    <t>Settings</t>
  </si>
  <si>
    <t>Unique Lead Body</t>
  </si>
  <si>
    <t>Sub Totals</t>
  </si>
  <si>
    <t>%age</t>
  </si>
  <si>
    <t>%Remainders</t>
  </si>
  <si>
    <t>Recommendation Number</t>
  </si>
  <si>
    <t>Select or Recommendation Number eg. RP001</t>
  </si>
  <si>
    <t>Metrics</t>
  </si>
  <si>
    <t>Description</t>
  </si>
  <si>
    <t>The name of the Audit report that contains recommendations</t>
  </si>
  <si>
    <t>The specific date the report was publicised</t>
  </si>
  <si>
    <t xml:space="preserve">Refers to the recommendation citations highlited in the report </t>
  </si>
  <si>
    <t>Detailed description of the recommendations made based on the Audit finndings</t>
  </si>
  <si>
    <t xml:space="preserve">Responsible audited entity </t>
  </si>
  <si>
    <t>Additional Body</t>
  </si>
  <si>
    <t>Any other third parties involved in the executions of the services</t>
  </si>
  <si>
    <t>Refers to the economic sector under which the Audit report belongs to</t>
  </si>
  <si>
    <t>Indicate the specific descripancies noted</t>
  </si>
  <si>
    <t>A measure of acknowledgment of the issues raised in the Audit findings</t>
  </si>
  <si>
    <t>A measure of how the recommendations are being addressed</t>
  </si>
  <si>
    <t>Due date being given to address outstanding Audit finding issues</t>
  </si>
  <si>
    <t xml:space="preserve">Given there is a proof of concept from an implementation progress report </t>
  </si>
  <si>
    <t>A responsible entity required to implement recommendations</t>
  </si>
  <si>
    <t>Details of the action(s) taken by an entity to address Audit finding issues</t>
  </si>
  <si>
    <t>Indicates the reference number of the recommendations in the report uniquely</t>
  </si>
  <si>
    <t>Fully Implemented Recommendations Chart</t>
  </si>
  <si>
    <t>Partially implemented Recommendations Chart</t>
  </si>
  <si>
    <t>Total Recommendations</t>
  </si>
  <si>
    <t>Not Implemented Recommendations Chart</t>
  </si>
  <si>
    <t>AUDIT RECOMMENDATION TRACKING TOOL - MODEL SAI</t>
  </si>
  <si>
    <t>AUDIT RECOMMENDATION TRACKING TOOL MENU</t>
  </si>
  <si>
    <t>Audit Report on the Performance of the Ministry of Health and Medical Services</t>
  </si>
  <si>
    <t>Ministry of Health and Medical Services</t>
  </si>
  <si>
    <t>Health</t>
  </si>
  <si>
    <t xml:space="preserve">    01/01/2020</t>
  </si>
  <si>
    <t>Ensure that the Ministry of Health and Medical Services implements an effective system to monitor the performance of all health care providers</t>
  </si>
  <si>
    <t>Page 13</t>
  </si>
  <si>
    <t>Monitoring of health care providers</t>
  </si>
  <si>
    <t>Pending</t>
  </si>
  <si>
    <t>Ministry of Finance</t>
  </si>
  <si>
    <t>Ensure that the Ministry of Health and Medical Services develops and implements a system to track the progress of its performance objectives</t>
  </si>
  <si>
    <t>Page 14</t>
  </si>
  <si>
    <t>Tracking of performance objectives</t>
  </si>
  <si>
    <t>Ensure that the Ministry of Health and Medical Services develops and implements a system to monitor the use of its financial resources</t>
  </si>
  <si>
    <t>Page 15</t>
  </si>
  <si>
    <t>Monitoring of financial resources</t>
  </si>
  <si>
    <t xml:space="preserve">    10/30/2020</t>
  </si>
  <si>
    <t xml:space="preserve"> Audit Report on the Performance of the Ministry of Health and Medical Services</t>
  </si>
  <si>
    <t xml:space="preserve"> The Ministry should develop a formal policy on the use of the Hospital Management System</t>
  </si>
  <si>
    <t xml:space="preserve"> p. 11</t>
  </si>
  <si>
    <t xml:space="preserve"> Inadequate use of the Hospital Management System</t>
  </si>
  <si>
    <t xml:space="preserve"> Health</t>
  </si>
  <si>
    <t xml:space="preserve"> Ministry of Economy</t>
  </si>
  <si>
    <t xml:space="preserve"> 01/01/2021</t>
  </si>
  <si>
    <t>02-05-2018</t>
  </si>
  <si>
    <t>02-05-2020</t>
  </si>
  <si>
    <t>02-05-2021</t>
  </si>
  <si>
    <t>02-05-2022</t>
  </si>
  <si>
    <t>02-05-2023</t>
  </si>
  <si>
    <t>August 2021</t>
  </si>
  <si>
    <t>The Ministry should ensure that all financial transactions are accurately recorded and properly authorized</t>
  </si>
  <si>
    <t>Financial transactions</t>
  </si>
  <si>
    <t>Fiji Revenue and Customs Service</t>
  </si>
  <si>
    <t>Maintain a system of internal controls to ensure that all payments are properly authorized and recorded</t>
  </si>
  <si>
    <t>p. 21</t>
  </si>
  <si>
    <t>Financial Management</t>
  </si>
  <si>
    <t>Ensure that the Ministry's financial management systems are properly maintained and updated</t>
  </si>
  <si>
    <t>p. 22</t>
  </si>
  <si>
    <t>Ensure that all payments are properly authorized and recorded</t>
  </si>
  <si>
    <t>RP011</t>
  </si>
  <si>
    <t>RP012</t>
  </si>
  <si>
    <t>RP013</t>
  </si>
  <si>
    <t>RP014</t>
  </si>
  <si>
    <t>RP015</t>
  </si>
  <si>
    <t>RP016</t>
  </si>
  <si>
    <t>Partially Implemented</t>
  </si>
  <si>
    <t>The Ministry should ensure that all payments made to suppliers are supported by valid invoices and other supporting documents</t>
  </si>
  <si>
    <t>Page 4</t>
  </si>
  <si>
    <t>Lack of supporting documents for payments made</t>
  </si>
  <si>
    <t>N/A</t>
  </si>
  <si>
    <t>The Ministry should ensure that all invoices and payment vouchers are properly authorized</t>
  </si>
  <si>
    <t>Lack of proper authorization for invoices and payment vouchers</t>
  </si>
  <si>
    <t>Ensure that the Ministry's procurement procedures are in line with the Public Procurement Decree</t>
  </si>
  <si>
    <t>Procurement Procedures</t>
  </si>
  <si>
    <t>Ministry of Economy</t>
  </si>
  <si>
    <t xml:space="preserve">    11/01/2020</t>
  </si>
  <si>
    <t>Ensure that all staff in the Ministry of Health and Medical Services are adequately trained and assessed in the use of information systems and software applications</t>
  </si>
  <si>
    <t>Page 3</t>
  </si>
  <si>
    <t>Information Systems</t>
  </si>
  <si>
    <t>Develop and implement a policy to ensure that all information systems and software applications are updated with the latest version and are adequately tested before use</t>
  </si>
  <si>
    <t>Ensure that all information systems and software applications are subject to regular reviews and performance tests</t>
  </si>
  <si>
    <t>"Audit Report on the Performance of the Ministry of Health and Medical Services"</t>
  </si>
  <si>
    <t>The Ministry should ensure that the health and safety of staff and patients is maintained at all times</t>
  </si>
  <si>
    <t>Page 8</t>
  </si>
  <si>
    <t>Health and safety of staff and patients</t>
  </si>
  <si>
    <t>The Ministry should ensure that all medical equipment is regularly serviced and maintained</t>
  </si>
  <si>
    <t>Maintenance of medical equipment</t>
  </si>
  <si>
    <t>The Ministry should ensure that adequate resources are allocated to health and medical services</t>
  </si>
  <si>
    <t>Page 9</t>
  </si>
  <si>
    <t>Resource allocation</t>
  </si>
  <si>
    <t>Procurement Process</t>
  </si>
  <si>
    <t>31/12/2020</t>
  </si>
  <si>
    <t>The Ministry should develop a risk management framework and implement it for all areas of its operations</t>
  </si>
  <si>
    <t>Risk Management</t>
  </si>
  <si>
    <t>31/12/2021</t>
  </si>
  <si>
    <t>The Ministry should develop and implement a system to monitor and report on the performance of its service delivery</t>
  </si>
  <si>
    <t>Page 5</t>
  </si>
  <si>
    <t>Service Delivery Performance</t>
  </si>
  <si>
    <t>31/12/2022</t>
  </si>
  <si>
    <t>The Ministry should review its current procurement process, including evaluating the need for a centralised procurement unit and the need to use a standardised approach to the selection and evaluation of tenders</t>
  </si>
  <si>
    <t>The Ministry should ensure that all medical personnel are adequately trained and certified in their respective fields</t>
  </si>
  <si>
    <t>Adequate training and certification of medical personnel</t>
  </si>
  <si>
    <t>Ministry of Education</t>
  </si>
  <si>
    <t>Regular servicing and maintenance of medical equipment</t>
  </si>
  <si>
    <t>The Ministry should ensure that all medical supplies are regularly replenished</t>
  </si>
  <si>
    <t>Regular replenishment of medical supplies</t>
  </si>
  <si>
    <t>Ministry of Trade</t>
  </si>
  <si>
    <t xml:space="preserve">    October 2019</t>
  </si>
  <si>
    <t>Ensure that the Ministry develops and implements a system to monitor the progress of the implementation of the recommendations of the Audit Report</t>
  </si>
  <si>
    <t>pg. 32</t>
  </si>
  <si>
    <t>Improper management of resources</t>
  </si>
  <si>
    <t>Fiji National Provident Fund</t>
  </si>
  <si>
    <t xml:space="preserve">    15/04/2020</t>
  </si>
  <si>
    <t>Ensure that the Ministry of Health and Medical Services (MHMS) develops a comprehensive policy on the management of medical equipment</t>
  </si>
  <si>
    <t>MHMS</t>
  </si>
  <si>
    <t>Medical Equipment Management</t>
  </si>
  <si>
    <t>30/06/2020</t>
  </si>
  <si>
    <t>Ensure that MHMS develops a comprehensive policy on the management of medicines</t>
  </si>
  <si>
    <t>Medicine Management</t>
  </si>
  <si>
    <t>Ensure that MHMS develops an appropriate system to monitor the performance of the health service providers</t>
  </si>
  <si>
    <t>Performance Monitoring</t>
  </si>
  <si>
    <t>Ensure that MHMS develops a comprehensive policy on the management of human resources</t>
  </si>
  <si>
    <t>Page 10</t>
  </si>
  <si>
    <t>Human Resources Management</t>
  </si>
  <si>
    <t>Page 11</t>
  </si>
  <si>
    <t>Ensure that the Ministry develops a comprehensive Human Resources Management Plan and implements it</t>
  </si>
  <si>
    <t xml:space="preserve">    1/1/2020</t>
  </si>
  <si>
    <t>The Ministry should develop and implement a comprehensive and effective internal control system</t>
  </si>
  <si>
    <t>Internal Control System</t>
  </si>
  <si>
    <t>The Ministry should ensure that all payments are made in accordance with the approved budget</t>
  </si>
  <si>
    <t>Budgetary Control</t>
  </si>
  <si>
    <t>The Ministry should ensure that all expenditure is properly authorized and recorded</t>
  </si>
  <si>
    <t>"30 April 2018"</t>
  </si>
  <si>
    <t>"Page 17"</t>
  </si>
  <si>
    <t>"Strategic Planning"</t>
  </si>
  <si>
    <t>"Health"</t>
  </si>
  <si>
    <t>"Ministry of Economy"</t>
  </si>
  <si>
    <t>"31 December 2019"</t>
  </si>
  <si>
    <t>"Ensure that the Ministry’s internal audit unit is adequately resourced and that it has the necessary independence to carry out its functions effectively"</t>
  </si>
  <si>
    <t>"Internal Audit"</t>
  </si>
  <si>
    <t>"Ensure that the Ministry’s financial statements are prepared in accordance with the International Financial Reporting Standards (IFRS)"</t>
  </si>
  <si>
    <t>"Financial Statements"</t>
  </si>
  <si>
    <t>"Ensure that there is a system to monitor and review the implementation of the Ministry’s strategic plan, and that the results of the monitoring and review are included in the annual report to Parliament"</t>
  </si>
  <si>
    <t>RP017</t>
  </si>
  <si>
    <t>RP018</t>
  </si>
  <si>
    <t>RP019</t>
  </si>
  <si>
    <t>RP020</t>
  </si>
  <si>
    <t>RP021</t>
  </si>
  <si>
    <t>RP022</t>
  </si>
  <si>
    <t>RP023</t>
  </si>
  <si>
    <t>RP024</t>
  </si>
  <si>
    <t>RP025</t>
  </si>
  <si>
    <t>RP026</t>
  </si>
  <si>
    <t>RP027</t>
  </si>
  <si>
    <t>RP028</t>
  </si>
  <si>
    <t>RP029</t>
  </si>
  <si>
    <t>RP030</t>
  </si>
  <si>
    <t>RP031</t>
  </si>
  <si>
    <t>RP032</t>
  </si>
  <si>
    <t>RP033</t>
  </si>
  <si>
    <t>RP034</t>
  </si>
  <si>
    <t>RP035</t>
  </si>
  <si>
    <t>RP036</t>
  </si>
  <si>
    <t>RP037</t>
  </si>
  <si>
    <t>RP038</t>
  </si>
  <si>
    <t>RP039</t>
  </si>
  <si>
    <t>RP040</t>
  </si>
  <si>
    <t>RP041</t>
  </si>
  <si>
    <t>RP042</t>
  </si>
  <si>
    <t>RP043</t>
  </si>
  <si>
    <t>RP044</t>
  </si>
  <si>
    <t>RP045</t>
  </si>
  <si>
    <t>RP046</t>
  </si>
  <si>
    <t>RP047</t>
  </si>
  <si>
    <t>RP048</t>
  </si>
  <si>
    <t>MSD</t>
  </si>
  <si>
    <t>RP049</t>
  </si>
  <si>
    <t>20/3/2022</t>
  </si>
  <si>
    <t>ABC</t>
  </si>
  <si>
    <t>Nnnnnnnn</t>
  </si>
  <si>
    <t>Page 12</t>
  </si>
  <si>
    <t>MBC</t>
  </si>
  <si>
    <t>Jjjjsssssssss</t>
  </si>
  <si>
    <t>Media</t>
  </si>
  <si>
    <t>ZBS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</si>
</sst>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b/>
      <sz val="11"/>
      <color theme="1"/>
      <name val="Calibri"/>
      <family val="2"/>
      <scheme val="minor"/>
    </font>
    <font>
      <b/>
      <sz val="12"/>
      <color theme="1"/>
      <name val="Calibri"/>
      <family val="2"/>
      <scheme val="minor"/>
    </font>
    <font>
      <b/>
      <sz val="13"/>
      <color theme="0"/>
      <name val="Calibri"/>
      <family val="2"/>
      <scheme val="minor"/>
    </font>
    <font>
      <u/>
      <sz val="11"/>
      <color theme="10"/>
      <name val="Calibri"/>
      <family val="2"/>
      <scheme val="minor"/>
    </font>
    <font>
      <sz val="8"/>
      <name val="Calibri"/>
      <family val="2"/>
      <scheme val="minor"/>
    </font>
    <font>
      <sz val="12"/>
      <color theme="1"/>
      <name val="Calibri"/>
      <family val="2"/>
      <scheme val="minor"/>
    </font>
    <font>
      <sz val="11"/>
      <color theme="1"/>
      <name val="Calibri"/>
      <family val="2"/>
      <scheme val="minor"/>
    </font>
    <font>
      <b/>
      <sz val="14"/>
      <color theme="0"/>
      <name val="Calibri"/>
      <family val="2"/>
      <scheme val="minor"/>
    </font>
    <font>
      <b/>
      <sz val="11"/>
      <color theme="1"/>
      <name val="Calibri"/>
      <family val="2"/>
      <charset val="162"/>
      <scheme val="minor"/>
    </font>
    <font>
      <i/>
      <sz val="10"/>
      <color theme="1" tint="0.34998626667073579"/>
      <name val="Calibri"/>
      <family val="2"/>
      <charset val="162"/>
      <scheme val="minor"/>
    </font>
    <font>
      <b/>
      <sz val="16"/>
      <color theme="1"/>
      <name val="Calibri"/>
      <family val="2"/>
      <scheme val="minor"/>
    </font>
    <font>
      <b/>
      <sz val="26"/>
      <color theme="1"/>
      <name val="Calibri"/>
      <family val="2"/>
      <scheme val="minor"/>
    </font>
  </fonts>
  <fills count="13">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
      <patternFill patternType="solid">
        <fgColor theme="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2" tint="-0.749992370372631"/>
        <bgColor indexed="64"/>
      </patternFill>
    </fill>
    <fill>
      <patternFill patternType="solid">
        <fgColor theme="1"/>
        <bgColor indexed="64"/>
      </patternFill>
    </fill>
    <fill>
      <patternFill patternType="solid">
        <fgColor theme="3" tint="0.79998168889431442"/>
        <bgColor indexed="64"/>
      </patternFill>
    </fill>
    <fill>
      <patternFill patternType="solid">
        <fgColor theme="2"/>
        <bgColor indexed="64"/>
      </patternFill>
    </fill>
  </fills>
  <borders count="13">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indexed="64"/>
      </top>
      <bottom/>
      <diagonal/>
    </border>
    <border>
      <left style="thin">
        <color theme="1"/>
      </left>
      <right style="thin">
        <color theme="1"/>
      </right>
      <top style="thin">
        <color indexed="64"/>
      </top>
      <bottom/>
      <diagonal/>
    </border>
    <border>
      <left style="thin">
        <color theme="1"/>
      </left>
      <right/>
      <top style="thin">
        <color theme="1"/>
      </top>
      <bottom style="thin">
        <color theme="1"/>
      </bottom>
      <diagonal/>
    </border>
  </borders>
  <cellStyleXfs count="4">
    <xf numFmtId="0" fontId="0" fillId="0" borderId="0"/>
    <xf numFmtId="0" fontId="1" fillId="0" borderId="1" applyNumberFormat="0" applyFill="0" applyAlignment="0" applyProtection="0"/>
    <xf numFmtId="0" fontId="5" fillId="0" borderId="0" applyNumberFormat="0" applyFill="0" applyBorder="0" applyAlignment="0" applyProtection="0"/>
    <xf numFmtId="9" fontId="8" fillId="0" borderId="0" applyFont="0" applyFill="0" applyBorder="0" applyAlignment="0" applyProtection="0"/>
  </cellStyleXfs>
  <cellXfs count="59">
    <xf numFmtId="0" fontId="0" fillId="0" borderId="0" xfId="0"/>
    <xf numFmtId="0" fontId="0" fillId="0" borderId="0" xfId="0" applyAlignment="1">
      <alignment vertical="center"/>
    </xf>
    <xf numFmtId="0" fontId="0" fillId="0" borderId="2" xfId="0" applyBorder="1" applyAlignment="1">
      <alignment vertical="center"/>
    </xf>
    <xf numFmtId="0" fontId="3" fillId="3" borderId="2" xfId="0" applyFont="1" applyFill="1" applyBorder="1" applyAlignment="1">
      <alignment horizontal="center" vertical="center"/>
    </xf>
    <xf numFmtId="0" fontId="0" fillId="0" borderId="0" xfId="0" applyAlignment="1">
      <alignment vertical="center" wrapText="1"/>
    </xf>
    <xf numFmtId="0" fontId="5" fillId="0" borderId="0" xfId="2" applyAlignment="1">
      <alignment vertical="center"/>
    </xf>
    <xf numFmtId="49" fontId="0" fillId="0" borderId="3" xfId="0" applyNumberFormat="1" applyBorder="1" applyAlignment="1">
      <alignment horizontal="left"/>
    </xf>
    <xf numFmtId="0" fontId="2" fillId="4" borderId="2" xfId="0" applyFont="1" applyFill="1" applyBorder="1" applyAlignment="1">
      <alignment vertical="center"/>
    </xf>
    <xf numFmtId="0" fontId="3" fillId="3" borderId="2" xfId="0" applyFont="1" applyFill="1" applyBorder="1" applyAlignment="1">
      <alignment horizontal="left" vertical="center"/>
    </xf>
    <xf numFmtId="0" fontId="0" fillId="0" borderId="0" xfId="0" applyAlignment="1">
      <alignment horizontal="left" vertical="center"/>
    </xf>
    <xf numFmtId="0" fontId="5" fillId="5" borderId="0" xfId="2" applyFill="1"/>
    <xf numFmtId="0" fontId="0" fillId="5" borderId="0" xfId="0" applyFill="1"/>
    <xf numFmtId="0" fontId="0" fillId="0" borderId="2" xfId="0" applyBorder="1" applyAlignment="1">
      <alignment horizontal="left" vertical="center"/>
    </xf>
    <xf numFmtId="0" fontId="7" fillId="5" borderId="2" xfId="0" applyFont="1" applyFill="1" applyBorder="1" applyAlignment="1">
      <alignment horizontal="left" vertical="center"/>
    </xf>
    <xf numFmtId="49" fontId="0" fillId="0" borderId="2" xfId="0" applyNumberFormat="1" applyBorder="1" applyAlignment="1">
      <alignment horizontal="left"/>
    </xf>
    <xf numFmtId="0" fontId="0" fillId="5" borderId="2" xfId="0" applyFill="1" applyBorder="1"/>
    <xf numFmtId="0" fontId="0" fillId="7" borderId="2" xfId="0" applyFill="1" applyBorder="1"/>
    <xf numFmtId="0" fontId="0" fillId="6" borderId="2" xfId="0" applyFill="1" applyBorder="1"/>
    <xf numFmtId="0" fontId="0" fillId="5" borderId="6" xfId="0" applyFill="1" applyBorder="1"/>
    <xf numFmtId="9" fontId="0" fillId="0" borderId="2" xfId="3" applyFont="1" applyBorder="1" applyAlignment="1">
      <alignment vertical="center"/>
    </xf>
    <xf numFmtId="9" fontId="0" fillId="0" borderId="2" xfId="0" applyNumberFormat="1" applyBorder="1" applyAlignment="1">
      <alignment vertical="center"/>
    </xf>
    <xf numFmtId="0" fontId="0" fillId="8" borderId="2" xfId="0" applyFill="1" applyBorder="1"/>
    <xf numFmtId="0" fontId="0" fillId="8" borderId="2" xfId="0" applyFill="1" applyBorder="1" applyAlignment="1">
      <alignment wrapText="1"/>
    </xf>
    <xf numFmtId="0" fontId="0" fillId="9" borderId="0" xfId="0" applyFill="1"/>
    <xf numFmtId="0" fontId="0" fillId="10" borderId="0" xfId="0" applyFill="1"/>
    <xf numFmtId="0" fontId="0" fillId="8" borderId="0" xfId="0" applyFill="1"/>
    <xf numFmtId="49" fontId="10" fillId="11" borderId="7" xfId="0" applyNumberFormat="1" applyFont="1" applyFill="1" applyBorder="1" applyAlignment="1" applyProtection="1">
      <alignment horizontal="center" vertical="center" shrinkToFit="1"/>
      <protection locked="0"/>
    </xf>
    <xf numFmtId="49" fontId="10" fillId="11" borderId="8" xfId="0" applyNumberFormat="1" applyFont="1" applyFill="1" applyBorder="1" applyAlignment="1" applyProtection="1">
      <alignment horizontal="center" vertical="center" shrinkToFit="1"/>
      <protection locked="0"/>
    </xf>
    <xf numFmtId="0" fontId="0" fillId="0" borderId="2" xfId="0" applyBorder="1" applyAlignment="1" applyProtection="1">
      <alignment horizontal="left" vertical="center" shrinkToFit="1"/>
      <protection locked="0"/>
    </xf>
    <xf numFmtId="0" fontId="11" fillId="0" borderId="2" xfId="0" applyFont="1" applyBorder="1" applyAlignment="1" applyProtection="1">
      <alignment vertical="center" shrinkToFit="1"/>
      <protection locked="0"/>
    </xf>
    <xf numFmtId="0" fontId="11" fillId="0" borderId="5" xfId="0" applyFont="1" applyBorder="1" applyAlignment="1" applyProtection="1">
      <alignment vertical="center" shrinkToFit="1"/>
      <protection locked="0"/>
    </xf>
    <xf numFmtId="0" fontId="0" fillId="12" borderId="0" xfId="0" applyFill="1"/>
    <xf numFmtId="0" fontId="3" fillId="3" borderId="7" xfId="0" applyFont="1"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9" xfId="0" applyBorder="1" applyAlignment="1">
      <alignment vertical="center"/>
    </xf>
    <xf numFmtId="0" fontId="5" fillId="0" borderId="0" xfId="2" applyAlignment="1">
      <alignment horizontal="left" vertical="center"/>
    </xf>
    <xf numFmtId="0" fontId="0" fillId="0" borderId="0" xfId="0" applyAlignment="1">
      <alignment horizontal="left" vertical="center" wrapText="1"/>
    </xf>
    <xf numFmtId="49" fontId="0" fillId="0" borderId="0" xfId="0" applyNumberFormat="1"/>
    <xf numFmtId="49" fontId="0" fillId="0" borderId="0" xfId="0" applyNumberFormat="1" applyAlignment="1">
      <alignment wrapText="1"/>
    </xf>
    <xf numFmtId="14" fontId="0" fillId="0" borderId="2" xfId="0" applyNumberFormat="1" applyBorder="1" applyAlignment="1">
      <alignment horizontal="left" vertical="center"/>
    </xf>
    <xf numFmtId="17" fontId="0" fillId="0" borderId="2" xfId="0" applyNumberFormat="1" applyBorder="1" applyAlignment="1">
      <alignment horizontal="left" vertical="center"/>
    </xf>
    <xf numFmtId="14" fontId="0" fillId="0" borderId="0" xfId="0" applyNumberFormat="1" applyAlignment="1">
      <alignment vertical="center"/>
    </xf>
    <xf numFmtId="14" fontId="0" fillId="0" borderId="0" xfId="0" applyNumberFormat="1" applyAlignment="1">
      <alignment vertical="center" wrapText="1"/>
    </xf>
    <xf numFmtId="14" fontId="3" fillId="3" borderId="2" xfId="0" applyNumberFormat="1" applyFont="1" applyFill="1" applyBorder="1" applyAlignment="1">
      <alignment horizontal="left" vertical="center"/>
    </xf>
    <xf numFmtId="14" fontId="0" fillId="0" borderId="2" xfId="0" applyNumberFormat="1" applyBorder="1" applyAlignment="1">
      <alignment vertical="center"/>
    </xf>
    <xf numFmtId="0" fontId="0" fillId="7" borderId="2" xfId="0" applyFill="1" applyBorder="1" applyAlignment="1">
      <alignment vertical="center"/>
    </xf>
    <xf numFmtId="0" fontId="9" fillId="4" borderId="3" xfId="0" applyFont="1" applyFill="1" applyBorder="1" applyAlignment="1">
      <alignment horizontal="center"/>
    </xf>
    <xf numFmtId="0" fontId="9" fillId="4" borderId="4" xfId="0" applyFont="1" applyFill="1" applyBorder="1" applyAlignment="1">
      <alignment horizontal="center"/>
    </xf>
    <xf numFmtId="0" fontId="9" fillId="4" borderId="5" xfId="0" applyFont="1" applyFill="1" applyBorder="1" applyAlignment="1">
      <alignment horizontal="center"/>
    </xf>
    <xf numFmtId="0" fontId="9" fillId="4" borderId="0" xfId="0" applyFont="1" applyFill="1" applyAlignment="1">
      <alignment horizontal="center"/>
    </xf>
    <xf numFmtId="0" fontId="13" fillId="5" borderId="0" xfId="0" applyFont="1" applyFill="1" applyAlignment="1">
      <alignment horizontal="center" vertical="center"/>
    </xf>
    <xf numFmtId="0" fontId="12" fillId="5" borderId="0" xfId="0" applyFont="1" applyFill="1" applyAlignment="1">
      <alignment horizontal="center"/>
    </xf>
    <xf numFmtId="0" fontId="4" fillId="4" borderId="4" xfId="1" applyFont="1" applyFill="1" applyBorder="1" applyAlignment="1">
      <alignment horizontal="center" vertical="center"/>
    </xf>
    <xf numFmtId="0" fontId="4" fillId="4" borderId="5" xfId="1" applyFont="1" applyFill="1" applyBorder="1" applyAlignment="1">
      <alignment horizontal="center" vertical="center"/>
    </xf>
    <xf numFmtId="0" fontId="4" fillId="2" borderId="2" xfId="1" applyFont="1" applyFill="1" applyBorder="1" applyAlignment="1">
      <alignment horizontal="center" vertical="center"/>
    </xf>
  </cellXfs>
  <cellStyles count="4">
    <cellStyle name="Heading 2" xfId="1" builtinId="17"/>
    <cellStyle name="Hyperlink" xfId="2" builtinId="8"/>
    <cellStyle name="Normal" xfId="0" builtinId="0"/>
    <cellStyle name="Percent" xfId="3" builtinId="5"/>
  </cellStyles>
  <dxfs count="1">
    <dxf>
      <fill>
        <patternFill>
          <bgColor rgb="FFFF5B5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Implementation Status Summary</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4"/>
          <c:order val="0"/>
          <c:tx>
            <c:strRef>
              <c:f>Summary!$H$7</c:f>
              <c:strCache>
                <c:ptCount val="1"/>
                <c:pt idx="0">
                  <c:v>Total Recommendations</c:v>
                </c:pt>
              </c:strCache>
            </c:strRef>
          </c:tx>
          <c:spPr>
            <a:solidFill>
              <a:schemeClr val="accent2"/>
            </a:solidFill>
            <a:ln>
              <a:noFill/>
            </a:ln>
            <a:effectLst/>
          </c:spPr>
          <c:invertIfNegative val="0"/>
          <c:cat>
            <c:strRef>
              <c:f>Summary!$B$8:$B$1400</c:f>
              <c:strCache>
                <c:ptCount val="2"/>
                <c:pt idx="0">
                  <c:v>HM Treasury</c:v>
                </c:pt>
                <c:pt idx="1">
                  <c:v>Ministry of Health and Medical Services</c:v>
                </c:pt>
              </c:strCache>
            </c:strRef>
          </c:cat>
          <c:val>
            <c:numRef>
              <c:f>Summary!$H$8:$H$14</c:f>
              <c:numCache>
                <c:formatCode>General</c:formatCode>
                <c:ptCount val="7"/>
                <c:pt idx="0">
                  <c:v>5</c:v>
                </c:pt>
                <c:pt idx="1">
                  <c:v>0</c:v>
                </c:pt>
                <c:pt idx="2">
                  <c:v>0</c:v>
                </c:pt>
                <c:pt idx="3">
                  <c:v>0</c:v>
                </c:pt>
                <c:pt idx="4">
                  <c:v>0</c:v>
                </c:pt>
                <c:pt idx="5">
                  <c:v>0</c:v>
                </c:pt>
                <c:pt idx="6">
                  <c:v>0</c:v>
                </c:pt>
              </c:numCache>
            </c:numRef>
          </c:val>
          <c:extLst>
            <c:ext xmlns:c16="http://schemas.microsoft.com/office/drawing/2014/chart" uri="{C3380CC4-5D6E-409C-BE32-E72D297353CC}">
              <c16:uniqueId val="{00000004-60EE-4CF0-AE9A-215160EB8466}"/>
            </c:ext>
          </c:extLst>
        </c:ser>
        <c:ser>
          <c:idx val="0"/>
          <c:order val="1"/>
          <c:tx>
            <c:strRef>
              <c:f>Summary!$D$7</c:f>
              <c:strCache>
                <c:ptCount val="1"/>
                <c:pt idx="0">
                  <c:v>Fully Implemented</c:v>
                </c:pt>
              </c:strCache>
            </c:strRef>
          </c:tx>
          <c:spPr>
            <a:solidFill>
              <a:schemeClr val="accent6"/>
            </a:solidFill>
            <a:ln>
              <a:noFill/>
            </a:ln>
            <a:effectLst/>
          </c:spPr>
          <c:invertIfNegative val="0"/>
          <c:cat>
            <c:strRef>
              <c:f>Summary!$B$8:$B$1400</c:f>
              <c:strCache>
                <c:ptCount val="2"/>
                <c:pt idx="0">
                  <c:v>HM Treasury</c:v>
                </c:pt>
                <c:pt idx="1">
                  <c:v>Ministry of Health and Medical Services</c:v>
                </c:pt>
              </c:strCache>
            </c:strRef>
          </c:cat>
          <c:val>
            <c:numRef>
              <c:f>Summary!$D$8:$D$14</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60EE-4CF0-AE9A-215160EB8466}"/>
            </c:ext>
          </c:extLst>
        </c:ser>
        <c:ser>
          <c:idx val="1"/>
          <c:order val="2"/>
          <c:tx>
            <c:strRef>
              <c:f>Summary!$E$7</c:f>
              <c:strCache>
                <c:ptCount val="1"/>
                <c:pt idx="0">
                  <c:v>Partially Implemented</c:v>
                </c:pt>
              </c:strCache>
            </c:strRef>
          </c:tx>
          <c:spPr>
            <a:solidFill>
              <a:schemeClr val="accent5"/>
            </a:solidFill>
            <a:ln>
              <a:noFill/>
            </a:ln>
            <a:effectLst/>
          </c:spPr>
          <c:invertIfNegative val="0"/>
          <c:cat>
            <c:strRef>
              <c:f>Summary!$B$8:$B$1400</c:f>
              <c:strCache>
                <c:ptCount val="2"/>
                <c:pt idx="0">
                  <c:v>HM Treasury</c:v>
                </c:pt>
                <c:pt idx="1">
                  <c:v>Ministry of Health and Medical Services</c:v>
                </c:pt>
              </c:strCache>
            </c:strRef>
          </c:cat>
          <c:val>
            <c:numRef>
              <c:f>Summary!$E$8:$E$14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1-60EE-4CF0-AE9A-215160EB8466}"/>
            </c:ext>
          </c:extLst>
        </c:ser>
        <c:ser>
          <c:idx val="2"/>
          <c:order val="3"/>
          <c:tx>
            <c:strRef>
              <c:f>Summary!$F$7</c:f>
              <c:strCache>
                <c:ptCount val="1"/>
                <c:pt idx="0">
                  <c:v>Ongoing</c:v>
                </c:pt>
              </c:strCache>
            </c:strRef>
          </c:tx>
          <c:spPr>
            <a:solidFill>
              <a:schemeClr val="accent4"/>
            </a:solidFill>
            <a:ln>
              <a:noFill/>
            </a:ln>
            <a:effectLst/>
          </c:spPr>
          <c:invertIfNegative val="0"/>
          <c:cat>
            <c:strRef>
              <c:f>Summary!$B$8:$B$1400</c:f>
              <c:strCache>
                <c:ptCount val="2"/>
                <c:pt idx="0">
                  <c:v>HM Treasury</c:v>
                </c:pt>
                <c:pt idx="1">
                  <c:v>Ministry of Health and Medical Services</c:v>
                </c:pt>
              </c:strCache>
            </c:strRef>
          </c:cat>
          <c:val>
            <c:numRef>
              <c:f>Summary!$F$8:$F$14</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0EE-4CF0-AE9A-215160EB8466}"/>
            </c:ext>
          </c:extLst>
        </c:ser>
        <c:ser>
          <c:idx val="3"/>
          <c:order val="4"/>
          <c:tx>
            <c:strRef>
              <c:f>Summary!$G$7</c:f>
              <c:strCache>
                <c:ptCount val="1"/>
                <c:pt idx="0">
                  <c:v>Not Implemented</c:v>
                </c:pt>
              </c:strCache>
            </c:strRef>
          </c:tx>
          <c:spPr>
            <a:solidFill>
              <a:srgbClr val="FF0000"/>
            </a:solidFill>
            <a:ln>
              <a:noFill/>
            </a:ln>
            <a:effectLst/>
          </c:spPr>
          <c:invertIfNegative val="0"/>
          <c:cat>
            <c:strRef>
              <c:f>Summary!$B$8:$B$1400</c:f>
              <c:strCache>
                <c:ptCount val="2"/>
                <c:pt idx="0">
                  <c:v>HM Treasury</c:v>
                </c:pt>
                <c:pt idx="1">
                  <c:v>Ministry of Health and Medical Services</c:v>
                </c:pt>
              </c:strCache>
            </c:strRef>
          </c:cat>
          <c:val>
            <c:numRef>
              <c:f>Summary!$G$8:$G$14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3-60EE-4CF0-AE9A-215160EB8466}"/>
            </c:ext>
          </c:extLst>
        </c:ser>
        <c:dLbls>
          <c:showLegendKey val="0"/>
          <c:showVal val="0"/>
          <c:showCatName val="0"/>
          <c:showSerName val="0"/>
          <c:showPercent val="0"/>
          <c:showBubbleSize val="0"/>
        </c:dLbls>
        <c:gapWidth val="30"/>
        <c:overlap val="-27"/>
        <c:axId val="747556623"/>
        <c:axId val="747557039"/>
      </c:barChart>
      <c:catAx>
        <c:axId val="74755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557039"/>
        <c:crosses val="autoZero"/>
        <c:auto val="1"/>
        <c:lblAlgn val="ctr"/>
        <c:lblOffset val="100"/>
        <c:noMultiLvlLbl val="0"/>
      </c:catAx>
      <c:valAx>
        <c:axId val="74755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556623"/>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Fully Implemented Recommendations Summary</a:t>
            </a:r>
          </a:p>
        </c:rich>
      </c:tx>
      <c:layout>
        <c:manualLayout>
          <c:xMode val="edge"/>
          <c:yMode val="edge"/>
          <c:x val="0.14478342749529191"/>
          <c:y val="1.766004415011037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f>Summary!$B$8:$B$14000</c:f>
              <c:strCache>
                <c:ptCount val="2"/>
                <c:pt idx="0">
                  <c:v>HM Treasury</c:v>
                </c:pt>
                <c:pt idx="1">
                  <c:v>Ministry of Health and Medical Services</c:v>
                </c:pt>
              </c:strCache>
            </c:strRef>
          </c:cat>
          <c:val>
            <c:numRef>
              <c:f>Summary!$H$8:$H$14</c:f>
              <c:numCache>
                <c:formatCode>General</c:formatCode>
                <c:ptCount val="7"/>
                <c:pt idx="0">
                  <c:v>5</c:v>
                </c:pt>
                <c:pt idx="1">
                  <c:v>0</c:v>
                </c:pt>
                <c:pt idx="2">
                  <c:v>0</c:v>
                </c:pt>
                <c:pt idx="3">
                  <c:v>0</c:v>
                </c:pt>
                <c:pt idx="4">
                  <c:v>0</c:v>
                </c:pt>
                <c:pt idx="5">
                  <c:v>0</c:v>
                </c:pt>
                <c:pt idx="6">
                  <c:v>0</c:v>
                </c:pt>
              </c:numCache>
            </c:numRef>
          </c:val>
          <c:extLst>
            <c:ext xmlns:c16="http://schemas.microsoft.com/office/drawing/2014/chart" uri="{C3380CC4-5D6E-409C-BE32-E72D297353CC}">
              <c16:uniqueId val="{00000004-E366-4279-B7A1-54A50C044989}"/>
            </c:ext>
          </c:extLst>
        </c:ser>
        <c:ser>
          <c:idx val="0"/>
          <c:order val="1"/>
          <c:tx>
            <c:strRef>
              <c:f>Summary!$D$7</c:f>
              <c:strCache>
                <c:ptCount val="1"/>
                <c:pt idx="0">
                  <c:v>Fully Implemented</c:v>
                </c:pt>
              </c:strCache>
            </c:strRef>
          </c:tx>
          <c:spPr>
            <a:solidFill>
              <a:schemeClr val="accent6"/>
            </a:solidFill>
            <a:ln>
              <a:noFill/>
            </a:ln>
            <a:effectLst/>
          </c:spPr>
          <c:invertIfNegative val="0"/>
          <c:cat>
            <c:strRef>
              <c:f>Summary!$B$8:$B$14000</c:f>
              <c:strCache>
                <c:ptCount val="2"/>
                <c:pt idx="0">
                  <c:v>HM Treasury</c:v>
                </c:pt>
                <c:pt idx="1">
                  <c:v>Ministry of Health and Medical Services</c:v>
                </c:pt>
              </c:strCache>
            </c:strRef>
          </c:cat>
          <c:val>
            <c:numRef>
              <c:f>Summary!$D$8:$D$14</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E366-4279-B7A1-54A50C044989}"/>
            </c:ext>
          </c:extLst>
        </c:ser>
        <c:dLbls>
          <c:showLegendKey val="0"/>
          <c:showVal val="0"/>
          <c:showCatName val="0"/>
          <c:showSerName val="0"/>
          <c:showPercent val="0"/>
          <c:showBubbleSize val="0"/>
        </c:dLbls>
        <c:gapWidth val="108"/>
        <c:overlap val="-25"/>
        <c:axId val="1713287823"/>
        <c:axId val="1713288239"/>
      </c:barChart>
      <c:catAx>
        <c:axId val="171328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88239"/>
        <c:crosses val="autoZero"/>
        <c:auto val="1"/>
        <c:lblAlgn val="ctr"/>
        <c:lblOffset val="100"/>
        <c:noMultiLvlLbl val="0"/>
      </c:catAx>
      <c:valAx>
        <c:axId val="171328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87823"/>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Partially</a:t>
            </a:r>
            <a:r>
              <a:rPr lang="en-US" b="1" baseline="0">
                <a:solidFill>
                  <a:sysClr val="windowText" lastClr="000000"/>
                </a:solidFill>
              </a:rPr>
              <a:t> Implemented Recommendations Summary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f>Summary!$B$8:$B$14000</c:f>
              <c:strCache>
                <c:ptCount val="2"/>
                <c:pt idx="0">
                  <c:v>HM Treasury</c:v>
                </c:pt>
                <c:pt idx="1">
                  <c:v>Ministry of Health and Medical Services</c:v>
                </c:pt>
              </c:strCache>
            </c:strRef>
          </c:cat>
          <c:val>
            <c:numRef>
              <c:f>Summary!$H$8:$H$14</c:f>
              <c:numCache>
                <c:formatCode>General</c:formatCode>
                <c:ptCount val="7"/>
                <c:pt idx="0">
                  <c:v>5</c:v>
                </c:pt>
                <c:pt idx="1">
                  <c:v>0</c:v>
                </c:pt>
                <c:pt idx="2">
                  <c:v>0</c:v>
                </c:pt>
                <c:pt idx="3">
                  <c:v>0</c:v>
                </c:pt>
                <c:pt idx="4">
                  <c:v>0</c:v>
                </c:pt>
                <c:pt idx="5">
                  <c:v>0</c:v>
                </c:pt>
                <c:pt idx="6">
                  <c:v>0</c:v>
                </c:pt>
              </c:numCache>
            </c:numRef>
          </c:val>
          <c:extLst>
            <c:ext xmlns:c16="http://schemas.microsoft.com/office/drawing/2014/chart" uri="{C3380CC4-5D6E-409C-BE32-E72D297353CC}">
              <c16:uniqueId val="{00000001-DCAA-4D2B-A057-A2377F26A3F2}"/>
            </c:ext>
          </c:extLst>
        </c:ser>
        <c:ser>
          <c:idx val="0"/>
          <c:order val="1"/>
          <c:tx>
            <c:strRef>
              <c:f>Summary!$E$7</c:f>
              <c:strCache>
                <c:ptCount val="1"/>
                <c:pt idx="0">
                  <c:v>Partially Implemented</c:v>
                </c:pt>
              </c:strCache>
            </c:strRef>
          </c:tx>
          <c:spPr>
            <a:solidFill>
              <a:schemeClr val="accent1"/>
            </a:solidFill>
            <a:ln>
              <a:noFill/>
            </a:ln>
            <a:effectLst/>
          </c:spPr>
          <c:invertIfNegative val="0"/>
          <c:cat>
            <c:strRef>
              <c:f>Summary!$B$8:$B$14000</c:f>
              <c:strCache>
                <c:ptCount val="2"/>
                <c:pt idx="0">
                  <c:v>HM Treasury</c:v>
                </c:pt>
                <c:pt idx="1">
                  <c:v>Ministry of Health and Medical Services</c:v>
                </c:pt>
              </c:strCache>
            </c:strRef>
          </c:cat>
          <c:val>
            <c:numRef>
              <c:f>Summary!$E$8:$E$14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0-DCAA-4D2B-A057-A2377F26A3F2}"/>
            </c:ext>
          </c:extLst>
        </c:ser>
        <c:dLbls>
          <c:showLegendKey val="0"/>
          <c:showVal val="0"/>
          <c:showCatName val="0"/>
          <c:showSerName val="0"/>
          <c:showPercent val="0"/>
          <c:showBubbleSize val="0"/>
        </c:dLbls>
        <c:gapWidth val="97"/>
        <c:overlap val="-27"/>
        <c:axId val="225073632"/>
        <c:axId val="225072800"/>
      </c:barChart>
      <c:catAx>
        <c:axId val="22507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2800"/>
        <c:crosses val="autoZero"/>
        <c:auto val="1"/>
        <c:lblAlgn val="ctr"/>
        <c:lblOffset val="100"/>
        <c:noMultiLvlLbl val="0"/>
      </c:catAx>
      <c:valAx>
        <c:axId val="22507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3632"/>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Not</a:t>
            </a:r>
            <a:r>
              <a:rPr lang="en-US" b="1" baseline="0">
                <a:solidFill>
                  <a:sysClr val="windowText" lastClr="000000"/>
                </a:solidFill>
              </a:rPr>
              <a:t> Implemented Recommendations Summary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extLst>
                <c:ext xmlns:c15="http://schemas.microsoft.com/office/drawing/2012/chart" uri="{02D57815-91ED-43cb-92C2-25804820EDAC}">
                  <c15:fullRef>
                    <c15:sqref>Summary!$B$8:$B$1900</c15:sqref>
                  </c15:fullRef>
                </c:ext>
              </c:extLst>
              <c:f>(Summary!$B$8:$B$14,Summary!$B$20:$B$1900)</c:f>
              <c:strCache>
                <c:ptCount val="2"/>
                <c:pt idx="0">
                  <c:v>HM Treasury</c:v>
                </c:pt>
                <c:pt idx="1">
                  <c:v>Ministry of Health and Medical Services</c:v>
                </c:pt>
              </c:strCache>
            </c:strRef>
          </c:cat>
          <c:val>
            <c:numRef>
              <c:extLst>
                <c:ext xmlns:c15="http://schemas.microsoft.com/office/drawing/2012/chart" uri="{02D57815-91ED-43cb-92C2-25804820EDAC}">
                  <c15:fullRef>
                    <c15:sqref>Summary!$H$8:$H$19</c15:sqref>
                  </c15:fullRef>
                </c:ext>
              </c:extLst>
              <c:f>Summary!$H$8:$H$14</c:f>
              <c:numCache>
                <c:formatCode>General</c:formatCode>
                <c:ptCount val="7"/>
                <c:pt idx="0">
                  <c:v>5</c:v>
                </c:pt>
                <c:pt idx="1">
                  <c:v>0</c:v>
                </c:pt>
                <c:pt idx="2">
                  <c:v>0</c:v>
                </c:pt>
                <c:pt idx="3">
                  <c:v>0</c:v>
                </c:pt>
                <c:pt idx="4">
                  <c:v>0</c:v>
                </c:pt>
                <c:pt idx="5">
                  <c:v>0</c:v>
                </c:pt>
                <c:pt idx="6">
                  <c:v>0</c:v>
                </c:pt>
              </c:numCache>
            </c:numRef>
          </c:val>
          <c:extLst>
            <c:ext xmlns:c16="http://schemas.microsoft.com/office/drawing/2014/chart" uri="{C3380CC4-5D6E-409C-BE32-E72D297353CC}">
              <c16:uniqueId val="{00000000-F87E-42A6-A1C2-3FD273837F2F}"/>
            </c:ext>
          </c:extLst>
        </c:ser>
        <c:ser>
          <c:idx val="0"/>
          <c:order val="1"/>
          <c:tx>
            <c:strRef>
              <c:f>Summary!$G$7</c:f>
              <c:strCache>
                <c:ptCount val="1"/>
                <c:pt idx="0">
                  <c:v>Not Implemented</c:v>
                </c:pt>
              </c:strCache>
            </c:strRef>
          </c:tx>
          <c:spPr>
            <a:solidFill>
              <a:srgbClr val="FF0000"/>
            </a:solidFill>
            <a:ln>
              <a:noFill/>
            </a:ln>
            <a:effectLst/>
          </c:spPr>
          <c:invertIfNegative val="0"/>
          <c:cat>
            <c:strRef>
              <c:extLst>
                <c:ext xmlns:c15="http://schemas.microsoft.com/office/drawing/2012/chart" uri="{02D57815-91ED-43cb-92C2-25804820EDAC}">
                  <c15:fullRef>
                    <c15:sqref>Summary!$B$8:$B$1900</c15:sqref>
                  </c15:fullRef>
                </c:ext>
              </c:extLst>
              <c:f>(Summary!$B$8:$B$14,Summary!$B$20:$B$1900)</c:f>
              <c:strCache>
                <c:ptCount val="2"/>
                <c:pt idx="0">
                  <c:v>HM Treasury</c:v>
                </c:pt>
                <c:pt idx="1">
                  <c:v>Ministry of Health and Medical Services</c:v>
                </c:pt>
              </c:strCache>
            </c:strRef>
          </c:cat>
          <c:val>
            <c:numRef>
              <c:extLst>
                <c:ext xmlns:c15="http://schemas.microsoft.com/office/drawing/2012/chart" uri="{02D57815-91ED-43cb-92C2-25804820EDAC}">
                  <c15:fullRef>
                    <c15:sqref>Summary!$G$8:$G$19</c15:sqref>
                  </c15:fullRef>
                </c:ext>
              </c:extLst>
              <c:f>Summary!$G$8:$G$14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1-F87E-42A6-A1C2-3FD273837F2F}"/>
            </c:ext>
          </c:extLst>
        </c:ser>
        <c:dLbls>
          <c:showLegendKey val="0"/>
          <c:showVal val="0"/>
          <c:showCatName val="0"/>
          <c:showSerName val="0"/>
          <c:showPercent val="0"/>
          <c:showBubbleSize val="0"/>
        </c:dLbls>
        <c:gapWidth val="141"/>
        <c:overlap val="-27"/>
        <c:axId val="476232816"/>
        <c:axId val="476237808"/>
      </c:barChart>
      <c:catAx>
        <c:axId val="47623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37808"/>
        <c:crosses val="autoZero"/>
        <c:auto val="1"/>
        <c:lblAlgn val="ctr"/>
        <c:lblOffset val="100"/>
        <c:noMultiLvlLbl val="0"/>
      </c:catAx>
      <c:valAx>
        <c:axId val="476237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32816"/>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Summary!$K$8</c:f>
          <c:strCache>
            <c:ptCount val="1"/>
            <c:pt idx="0">
              <c:v>Fully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lotArea>
      <c:layout>
        <c:manualLayout>
          <c:layoutTarget val="inner"/>
          <c:xMode val="edge"/>
          <c:yMode val="edge"/>
          <c:x val="0.25012510936132981"/>
          <c:y val="0.17171296296296298"/>
          <c:w val="0.46641666666666665"/>
          <c:h val="0.77736111111111106"/>
        </c:manualLayout>
      </c:layout>
      <c:doughnutChart>
        <c:varyColors val="1"/>
        <c:ser>
          <c:idx val="0"/>
          <c:order val="0"/>
          <c:tx>
            <c:strRef>
              <c:f>Summary!$M$8:$N$8</c:f>
              <c:strCache>
                <c:ptCount val="2"/>
                <c:pt idx="0">
                  <c:v>67%</c:v>
                </c:pt>
                <c:pt idx="1">
                  <c:v>33%</c:v>
                </c:pt>
              </c:strCache>
            </c:strRef>
          </c:tx>
          <c:spPr>
            <a:ln cap="rnd">
              <a:solidFill>
                <a:schemeClr val="accent6"/>
              </a:solidFill>
            </a:ln>
          </c:spPr>
          <c:dPt>
            <c:idx val="0"/>
            <c:bubble3D val="0"/>
            <c:spPr>
              <a:solidFill>
                <a:schemeClr val="accent6"/>
              </a:solidFill>
              <a:ln w="165100" cap="flat">
                <a:solidFill>
                  <a:schemeClr val="accent6"/>
                </a:solidFill>
                <a:round/>
              </a:ln>
              <a:effectLst/>
            </c:spPr>
            <c:extLst>
              <c:ext xmlns:c16="http://schemas.microsoft.com/office/drawing/2014/chart" uri="{C3380CC4-5D6E-409C-BE32-E72D297353CC}">
                <c16:uniqueId val="{00000001-250E-45B7-B155-59E334CBBEA9}"/>
              </c:ext>
            </c:extLst>
          </c:dPt>
          <c:dPt>
            <c:idx val="1"/>
            <c:bubble3D val="0"/>
            <c:spPr>
              <a:solidFill>
                <a:schemeClr val="accent3"/>
              </a:solidFill>
              <a:ln w="88900" cap="rnd">
                <a:solidFill>
                  <a:schemeClr val="accent3"/>
                </a:solidFill>
              </a:ln>
              <a:effectLst/>
            </c:spPr>
            <c:extLst>
              <c:ext xmlns:c16="http://schemas.microsoft.com/office/drawing/2014/chart" uri="{C3380CC4-5D6E-409C-BE32-E72D297353CC}">
                <c16:uniqueId val="{00000003-250E-45B7-B155-59E334CBBEA9}"/>
              </c:ext>
            </c:extLst>
          </c:dPt>
          <c:val>
            <c:numRef>
              <c:f>Summary!$M$8:$N$8</c:f>
              <c:numCache>
                <c:formatCode>0%</c:formatCode>
                <c:ptCount val="2"/>
                <c:pt idx="0">
                  <c:v>0.66666666666666663</c:v>
                </c:pt>
                <c:pt idx="1">
                  <c:v>0.33333333333333337</c:v>
                </c:pt>
              </c:numCache>
            </c:numRef>
          </c:val>
          <c:extLst>
            <c:ext xmlns:c16="http://schemas.microsoft.com/office/drawing/2014/chart" uri="{C3380CC4-5D6E-409C-BE32-E72D297353CC}">
              <c16:uniqueId val="{00000004-250E-45B7-B155-59E334CBBEA9}"/>
            </c:ext>
          </c:extLst>
        </c:ser>
        <c:dLbls>
          <c:showLegendKey val="0"/>
          <c:showVal val="0"/>
          <c:showCatName val="0"/>
          <c:showSerName val="0"/>
          <c:showPercent val="0"/>
          <c:showBubbleSize val="0"/>
          <c:showLeaderLines val="1"/>
        </c:dLbls>
        <c:firstSliceAng val="0"/>
        <c:holeSize val="7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Summary!$K$9</c:f>
          <c:strCache>
            <c:ptCount val="1"/>
            <c:pt idx="0">
              <c:v>Partially Implmented</c:v>
            </c:pt>
          </c:strCache>
        </c:strRef>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5"/>
              </a:solidFill>
              <a:latin typeface="+mn-lt"/>
              <a:ea typeface="+mn-ea"/>
              <a:cs typeface="+mn-cs"/>
            </a:defRPr>
          </a:pPr>
          <a:endParaRPr lang="en-US"/>
        </a:p>
      </c:txPr>
    </c:title>
    <c:autoTitleDeleted val="0"/>
    <c:plotArea>
      <c:layout>
        <c:manualLayout>
          <c:layoutTarget val="inner"/>
          <c:xMode val="edge"/>
          <c:yMode val="edge"/>
          <c:x val="0.26804408124063356"/>
          <c:y val="0.23694251056455781"/>
          <c:w val="0.48494200054646164"/>
          <c:h val="0.61826984464779744"/>
        </c:manualLayout>
      </c:layout>
      <c:doughnutChart>
        <c:varyColors val="1"/>
        <c:ser>
          <c:idx val="0"/>
          <c:order val="0"/>
          <c:spPr>
            <a:ln>
              <a:noFill/>
            </a:ln>
          </c:spPr>
          <c:dPt>
            <c:idx val="0"/>
            <c:bubble3D val="0"/>
            <c:spPr>
              <a:solidFill>
                <a:schemeClr val="accent5"/>
              </a:solidFill>
              <a:ln w="196850">
                <a:solidFill>
                  <a:schemeClr val="accent5"/>
                </a:solidFill>
              </a:ln>
              <a:effectLst>
                <a:softEdge rad="0"/>
              </a:effectLst>
            </c:spPr>
            <c:extLst>
              <c:ext xmlns:c16="http://schemas.microsoft.com/office/drawing/2014/chart" uri="{C3380CC4-5D6E-409C-BE32-E72D297353CC}">
                <c16:uniqueId val="{00000001-6B51-4A97-A068-AB2D8AD885A6}"/>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6B51-4A97-A068-AB2D8AD885A6}"/>
              </c:ext>
            </c:extLst>
          </c:dPt>
          <c:val>
            <c:numRef>
              <c:f>Summary!$M$9:$N$9</c:f>
              <c:numCache>
                <c:formatCode>0%</c:formatCode>
                <c:ptCount val="2"/>
                <c:pt idx="0">
                  <c:v>0.16666666666666666</c:v>
                </c:pt>
                <c:pt idx="1">
                  <c:v>0.83333333333333337</c:v>
                </c:pt>
              </c:numCache>
            </c:numRef>
          </c:val>
          <c:extLst>
            <c:ext xmlns:c16="http://schemas.microsoft.com/office/drawing/2014/chart" uri="{C3380CC4-5D6E-409C-BE32-E72D297353CC}">
              <c16:uniqueId val="{00000004-6B51-4A97-A068-AB2D8AD885A6}"/>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Summary!$K$10</c:f>
          <c:strCache>
            <c:ptCount val="1"/>
            <c:pt idx="0">
              <c:v>Ongoing</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4"/>
              </a:solidFill>
              <a:latin typeface="+mn-lt"/>
              <a:ea typeface="+mn-ea"/>
              <a:cs typeface="+mn-cs"/>
            </a:defRPr>
          </a:pPr>
          <a:endParaRPr lang="en-US"/>
        </a:p>
      </c:txPr>
    </c:title>
    <c:autoTitleDeleted val="0"/>
    <c:plotArea>
      <c:layout>
        <c:manualLayout>
          <c:layoutTarget val="inner"/>
          <c:xMode val="edge"/>
          <c:yMode val="edge"/>
          <c:x val="0.23897363489629803"/>
          <c:y val="0.24995186412509246"/>
          <c:w val="0.52663688284838983"/>
          <c:h val="0.61610415252147532"/>
        </c:manualLayout>
      </c:layout>
      <c:doughnutChart>
        <c:varyColors val="1"/>
        <c:ser>
          <c:idx val="0"/>
          <c:order val="0"/>
          <c:spPr>
            <a:ln>
              <a:noFill/>
            </a:ln>
          </c:spPr>
          <c:dPt>
            <c:idx val="0"/>
            <c:bubble3D val="0"/>
            <c:spPr>
              <a:solidFill>
                <a:schemeClr val="accent4"/>
              </a:solidFill>
              <a:ln w="165100">
                <a:solidFill>
                  <a:schemeClr val="accent4"/>
                </a:solidFill>
              </a:ln>
              <a:effectLst/>
            </c:spPr>
            <c:extLst>
              <c:ext xmlns:c16="http://schemas.microsoft.com/office/drawing/2014/chart" uri="{C3380CC4-5D6E-409C-BE32-E72D297353CC}">
                <c16:uniqueId val="{00000001-E686-4317-A518-F9CD2470CE7D}"/>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E686-4317-A518-F9CD2470CE7D}"/>
              </c:ext>
            </c:extLst>
          </c:dPt>
          <c:val>
            <c:numRef>
              <c:f>Summary!$M$10:$N$10</c:f>
              <c:numCache>
                <c:formatCode>0%</c:formatCode>
                <c:ptCount val="2"/>
                <c:pt idx="0">
                  <c:v>0</c:v>
                </c:pt>
                <c:pt idx="1">
                  <c:v>1</c:v>
                </c:pt>
              </c:numCache>
            </c:numRef>
          </c:val>
          <c:extLst>
            <c:ext xmlns:c16="http://schemas.microsoft.com/office/drawing/2014/chart" uri="{C3380CC4-5D6E-409C-BE32-E72D297353CC}">
              <c16:uniqueId val="{00000004-E686-4317-A518-F9CD2470CE7D}"/>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Summary!$K$11</c:f>
          <c:strCache>
            <c:ptCount val="1"/>
            <c:pt idx="0">
              <c:v>Not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0.27611548556430449"/>
          <c:y val="0.24715787215787216"/>
          <c:w val="0.48985690235690238"/>
          <c:h val="0.62414199914199919"/>
        </c:manualLayout>
      </c:layout>
      <c:doughnutChart>
        <c:varyColors val="1"/>
        <c:ser>
          <c:idx val="0"/>
          <c:order val="0"/>
          <c:spPr>
            <a:ln>
              <a:noFill/>
            </a:ln>
          </c:spPr>
          <c:dPt>
            <c:idx val="0"/>
            <c:bubble3D val="0"/>
            <c:spPr>
              <a:solidFill>
                <a:srgbClr val="FF0000"/>
              </a:solidFill>
              <a:ln w="165100">
                <a:solidFill>
                  <a:srgbClr val="FF0000"/>
                </a:solidFill>
              </a:ln>
              <a:effectLst/>
            </c:spPr>
            <c:extLst>
              <c:ext xmlns:c16="http://schemas.microsoft.com/office/drawing/2014/chart" uri="{C3380CC4-5D6E-409C-BE32-E72D297353CC}">
                <c16:uniqueId val="{00000001-9D3A-4C5C-A89B-80A21AA028CA}"/>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9D3A-4C5C-A89B-80A21AA028CA}"/>
              </c:ext>
            </c:extLst>
          </c:dPt>
          <c:val>
            <c:numRef>
              <c:f>Summary!$M$11:$N$11</c:f>
              <c:numCache>
                <c:formatCode>0%</c:formatCode>
                <c:ptCount val="2"/>
                <c:pt idx="0">
                  <c:v>0.16666666666666666</c:v>
                </c:pt>
                <c:pt idx="1">
                  <c:v>0.83333333333333337</c:v>
                </c:pt>
              </c:numCache>
            </c:numRef>
          </c:val>
          <c:extLst>
            <c:ext xmlns:c16="http://schemas.microsoft.com/office/drawing/2014/chart" uri="{C3380CC4-5D6E-409C-BE32-E72D297353CC}">
              <c16:uniqueId val="{00000004-9D3A-4C5C-A89B-80A21AA028CA}"/>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3.xml"/><Relationship Id="rId3" Type="http://schemas.openxmlformats.org/officeDocument/2006/relationships/hyperlink" Target="#Menu!A1"/><Relationship Id="rId7" Type="http://schemas.openxmlformats.org/officeDocument/2006/relationships/image" Target="../media/image3.png"/><Relationship Id="rId12" Type="http://schemas.openxmlformats.org/officeDocument/2006/relationships/chart" Target="../charts/chart2.xml"/><Relationship Id="rId2" Type="http://schemas.openxmlformats.org/officeDocument/2006/relationships/hyperlink" Target="#Menu!A8"/><Relationship Id="rId1" Type="http://schemas.openxmlformats.org/officeDocument/2006/relationships/chart" Target="../charts/chart1.xml"/><Relationship Id="rId6" Type="http://schemas.openxmlformats.org/officeDocument/2006/relationships/hyperlink" Target="#Summary!A8"/><Relationship Id="rId11" Type="http://schemas.openxmlformats.org/officeDocument/2006/relationships/image" Target="../media/image6.svg"/><Relationship Id="rId5" Type="http://schemas.openxmlformats.org/officeDocument/2006/relationships/image" Target="../media/image2.svg"/><Relationship Id="rId10" Type="http://schemas.openxmlformats.org/officeDocument/2006/relationships/image" Target="../media/image5.png"/><Relationship Id="rId4" Type="http://schemas.openxmlformats.org/officeDocument/2006/relationships/image" Target="../media/image1.png"/><Relationship Id="rId9" Type="http://schemas.openxmlformats.org/officeDocument/2006/relationships/hyperlink" Target="#Reports!A8"/><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7.xml"/><Relationship Id="rId7" Type="http://schemas.openxmlformats.org/officeDocument/2006/relationships/image" Target="../media/image1.pn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hyperlink" Target="#Menu!A1"/><Relationship Id="rId5" Type="http://schemas.openxmlformats.org/officeDocument/2006/relationships/hyperlink" Target="#Menu!A8"/><Relationship Id="rId10" Type="http://schemas.openxmlformats.org/officeDocument/2006/relationships/image" Target="../media/image8.jpeg"/><Relationship Id="rId4" Type="http://schemas.openxmlformats.org/officeDocument/2006/relationships/chart" Target="../charts/chart8.xml"/><Relationship Id="rId9" Type="http://schemas.openxmlformats.org/officeDocument/2006/relationships/image" Target="../media/image7.png"/></Relationships>
</file>

<file path=xl/drawings/_rels/drawing7.xml.rels><?xml version="1.0" encoding="UTF-8" standalone="yes"?>
<Relationships xmlns="http://schemas.openxmlformats.org/package/2006/relationships"><Relationship Id="rId13" Type="http://schemas.openxmlformats.org/officeDocument/2006/relationships/image" Target="../media/image6.svg"/><Relationship Id="rId18" Type="http://schemas.openxmlformats.org/officeDocument/2006/relationships/image" Target="../media/image17.png"/><Relationship Id="rId26" Type="http://schemas.openxmlformats.org/officeDocument/2006/relationships/hyperlink" Target="#Metrics!A8"/><Relationship Id="rId21" Type="http://schemas.openxmlformats.org/officeDocument/2006/relationships/image" Target="../media/image20.svg"/><Relationship Id="rId34" Type="http://schemas.openxmlformats.org/officeDocument/2006/relationships/image" Target="../media/image23.png"/><Relationship Id="rId7" Type="http://schemas.openxmlformats.org/officeDocument/2006/relationships/image" Target="../media/image11.png"/><Relationship Id="rId12" Type="http://schemas.openxmlformats.org/officeDocument/2006/relationships/image" Target="../media/image5.png"/><Relationship Id="rId17" Type="http://schemas.openxmlformats.org/officeDocument/2006/relationships/image" Target="../media/image4.svg"/><Relationship Id="rId25" Type="http://schemas.openxmlformats.org/officeDocument/2006/relationships/hyperlink" Target="#'Not Implemented Recommendations'!A1"/><Relationship Id="rId33" Type="http://schemas.openxmlformats.org/officeDocument/2006/relationships/hyperlink" Target="Extract_from_GPT-3_Final.py" TargetMode="External"/><Relationship Id="rId38" Type="http://schemas.openxmlformats.org/officeDocument/2006/relationships/hyperlink" Target="#Final_Database!A1"/><Relationship Id="rId2" Type="http://schemas.openxmlformats.org/officeDocument/2006/relationships/hyperlink" Target="#Start!A8"/><Relationship Id="rId16" Type="http://schemas.openxmlformats.org/officeDocument/2006/relationships/image" Target="../media/image3.png"/><Relationship Id="rId20" Type="http://schemas.openxmlformats.org/officeDocument/2006/relationships/image" Target="../media/image19.png"/><Relationship Id="rId29" Type="http://schemas.openxmlformats.org/officeDocument/2006/relationships/image" Target="../media/image21.png"/><Relationship Id="rId1" Type="http://schemas.openxmlformats.org/officeDocument/2006/relationships/hyperlink" Target="#'Fully Implemented Reports'!A1"/><Relationship Id="rId6" Type="http://schemas.openxmlformats.org/officeDocument/2006/relationships/hyperlink" Target="#Settings!A1"/><Relationship Id="rId11" Type="http://schemas.openxmlformats.org/officeDocument/2006/relationships/image" Target="../media/image14.svg"/><Relationship Id="rId24" Type="http://schemas.openxmlformats.org/officeDocument/2006/relationships/hyperlink" Target="#Reports!A8"/><Relationship Id="rId32" Type="http://schemas.openxmlformats.org/officeDocument/2006/relationships/hyperlink" Target="GPT-3_Import_Recommendations.py" TargetMode="External"/><Relationship Id="rId37" Type="http://schemas.openxmlformats.org/officeDocument/2006/relationships/hyperlink" Target="#Final_Database!A8"/><Relationship Id="rId5" Type="http://schemas.openxmlformats.org/officeDocument/2006/relationships/image" Target="../media/image10.svg"/><Relationship Id="rId15" Type="http://schemas.openxmlformats.org/officeDocument/2006/relationships/image" Target="../media/image16.svg"/><Relationship Id="rId23" Type="http://schemas.openxmlformats.org/officeDocument/2006/relationships/hyperlink" Target="#Summary!A8"/><Relationship Id="rId28" Type="http://schemas.openxmlformats.org/officeDocument/2006/relationships/hyperlink" Target="#Metrics!A1"/><Relationship Id="rId36" Type="http://schemas.openxmlformats.org/officeDocument/2006/relationships/hyperlink" Target="#Database!A8"/><Relationship Id="rId10" Type="http://schemas.openxmlformats.org/officeDocument/2006/relationships/image" Target="../media/image13.png"/><Relationship Id="rId19" Type="http://schemas.openxmlformats.org/officeDocument/2006/relationships/image" Target="../media/image18.svg"/><Relationship Id="rId31" Type="http://schemas.openxmlformats.org/officeDocument/2006/relationships/image" Target="../media/image8.jpeg"/><Relationship Id="rId4" Type="http://schemas.openxmlformats.org/officeDocument/2006/relationships/image" Target="../media/image9.png"/><Relationship Id="rId9" Type="http://schemas.openxmlformats.org/officeDocument/2006/relationships/hyperlink" Target="#Start!A1"/><Relationship Id="rId14" Type="http://schemas.openxmlformats.org/officeDocument/2006/relationships/image" Target="../media/image15.png"/><Relationship Id="rId22" Type="http://schemas.openxmlformats.org/officeDocument/2006/relationships/hyperlink" Target="#Dashboard!A8"/><Relationship Id="rId27" Type="http://schemas.openxmlformats.org/officeDocument/2006/relationships/image" Target="../media/image7.png"/><Relationship Id="rId30" Type="http://schemas.openxmlformats.org/officeDocument/2006/relationships/image" Target="../media/image22.svg"/><Relationship Id="rId35" Type="http://schemas.openxmlformats.org/officeDocument/2006/relationships/image" Target="../media/image24.svg"/><Relationship Id="rId8" Type="http://schemas.openxmlformats.org/officeDocument/2006/relationships/image" Target="../media/image12.svg"/><Relationship Id="rId3" Type="http://schemas.openxmlformats.org/officeDocument/2006/relationships/hyperlink" Target="#Settings!A8"/></Relationships>
</file>

<file path=xl/drawings/_rels/drawing8.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image" Target="../media/image13.png"/><Relationship Id="rId7" Type="http://schemas.openxmlformats.org/officeDocument/2006/relationships/image" Target="../media/image1.png"/><Relationship Id="rId12" Type="http://schemas.openxmlformats.org/officeDocument/2006/relationships/image" Target="../media/image12.svg"/><Relationship Id="rId2" Type="http://schemas.openxmlformats.org/officeDocument/2006/relationships/hyperlink" Target="#Start!A1"/><Relationship Id="rId1" Type="http://schemas.openxmlformats.org/officeDocument/2006/relationships/hyperlink" Target="#Start!A8"/><Relationship Id="rId6" Type="http://schemas.openxmlformats.org/officeDocument/2006/relationships/hyperlink" Target="#Menu!A1"/><Relationship Id="rId11" Type="http://schemas.openxmlformats.org/officeDocument/2006/relationships/image" Target="../media/image11.png"/><Relationship Id="rId5" Type="http://schemas.openxmlformats.org/officeDocument/2006/relationships/hyperlink" Target="#Menu!A8"/><Relationship Id="rId10" Type="http://schemas.openxmlformats.org/officeDocument/2006/relationships/hyperlink" Target="#Settings!A1"/><Relationship Id="rId4" Type="http://schemas.openxmlformats.org/officeDocument/2006/relationships/image" Target="../media/image25.svg"/><Relationship Id="rId9" Type="http://schemas.openxmlformats.org/officeDocument/2006/relationships/hyperlink" Target="#Settings!A8"/></Relationships>
</file>

<file path=xl/drawings/_rels/drawing9.xml.rels><?xml version="1.0" encoding="UTF-8" standalone="yes"?>
<Relationships xmlns="http://schemas.openxmlformats.org/package/2006/relationships"><Relationship Id="rId8" Type="http://schemas.openxmlformats.org/officeDocument/2006/relationships/image" Target="../media/image27.svg"/><Relationship Id="rId3" Type="http://schemas.openxmlformats.org/officeDocument/2006/relationships/hyperlink" Target="#Menu!A1"/><Relationship Id="rId7" Type="http://schemas.openxmlformats.org/officeDocument/2006/relationships/image" Target="../media/image26.png"/><Relationship Id="rId2" Type="http://schemas.openxmlformats.org/officeDocument/2006/relationships/hyperlink" Target="#Database!A8"/><Relationship Id="rId1" Type="http://schemas.openxmlformats.org/officeDocument/2006/relationships/hyperlink" Target="#Menu!A8"/><Relationship Id="rId6" Type="http://schemas.openxmlformats.org/officeDocument/2006/relationships/hyperlink" Target="#Database!A1"/><Relationship Id="rId5" Type="http://schemas.openxmlformats.org/officeDocument/2006/relationships/image" Target="../media/image2.svg"/><Relationship Id="rId4" Type="http://schemas.openxmlformats.org/officeDocument/2006/relationships/image" Target="../media/image1.png"/></Relationships>
</file>

<file path=xl/drawings/_rels/drawing10.xml.rels><?xml version="1.0" encoding="UTF-8" standalone="yes"?>
<Relationships xmlns="http://schemas.openxmlformats.org/package/2006/relationships"><Relationship Id="rId8" Type="http://schemas.openxmlformats.org/officeDocument/2006/relationships/hyperlink" Target="#Reports!A8"/><Relationship Id="rId13" Type="http://schemas.openxmlformats.org/officeDocument/2006/relationships/image" Target="../media/image23.png"/><Relationship Id="rId3" Type="http://schemas.openxmlformats.org/officeDocument/2006/relationships/image" Target="../media/image1.png"/><Relationship Id="rId7" Type="http://schemas.openxmlformats.org/officeDocument/2006/relationships/image" Target="../media/image4.svg"/><Relationship Id="rId12" Type="http://schemas.openxmlformats.org/officeDocument/2006/relationships/hyperlink" Target="Import_Recommendations_GPT-3.py" TargetMode="External"/><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3.png"/><Relationship Id="rId11" Type="http://schemas.openxmlformats.org/officeDocument/2006/relationships/hyperlink" Target="GPT-3_Import_Recommendations.py" TargetMode="External"/><Relationship Id="rId5" Type="http://schemas.openxmlformats.org/officeDocument/2006/relationships/hyperlink" Target="#Summary!A8"/><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 Id="rId14" Type="http://schemas.openxmlformats.org/officeDocument/2006/relationships/image" Target="../media/image24.svg"/></Relationships>
</file>

<file path=xl/drawings/_rels/drawing11.xml.rels><?xml version="1.0" encoding="UTF-8" standalone="yes"?>
<Relationships xmlns="http://schemas.openxmlformats.org/package/2006/relationships"><Relationship Id="rId8" Type="http://schemas.openxmlformats.org/officeDocument/2006/relationships/hyperlink" Target="#Reports!A8"/><Relationship Id="rId3" Type="http://schemas.openxmlformats.org/officeDocument/2006/relationships/image" Target="../media/image1.png"/><Relationship Id="rId7" Type="http://schemas.openxmlformats.org/officeDocument/2006/relationships/image" Target="../media/image4.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3.png"/><Relationship Id="rId5" Type="http://schemas.openxmlformats.org/officeDocument/2006/relationships/hyperlink" Target="#Summary!A8"/><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s>
</file>

<file path=xl/drawings/_rels/drawing12.xml.rels><?xml version="1.0" encoding="UTF-8" standalone="yes"?>
<Relationships xmlns="http://schemas.openxmlformats.org/package/2006/relationships"><Relationship Id="rId8" Type="http://schemas.openxmlformats.org/officeDocument/2006/relationships/hyperlink" Target="#Dashboard!A8"/><Relationship Id="rId3" Type="http://schemas.openxmlformats.org/officeDocument/2006/relationships/image" Target="../media/image2.svg"/><Relationship Id="rId7" Type="http://schemas.openxmlformats.org/officeDocument/2006/relationships/image" Target="../media/image4.svg"/><Relationship Id="rId2" Type="http://schemas.openxmlformats.org/officeDocument/2006/relationships/image" Target="../media/image1.png"/><Relationship Id="rId1" Type="http://schemas.openxmlformats.org/officeDocument/2006/relationships/hyperlink" Target="#Menu!A1"/><Relationship Id="rId6" Type="http://schemas.openxmlformats.org/officeDocument/2006/relationships/image" Target="../media/image3.png"/><Relationship Id="rId5" Type="http://schemas.openxmlformats.org/officeDocument/2006/relationships/hyperlink" Target="#Summary!A8"/><Relationship Id="rId10" Type="http://schemas.openxmlformats.org/officeDocument/2006/relationships/image" Target="../media/image16.svg"/><Relationship Id="rId4" Type="http://schemas.openxmlformats.org/officeDocument/2006/relationships/hyperlink" Target="#Menu!A8"/><Relationship Id="rId9"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8" Type="http://schemas.openxmlformats.org/officeDocument/2006/relationships/hyperlink" Target="#Dashboard!A8"/><Relationship Id="rId3" Type="http://schemas.openxmlformats.org/officeDocument/2006/relationships/image" Target="../media/image1.png"/><Relationship Id="rId7" Type="http://schemas.openxmlformats.org/officeDocument/2006/relationships/image" Target="../media/image6.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5.png"/><Relationship Id="rId5" Type="http://schemas.openxmlformats.org/officeDocument/2006/relationships/hyperlink" Target="#Reports!A8"/><Relationship Id="rId10" Type="http://schemas.openxmlformats.org/officeDocument/2006/relationships/image" Target="../media/image16.svg"/><Relationship Id="rId4" Type="http://schemas.openxmlformats.org/officeDocument/2006/relationships/image" Target="../media/image2.svg"/><Relationship Id="rId9" Type="http://schemas.openxmlformats.org/officeDocument/2006/relationships/image" Target="../media/image15.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6.svg"/><Relationship Id="rId3" Type="http://schemas.openxmlformats.org/officeDocument/2006/relationships/image" Target="../media/image1.png"/><Relationship Id="rId7" Type="http://schemas.openxmlformats.org/officeDocument/2006/relationships/image" Target="../media/image15.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s>
</file>

<file path=xl/drawings/_rels/drawing15.xml.rels><?xml version="1.0" encoding="UTF-8" standalone="yes"?>
<Relationships xmlns="http://schemas.openxmlformats.org/package/2006/relationships"><Relationship Id="rId8" Type="http://schemas.openxmlformats.org/officeDocument/2006/relationships/image" Target="../media/image16.svg"/><Relationship Id="rId3" Type="http://schemas.openxmlformats.org/officeDocument/2006/relationships/image" Target="../media/image1.png"/><Relationship Id="rId7" Type="http://schemas.openxmlformats.org/officeDocument/2006/relationships/image" Target="../media/image15.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s>
</file>

<file path=xl/drawings/_rels/drawing16.xml.rels><?xml version="1.0" encoding="UTF-8" standalone="yes"?>
<Relationships xmlns="http://schemas.openxmlformats.org/package/2006/relationships"><Relationship Id="rId8" Type="http://schemas.openxmlformats.org/officeDocument/2006/relationships/image" Target="../media/image16.svg"/><Relationship Id="rId3" Type="http://schemas.openxmlformats.org/officeDocument/2006/relationships/image" Target="../media/image1.png"/><Relationship Id="rId7" Type="http://schemas.openxmlformats.org/officeDocument/2006/relationships/image" Target="../media/image15.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s>
</file>

<file path=xl/drawings/_rels/drawing17.xml.rels><?xml version="1.0" encoding="UTF-8" standalone="yes"?>
<Relationships xmlns="http://schemas.openxmlformats.org/package/2006/relationships"><Relationship Id="rId8" Type="http://schemas.openxmlformats.org/officeDocument/2006/relationships/image" Target="../media/image16.svg"/><Relationship Id="rId3" Type="http://schemas.openxmlformats.org/officeDocument/2006/relationships/image" Target="../media/image1.png"/><Relationship Id="rId7" Type="http://schemas.openxmlformats.org/officeDocument/2006/relationships/image" Target="../media/image15.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6.svg"/><Relationship Id="rId4" Type="http://schemas.openxmlformats.org/officeDocument/2006/relationships/image" Target="../media/image2.sv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absolute">
    <xdr:from>
      <xdr:col>0</xdr:col>
      <xdr:colOff>361951</xdr:colOff>
      <xdr:row>7</xdr:row>
      <xdr:rowOff>171450</xdr:rowOff>
    </xdr:from>
    <xdr:to>
      <xdr:col>6</xdr:col>
      <xdr:colOff>381000</xdr:colOff>
      <xdr:row>22</xdr:row>
      <xdr:rowOff>180975</xdr:rowOff>
    </xdr:to>
    <xdr:graphicFrame macro="">
      <xdr:nvGraphicFramePr>
        <xdr:cNvPr id="3" name="Summary Chart">
          <a:extLst>
            <a:ext uri="{FF2B5EF4-FFF2-40B4-BE49-F238E27FC236}">
              <a16:creationId xmlns:a16="http://schemas.microsoft.com/office/drawing/2014/main" id="{7E019540-8C58-4D15-B4A2-E25CC860A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285750</xdr:colOff>
      <xdr:row>0</xdr:row>
      <xdr:rowOff>133350</xdr:rowOff>
    </xdr:from>
    <xdr:to>
      <xdr:col>5</xdr:col>
      <xdr:colOff>1095375</xdr:colOff>
      <xdr:row>3</xdr:row>
      <xdr:rowOff>81300</xdr:rowOff>
    </xdr:to>
    <xdr:sp macro="" textlink="">
      <xdr:nvSpPr>
        <xdr:cNvPr id="4" name="Rounded Rectangle 13">
          <a:hlinkClick xmlns:r="http://schemas.openxmlformats.org/officeDocument/2006/relationships" r:id="rId2" tooltip="MENU"/>
          <a:extLst>
            <a:ext uri="{FF2B5EF4-FFF2-40B4-BE49-F238E27FC236}">
              <a16:creationId xmlns:a16="http://schemas.microsoft.com/office/drawing/2014/main" id="{00794624-AD01-4CE4-A150-D25B77403A52}"/>
            </a:ext>
          </a:extLst>
        </xdr:cNvPr>
        <xdr:cNvSpPr/>
      </xdr:nvSpPr>
      <xdr:spPr>
        <a:xfrm>
          <a:off x="2809875" y="133350"/>
          <a:ext cx="1419225" cy="51945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457200</xdr:colOff>
      <xdr:row>0</xdr:row>
      <xdr:rowOff>95250</xdr:rowOff>
    </xdr:from>
    <xdr:to>
      <xdr:col>5</xdr:col>
      <xdr:colOff>1047750</xdr:colOff>
      <xdr:row>3</xdr:row>
      <xdr:rowOff>114300</xdr:rowOff>
    </xdr:to>
    <xdr:pic>
      <xdr:nvPicPr>
        <xdr:cNvPr id="5" name="Graphic 4" descr="Hamburger Menu Icon with solid fill">
          <a:hlinkClick xmlns:r="http://schemas.openxmlformats.org/officeDocument/2006/relationships" r:id="rId3" tooltip="MENU"/>
          <a:extLst>
            <a:ext uri="{FF2B5EF4-FFF2-40B4-BE49-F238E27FC236}">
              <a16:creationId xmlns:a16="http://schemas.microsoft.com/office/drawing/2014/main" id="{AB4DD07A-3C76-428A-9FD2-FBCDAF343E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590925" y="95250"/>
          <a:ext cx="590550" cy="590550"/>
        </a:xfrm>
        <a:prstGeom prst="rect">
          <a:avLst/>
        </a:prstGeom>
      </xdr:spPr>
    </xdr:pic>
    <xdr:clientData/>
  </xdr:twoCellAnchor>
  <xdr:twoCellAnchor editAs="absolute">
    <xdr:from>
      <xdr:col>6</xdr:col>
      <xdr:colOff>533400</xdr:colOff>
      <xdr:row>0</xdr:row>
      <xdr:rowOff>161925</xdr:rowOff>
    </xdr:from>
    <xdr:to>
      <xdr:col>8</xdr:col>
      <xdr:colOff>653775</xdr:colOff>
      <xdr:row>3</xdr:row>
      <xdr:rowOff>90825</xdr:rowOff>
    </xdr:to>
    <xdr:sp macro="" textlink="">
      <xdr:nvSpPr>
        <xdr:cNvPr id="6" name="Rounded Rectangle 13">
          <a:hlinkClick xmlns:r="http://schemas.openxmlformats.org/officeDocument/2006/relationships" r:id="rId6" tooltip="SUMMARY"/>
          <a:extLst>
            <a:ext uri="{FF2B5EF4-FFF2-40B4-BE49-F238E27FC236}">
              <a16:creationId xmlns:a16="http://schemas.microsoft.com/office/drawing/2014/main" id="{C5E09D7A-DC0A-4D31-ABF3-5A63B8EE7DE1}"/>
            </a:ext>
          </a:extLst>
        </xdr:cNvPr>
        <xdr:cNvSpPr/>
      </xdr:nvSpPr>
      <xdr:spPr>
        <a:xfrm>
          <a:off x="5514975" y="161925"/>
          <a:ext cx="1692000" cy="5004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8</xdr:col>
      <xdr:colOff>95250</xdr:colOff>
      <xdr:row>0</xdr:row>
      <xdr:rowOff>161925</xdr:rowOff>
    </xdr:from>
    <xdr:to>
      <xdr:col>8</xdr:col>
      <xdr:colOff>590550</xdr:colOff>
      <xdr:row>3</xdr:row>
      <xdr:rowOff>85725</xdr:rowOff>
    </xdr:to>
    <xdr:pic>
      <xdr:nvPicPr>
        <xdr:cNvPr id="10" name="Graphic 9" descr="Search Inventory with solid fill">
          <a:extLst>
            <a:ext uri="{FF2B5EF4-FFF2-40B4-BE49-F238E27FC236}">
              <a16:creationId xmlns:a16="http://schemas.microsoft.com/office/drawing/2014/main" id="{59E20C8F-C9D7-4D79-8B11-5A53EB2C400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648450" y="161925"/>
          <a:ext cx="495300" cy="495300"/>
        </a:xfrm>
        <a:prstGeom prst="rect">
          <a:avLst/>
        </a:prstGeom>
      </xdr:spPr>
    </xdr:pic>
    <xdr:clientData/>
  </xdr:twoCellAnchor>
  <xdr:twoCellAnchor editAs="absolute">
    <xdr:from>
      <xdr:col>9</xdr:col>
      <xdr:colOff>800100</xdr:colOff>
      <xdr:row>0</xdr:row>
      <xdr:rowOff>133350</xdr:rowOff>
    </xdr:from>
    <xdr:to>
      <xdr:col>9</xdr:col>
      <xdr:colOff>2257425</xdr:colOff>
      <xdr:row>3</xdr:row>
      <xdr:rowOff>100350</xdr:rowOff>
    </xdr:to>
    <xdr:sp macro="" textlink="">
      <xdr:nvSpPr>
        <xdr:cNvPr id="11" name="Rounded Rectangle 13">
          <a:hlinkClick xmlns:r="http://schemas.openxmlformats.org/officeDocument/2006/relationships" r:id="rId9" tooltip="REPORTS"/>
          <a:extLst>
            <a:ext uri="{FF2B5EF4-FFF2-40B4-BE49-F238E27FC236}">
              <a16:creationId xmlns:a16="http://schemas.microsoft.com/office/drawing/2014/main" id="{ED0241D5-9CD6-4071-B839-13E34323BDA6}"/>
            </a:ext>
          </a:extLst>
        </xdr:cNvPr>
        <xdr:cNvSpPr/>
      </xdr:nvSpPr>
      <xdr:spPr>
        <a:xfrm>
          <a:off x="8439150" y="1333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9</xdr:col>
      <xdr:colOff>1819275</xdr:colOff>
      <xdr:row>0</xdr:row>
      <xdr:rowOff>180975</xdr:rowOff>
    </xdr:from>
    <xdr:to>
      <xdr:col>9</xdr:col>
      <xdr:colOff>2228850</xdr:colOff>
      <xdr:row>3</xdr:row>
      <xdr:rowOff>19050</xdr:rowOff>
    </xdr:to>
    <xdr:pic>
      <xdr:nvPicPr>
        <xdr:cNvPr id="12" name="Graphic 11" descr="Document outline">
          <a:extLst>
            <a:ext uri="{FF2B5EF4-FFF2-40B4-BE49-F238E27FC236}">
              <a16:creationId xmlns:a16="http://schemas.microsoft.com/office/drawing/2014/main" id="{2BD6E2E2-ECB8-40B7-8BC1-EF959AC924E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458325" y="180975"/>
          <a:ext cx="409575" cy="409575"/>
        </a:xfrm>
        <a:prstGeom prst="rect">
          <a:avLst/>
        </a:prstGeom>
      </xdr:spPr>
    </xdr:pic>
    <xdr:clientData/>
  </xdr:twoCellAnchor>
  <xdr:twoCellAnchor editAs="absolute">
    <xdr:from>
      <xdr:col>0</xdr:col>
      <xdr:colOff>152399</xdr:colOff>
      <xdr:row>30</xdr:row>
      <xdr:rowOff>47625</xdr:rowOff>
    </xdr:from>
    <xdr:to>
      <xdr:col>6</xdr:col>
      <xdr:colOff>228599</xdr:colOff>
      <xdr:row>45</xdr:row>
      <xdr:rowOff>66675</xdr:rowOff>
    </xdr:to>
    <xdr:graphicFrame macro="">
      <xdr:nvGraphicFramePr>
        <xdr:cNvPr id="7" name="Chart 6">
          <a:extLst>
            <a:ext uri="{FF2B5EF4-FFF2-40B4-BE49-F238E27FC236}">
              <a16:creationId xmlns:a16="http://schemas.microsoft.com/office/drawing/2014/main" id="{37EE8479-0969-48EF-AE8B-3BFA445C8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8</xdr:col>
      <xdr:colOff>800099</xdr:colOff>
      <xdr:row>30</xdr:row>
      <xdr:rowOff>85725</xdr:rowOff>
    </xdr:from>
    <xdr:to>
      <xdr:col>11</xdr:col>
      <xdr:colOff>323849</xdr:colOff>
      <xdr:row>44</xdr:row>
      <xdr:rowOff>161925</xdr:rowOff>
    </xdr:to>
    <xdr:graphicFrame macro="">
      <xdr:nvGraphicFramePr>
        <xdr:cNvPr id="13" name="Chart 12">
          <a:extLst>
            <a:ext uri="{FF2B5EF4-FFF2-40B4-BE49-F238E27FC236}">
              <a16:creationId xmlns:a16="http://schemas.microsoft.com/office/drawing/2014/main" id="{B96446C2-D691-46F1-8380-D0B670C69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714375</xdr:colOff>
      <xdr:row>8</xdr:row>
      <xdr:rowOff>47625</xdr:rowOff>
    </xdr:from>
    <xdr:to>
      <xdr:col>11</xdr:col>
      <xdr:colOff>114300</xdr:colOff>
      <xdr:row>22</xdr:row>
      <xdr:rowOff>123825</xdr:rowOff>
    </xdr:to>
    <xdr:graphicFrame macro="">
      <xdr:nvGraphicFramePr>
        <xdr:cNvPr id="14" name="Chart 13">
          <a:extLst>
            <a:ext uri="{FF2B5EF4-FFF2-40B4-BE49-F238E27FC236}">
              <a16:creationId xmlns:a16="http://schemas.microsoft.com/office/drawing/2014/main" id="{3E2DA6F3-4ED6-49F2-B1CC-7A1B58CFA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180975</xdr:colOff>
      <xdr:row>11</xdr:row>
      <xdr:rowOff>123825</xdr:rowOff>
    </xdr:from>
    <xdr:to>
      <xdr:col>4</xdr:col>
      <xdr:colOff>571500</xdr:colOff>
      <xdr:row>24</xdr:row>
      <xdr:rowOff>19049</xdr:rowOff>
    </xdr:to>
    <xdr:graphicFrame macro="">
      <xdr:nvGraphicFramePr>
        <xdr:cNvPr id="8" name="Chart 7">
          <a:extLst>
            <a:ext uri="{FF2B5EF4-FFF2-40B4-BE49-F238E27FC236}">
              <a16:creationId xmlns:a16="http://schemas.microsoft.com/office/drawing/2014/main" id="{10CDC25A-8B9A-4BE8-B33E-556E2962E1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257175</xdr:colOff>
      <xdr:row>11</xdr:row>
      <xdr:rowOff>104775</xdr:rowOff>
    </xdr:from>
    <xdr:to>
      <xdr:col>10</xdr:col>
      <xdr:colOff>228600</xdr:colOff>
      <xdr:row>23</xdr:row>
      <xdr:rowOff>187071</xdr:rowOff>
    </xdr:to>
    <xdr:graphicFrame macro="">
      <xdr:nvGraphicFramePr>
        <xdr:cNvPr id="9" name="Chart 8">
          <a:extLst>
            <a:ext uri="{FF2B5EF4-FFF2-40B4-BE49-F238E27FC236}">
              <a16:creationId xmlns:a16="http://schemas.microsoft.com/office/drawing/2014/main" id="{EDA4B869-4E4F-4D8D-BFA9-D72D33262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10</xdr:col>
      <xdr:colOff>485775</xdr:colOff>
      <xdr:row>11</xdr:row>
      <xdr:rowOff>85725</xdr:rowOff>
    </xdr:from>
    <xdr:to>
      <xdr:col>15</xdr:col>
      <xdr:colOff>208407</xdr:colOff>
      <xdr:row>23</xdr:row>
      <xdr:rowOff>168021</xdr:rowOff>
    </xdr:to>
    <xdr:graphicFrame macro="">
      <xdr:nvGraphicFramePr>
        <xdr:cNvPr id="11" name="Ongoing Implementation Summary">
          <a:extLst>
            <a:ext uri="{FF2B5EF4-FFF2-40B4-BE49-F238E27FC236}">
              <a16:creationId xmlns:a16="http://schemas.microsoft.com/office/drawing/2014/main" id="{70B84069-803C-4F10-A84C-C018DDC04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15</xdr:col>
      <xdr:colOff>476250</xdr:colOff>
      <xdr:row>11</xdr:row>
      <xdr:rowOff>85725</xdr:rowOff>
    </xdr:from>
    <xdr:to>
      <xdr:col>20</xdr:col>
      <xdr:colOff>445770</xdr:colOff>
      <xdr:row>23</xdr:row>
      <xdr:rowOff>168021</xdr:rowOff>
    </xdr:to>
    <xdr:graphicFrame macro="">
      <xdr:nvGraphicFramePr>
        <xdr:cNvPr id="12" name="Not Implemented Summary">
          <a:extLst>
            <a:ext uri="{FF2B5EF4-FFF2-40B4-BE49-F238E27FC236}">
              <a16:creationId xmlns:a16="http://schemas.microsoft.com/office/drawing/2014/main" id="{3722A71E-4BDE-46FC-ADBE-1F3ACBD2D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438150</xdr:colOff>
      <xdr:row>1</xdr:row>
      <xdr:rowOff>76200</xdr:rowOff>
    </xdr:from>
    <xdr:to>
      <xdr:col>11</xdr:col>
      <xdr:colOff>28575</xdr:colOff>
      <xdr:row>4</xdr:row>
      <xdr:rowOff>5100</xdr:rowOff>
    </xdr:to>
    <xdr:sp macro="" textlink="">
      <xdr:nvSpPr>
        <xdr:cNvPr id="7" name="Rounded Rectangle 13">
          <a:hlinkClick xmlns:r="http://schemas.openxmlformats.org/officeDocument/2006/relationships" r:id="rId5" tooltip="MENU"/>
          <a:extLst>
            <a:ext uri="{FF2B5EF4-FFF2-40B4-BE49-F238E27FC236}">
              <a16:creationId xmlns:a16="http://schemas.microsoft.com/office/drawing/2014/main" id="{28F71E39-8820-4D1A-9637-9EC1EAE63DFC}"/>
            </a:ext>
          </a:extLst>
        </xdr:cNvPr>
        <xdr:cNvSpPr/>
      </xdr:nvSpPr>
      <xdr:spPr>
        <a:xfrm>
          <a:off x="5314950" y="2667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9</xdr:col>
      <xdr:colOff>552450</xdr:colOff>
      <xdr:row>1</xdr:row>
      <xdr:rowOff>38100</xdr:rowOff>
    </xdr:from>
    <xdr:to>
      <xdr:col>10</xdr:col>
      <xdr:colOff>533400</xdr:colOff>
      <xdr:row>4</xdr:row>
      <xdr:rowOff>57150</xdr:rowOff>
    </xdr:to>
    <xdr:pic>
      <xdr:nvPicPr>
        <xdr:cNvPr id="10" name="Graphic 9" descr="Hamburger Menu Icon with solid fill">
          <a:hlinkClick xmlns:r="http://schemas.openxmlformats.org/officeDocument/2006/relationships" r:id="rId6" tooltip="MENU"/>
          <a:extLst>
            <a:ext uri="{FF2B5EF4-FFF2-40B4-BE49-F238E27FC236}">
              <a16:creationId xmlns:a16="http://schemas.microsoft.com/office/drawing/2014/main" id="{72A20FC9-00F7-4A5B-87A2-B38A69FCB5C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038850" y="228600"/>
          <a:ext cx="590550" cy="590550"/>
        </a:xfrm>
        <a:prstGeom prst="rect">
          <a:avLst/>
        </a:prstGeom>
      </xdr:spPr>
    </xdr:pic>
    <xdr:clientData/>
  </xdr:twoCellAnchor>
  <xdr:twoCellAnchor editAs="oneCell">
    <xdr:from>
      <xdr:col>18</xdr:col>
      <xdr:colOff>542925</xdr:colOff>
      <xdr:row>0</xdr:row>
      <xdr:rowOff>0</xdr:rowOff>
    </xdr:from>
    <xdr:to>
      <xdr:col>19</xdr:col>
      <xdr:colOff>371475</xdr:colOff>
      <xdr:row>4</xdr:row>
      <xdr:rowOff>125346</xdr:rowOff>
    </xdr:to>
    <xdr:pic>
      <xdr:nvPicPr>
        <xdr:cNvPr id="5" name="Picture 4">
          <a:extLst>
            <a:ext uri="{FF2B5EF4-FFF2-40B4-BE49-F238E27FC236}">
              <a16:creationId xmlns:a16="http://schemas.microsoft.com/office/drawing/2014/main" id="{ED314922-0331-472F-8C15-FF6D67EB62D4}"/>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1515725" y="0"/>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0</xdr:row>
      <xdr:rowOff>19050</xdr:rowOff>
    </xdr:from>
    <xdr:to>
      <xdr:col>2</xdr:col>
      <xdr:colOff>400050</xdr:colOff>
      <xdr:row>3</xdr:row>
      <xdr:rowOff>77772</xdr:rowOff>
    </xdr:to>
    <xdr:pic>
      <xdr:nvPicPr>
        <xdr:cNvPr id="6" name="Picture 5" descr="Inforegio - Download centre for visual elements">
          <a:extLst>
            <a:ext uri="{FF2B5EF4-FFF2-40B4-BE49-F238E27FC236}">
              <a16:creationId xmlns:a16="http://schemas.microsoft.com/office/drawing/2014/main" id="{811A9AAE-401C-4175-933D-5F649DEDA87E}"/>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76275" y="1905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c:userShapes xmlns:c="http://schemas.openxmlformats.org/drawingml/2006/chart">
  <cdr:relSizeAnchor xmlns:cdr="http://schemas.openxmlformats.org/drawingml/2006/chartDrawing">
    <cdr:from>
      <cdr:x>0.38702</cdr:x>
      <cdr:y>0.47613</cdr:y>
    </cdr:from>
    <cdr:to>
      <cdr:x>0.63636</cdr:x>
      <cdr:y>0.70182</cdr:y>
    </cdr:to>
    <cdr:sp macro="" textlink="Summary!$M$8">
      <cdr:nvSpPr>
        <cdr:cNvPr id="2" name="TextBox 1">
          <a:extLst xmlns:a="http://schemas.openxmlformats.org/drawingml/2006/main">
            <a:ext uri="{FF2B5EF4-FFF2-40B4-BE49-F238E27FC236}">
              <a16:creationId xmlns:a16="http://schemas.microsoft.com/office/drawing/2014/main" id="{348147F2-B6BE-85BA-8890-DA509B6161DB}"/>
            </a:ext>
          </a:extLst>
        </cdr:cNvPr>
        <cdr:cNvSpPr txBox="1"/>
      </cdr:nvSpPr>
      <cdr:spPr>
        <a:xfrm xmlns:a="http://schemas.openxmlformats.org/drawingml/2006/main">
          <a:off x="1094839" y="1129259"/>
          <a:ext cx="705386" cy="535274"/>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fld id="{9E9EB141-16A7-4933-BF6F-69D6E7280C05}" type="TxLink">
            <a:rPr lang="en-US" sz="1600" b="0" i="0" u="none" strike="noStrike">
              <a:solidFill>
                <a:schemeClr val="accent6"/>
              </a:solidFill>
              <a:latin typeface="Calibri"/>
              <a:ea typeface="Calibri"/>
              <a:cs typeface="Calibri"/>
            </a:rPr>
            <a:pPr/>
            <a:t>67%</a:t>
          </a:fld>
          <a:endParaRPr lang="en-US" sz="1600">
            <a:solidFill>
              <a:schemeClr val="accent6"/>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0.3754</cdr:x>
      <cdr:y>0.47458</cdr:y>
    </cdr:from>
    <cdr:to>
      <cdr:x>0.64353</cdr:x>
      <cdr:y>0.69578</cdr:y>
    </cdr:to>
    <cdr:sp macro="" textlink="Summary!$M$9">
      <cdr:nvSpPr>
        <cdr:cNvPr id="2" name="TextBox 1">
          <a:extLst xmlns:a="http://schemas.openxmlformats.org/drawingml/2006/main">
            <a:ext uri="{FF2B5EF4-FFF2-40B4-BE49-F238E27FC236}">
              <a16:creationId xmlns:a16="http://schemas.microsoft.com/office/drawing/2014/main" id="{D91445F4-AE5A-2C1B-67AA-9EA0DA27419A}"/>
            </a:ext>
          </a:extLst>
        </cdr:cNvPr>
        <cdr:cNvSpPr txBox="1"/>
      </cdr:nvSpPr>
      <cdr:spPr>
        <a:xfrm xmlns:a="http://schemas.openxmlformats.org/drawingml/2006/main">
          <a:off x="1133489" y="1123952"/>
          <a:ext cx="809598" cy="5238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CF379A3-89F2-43C3-B7C2-7EF49816372A}" type="TxLink">
            <a:rPr lang="en-US" sz="2000" b="0" i="0" u="none" strike="noStrike">
              <a:solidFill>
                <a:schemeClr val="accent5"/>
              </a:solidFill>
              <a:latin typeface="Calibri"/>
              <a:ea typeface="Calibri"/>
              <a:cs typeface="Calibri"/>
            </a:rPr>
            <a:pPr/>
            <a:t>17%</a:t>
          </a:fld>
          <a:endParaRPr lang="en-US" sz="2000">
            <a:solidFill>
              <a:schemeClr val="accent5"/>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0.4125</cdr:x>
      <cdr:y>0.40799</cdr:y>
    </cdr:from>
    <cdr:to>
      <cdr:x>0.575</cdr:x>
      <cdr:y>0.62674</cdr:y>
    </cdr:to>
    <cdr:sp macro="" textlink="">
      <cdr:nvSpPr>
        <cdr:cNvPr id="2" name="TextBox 1">
          <a:extLst xmlns:a="http://schemas.openxmlformats.org/drawingml/2006/main">
            <a:ext uri="{FF2B5EF4-FFF2-40B4-BE49-F238E27FC236}">
              <a16:creationId xmlns:a16="http://schemas.microsoft.com/office/drawing/2014/main" id="{BC958613-CD72-F881-1763-92BBFA1C4AF6}"/>
            </a:ext>
          </a:extLst>
        </cdr:cNvPr>
        <cdr:cNvSpPr txBox="1"/>
      </cdr:nvSpPr>
      <cdr:spPr>
        <a:xfrm xmlns:a="http://schemas.openxmlformats.org/drawingml/2006/main">
          <a:off x="1885950" y="1119188"/>
          <a:ext cx="742950"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0.36097</cdr:x>
      <cdr:y>0.44985</cdr:y>
    </cdr:from>
    <cdr:to>
      <cdr:x>0.63944</cdr:x>
      <cdr:y>0.64082</cdr:y>
    </cdr:to>
    <cdr:sp macro="" textlink="Summary!$M$10">
      <cdr:nvSpPr>
        <cdr:cNvPr id="3" name="TextBox 2">
          <a:extLst xmlns:a="http://schemas.openxmlformats.org/drawingml/2006/main">
            <a:ext uri="{FF2B5EF4-FFF2-40B4-BE49-F238E27FC236}">
              <a16:creationId xmlns:a16="http://schemas.microsoft.com/office/drawing/2014/main" id="{261C9FDF-B503-BB91-7D61-E729F0082AA7}"/>
            </a:ext>
          </a:extLst>
        </cdr:cNvPr>
        <cdr:cNvSpPr txBox="1"/>
      </cdr:nvSpPr>
      <cdr:spPr>
        <a:xfrm xmlns:a="http://schemas.openxmlformats.org/drawingml/2006/main">
          <a:off x="1000126" y="1065388"/>
          <a:ext cx="771536" cy="4522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30BAD1C-8B9D-4340-953A-ADB55D5051A5}" type="TxLink">
            <a:rPr lang="en-US" sz="2000" b="0" i="0" u="none" strike="noStrike">
              <a:solidFill>
                <a:schemeClr val="accent4"/>
              </a:solidFill>
              <a:latin typeface="Calibri"/>
              <a:ea typeface="Calibri"/>
              <a:cs typeface="Calibri"/>
            </a:rPr>
            <a:pPr/>
            <a:t>0%</a:t>
          </a:fld>
          <a:endParaRPr lang="en-US" sz="2000">
            <a:solidFill>
              <a:schemeClr val="accent4"/>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0.41036</cdr:x>
      <cdr:y>0.47247</cdr:y>
    </cdr:from>
    <cdr:to>
      <cdr:x>0.69439</cdr:x>
      <cdr:y>0.68378</cdr:y>
    </cdr:to>
    <cdr:sp macro="" textlink="Summary!$M$11">
      <cdr:nvSpPr>
        <cdr:cNvPr id="2" name="TextBox 1">
          <a:extLst xmlns:a="http://schemas.openxmlformats.org/drawingml/2006/main">
            <a:ext uri="{FF2B5EF4-FFF2-40B4-BE49-F238E27FC236}">
              <a16:creationId xmlns:a16="http://schemas.microsoft.com/office/drawing/2014/main" id="{77ACEC7E-3130-9EB6-105A-1CBEEE0A4170}"/>
            </a:ext>
          </a:extLst>
        </cdr:cNvPr>
        <cdr:cNvSpPr txBox="1"/>
      </cdr:nvSpPr>
      <cdr:spPr>
        <a:xfrm xmlns:a="http://schemas.openxmlformats.org/drawingml/2006/main">
          <a:off x="1238257" y="1118950"/>
          <a:ext cx="857067" cy="5004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9465356-5EB4-4D52-A69D-15B5DD8E4905}" type="TxLink">
            <a:rPr lang="en-US" sz="2000" b="0" i="0" u="none" strike="noStrike">
              <a:solidFill>
                <a:srgbClr val="FF0000"/>
              </a:solidFill>
              <a:latin typeface="Calibri"/>
              <a:ea typeface="Calibri"/>
              <a:cs typeface="Calibri"/>
            </a:rPr>
            <a:pPr/>
            <a:t>17%</a:t>
          </a:fld>
          <a:endParaRPr lang="en-US" sz="2000">
            <a:solidFill>
              <a:srgbClr val="FF0000"/>
            </a:solidFill>
          </a:endParaRPr>
        </a:p>
      </cdr:txBody>
    </cdr:sp>
  </cdr:relSizeAnchor>
</c:userShapes>
</file>

<file path=xl/drawings/drawing7.xml><?xml version="1.0" encoding="utf-8"?>
<xdr:wsDr xmlns:xdr="http://schemas.openxmlformats.org/drawingml/2006/spreadsheetDrawing" xmlns:a="http://schemas.openxmlformats.org/drawingml/2006/main">
  <xdr:twoCellAnchor editAs="absolute">
    <xdr:from>
      <xdr:col>4</xdr:col>
      <xdr:colOff>114300</xdr:colOff>
      <xdr:row>17</xdr:row>
      <xdr:rowOff>76199</xdr:rowOff>
    </xdr:from>
    <xdr:to>
      <xdr:col>8</xdr:col>
      <xdr:colOff>552449</xdr:colOff>
      <xdr:row>23</xdr:row>
      <xdr:rowOff>104774</xdr:rowOff>
    </xdr:to>
    <xdr:sp macro="" textlink="">
      <xdr:nvSpPr>
        <xdr:cNvPr id="43" name="Rounded Rectangle 13">
          <a:hlinkClick xmlns:r="http://schemas.openxmlformats.org/officeDocument/2006/relationships" r:id="rId1" tooltip="FULLY IMPLEMENTED REPORTS"/>
          <a:extLst>
            <a:ext uri="{FF2B5EF4-FFF2-40B4-BE49-F238E27FC236}">
              <a16:creationId xmlns:a16="http://schemas.microsoft.com/office/drawing/2014/main" id="{1D546980-3DA8-4DE8-9B3B-EA0CD50C621E}"/>
            </a:ext>
          </a:extLst>
        </xdr:cNvPr>
        <xdr:cNvSpPr/>
      </xdr:nvSpPr>
      <xdr:spPr>
        <a:xfrm>
          <a:off x="2638425" y="3390899"/>
          <a:ext cx="2876549" cy="11715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FULLY</a:t>
          </a:r>
          <a:r>
            <a:rPr lang="en-US" sz="1800" b="1" baseline="0">
              <a:effectLst>
                <a:outerShdw blurRad="50800" dist="38100" dir="13500000" algn="br" rotWithShape="0">
                  <a:prstClr val="black">
                    <a:alpha val="40000"/>
                  </a:prstClr>
                </a:outerShdw>
              </a:effectLst>
            </a:rPr>
            <a: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7</xdr:col>
      <xdr:colOff>304800</xdr:colOff>
      <xdr:row>1</xdr:row>
      <xdr:rowOff>152400</xdr:rowOff>
    </xdr:from>
    <xdr:to>
      <xdr:col>9</xdr:col>
      <xdr:colOff>409575</xdr:colOff>
      <xdr:row>4</xdr:row>
      <xdr:rowOff>104775</xdr:rowOff>
    </xdr:to>
    <xdr:sp macro="" textlink="">
      <xdr:nvSpPr>
        <xdr:cNvPr id="9" name="Rounded Rectangle 13">
          <a:hlinkClick xmlns:r="http://schemas.openxmlformats.org/officeDocument/2006/relationships" r:id="rId2" tooltip="HOME"/>
          <a:extLst>
            <a:ext uri="{FF2B5EF4-FFF2-40B4-BE49-F238E27FC236}">
              <a16:creationId xmlns:a16="http://schemas.microsoft.com/office/drawing/2014/main" id="{38BB2F79-89B1-4315-B554-9B7BA9B6AD11}"/>
            </a:ext>
          </a:extLst>
        </xdr:cNvPr>
        <xdr:cNvSpPr/>
      </xdr:nvSpPr>
      <xdr:spPr>
        <a:xfrm>
          <a:off x="4657725" y="419100"/>
          <a:ext cx="1323975" cy="523875"/>
        </a:xfrm>
        <a:prstGeom prst="round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HOME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7</xdr:col>
      <xdr:colOff>209550</xdr:colOff>
      <xdr:row>5</xdr:row>
      <xdr:rowOff>76199</xdr:rowOff>
    </xdr:from>
    <xdr:to>
      <xdr:col>9</xdr:col>
      <xdr:colOff>457200</xdr:colOff>
      <xdr:row>8</xdr:row>
      <xdr:rowOff>9524</xdr:rowOff>
    </xdr:to>
    <xdr:sp macro="" textlink="">
      <xdr:nvSpPr>
        <xdr:cNvPr id="13" name="Rounded Rectangle 13">
          <a:hlinkClick xmlns:r="http://schemas.openxmlformats.org/officeDocument/2006/relationships" r:id="rId3" tooltip="SETTINGS"/>
          <a:extLst>
            <a:ext uri="{FF2B5EF4-FFF2-40B4-BE49-F238E27FC236}">
              <a16:creationId xmlns:a16="http://schemas.microsoft.com/office/drawing/2014/main" id="{5C15FC28-88CC-4DD1-A276-734090F84FF6}"/>
            </a:ext>
          </a:extLst>
        </xdr:cNvPr>
        <xdr:cNvSpPr/>
      </xdr:nvSpPr>
      <xdr:spPr>
        <a:xfrm>
          <a:off x="4562475" y="1104899"/>
          <a:ext cx="1466850" cy="504825"/>
        </a:xfrm>
        <a:prstGeom prst="roundRect">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SETTINGS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18</xdr:col>
      <xdr:colOff>457199</xdr:colOff>
      <xdr:row>16</xdr:row>
      <xdr:rowOff>28575</xdr:rowOff>
    </xdr:from>
    <xdr:to>
      <xdr:col>19</xdr:col>
      <xdr:colOff>314324</xdr:colOff>
      <xdr:row>18</xdr:row>
      <xdr:rowOff>114300</xdr:rowOff>
    </xdr:to>
    <xdr:pic>
      <xdr:nvPicPr>
        <xdr:cNvPr id="19" name="Graphic 18" descr="Database with solid fill">
          <a:extLst>
            <a:ext uri="{FF2B5EF4-FFF2-40B4-BE49-F238E27FC236}">
              <a16:creationId xmlns:a16="http://schemas.microsoft.com/office/drawing/2014/main" id="{01294C3E-78BC-245E-0455-1F744BD666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515724" y="3152775"/>
          <a:ext cx="466725" cy="466725"/>
        </a:xfrm>
        <a:prstGeom prst="rect">
          <a:avLst/>
        </a:prstGeom>
      </xdr:spPr>
    </xdr:pic>
    <xdr:clientData/>
  </xdr:twoCellAnchor>
  <xdr:twoCellAnchor editAs="absolute">
    <xdr:from>
      <xdr:col>8</xdr:col>
      <xdr:colOff>581026</xdr:colOff>
      <xdr:row>5</xdr:row>
      <xdr:rowOff>133350</xdr:rowOff>
    </xdr:from>
    <xdr:to>
      <xdr:col>9</xdr:col>
      <xdr:colOff>438151</xdr:colOff>
      <xdr:row>8</xdr:row>
      <xdr:rowOff>0</xdr:rowOff>
    </xdr:to>
    <xdr:pic>
      <xdr:nvPicPr>
        <xdr:cNvPr id="22" name="Graphic 21" descr="Gears outline">
          <a:hlinkClick xmlns:r="http://schemas.openxmlformats.org/officeDocument/2006/relationships" r:id="rId6" tooltip="SETTINGS"/>
          <a:extLst>
            <a:ext uri="{FF2B5EF4-FFF2-40B4-BE49-F238E27FC236}">
              <a16:creationId xmlns:a16="http://schemas.microsoft.com/office/drawing/2014/main" id="{D30708B7-5B8C-FD29-53A1-E465B37AC20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543551" y="1162050"/>
          <a:ext cx="466725" cy="438150"/>
        </a:xfrm>
        <a:prstGeom prst="rect">
          <a:avLst/>
        </a:prstGeom>
      </xdr:spPr>
    </xdr:pic>
    <xdr:clientData/>
  </xdr:twoCellAnchor>
  <xdr:twoCellAnchor editAs="absolute">
    <xdr:from>
      <xdr:col>8</xdr:col>
      <xdr:colOff>438150</xdr:colOff>
      <xdr:row>1</xdr:row>
      <xdr:rowOff>142875</xdr:rowOff>
    </xdr:from>
    <xdr:to>
      <xdr:col>9</xdr:col>
      <xdr:colOff>295275</xdr:colOff>
      <xdr:row>4</xdr:row>
      <xdr:rowOff>38100</xdr:rowOff>
    </xdr:to>
    <xdr:pic>
      <xdr:nvPicPr>
        <xdr:cNvPr id="24" name="Graphic 23" descr="Home with solid fill">
          <a:hlinkClick xmlns:r="http://schemas.openxmlformats.org/officeDocument/2006/relationships" r:id="rId9" tooltip="HOME"/>
          <a:extLst>
            <a:ext uri="{FF2B5EF4-FFF2-40B4-BE49-F238E27FC236}">
              <a16:creationId xmlns:a16="http://schemas.microsoft.com/office/drawing/2014/main" id="{1CD8D74B-04E2-EE4E-C40B-00C91E3826E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5400675" y="409575"/>
          <a:ext cx="466725" cy="466725"/>
        </a:xfrm>
        <a:prstGeom prst="rect">
          <a:avLst/>
        </a:prstGeom>
      </xdr:spPr>
    </xdr:pic>
    <xdr:clientData/>
  </xdr:twoCellAnchor>
  <xdr:twoCellAnchor editAs="absolute">
    <xdr:from>
      <xdr:col>12</xdr:col>
      <xdr:colOff>28575</xdr:colOff>
      <xdr:row>13</xdr:row>
      <xdr:rowOff>57150</xdr:rowOff>
    </xdr:from>
    <xdr:to>
      <xdr:col>12</xdr:col>
      <xdr:colOff>438150</xdr:colOff>
      <xdr:row>15</xdr:row>
      <xdr:rowOff>85725</xdr:rowOff>
    </xdr:to>
    <xdr:pic>
      <xdr:nvPicPr>
        <xdr:cNvPr id="28" name="Graphic 27" descr="Document outline">
          <a:extLst>
            <a:ext uri="{FF2B5EF4-FFF2-40B4-BE49-F238E27FC236}">
              <a16:creationId xmlns:a16="http://schemas.microsoft.com/office/drawing/2014/main" id="{B43DCB9E-1EEA-091C-CBC6-004AF793404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429500" y="2609850"/>
          <a:ext cx="409575" cy="409575"/>
        </a:xfrm>
        <a:prstGeom prst="rect">
          <a:avLst/>
        </a:prstGeom>
      </xdr:spPr>
    </xdr:pic>
    <xdr:clientData/>
  </xdr:twoCellAnchor>
  <xdr:twoCellAnchor editAs="absolute">
    <xdr:from>
      <xdr:col>15</xdr:col>
      <xdr:colOff>457201</xdr:colOff>
      <xdr:row>18</xdr:row>
      <xdr:rowOff>180976</xdr:rowOff>
    </xdr:from>
    <xdr:to>
      <xdr:col>16</xdr:col>
      <xdr:colOff>304801</xdr:colOff>
      <xdr:row>21</xdr:row>
      <xdr:rowOff>66676</xdr:rowOff>
    </xdr:to>
    <xdr:pic>
      <xdr:nvPicPr>
        <xdr:cNvPr id="30" name="Graphic 29" descr="Gauge with solid fill">
          <a:extLst>
            <a:ext uri="{FF2B5EF4-FFF2-40B4-BE49-F238E27FC236}">
              <a16:creationId xmlns:a16="http://schemas.microsoft.com/office/drawing/2014/main" id="{CC1B1DFA-BA66-6995-9B6D-7906F0C3264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686926" y="3686176"/>
          <a:ext cx="457200" cy="457200"/>
        </a:xfrm>
        <a:prstGeom prst="rect">
          <a:avLst/>
        </a:prstGeom>
      </xdr:spPr>
    </xdr:pic>
    <xdr:clientData/>
  </xdr:twoCellAnchor>
  <xdr:twoCellAnchor editAs="absolute">
    <xdr:from>
      <xdr:col>15</xdr:col>
      <xdr:colOff>323850</xdr:colOff>
      <xdr:row>13</xdr:row>
      <xdr:rowOff>38100</xdr:rowOff>
    </xdr:from>
    <xdr:to>
      <xdr:col>16</xdr:col>
      <xdr:colOff>209550</xdr:colOff>
      <xdr:row>15</xdr:row>
      <xdr:rowOff>152400</xdr:rowOff>
    </xdr:to>
    <xdr:pic>
      <xdr:nvPicPr>
        <xdr:cNvPr id="32" name="Graphic 31" descr="Search Inventory with solid fill">
          <a:extLst>
            <a:ext uri="{FF2B5EF4-FFF2-40B4-BE49-F238E27FC236}">
              <a16:creationId xmlns:a16="http://schemas.microsoft.com/office/drawing/2014/main" id="{DB78F683-EA9E-D278-9688-643D049002E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9553575" y="2590800"/>
          <a:ext cx="495300" cy="495300"/>
        </a:xfrm>
        <a:prstGeom prst="rect">
          <a:avLst/>
        </a:prstGeom>
      </xdr:spPr>
    </xdr:pic>
    <xdr:clientData/>
  </xdr:twoCellAnchor>
  <xdr:twoCellAnchor editAs="absolute">
    <xdr:from>
      <xdr:col>7</xdr:col>
      <xdr:colOff>104775</xdr:colOff>
      <xdr:row>17</xdr:row>
      <xdr:rowOff>66675</xdr:rowOff>
    </xdr:from>
    <xdr:to>
      <xdr:col>8</xdr:col>
      <xdr:colOff>409575</xdr:colOff>
      <xdr:row>22</xdr:row>
      <xdr:rowOff>28575</xdr:rowOff>
    </xdr:to>
    <xdr:pic>
      <xdr:nvPicPr>
        <xdr:cNvPr id="38" name="Graphic 37" descr="Thumbs up sign outline">
          <a:extLst>
            <a:ext uri="{FF2B5EF4-FFF2-40B4-BE49-F238E27FC236}">
              <a16:creationId xmlns:a16="http://schemas.microsoft.com/office/drawing/2014/main" id="{7DA168C3-895F-F1C5-211A-65C6685A957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4457700" y="3381375"/>
          <a:ext cx="914400" cy="914400"/>
        </a:xfrm>
        <a:prstGeom prst="rect">
          <a:avLst/>
        </a:prstGeom>
      </xdr:spPr>
    </xdr:pic>
    <xdr:clientData/>
  </xdr:twoCellAnchor>
  <xdr:twoCellAnchor editAs="oneCell">
    <xdr:from>
      <xdr:col>7</xdr:col>
      <xdr:colOff>114300</xdr:colOff>
      <xdr:row>10</xdr:row>
      <xdr:rowOff>161925</xdr:rowOff>
    </xdr:from>
    <xdr:to>
      <xdr:col>8</xdr:col>
      <xdr:colOff>419100</xdr:colOff>
      <xdr:row>15</xdr:row>
      <xdr:rowOff>123825</xdr:rowOff>
    </xdr:to>
    <xdr:pic>
      <xdr:nvPicPr>
        <xdr:cNvPr id="40" name="Graphic 39" descr="Thumbs Down outline">
          <a:extLst>
            <a:ext uri="{FF2B5EF4-FFF2-40B4-BE49-F238E27FC236}">
              <a16:creationId xmlns:a16="http://schemas.microsoft.com/office/drawing/2014/main" id="{11B46314-B9F8-8871-60C5-E38726E23AB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4467225" y="2143125"/>
          <a:ext cx="914400" cy="914400"/>
        </a:xfrm>
        <a:prstGeom prst="rect">
          <a:avLst/>
        </a:prstGeom>
      </xdr:spPr>
    </xdr:pic>
    <xdr:clientData/>
  </xdr:twoCellAnchor>
  <xdr:twoCellAnchor editAs="absolute">
    <xdr:from>
      <xdr:col>13</xdr:col>
      <xdr:colOff>295275</xdr:colOff>
      <xdr:row>19</xdr:row>
      <xdr:rowOff>19049</xdr:rowOff>
    </xdr:from>
    <xdr:to>
      <xdr:col>16</xdr:col>
      <xdr:colOff>342900</xdr:colOff>
      <xdr:row>22</xdr:row>
      <xdr:rowOff>28574</xdr:rowOff>
    </xdr:to>
    <xdr:sp macro="" textlink="">
      <xdr:nvSpPr>
        <xdr:cNvPr id="45" name="Rounded Rectangle 13">
          <a:hlinkClick xmlns:r="http://schemas.openxmlformats.org/officeDocument/2006/relationships" r:id="rId22" tooltip="DASHBOARD"/>
          <a:extLst>
            <a:ext uri="{FF2B5EF4-FFF2-40B4-BE49-F238E27FC236}">
              <a16:creationId xmlns:a16="http://schemas.microsoft.com/office/drawing/2014/main" id="{8DDCFAB8-16AC-456C-A2EB-7AC4C2F943D4}"/>
            </a:ext>
          </a:extLst>
        </xdr:cNvPr>
        <xdr:cNvSpPr/>
      </xdr:nvSpPr>
      <xdr:spPr>
        <a:xfrm>
          <a:off x="8305800" y="3714749"/>
          <a:ext cx="1876425" cy="5810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13</xdr:col>
      <xdr:colOff>342900</xdr:colOff>
      <xdr:row>13</xdr:row>
      <xdr:rowOff>38100</xdr:rowOff>
    </xdr:from>
    <xdr:to>
      <xdr:col>16</xdr:col>
      <xdr:colOff>206100</xdr:colOff>
      <xdr:row>16</xdr:row>
      <xdr:rowOff>24150</xdr:rowOff>
    </xdr:to>
    <xdr:sp macro="" textlink="">
      <xdr:nvSpPr>
        <xdr:cNvPr id="46" name="Rounded Rectangle 13">
          <a:hlinkClick xmlns:r="http://schemas.openxmlformats.org/officeDocument/2006/relationships" r:id="rId23" tooltip="SUMMARY"/>
          <a:extLst>
            <a:ext uri="{FF2B5EF4-FFF2-40B4-BE49-F238E27FC236}">
              <a16:creationId xmlns:a16="http://schemas.microsoft.com/office/drawing/2014/main" id="{778F67B7-FD5E-426C-8B38-19DBA3470339}"/>
            </a:ext>
          </a:extLst>
        </xdr:cNvPr>
        <xdr:cNvSpPr/>
      </xdr:nvSpPr>
      <xdr:spPr>
        <a:xfrm>
          <a:off x="8353425" y="2590800"/>
          <a:ext cx="1692000" cy="5575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10</xdr:col>
      <xdr:colOff>266700</xdr:colOff>
      <xdr:row>12</xdr:row>
      <xdr:rowOff>142875</xdr:rowOff>
    </xdr:from>
    <xdr:to>
      <xdr:col>12</xdr:col>
      <xdr:colOff>542925</xdr:colOff>
      <xdr:row>16</xdr:row>
      <xdr:rowOff>9525</xdr:rowOff>
    </xdr:to>
    <xdr:sp macro="" textlink="">
      <xdr:nvSpPr>
        <xdr:cNvPr id="47" name="Rounded Rectangle 13">
          <a:hlinkClick xmlns:r="http://schemas.openxmlformats.org/officeDocument/2006/relationships" r:id="rId24" tooltip="REPORTS"/>
          <a:extLst>
            <a:ext uri="{FF2B5EF4-FFF2-40B4-BE49-F238E27FC236}">
              <a16:creationId xmlns:a16="http://schemas.microsoft.com/office/drawing/2014/main" id="{EBF828C2-026D-4981-A7ED-6B6E078228A6}"/>
            </a:ext>
          </a:extLst>
        </xdr:cNvPr>
        <xdr:cNvSpPr/>
      </xdr:nvSpPr>
      <xdr:spPr>
        <a:xfrm>
          <a:off x="6448425" y="2505075"/>
          <a:ext cx="1495425" cy="6286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152399</xdr:colOff>
      <xdr:row>10</xdr:row>
      <xdr:rowOff>85725</xdr:rowOff>
    </xdr:from>
    <xdr:to>
      <xdr:col>8</xdr:col>
      <xdr:colOff>561974</xdr:colOff>
      <xdr:row>16</xdr:row>
      <xdr:rowOff>114300</xdr:rowOff>
    </xdr:to>
    <xdr:sp macro="" textlink="">
      <xdr:nvSpPr>
        <xdr:cNvPr id="48" name="Rounded Rectangle 13">
          <a:hlinkClick xmlns:r="http://schemas.openxmlformats.org/officeDocument/2006/relationships" r:id="rId25" tooltip="NOT IMPLEMENTED REPORTS"/>
          <a:extLst>
            <a:ext uri="{FF2B5EF4-FFF2-40B4-BE49-F238E27FC236}">
              <a16:creationId xmlns:a16="http://schemas.microsoft.com/office/drawing/2014/main" id="{5C38B01B-8A74-44F8-8F55-FEABEFAF7DE2}"/>
            </a:ext>
          </a:extLst>
        </xdr:cNvPr>
        <xdr:cNvSpPr/>
      </xdr:nvSpPr>
      <xdr:spPr>
        <a:xfrm>
          <a:off x="2676524" y="2066925"/>
          <a:ext cx="2847975" cy="11715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baseline="0">
              <a:effectLst>
                <a:outerShdw blurRad="50800" dist="38100" dir="13500000" algn="br" rotWithShape="0">
                  <a:prstClr val="black">
                    <a:alpha val="40000"/>
                  </a:prstClr>
                </a:outerShdw>
              </a:effectLst>
            </a:rPr>
            <a:t>NOT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590550</xdr:colOff>
      <xdr:row>5</xdr:row>
      <xdr:rowOff>38100</xdr:rowOff>
    </xdr:from>
    <xdr:to>
      <xdr:col>5</xdr:col>
      <xdr:colOff>95250</xdr:colOff>
      <xdr:row>7</xdr:row>
      <xdr:rowOff>157500</xdr:rowOff>
    </xdr:to>
    <xdr:sp macro="" textlink="">
      <xdr:nvSpPr>
        <xdr:cNvPr id="5" name="Rounded Rectangle 13">
          <a:hlinkClick xmlns:r="http://schemas.openxmlformats.org/officeDocument/2006/relationships" r:id="rId26" tooltip="METRICS"/>
          <a:extLst>
            <a:ext uri="{FF2B5EF4-FFF2-40B4-BE49-F238E27FC236}">
              <a16:creationId xmlns:a16="http://schemas.microsoft.com/office/drawing/2014/main" id="{3BB14727-A3F0-4586-A839-1D8D75ABF07A}"/>
            </a:ext>
          </a:extLst>
        </xdr:cNvPr>
        <xdr:cNvSpPr/>
      </xdr:nvSpPr>
      <xdr:spPr>
        <a:xfrm>
          <a:off x="1809750" y="10668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METRICS</a:t>
          </a:r>
          <a:endParaRPr lang="en-US" sz="1200" b="1">
            <a:effectLst>
              <a:outerShdw blurRad="50800" dist="38100" dir="13500000" algn="br" rotWithShape="0">
                <a:prstClr val="black">
                  <a:alpha val="40000"/>
                </a:prstClr>
              </a:outerShdw>
            </a:effectLst>
          </a:endParaRPr>
        </a:p>
      </xdr:txBody>
    </xdr:sp>
    <xdr:clientData/>
  </xdr:twoCellAnchor>
  <xdr:twoCellAnchor>
    <xdr:from>
      <xdr:col>5</xdr:col>
      <xdr:colOff>371475</xdr:colOff>
      <xdr:row>5</xdr:row>
      <xdr:rowOff>161925</xdr:rowOff>
    </xdr:from>
    <xdr:to>
      <xdr:col>6</xdr:col>
      <xdr:colOff>571500</xdr:colOff>
      <xdr:row>7</xdr:row>
      <xdr:rowOff>123825</xdr:rowOff>
    </xdr:to>
    <xdr:sp macro="" textlink="">
      <xdr:nvSpPr>
        <xdr:cNvPr id="8" name="Arrow: Right 7">
          <a:extLst>
            <a:ext uri="{FF2B5EF4-FFF2-40B4-BE49-F238E27FC236}">
              <a16:creationId xmlns:a16="http://schemas.microsoft.com/office/drawing/2014/main" id="{08E4F8F7-9710-9DC5-E95C-E9C3592C3A3F}"/>
            </a:ext>
          </a:extLst>
        </xdr:cNvPr>
        <xdr:cNvSpPr/>
      </xdr:nvSpPr>
      <xdr:spPr>
        <a:xfrm>
          <a:off x="3505200" y="1190625"/>
          <a:ext cx="809625"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152400</xdr:colOff>
      <xdr:row>5</xdr:row>
      <xdr:rowOff>171450</xdr:rowOff>
    </xdr:from>
    <xdr:to>
      <xdr:col>11</xdr:col>
      <xdr:colOff>352425</xdr:colOff>
      <xdr:row>7</xdr:row>
      <xdr:rowOff>133350</xdr:rowOff>
    </xdr:to>
    <xdr:sp macro="" textlink="">
      <xdr:nvSpPr>
        <xdr:cNvPr id="10" name="Arrow: Right 9">
          <a:extLst>
            <a:ext uri="{FF2B5EF4-FFF2-40B4-BE49-F238E27FC236}">
              <a16:creationId xmlns:a16="http://schemas.microsoft.com/office/drawing/2014/main" id="{76FC5183-2162-41BB-8338-98EC216E4969}"/>
            </a:ext>
          </a:extLst>
        </xdr:cNvPr>
        <xdr:cNvSpPr/>
      </xdr:nvSpPr>
      <xdr:spPr>
        <a:xfrm>
          <a:off x="6334125" y="1200150"/>
          <a:ext cx="809625"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438150</xdr:colOff>
      <xdr:row>8</xdr:row>
      <xdr:rowOff>142875</xdr:rowOff>
    </xdr:from>
    <xdr:to>
      <xdr:col>12</xdr:col>
      <xdr:colOff>238125</xdr:colOff>
      <xdr:row>12</xdr:row>
      <xdr:rowOff>95250</xdr:rowOff>
    </xdr:to>
    <xdr:sp macro="" textlink="">
      <xdr:nvSpPr>
        <xdr:cNvPr id="14" name="Arrow: Down 13">
          <a:extLst>
            <a:ext uri="{FF2B5EF4-FFF2-40B4-BE49-F238E27FC236}">
              <a16:creationId xmlns:a16="http://schemas.microsoft.com/office/drawing/2014/main" id="{E937EC4D-C172-414D-9550-71CA896C2839}"/>
            </a:ext>
          </a:extLst>
        </xdr:cNvPr>
        <xdr:cNvSpPr/>
      </xdr:nvSpPr>
      <xdr:spPr>
        <a:xfrm>
          <a:off x="7229475" y="1666875"/>
          <a:ext cx="409575"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28575</xdr:colOff>
      <xdr:row>8</xdr:row>
      <xdr:rowOff>123825</xdr:rowOff>
    </xdr:from>
    <xdr:to>
      <xdr:col>14</xdr:col>
      <xdr:colOff>447675</xdr:colOff>
      <xdr:row>12</xdr:row>
      <xdr:rowOff>85725</xdr:rowOff>
    </xdr:to>
    <xdr:sp macro="" textlink="">
      <xdr:nvSpPr>
        <xdr:cNvPr id="15" name="Arrow: Down 14">
          <a:extLst>
            <a:ext uri="{FF2B5EF4-FFF2-40B4-BE49-F238E27FC236}">
              <a16:creationId xmlns:a16="http://schemas.microsoft.com/office/drawing/2014/main" id="{3F223A20-71A7-4EE7-9FE0-C29BED2835BA}"/>
            </a:ext>
          </a:extLst>
        </xdr:cNvPr>
        <xdr:cNvSpPr/>
      </xdr:nvSpPr>
      <xdr:spPr>
        <a:xfrm>
          <a:off x="8648700" y="1724025"/>
          <a:ext cx="419100" cy="723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276226</xdr:colOff>
      <xdr:row>0</xdr:row>
      <xdr:rowOff>38101</xdr:rowOff>
    </xdr:from>
    <xdr:to>
      <xdr:col>18</xdr:col>
      <xdr:colOff>104776</xdr:colOff>
      <xdr:row>4</xdr:row>
      <xdr:rowOff>87247</xdr:rowOff>
    </xdr:to>
    <xdr:pic>
      <xdr:nvPicPr>
        <xdr:cNvPr id="16" name="Picture 15">
          <a:extLst>
            <a:ext uri="{FF2B5EF4-FFF2-40B4-BE49-F238E27FC236}">
              <a16:creationId xmlns:a16="http://schemas.microsoft.com/office/drawing/2014/main" id="{1B1D378E-36E8-A2FE-A7EC-1C614C156D34}"/>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10725151" y="38101"/>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228600</xdr:colOff>
      <xdr:row>5</xdr:row>
      <xdr:rowOff>66675</xdr:rowOff>
    </xdr:from>
    <xdr:to>
      <xdr:col>5</xdr:col>
      <xdr:colOff>134689</xdr:colOff>
      <xdr:row>7</xdr:row>
      <xdr:rowOff>114299</xdr:rowOff>
    </xdr:to>
    <xdr:pic>
      <xdr:nvPicPr>
        <xdr:cNvPr id="17" name="Graphic 16" descr="Radar Chart with solid fill">
          <a:hlinkClick xmlns:r="http://schemas.openxmlformats.org/officeDocument/2006/relationships" r:id="rId28" tooltip="METRICS"/>
          <a:extLst>
            <a:ext uri="{FF2B5EF4-FFF2-40B4-BE49-F238E27FC236}">
              <a16:creationId xmlns:a16="http://schemas.microsoft.com/office/drawing/2014/main" id="{9D0313CC-9565-4CA3-AB72-5686A503F491}"/>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2752725" y="1095375"/>
          <a:ext cx="515689" cy="428624"/>
        </a:xfrm>
        <a:prstGeom prst="rect">
          <a:avLst/>
        </a:prstGeom>
      </xdr:spPr>
    </xdr:pic>
    <xdr:clientData/>
  </xdr:twoCellAnchor>
  <xdr:twoCellAnchor editAs="oneCell">
    <xdr:from>
      <xdr:col>0</xdr:col>
      <xdr:colOff>466725</xdr:colOff>
      <xdr:row>0</xdr:row>
      <xdr:rowOff>0</xdr:rowOff>
    </xdr:from>
    <xdr:to>
      <xdr:col>2</xdr:col>
      <xdr:colOff>190500</xdr:colOff>
      <xdr:row>2</xdr:row>
      <xdr:rowOff>173022</xdr:rowOff>
    </xdr:to>
    <xdr:pic>
      <xdr:nvPicPr>
        <xdr:cNvPr id="18" name="Picture 17" descr="Inforegio - Download centre for visual elements">
          <a:extLst>
            <a:ext uri="{FF2B5EF4-FFF2-40B4-BE49-F238E27FC236}">
              <a16:creationId xmlns:a16="http://schemas.microsoft.com/office/drawing/2014/main" id="{E8A75C68-048D-0D5D-AD37-94735B6E826B}"/>
            </a:ext>
          </a:extLst>
        </xdr:cNvPr>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466725" y="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15</xdr:col>
      <xdr:colOff>196850</xdr:colOff>
      <xdr:row>4</xdr:row>
      <xdr:rowOff>139700</xdr:rowOff>
    </xdr:from>
    <xdr:to>
      <xdr:col>20</xdr:col>
      <xdr:colOff>215900</xdr:colOff>
      <xdr:row>11</xdr:row>
      <xdr:rowOff>6350</xdr:rowOff>
    </xdr:to>
    <xdr:sp macro="" textlink="">
      <xdr:nvSpPr>
        <xdr:cNvPr id="3" name="Rounded Rectangle 13">
          <a:hlinkClick xmlns:r="http://schemas.openxmlformats.org/officeDocument/2006/relationships" r:id="rId32" tooltip="Import Recommendations"/>
          <a:extLst>
            <a:ext uri="{FF2B5EF4-FFF2-40B4-BE49-F238E27FC236}">
              <a16:creationId xmlns:a16="http://schemas.microsoft.com/office/drawing/2014/main" id="{2D8A5824-289E-4618-BD64-66AAFB157CDD}"/>
            </a:ext>
          </a:extLst>
        </xdr:cNvPr>
        <xdr:cNvSpPr/>
      </xdr:nvSpPr>
      <xdr:spPr>
        <a:xfrm>
          <a:off x="9426575" y="977900"/>
          <a:ext cx="3067050" cy="12001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baseline="0">
              <a:effectLst>
                <a:outerShdw blurRad="50800" dist="38100" dir="13500000" algn="br" rotWithShape="0">
                  <a:prstClr val="black">
                    <a:alpha val="40000"/>
                  </a:prstClr>
                </a:outerShdw>
              </a:effectLst>
            </a:rPr>
            <a:t>ADD</a:t>
          </a:r>
        </a:p>
        <a:p>
          <a:pPr algn="l">
            <a:spcAft>
              <a:spcPts val="200"/>
            </a:spcAft>
          </a:pPr>
          <a:r>
            <a:rPr lang="en-US" sz="1800" b="1" baseline="0">
              <a:effectLst>
                <a:outerShdw blurRad="50800" dist="38100" dir="13500000" algn="br" rotWithShape="0">
                  <a:prstClr val="black">
                    <a:alpha val="40000"/>
                  </a:prstClr>
                </a:outerShdw>
              </a:effectLst>
            </a:rPr>
            <a:t>RECOMMENDATIONS  </a:t>
          </a:r>
        </a:p>
        <a:p>
          <a:pPr algn="l">
            <a:spcAft>
              <a:spcPts val="200"/>
            </a:spcAft>
          </a:pPr>
          <a:r>
            <a:rPr lang="en-US" sz="1800" b="1" baseline="0">
              <a:effectLst>
                <a:outerShdw blurRad="50800" dist="38100" dir="13500000" algn="br" rotWithShape="0">
                  <a:prstClr val="black">
                    <a:alpha val="40000"/>
                  </a:prstClr>
                </a:outerShdw>
              </a:effectLst>
            </a:rPr>
            <a:t>VIA AI MODEL</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19</xdr:col>
      <xdr:colOff>38100</xdr:colOff>
      <xdr:row>5</xdr:row>
      <xdr:rowOff>130175</xdr:rowOff>
    </xdr:from>
    <xdr:to>
      <xdr:col>20</xdr:col>
      <xdr:colOff>152400</xdr:colOff>
      <xdr:row>9</xdr:row>
      <xdr:rowOff>159721</xdr:rowOff>
    </xdr:to>
    <xdr:pic>
      <xdr:nvPicPr>
        <xdr:cNvPr id="4" name="Graphic 3" descr="Artificial Intelligence with solid fill">
          <a:hlinkClick xmlns:r="http://schemas.openxmlformats.org/officeDocument/2006/relationships" r:id="rId33"/>
          <a:extLst>
            <a:ext uri="{FF2B5EF4-FFF2-40B4-BE49-F238E27FC236}">
              <a16:creationId xmlns:a16="http://schemas.microsoft.com/office/drawing/2014/main" id="{D885026F-2358-4A02-A219-03595DCAC3BB}"/>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 uri="{96DAC541-7B7A-43D3-8B79-37D633B846F1}">
              <asvg:svgBlip xmlns:asvg="http://schemas.microsoft.com/office/drawing/2016/SVG/main" r:embed="rId35"/>
            </a:ext>
          </a:extLst>
        </a:blip>
        <a:stretch>
          <a:fillRect/>
        </a:stretch>
      </xdr:blipFill>
      <xdr:spPr>
        <a:xfrm>
          <a:off x="11706225" y="1158875"/>
          <a:ext cx="723900" cy="791546"/>
        </a:xfrm>
        <a:prstGeom prst="rect">
          <a:avLst/>
        </a:prstGeom>
      </xdr:spPr>
    </xdr:pic>
    <xdr:clientData/>
  </xdr:twoCellAnchor>
  <xdr:twoCellAnchor>
    <xdr:from>
      <xdr:col>14</xdr:col>
      <xdr:colOff>276225</xdr:colOff>
      <xdr:row>16</xdr:row>
      <xdr:rowOff>114299</xdr:rowOff>
    </xdr:from>
    <xdr:to>
      <xdr:col>15</xdr:col>
      <xdr:colOff>85725</xdr:colOff>
      <xdr:row>18</xdr:row>
      <xdr:rowOff>161924</xdr:rowOff>
    </xdr:to>
    <xdr:sp macro="" textlink="">
      <xdr:nvSpPr>
        <xdr:cNvPr id="11" name="Arrow: Down 10">
          <a:extLst>
            <a:ext uri="{FF2B5EF4-FFF2-40B4-BE49-F238E27FC236}">
              <a16:creationId xmlns:a16="http://schemas.microsoft.com/office/drawing/2014/main" id="{EB93B2AD-5A64-453B-AB14-56069E9DF834}"/>
            </a:ext>
          </a:extLst>
        </xdr:cNvPr>
        <xdr:cNvSpPr/>
      </xdr:nvSpPr>
      <xdr:spPr>
        <a:xfrm>
          <a:off x="8896350" y="3238499"/>
          <a:ext cx="41910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28575</xdr:colOff>
      <xdr:row>12</xdr:row>
      <xdr:rowOff>19050</xdr:rowOff>
    </xdr:from>
    <xdr:to>
      <xdr:col>10</xdr:col>
      <xdr:colOff>133350</xdr:colOff>
      <xdr:row>14</xdr:row>
      <xdr:rowOff>47625</xdr:rowOff>
    </xdr:to>
    <xdr:sp macro="" textlink="">
      <xdr:nvSpPr>
        <xdr:cNvPr id="12" name="Arrow: Down 11">
          <a:extLst>
            <a:ext uri="{FF2B5EF4-FFF2-40B4-BE49-F238E27FC236}">
              <a16:creationId xmlns:a16="http://schemas.microsoft.com/office/drawing/2014/main" id="{E6DE90FB-4F50-443A-91F7-32E05ECC0B27}"/>
            </a:ext>
          </a:extLst>
        </xdr:cNvPr>
        <xdr:cNvSpPr/>
      </xdr:nvSpPr>
      <xdr:spPr>
        <a:xfrm rot="6873383">
          <a:off x="5753100" y="2228850"/>
          <a:ext cx="409575"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104775</xdr:colOff>
      <xdr:row>16</xdr:row>
      <xdr:rowOff>152400</xdr:rowOff>
    </xdr:from>
    <xdr:to>
      <xdr:col>10</xdr:col>
      <xdr:colOff>209550</xdr:colOff>
      <xdr:row>18</xdr:row>
      <xdr:rowOff>180975</xdr:rowOff>
    </xdr:to>
    <xdr:sp macro="" textlink="">
      <xdr:nvSpPr>
        <xdr:cNvPr id="20" name="Arrow: Down 19">
          <a:extLst>
            <a:ext uri="{FF2B5EF4-FFF2-40B4-BE49-F238E27FC236}">
              <a16:creationId xmlns:a16="http://schemas.microsoft.com/office/drawing/2014/main" id="{C1850F0A-9050-48B2-BBF6-9BCE2AA52DA5}"/>
            </a:ext>
          </a:extLst>
        </xdr:cNvPr>
        <xdr:cNvSpPr/>
      </xdr:nvSpPr>
      <xdr:spPr>
        <a:xfrm rot="2965919">
          <a:off x="5829300" y="3124200"/>
          <a:ext cx="409575"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16</xdr:col>
      <xdr:colOff>495300</xdr:colOff>
      <xdr:row>16</xdr:row>
      <xdr:rowOff>19050</xdr:rowOff>
    </xdr:from>
    <xdr:to>
      <xdr:col>19</xdr:col>
      <xdr:colOff>342899</xdr:colOff>
      <xdr:row>18</xdr:row>
      <xdr:rowOff>171450</xdr:rowOff>
    </xdr:to>
    <xdr:sp macro="" textlink="">
      <xdr:nvSpPr>
        <xdr:cNvPr id="21" name="Rounded Rectangle 13">
          <a:hlinkClick xmlns:r="http://schemas.openxmlformats.org/officeDocument/2006/relationships" r:id="rId36" tooltip="DATABASE"/>
          <a:extLst>
            <a:ext uri="{FF2B5EF4-FFF2-40B4-BE49-F238E27FC236}">
              <a16:creationId xmlns:a16="http://schemas.microsoft.com/office/drawing/2014/main" id="{3365DC37-5CAB-4E3D-828C-73CA51EC5FB2}"/>
            </a:ext>
          </a:extLst>
        </xdr:cNvPr>
        <xdr:cNvSpPr/>
      </xdr:nvSpPr>
      <xdr:spPr>
        <a:xfrm>
          <a:off x="10334625" y="3143250"/>
          <a:ext cx="1676399" cy="5334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DATABASE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11</xdr:col>
      <xdr:colOff>390525</xdr:colOff>
      <xdr:row>4</xdr:row>
      <xdr:rowOff>114300</xdr:rowOff>
    </xdr:from>
    <xdr:to>
      <xdr:col>15</xdr:col>
      <xdr:colOff>66675</xdr:colOff>
      <xdr:row>8</xdr:row>
      <xdr:rowOff>76201</xdr:rowOff>
    </xdr:to>
    <xdr:sp macro="" textlink="">
      <xdr:nvSpPr>
        <xdr:cNvPr id="23" name="Rounded Rectangle 13">
          <a:hlinkClick xmlns:r="http://schemas.openxmlformats.org/officeDocument/2006/relationships" r:id="rId37" tooltip="DATABASE"/>
          <a:extLst>
            <a:ext uri="{FF2B5EF4-FFF2-40B4-BE49-F238E27FC236}">
              <a16:creationId xmlns:a16="http://schemas.microsoft.com/office/drawing/2014/main" id="{9E5D3993-1D56-4AE2-AF3B-6C0894FD16C6}"/>
            </a:ext>
          </a:extLst>
        </xdr:cNvPr>
        <xdr:cNvSpPr/>
      </xdr:nvSpPr>
      <xdr:spPr>
        <a:xfrm>
          <a:off x="7181850" y="952500"/>
          <a:ext cx="2114550" cy="723901"/>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FINAL DATABASE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14</xdr:col>
      <xdr:colOff>238125</xdr:colOff>
      <xdr:row>5</xdr:row>
      <xdr:rowOff>38100</xdr:rowOff>
    </xdr:from>
    <xdr:to>
      <xdr:col>15</xdr:col>
      <xdr:colOff>95250</xdr:colOff>
      <xdr:row>7</xdr:row>
      <xdr:rowOff>123825</xdr:rowOff>
    </xdr:to>
    <xdr:pic>
      <xdr:nvPicPr>
        <xdr:cNvPr id="25" name="Graphic 24" descr="Database with solid fill">
          <a:hlinkClick xmlns:r="http://schemas.openxmlformats.org/officeDocument/2006/relationships" r:id="rId38"/>
          <a:extLst>
            <a:ext uri="{FF2B5EF4-FFF2-40B4-BE49-F238E27FC236}">
              <a16:creationId xmlns:a16="http://schemas.microsoft.com/office/drawing/2014/main" id="{C0D39523-22A8-4F81-90B1-7A1AD48641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858250" y="1066800"/>
          <a:ext cx="466725" cy="466725"/>
        </a:xfrm>
        <a:prstGeom prst="rect">
          <a:avLst/>
        </a:prstGeom>
      </xdr:spPr>
    </xdr:pic>
    <xdr:clientData/>
  </xdr:twoCellAnchor>
  <xdr:twoCellAnchor>
    <xdr:from>
      <xdr:col>17</xdr:col>
      <xdr:colOff>409575</xdr:colOff>
      <xdr:row>11</xdr:row>
      <xdr:rowOff>133350</xdr:rowOff>
    </xdr:from>
    <xdr:to>
      <xdr:col>18</xdr:col>
      <xdr:colOff>219075</xdr:colOff>
      <xdr:row>15</xdr:row>
      <xdr:rowOff>95250</xdr:rowOff>
    </xdr:to>
    <xdr:sp macro="" textlink="">
      <xdr:nvSpPr>
        <xdr:cNvPr id="26" name="Arrow: Down 25">
          <a:extLst>
            <a:ext uri="{FF2B5EF4-FFF2-40B4-BE49-F238E27FC236}">
              <a16:creationId xmlns:a16="http://schemas.microsoft.com/office/drawing/2014/main" id="{492632D9-3B3F-4064-BA99-B6BBB1281025}"/>
            </a:ext>
          </a:extLst>
        </xdr:cNvPr>
        <xdr:cNvSpPr/>
      </xdr:nvSpPr>
      <xdr:spPr>
        <a:xfrm>
          <a:off x="10858500" y="2305050"/>
          <a:ext cx="419100" cy="723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1323975</xdr:colOff>
      <xdr:row>4</xdr:row>
      <xdr:rowOff>142875</xdr:rowOff>
    </xdr:to>
    <xdr:sp macro="" textlink="">
      <xdr:nvSpPr>
        <xdr:cNvPr id="2" name="Rounded Rectangle 13">
          <a:hlinkClick xmlns:r="http://schemas.openxmlformats.org/officeDocument/2006/relationships" r:id="rId1" tooltip="Start"/>
          <a:extLst>
            <a:ext uri="{FF2B5EF4-FFF2-40B4-BE49-F238E27FC236}">
              <a16:creationId xmlns:a16="http://schemas.microsoft.com/office/drawing/2014/main" id="{293CA4C2-7479-476D-9718-E0B37C475E52}"/>
            </a:ext>
          </a:extLst>
        </xdr:cNvPr>
        <xdr:cNvSpPr/>
      </xdr:nvSpPr>
      <xdr:spPr>
        <a:xfrm>
          <a:off x="609600" y="0"/>
          <a:ext cx="1323975" cy="523875"/>
        </a:xfrm>
        <a:prstGeom prst="round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HOME</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1</xdr:col>
      <xdr:colOff>733425</xdr:colOff>
      <xdr:row>2</xdr:row>
      <xdr:rowOff>0</xdr:rowOff>
    </xdr:from>
    <xdr:to>
      <xdr:col>1</xdr:col>
      <xdr:colOff>1200150</xdr:colOff>
      <xdr:row>4</xdr:row>
      <xdr:rowOff>85725</xdr:rowOff>
    </xdr:to>
    <xdr:pic>
      <xdr:nvPicPr>
        <xdr:cNvPr id="3" name="Graphic 2" descr="Home with solid fill">
          <a:hlinkClick xmlns:r="http://schemas.openxmlformats.org/officeDocument/2006/relationships" r:id="rId2" tooltip="HOME"/>
          <a:extLst>
            <a:ext uri="{FF2B5EF4-FFF2-40B4-BE49-F238E27FC236}">
              <a16:creationId xmlns:a16="http://schemas.microsoft.com/office/drawing/2014/main" id="{BCB455FE-FCAD-40F4-9D7E-8F14EDDE17A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43025" y="0"/>
          <a:ext cx="466725" cy="466725"/>
        </a:xfrm>
        <a:prstGeom prst="rect">
          <a:avLst/>
        </a:prstGeom>
      </xdr:spPr>
    </xdr:pic>
    <xdr:clientData/>
  </xdr:twoCellAnchor>
  <xdr:twoCellAnchor editAs="oneCell">
    <xdr:from>
      <xdr:col>2</xdr:col>
      <xdr:colOff>0</xdr:colOff>
      <xdr:row>2</xdr:row>
      <xdr:rowOff>0</xdr:rowOff>
    </xdr:from>
    <xdr:to>
      <xdr:col>2</xdr:col>
      <xdr:colOff>1419225</xdr:colOff>
      <xdr:row>4</xdr:row>
      <xdr:rowOff>119400</xdr:rowOff>
    </xdr:to>
    <xdr:sp macro="" textlink="">
      <xdr:nvSpPr>
        <xdr:cNvPr id="4" name="Rounded Rectangle 13">
          <a:hlinkClick xmlns:r="http://schemas.openxmlformats.org/officeDocument/2006/relationships" r:id="rId5" tooltip="MENU"/>
          <a:extLst>
            <a:ext uri="{FF2B5EF4-FFF2-40B4-BE49-F238E27FC236}">
              <a16:creationId xmlns:a16="http://schemas.microsoft.com/office/drawing/2014/main" id="{B2B9F33B-552E-4BF0-800C-BC56DAB0B4E2}"/>
            </a:ext>
          </a:extLst>
        </xdr:cNvPr>
        <xdr:cNvSpPr/>
      </xdr:nvSpPr>
      <xdr:spPr>
        <a:xfrm>
          <a:off x="3000375" y="3810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2</xdr:col>
      <xdr:colOff>752475</xdr:colOff>
      <xdr:row>1</xdr:row>
      <xdr:rowOff>133350</xdr:rowOff>
    </xdr:from>
    <xdr:to>
      <xdr:col>2</xdr:col>
      <xdr:colOff>1343025</xdr:colOff>
      <xdr:row>4</xdr:row>
      <xdr:rowOff>152400</xdr:rowOff>
    </xdr:to>
    <xdr:pic>
      <xdr:nvPicPr>
        <xdr:cNvPr id="5" name="Graphic 4" descr="Hamburger Menu Icon with solid fill">
          <a:hlinkClick xmlns:r="http://schemas.openxmlformats.org/officeDocument/2006/relationships" r:id="rId6" tooltip="MENU"/>
          <a:extLst>
            <a:ext uri="{FF2B5EF4-FFF2-40B4-BE49-F238E27FC236}">
              <a16:creationId xmlns:a16="http://schemas.microsoft.com/office/drawing/2014/main" id="{DE4D5C5F-5BC4-411D-AE27-6CEA8253CD9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52850" y="323850"/>
          <a:ext cx="590550" cy="590550"/>
        </a:xfrm>
        <a:prstGeom prst="rect">
          <a:avLst/>
        </a:prstGeom>
      </xdr:spPr>
    </xdr:pic>
    <xdr:clientData/>
  </xdr:twoCellAnchor>
  <xdr:twoCellAnchor editAs="oneCell">
    <xdr:from>
      <xdr:col>2</xdr:col>
      <xdr:colOff>2438400</xdr:colOff>
      <xdr:row>1</xdr:row>
      <xdr:rowOff>180975</xdr:rowOff>
    </xdr:from>
    <xdr:to>
      <xdr:col>2</xdr:col>
      <xdr:colOff>3905250</xdr:colOff>
      <xdr:row>4</xdr:row>
      <xdr:rowOff>114300</xdr:rowOff>
    </xdr:to>
    <xdr:sp macro="" textlink="">
      <xdr:nvSpPr>
        <xdr:cNvPr id="6" name="Rounded Rectangle 13">
          <a:hlinkClick xmlns:r="http://schemas.openxmlformats.org/officeDocument/2006/relationships" r:id="rId9" tooltip="SETTINGS"/>
          <a:extLst>
            <a:ext uri="{FF2B5EF4-FFF2-40B4-BE49-F238E27FC236}">
              <a16:creationId xmlns:a16="http://schemas.microsoft.com/office/drawing/2014/main" id="{A9180DE9-A6AF-4C34-93A3-E549D7ABD4B4}"/>
            </a:ext>
          </a:extLst>
        </xdr:cNvPr>
        <xdr:cNvSpPr/>
      </xdr:nvSpPr>
      <xdr:spPr>
        <a:xfrm>
          <a:off x="5438775" y="371475"/>
          <a:ext cx="1466850" cy="504825"/>
        </a:xfrm>
        <a:prstGeom prst="roundRect">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SETTINGS</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2</xdr:col>
      <xdr:colOff>3429000</xdr:colOff>
      <xdr:row>2</xdr:row>
      <xdr:rowOff>19050</xdr:rowOff>
    </xdr:from>
    <xdr:to>
      <xdr:col>2</xdr:col>
      <xdr:colOff>3895725</xdr:colOff>
      <xdr:row>4</xdr:row>
      <xdr:rowOff>76200</xdr:rowOff>
    </xdr:to>
    <xdr:pic>
      <xdr:nvPicPr>
        <xdr:cNvPr id="7" name="Graphic 6" descr="Gears outline">
          <a:hlinkClick xmlns:r="http://schemas.openxmlformats.org/officeDocument/2006/relationships" r:id="rId10" tooltip="SETTINGS"/>
          <a:extLst>
            <a:ext uri="{FF2B5EF4-FFF2-40B4-BE49-F238E27FC236}">
              <a16:creationId xmlns:a16="http://schemas.microsoft.com/office/drawing/2014/main" id="{060FA24C-F7C9-43E7-B6BC-F9750620A48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429375" y="400050"/>
          <a:ext cx="466725" cy="4381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1</xdr:col>
      <xdr:colOff>1600200</xdr:colOff>
      <xdr:row>1</xdr:row>
      <xdr:rowOff>0</xdr:rowOff>
    </xdr:from>
    <xdr:to>
      <xdr:col>2</xdr:col>
      <xdr:colOff>1314450</xdr:colOff>
      <xdr:row>3</xdr:row>
      <xdr:rowOff>71775</xdr:rowOff>
    </xdr:to>
    <xdr:sp macro="" textlink="">
      <xdr:nvSpPr>
        <xdr:cNvPr id="4" name="Rounded Rectangle 13">
          <a:hlinkClick xmlns:r="http://schemas.openxmlformats.org/officeDocument/2006/relationships" r:id="rId1" tooltip="MENU"/>
          <a:extLst>
            <a:ext uri="{FF2B5EF4-FFF2-40B4-BE49-F238E27FC236}">
              <a16:creationId xmlns:a16="http://schemas.microsoft.com/office/drawing/2014/main" id="{46909007-2E5B-41D0-9DE5-66AC7894D23E}"/>
            </a:ext>
          </a:extLst>
        </xdr:cNvPr>
        <xdr:cNvSpPr/>
      </xdr:nvSpPr>
      <xdr:spPr>
        <a:xfrm>
          <a:off x="1914525" y="24765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942975</xdr:colOff>
      <xdr:row>0</xdr:row>
      <xdr:rowOff>238125</xdr:rowOff>
    </xdr:from>
    <xdr:to>
      <xdr:col>4</xdr:col>
      <xdr:colOff>1047750</xdr:colOff>
      <xdr:row>3</xdr:row>
      <xdr:rowOff>76200</xdr:rowOff>
    </xdr:to>
    <xdr:sp macro="" textlink="">
      <xdr:nvSpPr>
        <xdr:cNvPr id="6" name="Rounded Rectangle 13">
          <a:hlinkClick xmlns:r="http://schemas.openxmlformats.org/officeDocument/2006/relationships" r:id="rId2" tooltip="DATABASE"/>
          <a:extLst>
            <a:ext uri="{FF2B5EF4-FFF2-40B4-BE49-F238E27FC236}">
              <a16:creationId xmlns:a16="http://schemas.microsoft.com/office/drawing/2014/main" id="{E1ED7586-607F-41C0-A11D-981E7C8CB4F5}"/>
            </a:ext>
          </a:extLst>
        </xdr:cNvPr>
        <xdr:cNvSpPr/>
      </xdr:nvSpPr>
      <xdr:spPr>
        <a:xfrm>
          <a:off x="4552950" y="238125"/>
          <a:ext cx="1695450" cy="5810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DATABASE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619125</xdr:colOff>
      <xdr:row>0</xdr:row>
      <xdr:rowOff>238125</xdr:rowOff>
    </xdr:from>
    <xdr:to>
      <xdr:col>2</xdr:col>
      <xdr:colOff>1209675</xdr:colOff>
      <xdr:row>3</xdr:row>
      <xdr:rowOff>85725</xdr:rowOff>
    </xdr:to>
    <xdr:pic>
      <xdr:nvPicPr>
        <xdr:cNvPr id="7" name="Graphic 6" descr="Hamburger Menu Icon with solid fill">
          <a:hlinkClick xmlns:r="http://schemas.openxmlformats.org/officeDocument/2006/relationships" r:id="rId3" tooltip="MENU"/>
          <a:extLst>
            <a:ext uri="{FF2B5EF4-FFF2-40B4-BE49-F238E27FC236}">
              <a16:creationId xmlns:a16="http://schemas.microsoft.com/office/drawing/2014/main" id="{E4D5D21B-806C-4BD1-9BAA-1696F1966C4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638425" y="238125"/>
          <a:ext cx="590550" cy="590550"/>
        </a:xfrm>
        <a:prstGeom prst="rect">
          <a:avLst/>
        </a:prstGeom>
      </xdr:spPr>
    </xdr:pic>
    <xdr:clientData/>
  </xdr:twoCellAnchor>
  <xdr:twoCellAnchor editAs="absolute">
    <xdr:from>
      <xdr:col>4</xdr:col>
      <xdr:colOff>504825</xdr:colOff>
      <xdr:row>1</xdr:row>
      <xdr:rowOff>28575</xdr:rowOff>
    </xdr:from>
    <xdr:to>
      <xdr:col>4</xdr:col>
      <xdr:colOff>1028700</xdr:colOff>
      <xdr:row>3</xdr:row>
      <xdr:rowOff>57150</xdr:rowOff>
    </xdr:to>
    <xdr:pic>
      <xdr:nvPicPr>
        <xdr:cNvPr id="2" name="Graphic 1" descr="Database with solid fill">
          <a:hlinkClick xmlns:r="http://schemas.openxmlformats.org/officeDocument/2006/relationships" r:id="rId6" tooltip="DATABASE"/>
          <a:extLst>
            <a:ext uri="{FF2B5EF4-FFF2-40B4-BE49-F238E27FC236}">
              <a16:creationId xmlns:a16="http://schemas.microsoft.com/office/drawing/2014/main" id="{C2532DCE-AB40-460E-8C66-AE48D8DCAAD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705475" y="276225"/>
          <a:ext cx="523875" cy="52387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828675</xdr:colOff>
      <xdr:row>0</xdr:row>
      <xdr:rowOff>85725</xdr:rowOff>
    </xdr:from>
    <xdr:to>
      <xdr:col>2</xdr:col>
      <xdr:colOff>419100</xdr:colOff>
      <xdr:row>2</xdr:row>
      <xdr:rowOff>114300</xdr:rowOff>
    </xdr:to>
    <xdr:sp macro="" textlink="">
      <xdr:nvSpPr>
        <xdr:cNvPr id="7" name="Rounded Rectangle 13">
          <a:hlinkClick xmlns:r="http://schemas.openxmlformats.org/officeDocument/2006/relationships" r:id="rId1" tooltip="MENU"/>
          <a:extLst>
            <a:ext uri="{FF2B5EF4-FFF2-40B4-BE49-F238E27FC236}">
              <a16:creationId xmlns:a16="http://schemas.microsoft.com/office/drawing/2014/main" id="{D4160ECB-36DF-41A6-A9CE-5557C62E56F2}"/>
            </a:ext>
          </a:extLst>
        </xdr:cNvPr>
        <xdr:cNvSpPr/>
      </xdr:nvSpPr>
      <xdr:spPr>
        <a:xfrm>
          <a:off x="1143000" y="85725"/>
          <a:ext cx="1419225" cy="5238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1590675</xdr:colOff>
      <xdr:row>0</xdr:row>
      <xdr:rowOff>76200</xdr:rowOff>
    </xdr:from>
    <xdr:to>
      <xdr:col>2</xdr:col>
      <xdr:colOff>352425</xdr:colOff>
      <xdr:row>2</xdr:row>
      <xdr:rowOff>171450</xdr:rowOff>
    </xdr:to>
    <xdr:pic>
      <xdr:nvPicPr>
        <xdr:cNvPr id="9" name="Graphic 8" descr="Hamburger Menu Icon with solid fill">
          <a:hlinkClick xmlns:r="http://schemas.openxmlformats.org/officeDocument/2006/relationships" r:id="rId2" tooltip="MENU"/>
          <a:extLst>
            <a:ext uri="{FF2B5EF4-FFF2-40B4-BE49-F238E27FC236}">
              <a16:creationId xmlns:a16="http://schemas.microsoft.com/office/drawing/2014/main" id="{99C0ABF7-BE26-4622-BEBE-E9111B6B3DF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05000" y="76200"/>
          <a:ext cx="590550" cy="590550"/>
        </a:xfrm>
        <a:prstGeom prst="rect">
          <a:avLst/>
        </a:prstGeom>
      </xdr:spPr>
    </xdr:pic>
    <xdr:clientData/>
  </xdr:twoCellAnchor>
  <xdr:twoCellAnchor editAs="absolute">
    <xdr:from>
      <xdr:col>2</xdr:col>
      <xdr:colOff>1457325</xdr:colOff>
      <xdr:row>0</xdr:row>
      <xdr:rowOff>85725</xdr:rowOff>
    </xdr:from>
    <xdr:to>
      <xdr:col>4</xdr:col>
      <xdr:colOff>253725</xdr:colOff>
      <xdr:row>2</xdr:row>
      <xdr:rowOff>90825</xdr:rowOff>
    </xdr:to>
    <xdr:sp macro="" textlink="">
      <xdr:nvSpPr>
        <xdr:cNvPr id="10" name="Rounded Rectangle 13">
          <a:hlinkClick xmlns:r="http://schemas.openxmlformats.org/officeDocument/2006/relationships" r:id="rId5" tooltip="SUMMARY"/>
          <a:extLst>
            <a:ext uri="{FF2B5EF4-FFF2-40B4-BE49-F238E27FC236}">
              <a16:creationId xmlns:a16="http://schemas.microsoft.com/office/drawing/2014/main" id="{2FDFEC59-43E6-4A1D-AACB-4C1DC6683D4B}"/>
            </a:ext>
          </a:extLst>
        </xdr:cNvPr>
        <xdr:cNvSpPr/>
      </xdr:nvSpPr>
      <xdr:spPr>
        <a:xfrm>
          <a:off x="3600450" y="85725"/>
          <a:ext cx="1692000" cy="500400"/>
        </a:xfrm>
        <a:prstGeom prst="roundRect">
          <a:avLst>
            <a:gd name="adj" fmla="val 12860"/>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1028700</xdr:colOff>
      <xdr:row>0</xdr:row>
      <xdr:rowOff>104775</xdr:rowOff>
    </xdr:from>
    <xdr:to>
      <xdr:col>4</xdr:col>
      <xdr:colOff>228600</xdr:colOff>
      <xdr:row>2</xdr:row>
      <xdr:rowOff>104775</xdr:rowOff>
    </xdr:to>
    <xdr:pic>
      <xdr:nvPicPr>
        <xdr:cNvPr id="11" name="Graphic 10" descr="Search Inventory with solid fill">
          <a:extLst>
            <a:ext uri="{FF2B5EF4-FFF2-40B4-BE49-F238E27FC236}">
              <a16:creationId xmlns:a16="http://schemas.microsoft.com/office/drawing/2014/main" id="{401B9904-51B1-4828-80A7-1B574BED5CD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72025" y="104775"/>
          <a:ext cx="495300" cy="495300"/>
        </a:xfrm>
        <a:prstGeom prst="rect">
          <a:avLst/>
        </a:prstGeom>
      </xdr:spPr>
    </xdr:pic>
    <xdr:clientData/>
  </xdr:twoCellAnchor>
  <xdr:twoCellAnchor editAs="absolute">
    <xdr:from>
      <xdr:col>4</xdr:col>
      <xdr:colOff>1678215</xdr:colOff>
      <xdr:row>0</xdr:row>
      <xdr:rowOff>71276</xdr:rowOff>
    </xdr:from>
    <xdr:to>
      <xdr:col>5</xdr:col>
      <xdr:colOff>896581</xdr:colOff>
      <xdr:row>2</xdr:row>
      <xdr:rowOff>114476</xdr:rowOff>
    </xdr:to>
    <xdr:sp macro="" textlink="">
      <xdr:nvSpPr>
        <xdr:cNvPr id="2" name="Rounded Rectangle 13">
          <a:hlinkClick xmlns:r="http://schemas.openxmlformats.org/officeDocument/2006/relationships" r:id="rId8" tooltip="REPORTS"/>
          <a:extLst>
            <a:ext uri="{FF2B5EF4-FFF2-40B4-BE49-F238E27FC236}">
              <a16:creationId xmlns:a16="http://schemas.microsoft.com/office/drawing/2014/main" id="{85CD1C8D-3248-4B6D-B6FF-47241487F716}"/>
            </a:ext>
          </a:extLst>
        </xdr:cNvPr>
        <xdr:cNvSpPr/>
      </xdr:nvSpPr>
      <xdr:spPr>
        <a:xfrm>
          <a:off x="6965562" y="71276"/>
          <a:ext cx="1538060" cy="535649"/>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401086</xdr:colOff>
      <xdr:row>0</xdr:row>
      <xdr:rowOff>125574</xdr:rowOff>
    </xdr:from>
    <xdr:to>
      <xdr:col>5</xdr:col>
      <xdr:colOff>810661</xdr:colOff>
      <xdr:row>2</xdr:row>
      <xdr:rowOff>39849</xdr:rowOff>
    </xdr:to>
    <xdr:pic>
      <xdr:nvPicPr>
        <xdr:cNvPr id="3" name="Graphic 2" descr="Document outline">
          <a:extLst>
            <a:ext uri="{FF2B5EF4-FFF2-40B4-BE49-F238E27FC236}">
              <a16:creationId xmlns:a16="http://schemas.microsoft.com/office/drawing/2014/main" id="{30495B6D-4289-4C3F-9783-EE836BF7D26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649611" y="125574"/>
          <a:ext cx="409575" cy="409575"/>
        </a:xfrm>
        <a:prstGeom prst="rect">
          <a:avLst/>
        </a:prstGeom>
      </xdr:spPr>
    </xdr:pic>
    <xdr:clientData/>
  </xdr:twoCellAnchor>
  <xdr:twoCellAnchor editAs="absolute">
    <xdr:from>
      <xdr:col>6</xdr:col>
      <xdr:colOff>3822</xdr:colOff>
      <xdr:row>0</xdr:row>
      <xdr:rowOff>129592</xdr:rowOff>
    </xdr:from>
    <xdr:to>
      <xdr:col>7</xdr:col>
      <xdr:colOff>861786</xdr:colOff>
      <xdr:row>2</xdr:row>
      <xdr:rowOff>172792</xdr:rowOff>
    </xdr:to>
    <xdr:sp macro="" textlink="">
      <xdr:nvSpPr>
        <xdr:cNvPr id="6" name="Rounded Rectangle 13">
          <a:hlinkClick xmlns:r="http://schemas.openxmlformats.org/officeDocument/2006/relationships" r:id="rId11" tooltip="GPT-3 IMPORT"/>
          <a:extLst>
            <a:ext uri="{FF2B5EF4-FFF2-40B4-BE49-F238E27FC236}">
              <a16:creationId xmlns:a16="http://schemas.microsoft.com/office/drawing/2014/main" id="{9D381535-6CAC-486E-B4BB-15E34636C9BC}"/>
            </a:ext>
          </a:extLst>
        </xdr:cNvPr>
        <xdr:cNvSpPr/>
      </xdr:nvSpPr>
      <xdr:spPr>
        <a:xfrm>
          <a:off x="9311173" y="129592"/>
          <a:ext cx="2203062" cy="535649"/>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IMPORT</a:t>
          </a:r>
          <a:r>
            <a:rPr lang="en-US" sz="1800" b="1" baseline="0">
              <a:effectLst>
                <a:outerShdw blurRad="50800" dist="38100" dir="13500000" algn="br" rotWithShape="0">
                  <a:prstClr val="black">
                    <a:alpha val="40000"/>
                  </a:prstClr>
                </a:outerShdw>
              </a:effectLst>
            </a:rPr>
            <a:t> VIA AI</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7</xdr:col>
      <xdr:colOff>272143</xdr:colOff>
      <xdr:row>0</xdr:row>
      <xdr:rowOff>136071</xdr:rowOff>
    </xdr:from>
    <xdr:to>
      <xdr:col>7</xdr:col>
      <xdr:colOff>784031</xdr:colOff>
      <xdr:row>2</xdr:row>
      <xdr:rowOff>162620</xdr:rowOff>
    </xdr:to>
    <xdr:pic>
      <xdr:nvPicPr>
        <xdr:cNvPr id="8" name="Graphic 7" descr="Artificial Intelligence with solid fill">
          <a:hlinkClick xmlns:r="http://schemas.openxmlformats.org/officeDocument/2006/relationships" r:id="rId12" tooltip="GPT-3 IMPORT"/>
          <a:extLst>
            <a:ext uri="{FF2B5EF4-FFF2-40B4-BE49-F238E27FC236}">
              <a16:creationId xmlns:a16="http://schemas.microsoft.com/office/drawing/2014/main" id="{95C58C75-BD5F-4759-BAC2-DA50651E80A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924592" y="136071"/>
          <a:ext cx="511888" cy="51899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828675</xdr:colOff>
      <xdr:row>0</xdr:row>
      <xdr:rowOff>85725</xdr:rowOff>
    </xdr:from>
    <xdr:to>
      <xdr:col>2</xdr:col>
      <xdr:colOff>419100</xdr:colOff>
      <xdr:row>2</xdr:row>
      <xdr:rowOff>114300</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7C6D1D1F-8D36-430E-BE3E-49C13A3230F9}"/>
            </a:ext>
          </a:extLst>
        </xdr:cNvPr>
        <xdr:cNvSpPr/>
      </xdr:nvSpPr>
      <xdr:spPr>
        <a:xfrm>
          <a:off x="1143000" y="85725"/>
          <a:ext cx="1419225" cy="5238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1590675</xdr:colOff>
      <xdr:row>0</xdr:row>
      <xdr:rowOff>76200</xdr:rowOff>
    </xdr:from>
    <xdr:to>
      <xdr:col>2</xdr:col>
      <xdr:colOff>352425</xdr:colOff>
      <xdr:row>2</xdr:row>
      <xdr:rowOff>171450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E95CDB7D-004D-4EB5-A192-430AA98A4C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05000" y="76200"/>
          <a:ext cx="590550" cy="590550"/>
        </a:xfrm>
        <a:prstGeom prst="rect">
          <a:avLst/>
        </a:prstGeom>
      </xdr:spPr>
    </xdr:pic>
    <xdr:clientData/>
  </xdr:twoCellAnchor>
  <xdr:twoCellAnchor editAs="absolute">
    <xdr:from>
      <xdr:col>2</xdr:col>
      <xdr:colOff>1457325</xdr:colOff>
      <xdr:row>0</xdr:row>
      <xdr:rowOff>85725</xdr:rowOff>
    </xdr:from>
    <xdr:to>
      <xdr:col>4</xdr:col>
      <xdr:colOff>253725</xdr:colOff>
      <xdr:row>2</xdr:row>
      <xdr:rowOff>90825</xdr:rowOff>
    </xdr:to>
    <xdr:sp macro="" textlink="">
      <xdr:nvSpPr>
        <xdr:cNvPr id="4" name="Rounded Rectangle 13">
          <a:hlinkClick xmlns:r="http://schemas.openxmlformats.org/officeDocument/2006/relationships" r:id="rId5" tooltip="SUMMARY"/>
          <a:extLst>
            <a:ext uri="{FF2B5EF4-FFF2-40B4-BE49-F238E27FC236}">
              <a16:creationId xmlns:a16="http://schemas.microsoft.com/office/drawing/2014/main" id="{ED0CE5C8-2013-49A6-9201-FD4CCA4C38FC}"/>
            </a:ext>
          </a:extLst>
        </xdr:cNvPr>
        <xdr:cNvSpPr/>
      </xdr:nvSpPr>
      <xdr:spPr>
        <a:xfrm>
          <a:off x="3600450" y="85725"/>
          <a:ext cx="1692000" cy="500400"/>
        </a:xfrm>
        <a:prstGeom prst="roundRect">
          <a:avLst>
            <a:gd name="adj" fmla="val 12860"/>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1028700</xdr:colOff>
      <xdr:row>0</xdr:row>
      <xdr:rowOff>104775</xdr:rowOff>
    </xdr:from>
    <xdr:to>
      <xdr:col>4</xdr:col>
      <xdr:colOff>228600</xdr:colOff>
      <xdr:row>2</xdr:row>
      <xdr:rowOff>104775</xdr:rowOff>
    </xdr:to>
    <xdr:pic>
      <xdr:nvPicPr>
        <xdr:cNvPr id="5" name="Graphic 4" descr="Search Inventory with solid fill">
          <a:extLst>
            <a:ext uri="{FF2B5EF4-FFF2-40B4-BE49-F238E27FC236}">
              <a16:creationId xmlns:a16="http://schemas.microsoft.com/office/drawing/2014/main" id="{2DA4B961-CD0A-4570-B608-88DAB36172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72025" y="104775"/>
          <a:ext cx="495300" cy="495300"/>
        </a:xfrm>
        <a:prstGeom prst="rect">
          <a:avLst/>
        </a:prstGeom>
      </xdr:spPr>
    </xdr:pic>
    <xdr:clientData/>
  </xdr:twoCellAnchor>
  <xdr:twoCellAnchor editAs="absolute">
    <xdr:from>
      <xdr:col>4</xdr:col>
      <xdr:colOff>1678215</xdr:colOff>
      <xdr:row>0</xdr:row>
      <xdr:rowOff>71276</xdr:rowOff>
    </xdr:from>
    <xdr:to>
      <xdr:col>5</xdr:col>
      <xdr:colOff>896581</xdr:colOff>
      <xdr:row>2</xdr:row>
      <xdr:rowOff>114476</xdr:rowOff>
    </xdr:to>
    <xdr:sp macro="" textlink="">
      <xdr:nvSpPr>
        <xdr:cNvPr id="6" name="Rounded Rectangle 13">
          <a:hlinkClick xmlns:r="http://schemas.openxmlformats.org/officeDocument/2006/relationships" r:id="rId8" tooltip="REPORTS"/>
          <a:extLst>
            <a:ext uri="{FF2B5EF4-FFF2-40B4-BE49-F238E27FC236}">
              <a16:creationId xmlns:a16="http://schemas.microsoft.com/office/drawing/2014/main" id="{90C372C6-ECAD-426D-ADFC-7D45A537EC20}"/>
            </a:ext>
          </a:extLst>
        </xdr:cNvPr>
        <xdr:cNvSpPr/>
      </xdr:nvSpPr>
      <xdr:spPr>
        <a:xfrm>
          <a:off x="6716940" y="71276"/>
          <a:ext cx="1428166"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439186</xdr:colOff>
      <xdr:row>0</xdr:row>
      <xdr:rowOff>125574</xdr:rowOff>
    </xdr:from>
    <xdr:to>
      <xdr:col>5</xdr:col>
      <xdr:colOff>848761</xdr:colOff>
      <xdr:row>2</xdr:row>
      <xdr:rowOff>39849</xdr:rowOff>
    </xdr:to>
    <xdr:pic>
      <xdr:nvPicPr>
        <xdr:cNvPr id="7" name="Graphic 6" descr="Document outline">
          <a:extLst>
            <a:ext uri="{FF2B5EF4-FFF2-40B4-BE49-F238E27FC236}">
              <a16:creationId xmlns:a16="http://schemas.microsoft.com/office/drawing/2014/main" id="{005382D8-D300-498D-925C-06ED005BD9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687711" y="125574"/>
          <a:ext cx="409575" cy="40957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733425</xdr:colOff>
      <xdr:row>0</xdr:row>
      <xdr:rowOff>142875</xdr:rowOff>
    </xdr:from>
    <xdr:to>
      <xdr:col>1</xdr:col>
      <xdr:colOff>1323975</xdr:colOff>
      <xdr:row>3</xdr:row>
      <xdr:rowOff>161925</xdr:rowOff>
    </xdr:to>
    <xdr:pic>
      <xdr:nvPicPr>
        <xdr:cNvPr id="4" name="Graphic 3" descr="Hamburger Menu Icon with solid fill">
          <a:hlinkClick xmlns:r="http://schemas.openxmlformats.org/officeDocument/2006/relationships" r:id="rId1" tooltip="MENU"/>
          <a:extLst>
            <a:ext uri="{FF2B5EF4-FFF2-40B4-BE49-F238E27FC236}">
              <a16:creationId xmlns:a16="http://schemas.microsoft.com/office/drawing/2014/main" id="{98390915-D7FE-4F96-B30C-7D206C2657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3025" y="142875"/>
          <a:ext cx="590550" cy="590550"/>
        </a:xfrm>
        <a:prstGeom prst="rect">
          <a:avLst/>
        </a:prstGeom>
      </xdr:spPr>
    </xdr:pic>
    <xdr:clientData/>
  </xdr:twoCellAnchor>
  <xdr:twoCellAnchor editAs="absolute">
    <xdr:from>
      <xdr:col>0</xdr:col>
      <xdr:colOff>590550</xdr:colOff>
      <xdr:row>0</xdr:row>
      <xdr:rowOff>142875</xdr:rowOff>
    </xdr:from>
    <xdr:to>
      <xdr:col>1</xdr:col>
      <xdr:colOff>1400175</xdr:colOff>
      <xdr:row>3</xdr:row>
      <xdr:rowOff>138450</xdr:rowOff>
    </xdr:to>
    <xdr:sp macro="" textlink="">
      <xdr:nvSpPr>
        <xdr:cNvPr id="6" name="Rounded Rectangle 13">
          <a:hlinkClick xmlns:r="http://schemas.openxmlformats.org/officeDocument/2006/relationships" r:id="rId4" tooltip="MENU"/>
          <a:extLst>
            <a:ext uri="{FF2B5EF4-FFF2-40B4-BE49-F238E27FC236}">
              <a16:creationId xmlns:a16="http://schemas.microsoft.com/office/drawing/2014/main" id="{AA70A1F4-0477-42C0-97CD-480B2B5A3C40}"/>
            </a:ext>
          </a:extLst>
        </xdr:cNvPr>
        <xdr:cNvSpPr/>
      </xdr:nvSpPr>
      <xdr:spPr>
        <a:xfrm>
          <a:off x="590550" y="142875"/>
          <a:ext cx="1419225" cy="567075"/>
        </a:xfrm>
        <a:prstGeom prst="roundRect">
          <a:avLst>
            <a:gd name="adj" fmla="val 18347"/>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2133600</xdr:colOff>
      <xdr:row>0</xdr:row>
      <xdr:rowOff>142875</xdr:rowOff>
    </xdr:from>
    <xdr:to>
      <xdr:col>2</xdr:col>
      <xdr:colOff>987150</xdr:colOff>
      <xdr:row>3</xdr:row>
      <xdr:rowOff>71775</xdr:rowOff>
    </xdr:to>
    <xdr:sp macro="" textlink="">
      <xdr:nvSpPr>
        <xdr:cNvPr id="7" name="Rounded Rectangle 13">
          <a:hlinkClick xmlns:r="http://schemas.openxmlformats.org/officeDocument/2006/relationships" r:id="rId5" tooltip="SUMMARY"/>
          <a:extLst>
            <a:ext uri="{FF2B5EF4-FFF2-40B4-BE49-F238E27FC236}">
              <a16:creationId xmlns:a16="http://schemas.microsoft.com/office/drawing/2014/main" id="{C358BACD-496E-4974-BD69-01A5F4C924A2}"/>
            </a:ext>
          </a:extLst>
        </xdr:cNvPr>
        <xdr:cNvSpPr/>
      </xdr:nvSpPr>
      <xdr:spPr>
        <a:xfrm>
          <a:off x="2743200" y="142875"/>
          <a:ext cx="1692000" cy="5004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466725</xdr:colOff>
      <xdr:row>0</xdr:row>
      <xdr:rowOff>142875</xdr:rowOff>
    </xdr:from>
    <xdr:to>
      <xdr:col>2</xdr:col>
      <xdr:colOff>962025</xdr:colOff>
      <xdr:row>3</xdr:row>
      <xdr:rowOff>66675</xdr:rowOff>
    </xdr:to>
    <xdr:pic>
      <xdr:nvPicPr>
        <xdr:cNvPr id="8" name="Graphic 7" descr="Search Inventory with solid fill">
          <a:extLst>
            <a:ext uri="{FF2B5EF4-FFF2-40B4-BE49-F238E27FC236}">
              <a16:creationId xmlns:a16="http://schemas.microsoft.com/office/drawing/2014/main" id="{C379C0A7-0FA4-4B27-B13D-B2F43F284C6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48075" y="142875"/>
          <a:ext cx="495300" cy="495300"/>
        </a:xfrm>
        <a:prstGeom prst="rect">
          <a:avLst/>
        </a:prstGeom>
      </xdr:spPr>
    </xdr:pic>
    <xdr:clientData/>
  </xdr:twoCellAnchor>
  <xdr:twoCellAnchor editAs="absolute">
    <xdr:from>
      <xdr:col>2</xdr:col>
      <xdr:colOff>2257425</xdr:colOff>
      <xdr:row>0</xdr:row>
      <xdr:rowOff>133350</xdr:rowOff>
    </xdr:from>
    <xdr:to>
      <xdr:col>4</xdr:col>
      <xdr:colOff>276225</xdr:colOff>
      <xdr:row>3</xdr:row>
      <xdr:rowOff>76200</xdr:rowOff>
    </xdr:to>
    <xdr:sp macro="" textlink="">
      <xdr:nvSpPr>
        <xdr:cNvPr id="9" name="Rounded Rectangle 13">
          <a:hlinkClick xmlns:r="http://schemas.openxmlformats.org/officeDocument/2006/relationships" r:id="rId8" tooltip="DASHBOARD"/>
          <a:extLst>
            <a:ext uri="{FF2B5EF4-FFF2-40B4-BE49-F238E27FC236}">
              <a16:creationId xmlns:a16="http://schemas.microsoft.com/office/drawing/2014/main" id="{88F168DD-7C25-4817-AD6D-25875B24E7BF}"/>
            </a:ext>
          </a:extLst>
        </xdr:cNvPr>
        <xdr:cNvSpPr/>
      </xdr:nvSpPr>
      <xdr:spPr>
        <a:xfrm>
          <a:off x="5438775" y="1333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352425</xdr:colOff>
      <xdr:row>0</xdr:row>
      <xdr:rowOff>161925</xdr:rowOff>
    </xdr:from>
    <xdr:to>
      <xdr:col>4</xdr:col>
      <xdr:colOff>200025</xdr:colOff>
      <xdr:row>3</xdr:row>
      <xdr:rowOff>47625</xdr:rowOff>
    </xdr:to>
    <xdr:pic>
      <xdr:nvPicPr>
        <xdr:cNvPr id="10" name="Graphic 9" descr="Gauge with solid fill">
          <a:extLst>
            <a:ext uri="{FF2B5EF4-FFF2-40B4-BE49-F238E27FC236}">
              <a16:creationId xmlns:a16="http://schemas.microsoft.com/office/drawing/2014/main" id="{06F67C3D-1386-4C8F-BC0F-E80474E5DE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781800" y="161925"/>
          <a:ext cx="457200" cy="4572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104775</xdr:colOff>
      <xdr:row>1</xdr:row>
      <xdr:rowOff>76200</xdr:rowOff>
    </xdr:from>
    <xdr:to>
      <xdr:col>1</xdr:col>
      <xdr:colOff>1524000</xdr:colOff>
      <xdr:row>4</xdr:row>
      <xdr:rowOff>71775</xdr:rowOff>
    </xdr:to>
    <xdr:sp macro="" textlink="">
      <xdr:nvSpPr>
        <xdr:cNvPr id="5" name="Rounded Rectangle 13">
          <a:hlinkClick xmlns:r="http://schemas.openxmlformats.org/officeDocument/2006/relationships" r:id="rId1" tooltip="MENU"/>
          <a:extLst>
            <a:ext uri="{FF2B5EF4-FFF2-40B4-BE49-F238E27FC236}">
              <a16:creationId xmlns:a16="http://schemas.microsoft.com/office/drawing/2014/main" id="{07DA7064-5285-44E5-AA75-904C4F68F4C1}"/>
            </a:ext>
          </a:extLst>
        </xdr:cNvPr>
        <xdr:cNvSpPr/>
      </xdr:nvSpPr>
      <xdr:spPr>
        <a:xfrm>
          <a:off x="714375" y="2667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857250</xdr:colOff>
      <xdr:row>1</xdr:row>
      <xdr:rowOff>47625</xdr:rowOff>
    </xdr:from>
    <xdr:to>
      <xdr:col>1</xdr:col>
      <xdr:colOff>1447800</xdr:colOff>
      <xdr:row>4</xdr:row>
      <xdr:rowOff>66675</xdr:rowOff>
    </xdr:to>
    <xdr:pic>
      <xdr:nvPicPr>
        <xdr:cNvPr id="6" name="Graphic 5" descr="Hamburger Menu Icon with solid fill">
          <a:hlinkClick xmlns:r="http://schemas.openxmlformats.org/officeDocument/2006/relationships" r:id="rId2" tooltip="MENU"/>
          <a:extLst>
            <a:ext uri="{FF2B5EF4-FFF2-40B4-BE49-F238E27FC236}">
              <a16:creationId xmlns:a16="http://schemas.microsoft.com/office/drawing/2014/main" id="{CA6EF405-8704-40FE-9EF7-1E62138CBA2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66850" y="238125"/>
          <a:ext cx="590550" cy="590550"/>
        </a:xfrm>
        <a:prstGeom prst="rect">
          <a:avLst/>
        </a:prstGeom>
      </xdr:spPr>
    </xdr:pic>
    <xdr:clientData/>
  </xdr:twoCellAnchor>
  <xdr:twoCellAnchor editAs="absolute">
    <xdr:from>
      <xdr:col>2</xdr:col>
      <xdr:colOff>171450</xdr:colOff>
      <xdr:row>1</xdr:row>
      <xdr:rowOff>104775</xdr:rowOff>
    </xdr:from>
    <xdr:to>
      <xdr:col>2</xdr:col>
      <xdr:colOff>1628775</xdr:colOff>
      <xdr:row>4</xdr:row>
      <xdr:rowOff>71775</xdr:rowOff>
    </xdr:to>
    <xdr:sp macro="" textlink="">
      <xdr:nvSpPr>
        <xdr:cNvPr id="7" name="Rounded Rectangle 13">
          <a:hlinkClick xmlns:r="http://schemas.openxmlformats.org/officeDocument/2006/relationships" r:id="rId5" tooltip="REPORTS"/>
          <a:extLst>
            <a:ext uri="{FF2B5EF4-FFF2-40B4-BE49-F238E27FC236}">
              <a16:creationId xmlns:a16="http://schemas.microsoft.com/office/drawing/2014/main" id="{3639913B-4B4D-4E2B-9A81-3B890DF88428}"/>
            </a:ext>
          </a:extLst>
        </xdr:cNvPr>
        <xdr:cNvSpPr/>
      </xdr:nvSpPr>
      <xdr:spPr>
        <a:xfrm>
          <a:off x="2609850" y="2952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1190625</xdr:colOff>
      <xdr:row>1</xdr:row>
      <xdr:rowOff>161925</xdr:rowOff>
    </xdr:from>
    <xdr:to>
      <xdr:col>2</xdr:col>
      <xdr:colOff>1600200</xdr:colOff>
      <xdr:row>4</xdr:row>
      <xdr:rowOff>0</xdr:rowOff>
    </xdr:to>
    <xdr:pic>
      <xdr:nvPicPr>
        <xdr:cNvPr id="8" name="Graphic 7" descr="Document outline">
          <a:extLst>
            <a:ext uri="{FF2B5EF4-FFF2-40B4-BE49-F238E27FC236}">
              <a16:creationId xmlns:a16="http://schemas.microsoft.com/office/drawing/2014/main" id="{EC1D5E83-2627-4338-AEA8-7B0FC112A5C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29025" y="352425"/>
          <a:ext cx="409575" cy="409575"/>
        </a:xfrm>
        <a:prstGeom prst="rect">
          <a:avLst/>
        </a:prstGeom>
      </xdr:spPr>
    </xdr:pic>
    <xdr:clientData/>
  </xdr:twoCellAnchor>
  <xdr:twoCellAnchor editAs="absolute">
    <xdr:from>
      <xdr:col>3</xdr:col>
      <xdr:colOff>9525</xdr:colOff>
      <xdr:row>1</xdr:row>
      <xdr:rowOff>133350</xdr:rowOff>
    </xdr:from>
    <xdr:to>
      <xdr:col>4</xdr:col>
      <xdr:colOff>714375</xdr:colOff>
      <xdr:row>4</xdr:row>
      <xdr:rowOff>76200</xdr:rowOff>
    </xdr:to>
    <xdr:sp macro="" textlink="">
      <xdr:nvSpPr>
        <xdr:cNvPr id="9" name="Rounded Rectangle 13">
          <a:hlinkClick xmlns:r="http://schemas.openxmlformats.org/officeDocument/2006/relationships" r:id="rId8" tooltip="DASHBOARD"/>
          <a:extLst>
            <a:ext uri="{FF2B5EF4-FFF2-40B4-BE49-F238E27FC236}">
              <a16:creationId xmlns:a16="http://schemas.microsoft.com/office/drawing/2014/main" id="{3C49240E-4518-4CEC-B9A8-285B3E88C0AF}"/>
            </a:ext>
          </a:extLst>
        </xdr:cNvPr>
        <xdr:cNvSpPr/>
      </xdr:nvSpPr>
      <xdr:spPr>
        <a:xfrm>
          <a:off x="4705350" y="3238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180975</xdr:colOff>
      <xdr:row>1</xdr:row>
      <xdr:rowOff>152400</xdr:rowOff>
    </xdr:from>
    <xdr:to>
      <xdr:col>4</xdr:col>
      <xdr:colOff>638175</xdr:colOff>
      <xdr:row>4</xdr:row>
      <xdr:rowOff>38100</xdr:rowOff>
    </xdr:to>
    <xdr:pic>
      <xdr:nvPicPr>
        <xdr:cNvPr id="10" name="Graphic 9" descr="Gauge with solid fill">
          <a:extLst>
            <a:ext uri="{FF2B5EF4-FFF2-40B4-BE49-F238E27FC236}">
              <a16:creationId xmlns:a16="http://schemas.microsoft.com/office/drawing/2014/main" id="{9557C2A0-2176-494F-BBA8-FC19E4AC78B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48375" y="342900"/>
          <a:ext cx="457200" cy="4572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5" name="Rounded Rectangle 13">
          <a:hlinkClick xmlns:r="http://schemas.openxmlformats.org/officeDocument/2006/relationships" r:id="rId1" tooltip="MENU"/>
          <a:extLst>
            <a:ext uri="{FF2B5EF4-FFF2-40B4-BE49-F238E27FC236}">
              <a16:creationId xmlns:a16="http://schemas.microsoft.com/office/drawing/2014/main" id="{20C9E249-2F32-468C-9593-292694B72813}"/>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6" name="Graphic 5" descr="Hamburger Menu Icon with solid fill">
          <a:hlinkClick xmlns:r="http://schemas.openxmlformats.org/officeDocument/2006/relationships" r:id="rId2" tooltip="MENU"/>
          <a:extLst>
            <a:ext uri="{FF2B5EF4-FFF2-40B4-BE49-F238E27FC236}">
              <a16:creationId xmlns:a16="http://schemas.microsoft.com/office/drawing/2014/main" id="{228AB9C8-E992-4594-B7C7-94F5D9E838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7" name="Rounded Rectangle 13">
          <a:hlinkClick xmlns:r="http://schemas.openxmlformats.org/officeDocument/2006/relationships" r:id="rId5" tooltip="REPORTS"/>
          <a:extLst>
            <a:ext uri="{FF2B5EF4-FFF2-40B4-BE49-F238E27FC236}">
              <a16:creationId xmlns:a16="http://schemas.microsoft.com/office/drawing/2014/main" id="{E4532472-C0A1-42C7-B9B5-C4B17E9DE6AB}"/>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8" name="Rounded Rectangle 13">
          <a:hlinkClick xmlns:r="http://schemas.openxmlformats.org/officeDocument/2006/relationships" r:id="rId6" tooltip="DASHBOARD"/>
          <a:extLst>
            <a:ext uri="{FF2B5EF4-FFF2-40B4-BE49-F238E27FC236}">
              <a16:creationId xmlns:a16="http://schemas.microsoft.com/office/drawing/2014/main" id="{FC980A7E-61EB-4BDA-B113-0DF2168356FA}"/>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9" name="Graphic 8" descr="Gauge with solid fill">
          <a:extLst>
            <a:ext uri="{FF2B5EF4-FFF2-40B4-BE49-F238E27FC236}">
              <a16:creationId xmlns:a16="http://schemas.microsoft.com/office/drawing/2014/main" id="{66434653-125D-4563-A941-117BCD86E51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2" name="Graphic 1" descr="Document outline">
          <a:extLst>
            <a:ext uri="{FF2B5EF4-FFF2-40B4-BE49-F238E27FC236}">
              <a16:creationId xmlns:a16="http://schemas.microsoft.com/office/drawing/2014/main" id="{78B17A9E-F2C3-42DD-8604-03E95BC997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F1CC5AC7-0464-4266-9B8E-68EA0B38950F}"/>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5CD3ECE0-CE0B-4E69-9B42-0EF6DC3E4C0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4" name="Rounded Rectangle 13">
          <a:hlinkClick xmlns:r="http://schemas.openxmlformats.org/officeDocument/2006/relationships" r:id="rId5" tooltip="REPORTS"/>
          <a:extLst>
            <a:ext uri="{FF2B5EF4-FFF2-40B4-BE49-F238E27FC236}">
              <a16:creationId xmlns:a16="http://schemas.microsoft.com/office/drawing/2014/main" id="{98D34555-AE00-4B90-BB56-58D81B1F2B96}"/>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5" name="Rounded Rectangle 13">
          <a:hlinkClick xmlns:r="http://schemas.openxmlformats.org/officeDocument/2006/relationships" r:id="rId6" tooltip="DASHBOARD"/>
          <a:extLst>
            <a:ext uri="{FF2B5EF4-FFF2-40B4-BE49-F238E27FC236}">
              <a16:creationId xmlns:a16="http://schemas.microsoft.com/office/drawing/2014/main" id="{7F9DE582-25A1-4E94-9E62-45A127D9C0D3}"/>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6" name="Graphic 5" descr="Gauge with solid fill">
          <a:extLst>
            <a:ext uri="{FF2B5EF4-FFF2-40B4-BE49-F238E27FC236}">
              <a16:creationId xmlns:a16="http://schemas.microsoft.com/office/drawing/2014/main" id="{866FC217-0127-424A-A257-3CEE121BF5B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7" name="Graphic 6" descr="Document outline">
          <a:extLst>
            <a:ext uri="{FF2B5EF4-FFF2-40B4-BE49-F238E27FC236}">
              <a16:creationId xmlns:a16="http://schemas.microsoft.com/office/drawing/2014/main" id="{4B23C840-C69A-45E5-BD02-535C5428FD4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0F7677CD-1CCF-4CEC-8350-E4940088D627}"/>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CDD08E2C-ABA5-43C1-95FB-FBFCFDDB839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4" name="Rounded Rectangle 13">
          <a:hlinkClick xmlns:r="http://schemas.openxmlformats.org/officeDocument/2006/relationships" r:id="rId5" tooltip="REPORTS"/>
          <a:extLst>
            <a:ext uri="{FF2B5EF4-FFF2-40B4-BE49-F238E27FC236}">
              <a16:creationId xmlns:a16="http://schemas.microsoft.com/office/drawing/2014/main" id="{D7E90A75-516C-4FC9-95F5-E6AC875FC602}"/>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5" name="Rounded Rectangle 13">
          <a:hlinkClick xmlns:r="http://schemas.openxmlformats.org/officeDocument/2006/relationships" r:id="rId6" tooltip="DASHBOARD"/>
          <a:extLst>
            <a:ext uri="{FF2B5EF4-FFF2-40B4-BE49-F238E27FC236}">
              <a16:creationId xmlns:a16="http://schemas.microsoft.com/office/drawing/2014/main" id="{E7680D53-6EAA-477C-8E27-991646C4A30D}"/>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6" name="Graphic 5" descr="Gauge with solid fill">
          <a:extLst>
            <a:ext uri="{FF2B5EF4-FFF2-40B4-BE49-F238E27FC236}">
              <a16:creationId xmlns:a16="http://schemas.microsoft.com/office/drawing/2014/main" id="{E440FBA9-CA4B-4DCD-B53D-D30F8B87B4A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7" name="Graphic 6" descr="Document outline">
          <a:extLst>
            <a:ext uri="{FF2B5EF4-FFF2-40B4-BE49-F238E27FC236}">
              <a16:creationId xmlns:a16="http://schemas.microsoft.com/office/drawing/2014/main" id="{B3012017-B2E3-4897-B96D-13B628759D7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1</xdr:col>
      <xdr:colOff>1419225</xdr:colOff>
      <xdr:row>3</xdr:row>
      <xdr:rowOff>71775</xdr:rowOff>
    </xdr:to>
    <xdr:sp macro="" textlink="">
      <xdr:nvSpPr>
        <xdr:cNvPr id="4" name="Rounded Rectangle 13">
          <a:hlinkClick xmlns:r="http://schemas.openxmlformats.org/officeDocument/2006/relationships" r:id="rId1" tooltip="MENU"/>
          <a:extLst>
            <a:ext uri="{FF2B5EF4-FFF2-40B4-BE49-F238E27FC236}">
              <a16:creationId xmlns:a16="http://schemas.microsoft.com/office/drawing/2014/main" id="{B3234453-A02A-4042-8595-A17F76AD79FB}"/>
            </a:ext>
          </a:extLst>
        </xdr:cNvPr>
        <xdr:cNvSpPr/>
      </xdr:nvSpPr>
      <xdr:spPr>
        <a:xfrm>
          <a:off x="314325" y="24765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733425</xdr:colOff>
      <xdr:row>0</xdr:row>
      <xdr:rowOff>228600</xdr:rowOff>
    </xdr:from>
    <xdr:to>
      <xdr:col>1</xdr:col>
      <xdr:colOff>1323975</xdr:colOff>
      <xdr:row>3</xdr:row>
      <xdr:rowOff>76200</xdr:rowOff>
    </xdr:to>
    <xdr:pic>
      <xdr:nvPicPr>
        <xdr:cNvPr id="5" name="Graphic 4" descr="Hamburger Menu Icon with solid fill">
          <a:hlinkClick xmlns:r="http://schemas.openxmlformats.org/officeDocument/2006/relationships" r:id="rId2" tooltip="MENU"/>
          <a:extLst>
            <a:ext uri="{FF2B5EF4-FFF2-40B4-BE49-F238E27FC236}">
              <a16:creationId xmlns:a16="http://schemas.microsoft.com/office/drawing/2014/main" id="{17E79AAF-37AB-42DB-B7A5-C55B59D8D86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47750" y="228600"/>
          <a:ext cx="590550" cy="590550"/>
        </a:xfrm>
        <a:prstGeom prst="rect">
          <a:avLst/>
        </a:prstGeom>
      </xdr:spPr>
    </xdr:pic>
    <xdr:clientData/>
  </xdr:twoCellAnchor>
  <xdr:twoCellAnchor editAs="absolute">
    <xdr:from>
      <xdr:col>1</xdr:col>
      <xdr:colOff>1990725</xdr:colOff>
      <xdr:row>1</xdr:row>
      <xdr:rowOff>0</xdr:rowOff>
    </xdr:from>
    <xdr:to>
      <xdr:col>2</xdr:col>
      <xdr:colOff>857250</xdr:colOff>
      <xdr:row>3</xdr:row>
      <xdr:rowOff>43200</xdr:rowOff>
    </xdr:to>
    <xdr:sp macro="" textlink="">
      <xdr:nvSpPr>
        <xdr:cNvPr id="6" name="Rounded Rectangle 13">
          <a:hlinkClick xmlns:r="http://schemas.openxmlformats.org/officeDocument/2006/relationships" r:id="rId5" tooltip="REPORTS"/>
          <a:extLst>
            <a:ext uri="{FF2B5EF4-FFF2-40B4-BE49-F238E27FC236}">
              <a16:creationId xmlns:a16="http://schemas.microsoft.com/office/drawing/2014/main" id="{8113FE10-1ECE-406B-86C7-3511B3FE388A}"/>
            </a:ext>
          </a:extLst>
        </xdr:cNvPr>
        <xdr:cNvSpPr/>
      </xdr:nvSpPr>
      <xdr:spPr>
        <a:xfrm>
          <a:off x="2305050" y="2476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361950</xdr:colOff>
      <xdr:row>1</xdr:row>
      <xdr:rowOff>0</xdr:rowOff>
    </xdr:from>
    <xdr:to>
      <xdr:col>4</xdr:col>
      <xdr:colOff>942975</xdr:colOff>
      <xdr:row>3</xdr:row>
      <xdr:rowOff>19050</xdr:rowOff>
    </xdr:to>
    <xdr:sp macro="" textlink="">
      <xdr:nvSpPr>
        <xdr:cNvPr id="7" name="Rounded Rectangle 13">
          <a:hlinkClick xmlns:r="http://schemas.openxmlformats.org/officeDocument/2006/relationships" r:id="rId6" tooltip="DASHBOARD"/>
          <a:extLst>
            <a:ext uri="{FF2B5EF4-FFF2-40B4-BE49-F238E27FC236}">
              <a16:creationId xmlns:a16="http://schemas.microsoft.com/office/drawing/2014/main" id="{A0C9D982-7400-474A-BA3B-63BAB1C6E09E}"/>
            </a:ext>
          </a:extLst>
        </xdr:cNvPr>
        <xdr:cNvSpPr/>
      </xdr:nvSpPr>
      <xdr:spPr>
        <a:xfrm>
          <a:off x="4953000" y="2476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409575</xdr:colOff>
      <xdr:row>1</xdr:row>
      <xdr:rowOff>28575</xdr:rowOff>
    </xdr:from>
    <xdr:to>
      <xdr:col>4</xdr:col>
      <xdr:colOff>866775</xdr:colOff>
      <xdr:row>2</xdr:row>
      <xdr:rowOff>238125</xdr:rowOff>
    </xdr:to>
    <xdr:pic>
      <xdr:nvPicPr>
        <xdr:cNvPr id="8" name="Graphic 7" descr="Gauge with solid fill">
          <a:extLst>
            <a:ext uri="{FF2B5EF4-FFF2-40B4-BE49-F238E27FC236}">
              <a16:creationId xmlns:a16="http://schemas.microsoft.com/office/drawing/2014/main" id="{9763A0B7-BB6D-4D03-AA19-D19438F8B39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296025" y="276225"/>
          <a:ext cx="457200" cy="457200"/>
        </a:xfrm>
        <a:prstGeom prst="rect">
          <a:avLst/>
        </a:prstGeom>
      </xdr:spPr>
    </xdr:pic>
    <xdr:clientData/>
  </xdr:twoCellAnchor>
  <xdr:twoCellAnchor editAs="absolute">
    <xdr:from>
      <xdr:col>2</xdr:col>
      <xdr:colOff>409575</xdr:colOff>
      <xdr:row>1</xdr:row>
      <xdr:rowOff>57150</xdr:rowOff>
    </xdr:from>
    <xdr:to>
      <xdr:col>2</xdr:col>
      <xdr:colOff>819150</xdr:colOff>
      <xdr:row>2</xdr:row>
      <xdr:rowOff>219075</xdr:rowOff>
    </xdr:to>
    <xdr:pic>
      <xdr:nvPicPr>
        <xdr:cNvPr id="3" name="Graphic 2" descr="Document outline">
          <a:extLst>
            <a:ext uri="{FF2B5EF4-FFF2-40B4-BE49-F238E27FC236}">
              <a16:creationId xmlns:a16="http://schemas.microsoft.com/office/drawing/2014/main" id="{EB0A6991-E7BA-43A9-98F8-9091748ADC3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314700" y="304800"/>
          <a:ext cx="409575" cy="4095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istrator\Desktop\CyberSOFONET%20MW\Audit%20Recom%20Tracking%20Tool\Audit_Recommendations_Tracking_Tool_Project\Tool\Web_tool\Entity.xlsx" TargetMode="External"/><Relationship Id="rId1" Type="http://schemas.openxmlformats.org/officeDocument/2006/relationships/externalLinkPath" Target="Enti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rt"/>
      <sheetName val="Menu"/>
      <sheetName val="Settings"/>
      <sheetName val="Database"/>
      <sheetName val="Fully Implemented Reports"/>
      <sheetName val="Not Implemented Recommendations"/>
      <sheetName val="Ongoing Implementetions"/>
      <sheetName val="Partially Implementations"/>
      <sheetName val="Summary"/>
      <sheetName val="Pending_Confirmation"/>
      <sheetName val="SAI_Database"/>
      <sheetName val="Denied_Recommendations"/>
    </sheetNames>
    <sheetDataSet>
      <sheetData sheetId="0"/>
      <sheetData sheetId="1"/>
      <sheetData sheetId="2"/>
      <sheetData sheetId="3"/>
      <sheetData sheetId="4"/>
      <sheetData sheetId="5"/>
      <sheetData sheetId="6"/>
      <sheetData sheetId="7"/>
      <sheetData sheetId="8"/>
      <sheetData sheetId="9"/>
      <sheetData sheetId="10">
        <row r="8">
          <cell r="C8" t="str">
            <v>RP001</v>
          </cell>
          <cell r="M8" t="str">
            <v>Accepted</v>
          </cell>
          <cell r="N8" t="str">
            <v>Fully Implemented</v>
          </cell>
          <cell r="O8" t="str">
            <v>I went all fine</v>
          </cell>
        </row>
        <row r="9">
          <cell r="C9" t="str">
            <v>RP002</v>
          </cell>
          <cell r="M9" t="str">
            <v>Accepted</v>
          </cell>
          <cell r="N9" t="str">
            <v>Fully Implemented</v>
          </cell>
          <cell r="O9" t="str">
            <v>I went all fine</v>
          </cell>
        </row>
        <row r="10">
          <cell r="C10" t="str">
            <v>RP003</v>
          </cell>
          <cell r="M10" t="str">
            <v>Accepted</v>
          </cell>
          <cell r="N10" t="str">
            <v>Fully Implemented</v>
          </cell>
          <cell r="O10" t="str">
            <v>I went all fine</v>
          </cell>
        </row>
        <row r="11">
          <cell r="C11" t="str">
            <v>RP004</v>
          </cell>
          <cell r="M11" t="str">
            <v>Denied</v>
          </cell>
          <cell r="N11" t="str">
            <v>Ongoing</v>
          </cell>
          <cell r="O11" t="str">
            <v>Lack of funds</v>
          </cell>
        </row>
        <row r="12">
          <cell r="C12" t="str">
            <v>RP005</v>
          </cell>
          <cell r="M12" t="str">
            <v>Accepted</v>
          </cell>
          <cell r="N12" t="str">
            <v>Partially Implemented</v>
          </cell>
          <cell r="O12" t="str">
            <v>Yet To finish</v>
          </cell>
        </row>
        <row r="13">
          <cell r="C13" t="str">
            <v>RP006</v>
          </cell>
          <cell r="M13" t="str">
            <v>Accepted</v>
          </cell>
          <cell r="N13" t="str">
            <v>Not Implemented</v>
          </cell>
        </row>
        <row r="14">
          <cell r="C14" t="str">
            <v>RP007</v>
          </cell>
          <cell r="M14" t="str">
            <v>Pending</v>
          </cell>
          <cell r="N14" t="str">
            <v>Partially Implemented</v>
          </cell>
          <cell r="O14" t="str">
            <v>Waiting for the funds</v>
          </cell>
        </row>
        <row r="15">
          <cell r="C15" t="str">
            <v>RP008</v>
          </cell>
          <cell r="M15" t="str">
            <v>Accepted</v>
          </cell>
          <cell r="N15" t="str">
            <v>Fully Implemented</v>
          </cell>
          <cell r="O15" t="str">
            <v>Successful</v>
          </cell>
        </row>
        <row r="16">
          <cell r="C16" t="str">
            <v>RP009</v>
          </cell>
        </row>
        <row r="17">
          <cell r="C17" t="str">
            <v>RP010</v>
          </cell>
        </row>
        <row r="18">
          <cell r="C18" t="str">
            <v>RP011</v>
          </cell>
        </row>
        <row r="19">
          <cell r="C19" t="str">
            <v>RP012</v>
          </cell>
        </row>
        <row r="20">
          <cell r="C20" t="str">
            <v>RP013</v>
          </cell>
        </row>
        <row r="21">
          <cell r="C21" t="str">
            <v>RP014</v>
          </cell>
        </row>
        <row r="22">
          <cell r="C22" t="str">
            <v>RP015</v>
          </cell>
        </row>
        <row r="23">
          <cell r="C23" t="str">
            <v>RP016</v>
          </cell>
        </row>
        <row r="24">
          <cell r="C24" t="str">
            <v>RP017</v>
          </cell>
        </row>
        <row r="25">
          <cell r="C25" t="str">
            <v>RP018</v>
          </cell>
        </row>
        <row r="26">
          <cell r="C26" t="str">
            <v>RP019</v>
          </cell>
        </row>
        <row r="27">
          <cell r="C27" t="str">
            <v>RP020</v>
          </cell>
        </row>
        <row r="28">
          <cell r="C28" t="str">
            <v>RP021</v>
          </cell>
        </row>
        <row r="29">
          <cell r="C29" t="str">
            <v>RP022</v>
          </cell>
        </row>
        <row r="30">
          <cell r="C30" t="str">
            <v>RP023</v>
          </cell>
        </row>
        <row r="31">
          <cell r="C31" t="str">
            <v>RP024</v>
          </cell>
        </row>
        <row r="32">
          <cell r="C32" t="str">
            <v>RP025</v>
          </cell>
        </row>
        <row r="33">
          <cell r="C33" t="str">
            <v>RP026</v>
          </cell>
        </row>
        <row r="34">
          <cell r="C34" t="str">
            <v>RP027</v>
          </cell>
        </row>
        <row r="35">
          <cell r="C35" t="str">
            <v>RP028</v>
          </cell>
        </row>
        <row r="36">
          <cell r="C36" t="str">
            <v>RP029</v>
          </cell>
        </row>
        <row r="37">
          <cell r="C37" t="str">
            <v>RP030</v>
          </cell>
        </row>
        <row r="38">
          <cell r="C38" t="str">
            <v>RP031</v>
          </cell>
        </row>
        <row r="39">
          <cell r="C39" t="str">
            <v>RP032</v>
          </cell>
        </row>
        <row r="40">
          <cell r="C40" t="str">
            <v>RP033</v>
          </cell>
        </row>
        <row r="41">
          <cell r="C41" t="str">
            <v>RP034</v>
          </cell>
        </row>
        <row r="42">
          <cell r="C42" t="str">
            <v>RP035</v>
          </cell>
          <cell r="M42" t="str">
            <v>Accepted</v>
          </cell>
        </row>
        <row r="43">
          <cell r="C43" t="str">
            <v>RP036</v>
          </cell>
          <cell r="M43" t="str">
            <v>Accepted</v>
          </cell>
        </row>
        <row r="44">
          <cell r="C44" t="str">
            <v>RP037</v>
          </cell>
          <cell r="M44" t="str">
            <v>Accepted</v>
          </cell>
        </row>
        <row r="45">
          <cell r="C45" t="str">
            <v>RP038</v>
          </cell>
          <cell r="M45" t="str">
            <v>Accepted</v>
          </cell>
        </row>
        <row r="46">
          <cell r="C46" t="str">
            <v>RP039</v>
          </cell>
          <cell r="M46" t="str">
            <v>Accepted</v>
          </cell>
        </row>
        <row r="47">
          <cell r="C47" t="str">
            <v>RP040</v>
          </cell>
          <cell r="M47" t="str">
            <v>Accepted</v>
          </cell>
        </row>
        <row r="48">
          <cell r="C48" t="str">
            <v>RP041</v>
          </cell>
          <cell r="M48" t="str">
            <v>Accepted</v>
          </cell>
        </row>
        <row r="49">
          <cell r="C49" t="str">
            <v>RP042</v>
          </cell>
          <cell r="M49" t="str">
            <v>Accepted</v>
          </cell>
        </row>
        <row r="50">
          <cell r="C50" t="str">
            <v>RP043</v>
          </cell>
          <cell r="M50" t="str">
            <v>Accepted</v>
          </cell>
        </row>
        <row r="51">
          <cell r="C51" t="str">
            <v>RP044</v>
          </cell>
          <cell r="M51" t="str">
            <v>Accepted</v>
          </cell>
        </row>
        <row r="52">
          <cell r="C52" t="str">
            <v>RP045</v>
          </cell>
          <cell r="M52" t="str">
            <v>Accepted</v>
          </cell>
        </row>
        <row r="53">
          <cell r="C53" t="str">
            <v>RP046</v>
          </cell>
          <cell r="M53" t="str">
            <v>Accepted</v>
          </cell>
        </row>
        <row r="54">
          <cell r="C54" t="str">
            <v>RP047</v>
          </cell>
          <cell r="M54" t="str">
            <v>Accepted</v>
          </cell>
        </row>
        <row r="55">
          <cell r="C55" t="str">
            <v>RP048</v>
          </cell>
          <cell r="M55" t="str">
            <v>Accepted</v>
          </cell>
        </row>
        <row r="56">
          <cell r="C56" t="str">
            <v>RP049</v>
          </cell>
        </row>
      </sheetData>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377E-258B-4365-B276-1802ACEE98FF}">
  <sheetPr codeName="Sheet11">
    <tabColor theme="4"/>
  </sheetPr>
  <dimension ref="A1:T50"/>
  <sheetViews>
    <sheetView showRowColHeaders="0" zoomScaleNormal="100" workbookViewId="0">
      <selection activeCell="A8" sqref="A8"/>
    </sheetView>
  </sheetViews>
  <sheetFormatPr defaultColWidth="9.140625" defaultRowHeight="15" x14ac:dyDescent="0.25"/>
  <cols>
    <col min="1" max="1" width="10.42578125" style="24" customWidth="1"/>
    <col min="2" max="4" width="9.140625" style="24"/>
    <col min="5" max="5" width="9.140625" style="24" customWidth="1"/>
    <col min="6" max="6" width="27.7109375" style="24" bestFit="1" customWidth="1"/>
    <col min="7" max="7" width="11.140625" style="24" customWidth="1"/>
    <col min="8" max="8" width="12.42578125" style="24" customWidth="1"/>
    <col min="9" max="9" width="16.28515625" style="24" customWidth="1"/>
    <col min="10" max="10" width="35.7109375" style="24" bestFit="1" customWidth="1"/>
    <col min="11" max="11" width="25.5703125" style="24" bestFit="1" customWidth="1"/>
    <col min="12" max="14" width="9.140625" style="24"/>
    <col min="15" max="15" width="16.140625" style="24" bestFit="1" customWidth="1"/>
    <col min="16" max="18" width="9.140625" style="24"/>
    <col min="19" max="19" width="9.140625" style="24" customWidth="1"/>
    <col min="20" max="16384" width="9.140625" style="24"/>
  </cols>
  <sheetData>
    <row r="1" spans="1:20" s="23" customFormat="1" x14ac:dyDescent="0.25">
      <c r="A1" s="11"/>
      <c r="B1" s="11"/>
      <c r="C1" s="11"/>
      <c r="D1" s="11"/>
      <c r="E1" s="11"/>
      <c r="F1" s="11"/>
      <c r="G1" s="11"/>
      <c r="H1" s="11"/>
      <c r="I1" s="11"/>
      <c r="J1" s="11"/>
      <c r="K1" s="11"/>
      <c r="L1" s="11"/>
      <c r="M1" s="11"/>
      <c r="N1" s="11"/>
      <c r="O1" s="11"/>
      <c r="P1" s="11"/>
      <c r="Q1" s="11"/>
      <c r="R1" s="11"/>
      <c r="S1" s="11"/>
      <c r="T1" s="11"/>
    </row>
    <row r="2" spans="1:20" s="23" customFormat="1" x14ac:dyDescent="0.25">
      <c r="A2" s="11"/>
      <c r="B2" s="11"/>
      <c r="C2" s="11"/>
      <c r="D2" s="11"/>
      <c r="E2" s="11"/>
      <c r="F2" s="11"/>
      <c r="G2" s="11"/>
      <c r="H2" s="11"/>
      <c r="I2" s="11"/>
      <c r="J2" s="11"/>
      <c r="K2" s="11"/>
      <c r="L2" s="11"/>
      <c r="M2" s="11"/>
      <c r="N2" s="11"/>
      <c r="O2" s="11"/>
      <c r="P2" s="11"/>
      <c r="Q2" s="11"/>
      <c r="R2" s="11"/>
      <c r="S2" s="11"/>
      <c r="T2" s="11"/>
    </row>
    <row r="3" spans="1:20" s="23" customFormat="1" x14ac:dyDescent="0.25">
      <c r="A3" s="11"/>
      <c r="B3" s="11"/>
      <c r="C3" s="11"/>
      <c r="D3" s="11"/>
      <c r="E3" s="11"/>
      <c r="F3" s="11"/>
      <c r="G3" s="11"/>
      <c r="H3" s="11"/>
      <c r="I3" s="11"/>
      <c r="J3" s="11"/>
      <c r="K3" s="11"/>
      <c r="L3" s="11"/>
      <c r="M3" s="11"/>
      <c r="N3" s="11"/>
      <c r="O3" s="11"/>
      <c r="P3" s="11"/>
      <c r="Q3" s="11"/>
      <c r="R3" s="11"/>
      <c r="S3" s="11"/>
      <c r="T3" s="11"/>
    </row>
    <row r="4" spans="1:20" s="23" customFormat="1" x14ac:dyDescent="0.25">
      <c r="A4" s="11"/>
      <c r="B4" s="11"/>
      <c r="C4" s="11"/>
      <c r="D4" s="11"/>
      <c r="E4" s="11"/>
      <c r="F4" s="11"/>
      <c r="G4" s="11"/>
      <c r="H4" s="11"/>
      <c r="I4" s="11"/>
      <c r="J4" s="11"/>
      <c r="K4" s="11"/>
      <c r="L4" s="11"/>
      <c r="M4" s="11"/>
      <c r="N4" s="11"/>
      <c r="O4" s="11"/>
      <c r="P4" s="11"/>
      <c r="Q4" s="11"/>
      <c r="R4" s="11"/>
      <c r="S4" s="11"/>
      <c r="T4" s="11"/>
    </row>
    <row r="5" spans="1:20" s="23" customFormat="1" x14ac:dyDescent="0.25">
      <c r="A5" s="11"/>
      <c r="B5" s="11"/>
      <c r="C5" s="11"/>
      <c r="D5" s="11"/>
      <c r="E5" s="11"/>
      <c r="F5" s="11"/>
      <c r="G5" s="11"/>
      <c r="H5" s="11"/>
      <c r="I5" s="11"/>
      <c r="J5" s="11"/>
      <c r="K5" s="11"/>
      <c r="L5" s="11"/>
      <c r="M5" s="11"/>
      <c r="N5" s="11"/>
      <c r="O5" s="11"/>
      <c r="P5" s="11"/>
      <c r="Q5" s="11"/>
      <c r="R5" s="11"/>
      <c r="S5" s="11"/>
      <c r="T5" s="11"/>
    </row>
    <row r="6" spans="1:20" s="23" customFormat="1" x14ac:dyDescent="0.25">
      <c r="A6" s="25"/>
      <c r="B6" s="25"/>
      <c r="C6" s="25"/>
      <c r="D6" s="25"/>
      <c r="E6" s="25"/>
      <c r="F6" s="25"/>
      <c r="G6" s="25"/>
      <c r="H6" s="11"/>
      <c r="I6" s="25"/>
      <c r="J6" s="25"/>
      <c r="K6" s="25"/>
      <c r="L6" s="25"/>
      <c r="M6" s="11"/>
      <c r="N6" s="11"/>
      <c r="O6" s="11"/>
      <c r="P6" s="11"/>
      <c r="Q6" s="11"/>
      <c r="R6" s="11"/>
      <c r="S6" s="11"/>
      <c r="T6" s="11"/>
    </row>
    <row r="7" spans="1:20" s="23" customFormat="1" ht="18.75" x14ac:dyDescent="0.3">
      <c r="A7" s="25"/>
      <c r="B7" s="50" t="str">
        <f>Summary!B5&amp; " Chart"</f>
        <v>Implementation Status Summary Chart</v>
      </c>
      <c r="C7" s="51"/>
      <c r="D7" s="51"/>
      <c r="E7" s="51"/>
      <c r="F7" s="52"/>
      <c r="G7" s="25"/>
      <c r="H7" s="11"/>
      <c r="I7" s="25"/>
      <c r="J7" s="50" t="s">
        <v>76</v>
      </c>
      <c r="K7" s="52"/>
      <c r="L7" s="25"/>
      <c r="M7" s="11"/>
      <c r="N7" s="11"/>
      <c r="O7" s="11"/>
      <c r="P7" s="11"/>
      <c r="Q7" s="11"/>
      <c r="R7" s="11"/>
      <c r="S7" s="11"/>
      <c r="T7" s="11"/>
    </row>
    <row r="8" spans="1:20" s="23" customFormat="1" x14ac:dyDescent="0.25">
      <c r="A8" s="25"/>
      <c r="B8" s="25"/>
      <c r="C8" s="25"/>
      <c r="D8" s="25"/>
      <c r="E8" s="25"/>
      <c r="F8" s="25"/>
      <c r="G8" s="25"/>
      <c r="H8" s="11"/>
      <c r="I8" s="25"/>
      <c r="J8" s="25"/>
      <c r="K8" s="25"/>
      <c r="L8" s="25"/>
      <c r="M8" s="11"/>
      <c r="N8" s="11"/>
      <c r="O8" s="11"/>
      <c r="P8" s="11"/>
      <c r="Q8" s="11"/>
      <c r="R8" s="11"/>
      <c r="S8" s="11"/>
      <c r="T8" s="11"/>
    </row>
    <row r="9" spans="1:20" s="23" customFormat="1" x14ac:dyDescent="0.25">
      <c r="A9" s="25"/>
      <c r="B9" s="25"/>
      <c r="C9" s="25"/>
      <c r="D9" s="25"/>
      <c r="E9" s="25"/>
      <c r="F9" s="25"/>
      <c r="G9" s="25"/>
      <c r="H9" s="11"/>
      <c r="I9" s="25"/>
      <c r="J9" s="25"/>
      <c r="K9" s="25"/>
      <c r="L9" s="25"/>
      <c r="M9" s="11"/>
      <c r="N9" s="11"/>
      <c r="O9" s="11"/>
      <c r="P9" s="11"/>
      <c r="Q9" s="11"/>
      <c r="R9" s="11"/>
      <c r="S9" s="11"/>
      <c r="T9" s="11"/>
    </row>
    <row r="10" spans="1:20" s="23" customFormat="1" x14ac:dyDescent="0.25">
      <c r="A10" s="25"/>
      <c r="B10" s="25"/>
      <c r="C10" s="25"/>
      <c r="D10" s="25"/>
      <c r="E10" s="25"/>
      <c r="F10" s="25"/>
      <c r="G10" s="25"/>
      <c r="H10" s="11"/>
      <c r="I10" s="25"/>
      <c r="J10" s="25"/>
      <c r="K10" s="25"/>
      <c r="L10" s="25"/>
      <c r="M10" s="11"/>
      <c r="N10" s="11"/>
      <c r="O10" s="11"/>
      <c r="P10" s="11"/>
      <c r="Q10" s="11"/>
      <c r="R10" s="11"/>
      <c r="S10" s="11"/>
      <c r="T10" s="11"/>
    </row>
    <row r="11" spans="1:20" s="23" customFormat="1" x14ac:dyDescent="0.25">
      <c r="A11" s="25"/>
      <c r="B11" s="25"/>
      <c r="C11" s="25"/>
      <c r="D11" s="25"/>
      <c r="E11" s="25"/>
      <c r="F11" s="25"/>
      <c r="G11" s="25"/>
      <c r="H11" s="11"/>
      <c r="I11" s="25"/>
      <c r="J11" s="25"/>
      <c r="K11" s="25"/>
      <c r="L11" s="25"/>
      <c r="M11" s="11"/>
      <c r="N11" s="11"/>
      <c r="O11" s="11"/>
      <c r="P11" s="11"/>
      <c r="Q11" s="11"/>
      <c r="R11" s="11"/>
      <c r="S11" s="11"/>
      <c r="T11" s="11"/>
    </row>
    <row r="12" spans="1:20" s="23" customFormat="1" x14ac:dyDescent="0.25">
      <c r="A12" s="25"/>
      <c r="B12" s="25"/>
      <c r="C12" s="25"/>
      <c r="D12" s="25"/>
      <c r="E12" s="25"/>
      <c r="F12" s="25"/>
      <c r="G12" s="25"/>
      <c r="H12" s="11"/>
      <c r="I12" s="25"/>
      <c r="J12" s="25"/>
      <c r="K12" s="25"/>
      <c r="L12" s="25"/>
      <c r="M12" s="11"/>
      <c r="N12" s="11"/>
      <c r="O12" s="11"/>
      <c r="P12" s="11"/>
      <c r="Q12" s="11"/>
      <c r="R12" s="11"/>
      <c r="S12" s="11"/>
      <c r="T12" s="11"/>
    </row>
    <row r="13" spans="1:20" s="23" customFormat="1" x14ac:dyDescent="0.25">
      <c r="A13" s="25"/>
      <c r="B13" s="25"/>
      <c r="C13" s="25"/>
      <c r="D13" s="25"/>
      <c r="E13" s="25"/>
      <c r="F13" s="25"/>
      <c r="G13" s="25"/>
      <c r="H13" s="11"/>
      <c r="I13" s="25"/>
      <c r="J13" s="25"/>
      <c r="K13" s="25"/>
      <c r="L13" s="25"/>
      <c r="M13" s="11"/>
      <c r="N13" s="11"/>
      <c r="O13" s="11"/>
      <c r="P13" s="11"/>
      <c r="Q13" s="11"/>
      <c r="R13" s="11"/>
      <c r="S13" s="11"/>
      <c r="T13" s="11"/>
    </row>
    <row r="14" spans="1:20" s="23" customFormat="1" x14ac:dyDescent="0.25">
      <c r="A14" s="25"/>
      <c r="B14" s="25"/>
      <c r="C14" s="25"/>
      <c r="D14" s="25"/>
      <c r="E14" s="25"/>
      <c r="F14" s="25"/>
      <c r="G14" s="25"/>
      <c r="H14" s="11"/>
      <c r="I14" s="25"/>
      <c r="J14" s="25"/>
      <c r="K14" s="25"/>
      <c r="L14" s="25"/>
      <c r="M14" s="11"/>
      <c r="N14" s="11"/>
      <c r="O14" s="11"/>
      <c r="P14" s="11"/>
      <c r="Q14" s="11"/>
      <c r="R14" s="11"/>
      <c r="S14" s="11"/>
      <c r="T14" s="11"/>
    </row>
    <row r="15" spans="1:20" s="23" customFormat="1" x14ac:dyDescent="0.25">
      <c r="A15" s="25"/>
      <c r="B15" s="25"/>
      <c r="C15" s="25"/>
      <c r="D15" s="25"/>
      <c r="E15" s="25"/>
      <c r="F15" s="25"/>
      <c r="G15" s="25"/>
      <c r="H15" s="11"/>
      <c r="I15" s="25"/>
      <c r="J15" s="25"/>
      <c r="K15" s="25"/>
      <c r="L15" s="25"/>
      <c r="M15" s="11"/>
      <c r="N15" s="11"/>
      <c r="O15" s="11"/>
      <c r="P15" s="11"/>
      <c r="Q15" s="11"/>
      <c r="R15" s="11"/>
      <c r="S15" s="11"/>
      <c r="T15" s="11"/>
    </row>
    <row r="16" spans="1:20" s="23" customFormat="1" x14ac:dyDescent="0.25">
      <c r="A16" s="25"/>
      <c r="B16" s="25"/>
      <c r="C16" s="25"/>
      <c r="D16" s="25"/>
      <c r="E16" s="25"/>
      <c r="F16" s="25"/>
      <c r="G16" s="25"/>
      <c r="H16" s="11"/>
      <c r="I16" s="25"/>
      <c r="J16" s="25"/>
      <c r="K16" s="25"/>
      <c r="L16" s="25"/>
      <c r="M16" s="11"/>
      <c r="N16" s="11"/>
      <c r="O16" s="11"/>
      <c r="P16" s="11"/>
      <c r="Q16" s="11"/>
      <c r="R16" s="11"/>
      <c r="S16" s="11"/>
      <c r="T16" s="11"/>
    </row>
    <row r="17" spans="1:20" s="23" customFormat="1" x14ac:dyDescent="0.25">
      <c r="A17" s="25"/>
      <c r="B17" s="25"/>
      <c r="C17" s="25"/>
      <c r="D17" s="25"/>
      <c r="E17" s="25"/>
      <c r="F17" s="25"/>
      <c r="G17" s="25"/>
      <c r="H17" s="11"/>
      <c r="I17" s="25"/>
      <c r="J17" s="25"/>
      <c r="K17" s="25"/>
      <c r="L17" s="25"/>
      <c r="M17" s="11"/>
      <c r="N17" s="11"/>
      <c r="O17" s="11"/>
      <c r="P17" s="11"/>
      <c r="Q17" s="11"/>
      <c r="R17" s="11"/>
      <c r="S17" s="11"/>
      <c r="T17" s="11"/>
    </row>
    <row r="18" spans="1:20" s="23" customFormat="1" x14ac:dyDescent="0.25">
      <c r="A18" s="25"/>
      <c r="B18" s="25"/>
      <c r="C18" s="25"/>
      <c r="D18" s="25"/>
      <c r="E18" s="25"/>
      <c r="F18" s="25"/>
      <c r="G18" s="25"/>
      <c r="H18" s="11"/>
      <c r="I18" s="25"/>
      <c r="J18" s="25"/>
      <c r="K18" s="25"/>
      <c r="L18" s="25"/>
      <c r="M18" s="11"/>
      <c r="N18" s="11"/>
      <c r="O18" s="11"/>
      <c r="P18" s="11"/>
      <c r="Q18" s="11"/>
      <c r="R18" s="11"/>
      <c r="S18" s="11"/>
      <c r="T18" s="11"/>
    </row>
    <row r="19" spans="1:20" s="23" customFormat="1" x14ac:dyDescent="0.25">
      <c r="A19" s="25"/>
      <c r="B19" s="25"/>
      <c r="C19" s="25"/>
      <c r="D19" s="25"/>
      <c r="E19" s="25"/>
      <c r="F19" s="25"/>
      <c r="G19" s="25"/>
      <c r="H19" s="11"/>
      <c r="I19" s="25"/>
      <c r="J19" s="25"/>
      <c r="K19" s="25"/>
      <c r="L19" s="25"/>
      <c r="M19" s="11"/>
      <c r="N19" s="11"/>
      <c r="O19" s="11"/>
      <c r="P19" s="11"/>
      <c r="Q19" s="11"/>
      <c r="R19" s="11"/>
      <c r="S19" s="11"/>
      <c r="T19" s="11"/>
    </row>
    <row r="20" spans="1:20" s="23" customFormat="1" x14ac:dyDescent="0.25">
      <c r="A20" s="25"/>
      <c r="B20" s="25"/>
      <c r="C20" s="25"/>
      <c r="D20" s="25"/>
      <c r="E20" s="25"/>
      <c r="F20" s="25"/>
      <c r="G20" s="25"/>
      <c r="H20" s="11"/>
      <c r="I20" s="25"/>
      <c r="J20" s="25"/>
      <c r="K20" s="25"/>
      <c r="L20" s="25"/>
      <c r="M20" s="11"/>
      <c r="N20" s="11"/>
      <c r="O20" s="11"/>
      <c r="P20" s="11"/>
      <c r="Q20" s="11"/>
      <c r="R20" s="11"/>
      <c r="S20" s="11"/>
      <c r="T20" s="11"/>
    </row>
    <row r="21" spans="1:20" s="23" customFormat="1" x14ac:dyDescent="0.25">
      <c r="A21" s="25"/>
      <c r="B21" s="25"/>
      <c r="C21" s="25"/>
      <c r="D21" s="25"/>
      <c r="E21" s="25"/>
      <c r="F21" s="25"/>
      <c r="G21" s="25"/>
      <c r="H21" s="11"/>
      <c r="I21" s="25"/>
      <c r="J21" s="25"/>
      <c r="K21" s="25"/>
      <c r="L21" s="25"/>
      <c r="M21" s="11"/>
      <c r="N21" s="11"/>
      <c r="O21" s="11"/>
      <c r="P21" s="11"/>
      <c r="Q21" s="11"/>
      <c r="R21" s="11"/>
      <c r="S21" s="11"/>
      <c r="T21" s="11"/>
    </row>
    <row r="22" spans="1:20" s="23" customFormat="1" x14ac:dyDescent="0.25">
      <c r="A22" s="25"/>
      <c r="B22" s="25"/>
      <c r="C22" s="25"/>
      <c r="D22" s="25"/>
      <c r="E22" s="25"/>
      <c r="F22" s="25"/>
      <c r="G22" s="25"/>
      <c r="H22" s="11"/>
      <c r="I22" s="25"/>
      <c r="J22" s="25"/>
      <c r="K22" s="25"/>
      <c r="L22" s="25"/>
      <c r="M22" s="11"/>
      <c r="N22" s="11"/>
      <c r="O22" s="11"/>
      <c r="P22" s="11"/>
      <c r="Q22" s="11"/>
      <c r="R22" s="11"/>
      <c r="S22" s="11"/>
      <c r="T22" s="11"/>
    </row>
    <row r="23" spans="1:20" s="23" customFormat="1" x14ac:dyDescent="0.25">
      <c r="A23" s="25"/>
      <c r="B23" s="25"/>
      <c r="C23" s="25"/>
      <c r="D23" s="25"/>
      <c r="E23" s="25"/>
      <c r="F23" s="25"/>
      <c r="G23" s="25"/>
      <c r="H23" s="11"/>
      <c r="I23" s="25"/>
      <c r="J23" s="25"/>
      <c r="K23" s="25"/>
      <c r="L23" s="25"/>
      <c r="M23" s="11"/>
      <c r="N23" s="11"/>
      <c r="O23" s="11"/>
      <c r="P23" s="11"/>
      <c r="Q23" s="11"/>
      <c r="R23" s="11"/>
      <c r="S23" s="11"/>
      <c r="T23" s="11"/>
    </row>
    <row r="24" spans="1:20" s="23" customFormat="1" x14ac:dyDescent="0.25">
      <c r="A24" s="25"/>
      <c r="B24" s="25"/>
      <c r="C24" s="25"/>
      <c r="D24" s="25"/>
      <c r="E24" s="25"/>
      <c r="F24" s="25"/>
      <c r="G24" s="25"/>
      <c r="H24" s="11"/>
      <c r="I24" s="25"/>
      <c r="J24" s="25"/>
      <c r="K24" s="25"/>
      <c r="L24" s="25"/>
      <c r="M24" s="11"/>
      <c r="N24" s="11"/>
      <c r="O24" s="11"/>
      <c r="P24" s="11"/>
      <c r="Q24" s="11"/>
      <c r="R24" s="11"/>
      <c r="S24" s="11"/>
      <c r="T24" s="11"/>
    </row>
    <row r="25" spans="1:20" s="23" customFormat="1" x14ac:dyDescent="0.25">
      <c r="A25" s="25"/>
      <c r="B25" s="25"/>
      <c r="C25" s="25"/>
      <c r="D25" s="25"/>
      <c r="E25" s="25"/>
      <c r="F25" s="25"/>
      <c r="G25" s="25"/>
      <c r="H25" s="11"/>
      <c r="I25" s="25"/>
      <c r="J25" s="25"/>
      <c r="K25" s="25"/>
      <c r="L25" s="25"/>
      <c r="M25" s="11"/>
      <c r="N25" s="11"/>
      <c r="O25" s="11"/>
      <c r="P25" s="11"/>
      <c r="Q25" s="11"/>
      <c r="R25" s="11"/>
      <c r="S25" s="11"/>
      <c r="T25" s="11"/>
    </row>
    <row r="26" spans="1:20" s="23" customFormat="1" x14ac:dyDescent="0.25">
      <c r="A26" s="25"/>
      <c r="B26" s="25"/>
      <c r="C26" s="25"/>
      <c r="D26" s="25"/>
      <c r="E26" s="25"/>
      <c r="F26" s="25"/>
      <c r="G26" s="25"/>
      <c r="H26" s="11"/>
      <c r="I26" s="25"/>
      <c r="J26" s="25"/>
      <c r="K26" s="25"/>
      <c r="L26" s="25"/>
      <c r="M26" s="11"/>
      <c r="N26" s="11"/>
      <c r="O26" s="11"/>
      <c r="P26" s="11"/>
      <c r="Q26" s="11"/>
      <c r="R26" s="11"/>
      <c r="S26" s="11"/>
      <c r="T26" s="11"/>
    </row>
    <row r="27" spans="1:20" s="23" customFormat="1" x14ac:dyDescent="0.25">
      <c r="A27" s="11"/>
      <c r="B27" s="11"/>
      <c r="C27" s="11"/>
      <c r="D27" s="11"/>
      <c r="E27" s="11"/>
      <c r="F27" s="11"/>
      <c r="G27" s="11"/>
      <c r="H27" s="11"/>
      <c r="I27" s="11"/>
      <c r="J27" s="11"/>
      <c r="K27" s="11"/>
      <c r="L27" s="11"/>
      <c r="M27" s="11"/>
      <c r="N27" s="11"/>
      <c r="O27" s="11"/>
      <c r="P27" s="11"/>
      <c r="Q27" s="11"/>
      <c r="R27" s="11"/>
      <c r="S27" s="11"/>
      <c r="T27" s="11"/>
    </row>
    <row r="28" spans="1:20" s="23" customFormat="1" x14ac:dyDescent="0.25">
      <c r="A28" s="31"/>
      <c r="B28" s="31"/>
      <c r="C28" s="31"/>
      <c r="D28" s="31"/>
      <c r="E28" s="31"/>
      <c r="F28" s="31"/>
      <c r="G28" s="31"/>
      <c r="H28" s="11"/>
      <c r="I28" s="31"/>
      <c r="J28" s="31"/>
      <c r="K28" s="31"/>
      <c r="L28" s="31"/>
      <c r="M28" s="11"/>
      <c r="N28" s="11"/>
      <c r="O28" s="11"/>
      <c r="P28" s="11"/>
      <c r="Q28" s="11"/>
      <c r="R28" s="11"/>
      <c r="S28" s="11"/>
      <c r="T28" s="11"/>
    </row>
    <row r="29" spans="1:20" s="23" customFormat="1" ht="18.75" x14ac:dyDescent="0.3">
      <c r="A29" s="31"/>
      <c r="B29" s="53" t="s">
        <v>73</v>
      </c>
      <c r="C29" s="53"/>
      <c r="D29" s="53"/>
      <c r="E29" s="53"/>
      <c r="F29" s="53"/>
      <c r="G29" s="31"/>
      <c r="H29" s="11"/>
      <c r="I29" s="31"/>
      <c r="J29" s="53" t="s">
        <v>74</v>
      </c>
      <c r="K29" s="53"/>
      <c r="L29" s="31"/>
      <c r="M29" s="11"/>
      <c r="N29" s="11"/>
      <c r="O29" s="11"/>
      <c r="P29" s="11"/>
      <c r="Q29" s="11"/>
      <c r="R29" s="11"/>
      <c r="S29" s="11"/>
      <c r="T29" s="11"/>
    </row>
    <row r="30" spans="1:20" s="23" customFormat="1" x14ac:dyDescent="0.25">
      <c r="A30" s="31"/>
      <c r="B30" s="31"/>
      <c r="C30" s="31"/>
      <c r="D30" s="31"/>
      <c r="E30" s="31"/>
      <c r="F30" s="31"/>
      <c r="G30" s="31"/>
      <c r="H30" s="11"/>
      <c r="I30" s="31"/>
      <c r="J30" s="31"/>
      <c r="K30" s="31"/>
      <c r="L30" s="31"/>
      <c r="M30" s="11"/>
      <c r="N30" s="11"/>
      <c r="O30" s="11"/>
      <c r="P30" s="11"/>
      <c r="Q30" s="11"/>
      <c r="R30" s="11"/>
      <c r="S30" s="11"/>
      <c r="T30" s="11"/>
    </row>
    <row r="31" spans="1:20" s="23" customFormat="1" x14ac:dyDescent="0.25">
      <c r="A31" s="31"/>
      <c r="B31" s="31"/>
      <c r="C31" s="31"/>
      <c r="D31" s="31"/>
      <c r="E31" s="31"/>
      <c r="F31" s="31"/>
      <c r="G31" s="31"/>
      <c r="H31" s="11"/>
      <c r="I31" s="31"/>
      <c r="J31" s="31"/>
      <c r="K31" s="31"/>
      <c r="L31" s="31"/>
      <c r="M31" s="11"/>
      <c r="N31" s="11"/>
      <c r="O31" s="11"/>
      <c r="P31" s="11"/>
      <c r="Q31" s="11"/>
      <c r="R31" s="11"/>
      <c r="S31" s="11"/>
      <c r="T31" s="11"/>
    </row>
    <row r="32" spans="1:20" s="23" customFormat="1" x14ac:dyDescent="0.25">
      <c r="A32" s="31"/>
      <c r="B32" s="31"/>
      <c r="C32" s="31"/>
      <c r="D32" s="31"/>
      <c r="E32" s="31"/>
      <c r="F32" s="31"/>
      <c r="G32" s="31"/>
      <c r="H32" s="11"/>
      <c r="I32" s="31"/>
      <c r="J32" s="31"/>
      <c r="K32" s="31"/>
      <c r="L32" s="31"/>
      <c r="M32" s="11"/>
      <c r="N32" s="11"/>
      <c r="O32" s="11"/>
      <c r="P32" s="11"/>
      <c r="Q32" s="11"/>
      <c r="R32" s="11"/>
      <c r="S32" s="11"/>
      <c r="T32" s="11"/>
    </row>
    <row r="33" spans="1:20" s="23" customFormat="1" x14ac:dyDescent="0.25">
      <c r="A33" s="31"/>
      <c r="B33" s="31"/>
      <c r="C33" s="31"/>
      <c r="D33" s="31"/>
      <c r="E33" s="31"/>
      <c r="F33" s="31"/>
      <c r="G33" s="31"/>
      <c r="H33" s="11"/>
      <c r="I33" s="31"/>
      <c r="J33" s="31"/>
      <c r="K33" s="31"/>
      <c r="L33" s="31"/>
      <c r="M33" s="11"/>
      <c r="N33" s="11"/>
      <c r="O33" s="11"/>
      <c r="P33" s="11"/>
      <c r="Q33" s="11"/>
      <c r="R33" s="11"/>
      <c r="S33" s="11"/>
      <c r="T33" s="11"/>
    </row>
    <row r="34" spans="1:20" s="23" customFormat="1" x14ac:dyDescent="0.25">
      <c r="A34" s="31"/>
      <c r="B34" s="31"/>
      <c r="C34" s="31"/>
      <c r="D34" s="31"/>
      <c r="E34" s="31"/>
      <c r="F34" s="31"/>
      <c r="G34" s="31"/>
      <c r="H34" s="11"/>
      <c r="I34" s="31"/>
      <c r="J34" s="31"/>
      <c r="K34" s="31"/>
      <c r="L34" s="31"/>
      <c r="M34" s="11"/>
      <c r="N34" s="11"/>
      <c r="O34" s="11"/>
      <c r="P34" s="11"/>
      <c r="Q34" s="11"/>
      <c r="R34" s="11"/>
      <c r="S34" s="11"/>
      <c r="T34" s="11"/>
    </row>
    <row r="35" spans="1:20" s="23" customFormat="1" x14ac:dyDescent="0.25">
      <c r="A35" s="31"/>
      <c r="B35" s="31"/>
      <c r="C35" s="31"/>
      <c r="D35" s="31"/>
      <c r="E35" s="31"/>
      <c r="F35" s="31"/>
      <c r="G35" s="31"/>
      <c r="H35" s="11"/>
      <c r="I35" s="31"/>
      <c r="J35" s="31"/>
      <c r="K35" s="31"/>
      <c r="L35" s="31"/>
      <c r="M35" s="11"/>
      <c r="N35" s="11"/>
      <c r="O35" s="11"/>
      <c r="P35" s="11"/>
      <c r="Q35" s="11"/>
      <c r="R35" s="11"/>
      <c r="S35" s="11"/>
      <c r="T35" s="11"/>
    </row>
    <row r="36" spans="1:20" s="23" customFormat="1" x14ac:dyDescent="0.25">
      <c r="A36" s="31"/>
      <c r="B36" s="31"/>
      <c r="C36" s="31"/>
      <c r="D36" s="31"/>
      <c r="E36" s="31"/>
      <c r="F36" s="31"/>
      <c r="G36" s="31"/>
      <c r="H36" s="11"/>
      <c r="I36" s="31"/>
      <c r="J36" s="31"/>
      <c r="K36" s="31"/>
      <c r="L36" s="31"/>
      <c r="M36" s="11"/>
      <c r="N36" s="11"/>
      <c r="O36" s="11"/>
      <c r="P36" s="11"/>
      <c r="Q36" s="11"/>
      <c r="R36" s="11"/>
      <c r="S36" s="11"/>
      <c r="T36" s="11"/>
    </row>
    <row r="37" spans="1:20" s="23" customFormat="1" x14ac:dyDescent="0.25">
      <c r="A37" s="31"/>
      <c r="B37" s="31"/>
      <c r="C37" s="31"/>
      <c r="D37" s="31"/>
      <c r="E37" s="31"/>
      <c r="F37" s="31"/>
      <c r="G37" s="31"/>
      <c r="H37" s="11"/>
      <c r="I37" s="31"/>
      <c r="J37" s="31"/>
      <c r="K37" s="31"/>
      <c r="L37" s="31"/>
      <c r="M37" s="11"/>
      <c r="N37" s="11"/>
      <c r="O37" s="11"/>
      <c r="P37" s="11"/>
      <c r="Q37" s="11"/>
      <c r="R37" s="11"/>
      <c r="S37" s="11"/>
      <c r="T37" s="11"/>
    </row>
    <row r="38" spans="1:20" s="23" customFormat="1" x14ac:dyDescent="0.25">
      <c r="A38" s="31"/>
      <c r="B38" s="31"/>
      <c r="C38" s="31"/>
      <c r="D38" s="31"/>
      <c r="E38" s="31"/>
      <c r="F38" s="31"/>
      <c r="G38" s="31"/>
      <c r="H38" s="11"/>
      <c r="I38" s="31"/>
      <c r="J38" s="31"/>
      <c r="K38" s="31"/>
      <c r="L38" s="31"/>
      <c r="M38" s="11"/>
      <c r="N38" s="11"/>
      <c r="O38" s="11"/>
      <c r="P38" s="11"/>
      <c r="Q38" s="11"/>
      <c r="R38" s="11"/>
      <c r="S38" s="11"/>
      <c r="T38" s="11"/>
    </row>
    <row r="39" spans="1:20" s="23" customFormat="1" x14ac:dyDescent="0.25">
      <c r="A39" s="31"/>
      <c r="B39" s="31"/>
      <c r="C39" s="31"/>
      <c r="D39" s="31"/>
      <c r="E39" s="31"/>
      <c r="F39" s="31"/>
      <c r="G39" s="31"/>
      <c r="H39" s="11"/>
      <c r="I39" s="31"/>
      <c r="J39" s="31"/>
      <c r="K39" s="31"/>
      <c r="L39" s="31"/>
      <c r="M39" s="11"/>
      <c r="N39" s="11"/>
      <c r="O39" s="11"/>
      <c r="P39" s="11"/>
      <c r="Q39" s="11"/>
      <c r="R39" s="11"/>
      <c r="S39" s="11"/>
      <c r="T39" s="11"/>
    </row>
    <row r="40" spans="1:20" s="23" customFormat="1" x14ac:dyDescent="0.25">
      <c r="A40" s="31"/>
      <c r="B40" s="31"/>
      <c r="C40" s="31"/>
      <c r="D40" s="31"/>
      <c r="E40" s="31"/>
      <c r="F40" s="31"/>
      <c r="G40" s="31"/>
      <c r="H40" s="11"/>
      <c r="I40" s="31"/>
      <c r="J40" s="31"/>
      <c r="K40" s="31"/>
      <c r="L40" s="31"/>
      <c r="M40" s="11"/>
      <c r="N40" s="11"/>
      <c r="O40" s="11"/>
      <c r="P40" s="11"/>
      <c r="Q40" s="11"/>
      <c r="R40" s="11"/>
      <c r="S40" s="11"/>
      <c r="T40" s="11"/>
    </row>
    <row r="41" spans="1:20" s="23" customFormat="1" x14ac:dyDescent="0.25">
      <c r="A41" s="31"/>
      <c r="B41" s="31"/>
      <c r="C41" s="31"/>
      <c r="D41" s="31"/>
      <c r="E41" s="31"/>
      <c r="F41" s="31"/>
      <c r="G41" s="31"/>
      <c r="H41" s="11"/>
      <c r="I41" s="31"/>
      <c r="J41" s="31"/>
      <c r="K41" s="31"/>
      <c r="L41" s="31"/>
      <c r="M41" s="11"/>
      <c r="N41" s="11"/>
      <c r="O41" s="11"/>
      <c r="P41" s="11"/>
      <c r="Q41" s="11"/>
      <c r="R41" s="11"/>
      <c r="S41" s="11"/>
      <c r="T41" s="11"/>
    </row>
    <row r="42" spans="1:20" s="23" customFormat="1" x14ac:dyDescent="0.25">
      <c r="A42" s="31"/>
      <c r="B42" s="31"/>
      <c r="C42" s="31"/>
      <c r="D42" s="31"/>
      <c r="E42" s="31"/>
      <c r="F42" s="31"/>
      <c r="G42" s="31"/>
      <c r="H42" s="11"/>
      <c r="I42" s="31"/>
      <c r="J42" s="31"/>
      <c r="K42" s="31"/>
      <c r="L42" s="31"/>
      <c r="M42" s="11"/>
      <c r="N42" s="11"/>
      <c r="O42" s="11"/>
      <c r="P42" s="11"/>
      <c r="Q42" s="11"/>
      <c r="R42" s="11"/>
      <c r="S42" s="11"/>
      <c r="T42" s="11"/>
    </row>
    <row r="43" spans="1:20" s="23" customFormat="1" x14ac:dyDescent="0.25">
      <c r="A43" s="31"/>
      <c r="B43" s="31"/>
      <c r="C43" s="31"/>
      <c r="D43" s="31"/>
      <c r="E43" s="31"/>
      <c r="F43" s="31"/>
      <c r="G43" s="31"/>
      <c r="H43" s="11"/>
      <c r="I43" s="31"/>
      <c r="J43" s="31"/>
      <c r="K43" s="31"/>
      <c r="L43" s="31"/>
      <c r="M43" s="11"/>
      <c r="N43" s="11"/>
      <c r="O43" s="11"/>
      <c r="P43" s="11"/>
      <c r="Q43" s="11"/>
      <c r="R43" s="11"/>
      <c r="S43" s="11"/>
      <c r="T43" s="11"/>
    </row>
    <row r="44" spans="1:20" s="23" customFormat="1" x14ac:dyDescent="0.25">
      <c r="A44" s="31"/>
      <c r="B44" s="31"/>
      <c r="C44" s="31"/>
      <c r="D44" s="31"/>
      <c r="E44" s="31"/>
      <c r="F44" s="31"/>
      <c r="G44" s="31"/>
      <c r="H44" s="11"/>
      <c r="I44" s="31"/>
      <c r="J44" s="31"/>
      <c r="K44" s="31"/>
      <c r="L44" s="31"/>
      <c r="M44" s="11"/>
      <c r="N44" s="11"/>
      <c r="O44" s="11"/>
      <c r="P44" s="11"/>
      <c r="Q44" s="11"/>
      <c r="R44" s="11"/>
      <c r="S44" s="11"/>
      <c r="T44" s="11"/>
    </row>
    <row r="45" spans="1:20" s="23" customFormat="1" x14ac:dyDescent="0.25">
      <c r="A45" s="31"/>
      <c r="B45" s="31"/>
      <c r="C45" s="31"/>
      <c r="D45" s="31"/>
      <c r="E45" s="31"/>
      <c r="F45" s="31"/>
      <c r="G45" s="31"/>
      <c r="H45" s="11"/>
      <c r="I45" s="31"/>
      <c r="J45" s="31"/>
      <c r="K45" s="31"/>
      <c r="L45" s="31"/>
      <c r="M45" s="11"/>
      <c r="N45" s="11"/>
      <c r="O45" s="11"/>
      <c r="P45" s="11"/>
      <c r="Q45" s="11"/>
      <c r="R45" s="11"/>
      <c r="S45" s="11"/>
      <c r="T45" s="11"/>
    </row>
    <row r="46" spans="1:20" s="23" customFormat="1" x14ac:dyDescent="0.25">
      <c r="A46" s="31"/>
      <c r="B46" s="31"/>
      <c r="C46" s="31"/>
      <c r="D46" s="31"/>
      <c r="E46" s="31"/>
      <c r="F46" s="31"/>
      <c r="G46" s="31"/>
      <c r="H46" s="11"/>
      <c r="I46" s="31"/>
      <c r="J46" s="31"/>
      <c r="K46" s="31"/>
      <c r="L46" s="31"/>
      <c r="M46" s="11"/>
      <c r="N46" s="11"/>
      <c r="O46" s="11"/>
      <c r="P46" s="11"/>
      <c r="Q46" s="11"/>
      <c r="R46" s="11"/>
      <c r="S46" s="11"/>
      <c r="T46" s="11"/>
    </row>
    <row r="47" spans="1:20" s="23" customFormat="1" x14ac:dyDescent="0.25">
      <c r="A47" s="31"/>
      <c r="B47" s="31"/>
      <c r="C47" s="31"/>
      <c r="D47" s="31"/>
      <c r="E47" s="31"/>
      <c r="F47" s="31"/>
      <c r="G47" s="31"/>
      <c r="H47" s="11"/>
      <c r="I47" s="31"/>
      <c r="J47" s="31"/>
      <c r="K47" s="31"/>
      <c r="L47" s="31"/>
      <c r="M47" s="11"/>
      <c r="N47" s="11"/>
      <c r="O47" s="11"/>
      <c r="P47" s="11"/>
      <c r="Q47" s="11"/>
      <c r="R47" s="11"/>
      <c r="S47" s="11"/>
      <c r="T47" s="11"/>
    </row>
    <row r="48" spans="1:20" s="23" customFormat="1" x14ac:dyDescent="0.25">
      <c r="A48" s="11"/>
      <c r="B48" s="11"/>
      <c r="C48" s="11"/>
      <c r="D48" s="11"/>
      <c r="E48" s="11"/>
      <c r="F48" s="11"/>
      <c r="G48" s="11"/>
      <c r="H48" s="11"/>
      <c r="I48" s="11"/>
      <c r="J48" s="11"/>
      <c r="K48" s="11"/>
      <c r="L48" s="11"/>
      <c r="M48" s="11"/>
      <c r="N48" s="11"/>
      <c r="O48" s="11"/>
      <c r="P48" s="11"/>
      <c r="Q48" s="11"/>
      <c r="R48" s="11"/>
      <c r="S48" s="11"/>
      <c r="T48" s="11"/>
    </row>
    <row r="49" spans="1:20" s="23" customFormat="1" x14ac:dyDescent="0.25">
      <c r="A49" s="11"/>
      <c r="B49" s="11"/>
      <c r="C49" s="11"/>
      <c r="D49" s="11"/>
      <c r="E49" s="11"/>
      <c r="F49" s="11"/>
      <c r="G49" s="11"/>
      <c r="H49" s="11"/>
      <c r="I49" s="11"/>
      <c r="J49" s="11"/>
      <c r="K49" s="11"/>
      <c r="L49" s="11"/>
      <c r="M49" s="11"/>
      <c r="N49" s="11"/>
      <c r="O49" s="11"/>
      <c r="P49" s="11"/>
      <c r="Q49" s="11"/>
      <c r="R49" s="11"/>
      <c r="S49" s="11"/>
      <c r="T49" s="11"/>
    </row>
    <row r="50" spans="1:20" s="23" customFormat="1" x14ac:dyDescent="0.25">
      <c r="A50" s="11"/>
      <c r="B50" s="11"/>
      <c r="C50" s="11"/>
      <c r="D50" s="11"/>
      <c r="E50" s="11"/>
      <c r="F50" s="11"/>
      <c r="G50" s="11"/>
      <c r="H50" s="11"/>
      <c r="I50" s="11"/>
      <c r="J50" s="11"/>
      <c r="K50" s="11"/>
      <c r="L50" s="11"/>
      <c r="M50" s="11"/>
      <c r="N50" s="11"/>
      <c r="O50" s="11"/>
      <c r="P50" s="11"/>
      <c r="Q50" s="11"/>
      <c r="R50" s="11"/>
      <c r="S50" s="11"/>
      <c r="T50" s="11"/>
    </row>
  </sheetData>
  <mergeCells count="4">
    <mergeCell ref="B7:F7"/>
    <mergeCell ref="B29:F29"/>
    <mergeCell ref="J29:K29"/>
    <mergeCell ref="J7:K7"/>
  </mergeCells>
  <pageMargins left="0.7" right="0.7" top="0.75" bottom="0.75" header="0.3" footer="0.3"/>
  <pageSetup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6829-3ED4-4328-B2FB-D39EEBAFBEC1}">
  <sheetPr codeName="Sheet4">
    <tabColor theme="4"/>
  </sheetPr>
  <dimension ref="E6:R9"/>
  <sheetViews>
    <sheetView showRowColHeaders="0" workbookViewId="0">
      <selection activeCell="A8" sqref="A8"/>
    </sheetView>
  </sheetViews>
  <sheetFormatPr defaultColWidth="9.140625" defaultRowHeight="15" x14ac:dyDescent="0.25"/>
  <cols>
    <col min="1" max="16384" width="9.140625" style="11"/>
  </cols>
  <sheetData>
    <row r="6" spans="5:18" x14ac:dyDescent="0.25">
      <c r="E6" s="54" t="s">
        <v>77</v>
      </c>
      <c r="F6" s="54"/>
      <c r="G6" s="54"/>
      <c r="H6" s="54"/>
      <c r="I6" s="54"/>
      <c r="J6" s="54"/>
      <c r="K6" s="54"/>
      <c r="L6" s="54"/>
      <c r="M6" s="54"/>
      <c r="N6" s="54"/>
      <c r="O6" s="54"/>
      <c r="P6" s="54"/>
      <c r="Q6" s="54"/>
      <c r="R6" s="54"/>
    </row>
    <row r="7" spans="5:18" x14ac:dyDescent="0.25">
      <c r="E7" s="54"/>
      <c r="F7" s="54"/>
      <c r="G7" s="54"/>
      <c r="H7" s="54"/>
      <c r="I7" s="54"/>
      <c r="J7" s="54"/>
      <c r="K7" s="54"/>
      <c r="L7" s="54"/>
      <c r="M7" s="54"/>
      <c r="N7" s="54"/>
      <c r="O7" s="54"/>
      <c r="P7" s="54"/>
      <c r="Q7" s="54"/>
      <c r="R7" s="54"/>
    </row>
    <row r="8" spans="5:18" x14ac:dyDescent="0.25">
      <c r="E8" s="54"/>
      <c r="F8" s="54"/>
      <c r="G8" s="54"/>
      <c r="H8" s="54"/>
      <c r="I8" s="54"/>
      <c r="J8" s="54"/>
      <c r="K8" s="54"/>
      <c r="L8" s="54"/>
      <c r="M8" s="54"/>
      <c r="N8" s="54"/>
      <c r="O8" s="54"/>
      <c r="P8" s="54"/>
      <c r="Q8" s="54"/>
      <c r="R8" s="54"/>
    </row>
    <row r="9" spans="5:18" x14ac:dyDescent="0.25">
      <c r="E9" s="54"/>
      <c r="F9" s="54"/>
      <c r="G9" s="54"/>
      <c r="H9" s="54"/>
      <c r="I9" s="54"/>
      <c r="J9" s="54"/>
      <c r="K9" s="54"/>
      <c r="L9" s="54"/>
      <c r="M9" s="54"/>
      <c r="N9" s="54"/>
      <c r="O9" s="54"/>
      <c r="P9" s="54"/>
      <c r="Q9" s="54"/>
      <c r="R9" s="54"/>
    </row>
  </sheetData>
  <sheetProtection selectLockedCells="1" selectUnlockedCells="1"/>
  <mergeCells count="1">
    <mergeCell ref="E6:R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8D6B-7913-4425-9839-E92553FD6417}">
  <sheetPr codeName="Sheet1">
    <tabColor theme="4"/>
  </sheetPr>
  <dimension ref="A1:Q5"/>
  <sheetViews>
    <sheetView showRowColHeaders="0" workbookViewId="0">
      <selection activeCell="S21" sqref="S21"/>
    </sheetView>
  </sheetViews>
  <sheetFormatPr defaultColWidth="9.140625" defaultRowHeight="15" x14ac:dyDescent="0.25"/>
  <cols>
    <col min="1" max="3" width="9.140625" style="11"/>
    <col min="4" max="4" width="10.42578125" style="11" bestFit="1" customWidth="1"/>
    <col min="5" max="16384" width="9.140625" style="11"/>
  </cols>
  <sheetData>
    <row r="1" spans="1:17" ht="21" x14ac:dyDescent="0.35">
      <c r="A1"/>
      <c r="E1" s="55" t="s">
        <v>78</v>
      </c>
      <c r="F1" s="55"/>
      <c r="G1" s="55"/>
      <c r="H1" s="55"/>
      <c r="I1" s="55"/>
      <c r="J1" s="55"/>
      <c r="K1" s="55"/>
      <c r="L1" s="55"/>
      <c r="M1" s="55"/>
      <c r="N1" s="55"/>
    </row>
    <row r="2" spans="1:17" x14ac:dyDescent="0.25">
      <c r="D2" s="10"/>
    </row>
    <row r="3" spans="1:17" x14ac:dyDescent="0.25">
      <c r="D3" s="10"/>
      <c r="Q3"/>
    </row>
    <row r="4" spans="1:17" x14ac:dyDescent="0.25">
      <c r="D4" s="10"/>
    </row>
    <row r="5" spans="1:17" x14ac:dyDescent="0.25">
      <c r="D5" s="10"/>
    </row>
  </sheetData>
  <sheetProtection selectLockedCells="1" selectUnlockedCells="1"/>
  <mergeCells count="1">
    <mergeCell ref="E1:N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0386-214F-4A34-9EC8-6A9050F762A8}">
  <sheetPr>
    <tabColor theme="4"/>
  </sheetPr>
  <dimension ref="B6:C126"/>
  <sheetViews>
    <sheetView topLeftCell="A33" workbookViewId="0">
      <selection activeCell="B22" sqref="B22"/>
    </sheetView>
  </sheetViews>
  <sheetFormatPr defaultColWidth="9.140625" defaultRowHeight="15" x14ac:dyDescent="0.25"/>
  <cols>
    <col min="1" max="1" width="9.140625" style="11"/>
    <col min="2" max="2" width="35.85546875" style="11" bestFit="1" customWidth="1"/>
    <col min="3" max="3" width="64.42578125" style="11" bestFit="1" customWidth="1"/>
    <col min="4" max="16384" width="9.140625" style="11"/>
  </cols>
  <sheetData>
    <row r="6" spans="2:3" x14ac:dyDescent="0.25">
      <c r="B6" s="26" t="s">
        <v>55</v>
      </c>
      <c r="C6" s="27" t="s">
        <v>56</v>
      </c>
    </row>
    <row r="7" spans="2:3" x14ac:dyDescent="0.25">
      <c r="B7" s="28" t="s">
        <v>53</v>
      </c>
      <c r="C7" s="29" t="s">
        <v>72</v>
      </c>
    </row>
    <row r="8" spans="2:3" x14ac:dyDescent="0.25">
      <c r="B8" s="28" t="s">
        <v>0</v>
      </c>
      <c r="C8" s="29" t="s">
        <v>57</v>
      </c>
    </row>
    <row r="9" spans="2:3" x14ac:dyDescent="0.25">
      <c r="B9" s="28" t="s">
        <v>1</v>
      </c>
      <c r="C9" s="29" t="s">
        <v>58</v>
      </c>
    </row>
    <row r="10" spans="2:3" x14ac:dyDescent="0.25">
      <c r="B10" s="28" t="s">
        <v>2</v>
      </c>
      <c r="C10" s="29" t="s">
        <v>59</v>
      </c>
    </row>
    <row r="11" spans="2:3" x14ac:dyDescent="0.25">
      <c r="B11" s="28" t="s">
        <v>3</v>
      </c>
      <c r="C11" s="30" t="s">
        <v>60</v>
      </c>
    </row>
    <row r="12" spans="2:3" x14ac:dyDescent="0.25">
      <c r="B12" s="28" t="s">
        <v>4</v>
      </c>
      <c r="C12" s="29" t="s">
        <v>61</v>
      </c>
    </row>
    <row r="13" spans="2:3" x14ac:dyDescent="0.25">
      <c r="B13" s="28" t="s">
        <v>62</v>
      </c>
      <c r="C13" s="29" t="s">
        <v>63</v>
      </c>
    </row>
    <row r="14" spans="2:3" x14ac:dyDescent="0.25">
      <c r="B14" s="28" t="s">
        <v>5</v>
      </c>
      <c r="C14" s="29" t="s">
        <v>64</v>
      </c>
    </row>
    <row r="15" spans="2:3" x14ac:dyDescent="0.25">
      <c r="B15" s="28" t="s">
        <v>6</v>
      </c>
      <c r="C15" s="29" t="s">
        <v>65</v>
      </c>
    </row>
    <row r="16" spans="2:3" x14ac:dyDescent="0.25">
      <c r="B16" s="28" t="s">
        <v>7</v>
      </c>
      <c r="C16" s="29" t="s">
        <v>66</v>
      </c>
    </row>
    <row r="17" spans="2:3" x14ac:dyDescent="0.25">
      <c r="B17" s="28" t="s">
        <v>8</v>
      </c>
      <c r="C17" s="29" t="s">
        <v>67</v>
      </c>
    </row>
    <row r="18" spans="2:3" x14ac:dyDescent="0.25">
      <c r="B18" s="28" t="s">
        <v>9</v>
      </c>
      <c r="C18" s="29" t="s">
        <v>68</v>
      </c>
    </row>
    <row r="19" spans="2:3" x14ac:dyDescent="0.25">
      <c r="B19" s="28" t="s">
        <v>10</v>
      </c>
      <c r="C19" s="29" t="s">
        <v>69</v>
      </c>
    </row>
    <row r="20" spans="2:3" x14ac:dyDescent="0.25">
      <c r="B20" s="28" t="s">
        <v>11</v>
      </c>
      <c r="C20" s="29" t="s">
        <v>70</v>
      </c>
    </row>
    <row r="21" spans="2:3" x14ac:dyDescent="0.25">
      <c r="B21" s="28" t="s">
        <v>12</v>
      </c>
      <c r="C21" s="29" t="s">
        <v>71</v>
      </c>
    </row>
    <row r="22" spans="2:3" x14ac:dyDescent="0.25">
      <c r="B22" s="28"/>
      <c r="C22" s="29"/>
    </row>
    <row r="23" spans="2:3" x14ac:dyDescent="0.25">
      <c r="B23" s="28"/>
      <c r="C23" s="29"/>
    </row>
    <row r="24" spans="2:3" x14ac:dyDescent="0.25">
      <c r="B24" s="28"/>
      <c r="C24" s="29"/>
    </row>
    <row r="25" spans="2:3" x14ac:dyDescent="0.25">
      <c r="B25" s="28"/>
      <c r="C25" s="29"/>
    </row>
    <row r="26" spans="2:3" x14ac:dyDescent="0.25">
      <c r="B26" s="28"/>
      <c r="C26" s="29"/>
    </row>
    <row r="27" spans="2:3" x14ac:dyDescent="0.25">
      <c r="B27" s="28"/>
      <c r="C27" s="29"/>
    </row>
    <row r="28" spans="2:3" x14ac:dyDescent="0.25">
      <c r="B28" s="28"/>
      <c r="C28" s="29"/>
    </row>
    <row r="29" spans="2:3" x14ac:dyDescent="0.25">
      <c r="B29" s="28"/>
      <c r="C29" s="29"/>
    </row>
    <row r="30" spans="2:3" x14ac:dyDescent="0.25">
      <c r="B30" s="28"/>
      <c r="C30" s="29"/>
    </row>
    <row r="31" spans="2:3" x14ac:dyDescent="0.25">
      <c r="B31" s="28"/>
      <c r="C31" s="29"/>
    </row>
    <row r="32" spans="2:3" x14ac:dyDescent="0.25">
      <c r="B32" s="28"/>
      <c r="C32" s="29"/>
    </row>
    <row r="33" spans="2:3" x14ac:dyDescent="0.25">
      <c r="B33" s="28"/>
      <c r="C33" s="29"/>
    </row>
    <row r="34" spans="2:3" x14ac:dyDescent="0.25">
      <c r="B34" s="28"/>
      <c r="C34" s="29"/>
    </row>
    <row r="35" spans="2:3" x14ac:dyDescent="0.25">
      <c r="B35" s="28"/>
      <c r="C35" s="29"/>
    </row>
    <row r="36" spans="2:3" x14ac:dyDescent="0.25">
      <c r="B36" s="28"/>
      <c r="C36" s="29"/>
    </row>
    <row r="37" spans="2:3" x14ac:dyDescent="0.25">
      <c r="B37" s="28"/>
      <c r="C37" s="29"/>
    </row>
    <row r="38" spans="2:3" x14ac:dyDescent="0.25">
      <c r="B38" s="28"/>
      <c r="C38" s="29"/>
    </row>
    <row r="39" spans="2:3" x14ac:dyDescent="0.25">
      <c r="B39" s="28"/>
      <c r="C39" s="29"/>
    </row>
    <row r="40" spans="2:3" x14ac:dyDescent="0.25">
      <c r="B40" s="28"/>
      <c r="C40" s="29"/>
    </row>
    <row r="41" spans="2:3" x14ac:dyDescent="0.25">
      <c r="B41" s="28"/>
      <c r="C41" s="29"/>
    </row>
    <row r="42" spans="2:3" x14ac:dyDescent="0.25">
      <c r="B42" s="28"/>
      <c r="C42" s="29"/>
    </row>
    <row r="43" spans="2:3" x14ac:dyDescent="0.25">
      <c r="B43" s="28"/>
      <c r="C43" s="29"/>
    </row>
    <row r="44" spans="2:3" x14ac:dyDescent="0.25">
      <c r="B44" s="28"/>
      <c r="C44" s="29"/>
    </row>
    <row r="45" spans="2:3" x14ac:dyDescent="0.25">
      <c r="B45" s="28"/>
      <c r="C45" s="29"/>
    </row>
    <row r="46" spans="2:3" x14ac:dyDescent="0.25">
      <c r="B46" s="28"/>
      <c r="C46" s="29"/>
    </row>
    <row r="47" spans="2:3" x14ac:dyDescent="0.25">
      <c r="B47" s="28"/>
      <c r="C47" s="29"/>
    </row>
    <row r="48" spans="2:3" x14ac:dyDescent="0.25">
      <c r="B48" s="28"/>
      <c r="C48" s="29"/>
    </row>
    <row r="49" spans="2:3" x14ac:dyDescent="0.25">
      <c r="B49" s="28"/>
      <c r="C49" s="29"/>
    </row>
    <row r="50" spans="2:3" x14ac:dyDescent="0.25">
      <c r="B50" s="28"/>
      <c r="C50" s="29"/>
    </row>
    <row r="51" spans="2:3" x14ac:dyDescent="0.25">
      <c r="B51" s="28"/>
      <c r="C51" s="29"/>
    </row>
    <row r="52" spans="2:3" x14ac:dyDescent="0.25">
      <c r="B52" s="28"/>
      <c r="C52" s="29"/>
    </row>
    <row r="53" spans="2:3" x14ac:dyDescent="0.25">
      <c r="B53" s="28"/>
      <c r="C53" s="29"/>
    </row>
    <row r="54" spans="2:3" x14ac:dyDescent="0.25">
      <c r="B54" s="28"/>
      <c r="C54" s="29"/>
    </row>
    <row r="55" spans="2:3" x14ac:dyDescent="0.25">
      <c r="B55" s="28"/>
      <c r="C55" s="29"/>
    </row>
    <row r="56" spans="2:3" x14ac:dyDescent="0.25">
      <c r="B56" s="28"/>
      <c r="C56" s="29"/>
    </row>
    <row r="57" spans="2:3" x14ac:dyDescent="0.25">
      <c r="B57" s="28"/>
      <c r="C57" s="29"/>
    </row>
    <row r="58" spans="2:3" x14ac:dyDescent="0.25">
      <c r="B58" s="28"/>
      <c r="C58" s="29"/>
    </row>
    <row r="59" spans="2:3" x14ac:dyDescent="0.25">
      <c r="B59" s="28"/>
      <c r="C59" s="29"/>
    </row>
    <row r="60" spans="2:3" x14ac:dyDescent="0.25">
      <c r="B60" s="28"/>
      <c r="C60" s="29"/>
    </row>
    <row r="61" spans="2:3" x14ac:dyDescent="0.25">
      <c r="B61" s="28"/>
      <c r="C61" s="29"/>
    </row>
    <row r="62" spans="2:3" x14ac:dyDescent="0.25">
      <c r="B62" s="28"/>
      <c r="C62" s="29"/>
    </row>
    <row r="63" spans="2:3" x14ac:dyDescent="0.25">
      <c r="B63" s="28"/>
      <c r="C63" s="29"/>
    </row>
    <row r="64" spans="2:3" x14ac:dyDescent="0.25">
      <c r="B64" s="28"/>
      <c r="C64" s="29"/>
    </row>
    <row r="65" spans="2:3" x14ac:dyDescent="0.25">
      <c r="B65" s="28"/>
      <c r="C65" s="29"/>
    </row>
    <row r="66" spans="2:3" x14ac:dyDescent="0.25">
      <c r="B66" s="28"/>
      <c r="C66" s="29"/>
    </row>
    <row r="67" spans="2:3" x14ac:dyDescent="0.25">
      <c r="B67" s="28"/>
      <c r="C67" s="29"/>
    </row>
    <row r="68" spans="2:3" x14ac:dyDescent="0.25">
      <c r="B68" s="28"/>
      <c r="C68" s="29"/>
    </row>
    <row r="69" spans="2:3" x14ac:dyDescent="0.25">
      <c r="B69" s="28"/>
      <c r="C69" s="29"/>
    </row>
    <row r="70" spans="2:3" x14ac:dyDescent="0.25">
      <c r="B70" s="28"/>
      <c r="C70" s="29"/>
    </row>
    <row r="71" spans="2:3" x14ac:dyDescent="0.25">
      <c r="B71" s="28"/>
      <c r="C71" s="29"/>
    </row>
    <row r="72" spans="2:3" x14ac:dyDescent="0.25">
      <c r="B72" s="28"/>
      <c r="C72" s="29"/>
    </row>
    <row r="73" spans="2:3" x14ac:dyDescent="0.25">
      <c r="B73" s="28"/>
      <c r="C73" s="29"/>
    </row>
    <row r="74" spans="2:3" x14ac:dyDescent="0.25">
      <c r="B74" s="28"/>
      <c r="C74" s="29"/>
    </row>
    <row r="75" spans="2:3" x14ac:dyDescent="0.25">
      <c r="B75" s="28"/>
      <c r="C75" s="29"/>
    </row>
    <row r="76" spans="2:3" x14ac:dyDescent="0.25">
      <c r="B76" s="28"/>
      <c r="C76" s="29"/>
    </row>
    <row r="77" spans="2:3" x14ac:dyDescent="0.25">
      <c r="B77" s="28"/>
      <c r="C77" s="29"/>
    </row>
    <row r="78" spans="2:3" x14ac:dyDescent="0.25">
      <c r="B78" s="28"/>
      <c r="C78" s="29"/>
    </row>
    <row r="79" spans="2:3" x14ac:dyDescent="0.25">
      <c r="B79" s="28"/>
      <c r="C79" s="29"/>
    </row>
    <row r="80" spans="2:3" x14ac:dyDescent="0.25">
      <c r="B80" s="28"/>
      <c r="C80" s="29"/>
    </row>
    <row r="81" spans="2:3" x14ac:dyDescent="0.25">
      <c r="B81" s="28"/>
      <c r="C81" s="29"/>
    </row>
    <row r="82" spans="2:3" x14ac:dyDescent="0.25">
      <c r="B82" s="28"/>
      <c r="C82" s="29"/>
    </row>
    <row r="83" spans="2:3" x14ac:dyDescent="0.25">
      <c r="B83" s="28"/>
      <c r="C83" s="29"/>
    </row>
    <row r="84" spans="2:3" x14ac:dyDescent="0.25">
      <c r="B84" s="28"/>
      <c r="C84" s="29"/>
    </row>
    <row r="85" spans="2:3" x14ac:dyDescent="0.25">
      <c r="B85" s="28"/>
      <c r="C85" s="29"/>
    </row>
    <row r="86" spans="2:3" x14ac:dyDescent="0.25">
      <c r="B86" s="28"/>
      <c r="C86" s="29"/>
    </row>
    <row r="87" spans="2:3" x14ac:dyDescent="0.25">
      <c r="B87" s="28"/>
      <c r="C87" s="29"/>
    </row>
    <row r="88" spans="2:3" x14ac:dyDescent="0.25">
      <c r="B88" s="28"/>
      <c r="C88" s="29"/>
    </row>
    <row r="89" spans="2:3" x14ac:dyDescent="0.25">
      <c r="B89" s="28"/>
      <c r="C89" s="29"/>
    </row>
    <row r="90" spans="2:3" x14ac:dyDescent="0.25">
      <c r="B90" s="28"/>
      <c r="C90" s="29"/>
    </row>
    <row r="91" spans="2:3" x14ac:dyDescent="0.25">
      <c r="B91" s="28"/>
      <c r="C91" s="29"/>
    </row>
    <row r="92" spans="2:3" x14ac:dyDescent="0.25">
      <c r="B92" s="28"/>
      <c r="C92" s="29"/>
    </row>
    <row r="93" spans="2:3" x14ac:dyDescent="0.25">
      <c r="B93" s="28"/>
      <c r="C93" s="29"/>
    </row>
    <row r="94" spans="2:3" x14ac:dyDescent="0.25">
      <c r="B94" s="28"/>
      <c r="C94" s="29"/>
    </row>
    <row r="95" spans="2:3" x14ac:dyDescent="0.25">
      <c r="B95" s="28"/>
      <c r="C95" s="29"/>
    </row>
    <row r="96" spans="2:3" x14ac:dyDescent="0.25">
      <c r="B96" s="28"/>
      <c r="C96" s="29"/>
    </row>
    <row r="97" spans="2:3" x14ac:dyDescent="0.25">
      <c r="B97" s="28"/>
      <c r="C97" s="29"/>
    </row>
    <row r="98" spans="2:3" x14ac:dyDescent="0.25">
      <c r="B98" s="28"/>
      <c r="C98" s="29"/>
    </row>
    <row r="99" spans="2:3" x14ac:dyDescent="0.25">
      <c r="B99" s="28"/>
      <c r="C99" s="29"/>
    </row>
    <row r="100" spans="2:3" x14ac:dyDescent="0.25">
      <c r="B100" s="28"/>
      <c r="C100" s="29"/>
    </row>
    <row r="101" spans="2:3" x14ac:dyDescent="0.25">
      <c r="B101" s="28"/>
      <c r="C101" s="29"/>
    </row>
    <row r="102" spans="2:3" x14ac:dyDescent="0.25">
      <c r="B102" s="28"/>
      <c r="C102" s="29"/>
    </row>
    <row r="103" spans="2:3" x14ac:dyDescent="0.25">
      <c r="B103" s="28"/>
      <c r="C103" s="29"/>
    </row>
    <row r="104" spans="2:3" x14ac:dyDescent="0.25">
      <c r="B104" s="28"/>
      <c r="C104" s="29"/>
    </row>
    <row r="105" spans="2:3" x14ac:dyDescent="0.25">
      <c r="B105" s="28"/>
      <c r="C105" s="29"/>
    </row>
    <row r="106" spans="2:3" x14ac:dyDescent="0.25">
      <c r="B106" s="28"/>
      <c r="C106" s="29"/>
    </row>
    <row r="107" spans="2:3" x14ac:dyDescent="0.25">
      <c r="B107" s="28"/>
      <c r="C107" s="29"/>
    </row>
    <row r="108" spans="2:3" x14ac:dyDescent="0.25">
      <c r="B108" s="28"/>
      <c r="C108" s="29"/>
    </row>
    <row r="109" spans="2:3" x14ac:dyDescent="0.25">
      <c r="B109" s="28"/>
      <c r="C109" s="29"/>
    </row>
    <row r="110" spans="2:3" x14ac:dyDescent="0.25">
      <c r="B110" s="28"/>
      <c r="C110" s="29"/>
    </row>
    <row r="111" spans="2:3" x14ac:dyDescent="0.25">
      <c r="B111" s="28"/>
      <c r="C111" s="29"/>
    </row>
    <row r="112" spans="2:3" x14ac:dyDescent="0.25">
      <c r="B112" s="28"/>
      <c r="C112" s="29"/>
    </row>
    <row r="113" spans="2:3" x14ac:dyDescent="0.25">
      <c r="B113" s="28"/>
      <c r="C113" s="29"/>
    </row>
    <row r="114" spans="2:3" x14ac:dyDescent="0.25">
      <c r="B114" s="28"/>
      <c r="C114" s="29"/>
    </row>
    <row r="115" spans="2:3" x14ac:dyDescent="0.25">
      <c r="B115" s="28"/>
      <c r="C115" s="29"/>
    </row>
    <row r="116" spans="2:3" x14ac:dyDescent="0.25">
      <c r="B116" s="28"/>
      <c r="C116" s="29"/>
    </row>
    <row r="117" spans="2:3" x14ac:dyDescent="0.25">
      <c r="B117" s="28"/>
      <c r="C117" s="29"/>
    </row>
    <row r="118" spans="2:3" x14ac:dyDescent="0.25">
      <c r="B118" s="28"/>
      <c r="C118" s="29"/>
    </row>
    <row r="119" spans="2:3" x14ac:dyDescent="0.25">
      <c r="B119" s="28"/>
      <c r="C119" s="29"/>
    </row>
    <row r="120" spans="2:3" x14ac:dyDescent="0.25">
      <c r="B120" s="28"/>
      <c r="C120" s="29"/>
    </row>
    <row r="121" spans="2:3" x14ac:dyDescent="0.25">
      <c r="B121" s="28"/>
      <c r="C121" s="29"/>
    </row>
    <row r="122" spans="2:3" x14ac:dyDescent="0.25">
      <c r="B122" s="28"/>
      <c r="C122" s="29"/>
    </row>
    <row r="123" spans="2:3" x14ac:dyDescent="0.25">
      <c r="B123" s="28"/>
      <c r="C123" s="29"/>
    </row>
    <row r="124" spans="2:3" x14ac:dyDescent="0.25">
      <c r="B124" s="28"/>
      <c r="C124" s="29"/>
    </row>
    <row r="125" spans="2:3" x14ac:dyDescent="0.25">
      <c r="B125" s="28"/>
      <c r="C125" s="29"/>
    </row>
    <row r="126" spans="2:3" x14ac:dyDescent="0.25">
      <c r="B126" s="28"/>
      <c r="C126" s="29"/>
    </row>
  </sheetData>
  <conditionalFormatting sqref="B7:B126">
    <cfRule type="expression" dxfId="0" priority="1">
      <formula>$I7&gt;1</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C7BC-7229-4CF2-9902-1E0D516471B2}">
  <sheetPr codeName="Sheet3">
    <tabColor theme="4"/>
  </sheetPr>
  <dimension ref="B5:E13"/>
  <sheetViews>
    <sheetView showGridLines="0" workbookViewId="0">
      <selection activeCell="B12" sqref="B12"/>
    </sheetView>
  </sheetViews>
  <sheetFormatPr defaultColWidth="8.85546875" defaultRowHeight="19.899999999999999" customHeight="1" x14ac:dyDescent="0.25"/>
  <cols>
    <col min="1" max="1" width="4.7109375" style="1" customWidth="1"/>
    <col min="2" max="2" width="25.5703125" style="1" customWidth="1"/>
    <col min="3" max="3" width="23.85546875" style="1" customWidth="1"/>
    <col min="4" max="4" width="23.85546875" style="1" bestFit="1" customWidth="1"/>
    <col min="5" max="5" width="37.42578125" style="1" bestFit="1" customWidth="1"/>
    <col min="6" max="6" width="12.7109375" style="1" bestFit="1" customWidth="1"/>
    <col min="7" max="7" width="20" style="1" bestFit="1" customWidth="1"/>
    <col min="8" max="16384" width="8.85546875" style="1"/>
  </cols>
  <sheetData>
    <row r="5" spans="2:5" ht="19.899999999999999" customHeight="1" x14ac:dyDescent="0.25">
      <c r="B5" s="56" t="s">
        <v>48</v>
      </c>
      <c r="C5" s="56"/>
      <c r="D5" s="56"/>
      <c r="E5" s="57"/>
    </row>
    <row r="7" spans="2:5" ht="19.899999999999999" customHeight="1" x14ac:dyDescent="0.25">
      <c r="B7" s="32" t="s">
        <v>8</v>
      </c>
      <c r="C7" s="32"/>
      <c r="D7" s="32" t="s">
        <v>7</v>
      </c>
      <c r="E7" s="32" t="s">
        <v>10</v>
      </c>
    </row>
    <row r="8" spans="2:5" ht="19.899999999999999" customHeight="1" x14ac:dyDescent="0.25">
      <c r="B8" s="33" t="s">
        <v>13</v>
      </c>
      <c r="C8" s="33"/>
      <c r="D8" s="33" t="s">
        <v>17</v>
      </c>
      <c r="E8" s="34" t="s">
        <v>20</v>
      </c>
    </row>
    <row r="9" spans="2:5" ht="19.899999999999999" customHeight="1" x14ac:dyDescent="0.25">
      <c r="B9" s="33" t="s">
        <v>14</v>
      </c>
      <c r="C9" s="33"/>
      <c r="D9" s="33" t="s">
        <v>18</v>
      </c>
      <c r="E9" s="34" t="s">
        <v>19</v>
      </c>
    </row>
    <row r="10" spans="2:5" ht="19.899999999999999" customHeight="1" x14ac:dyDescent="0.25">
      <c r="B10" s="33" t="s">
        <v>15</v>
      </c>
      <c r="C10" s="33"/>
      <c r="D10" s="33" t="s">
        <v>86</v>
      </c>
      <c r="E10" s="34" t="s">
        <v>86</v>
      </c>
    </row>
    <row r="11" spans="2:5" ht="19.899999999999999" customHeight="1" x14ac:dyDescent="0.25">
      <c r="B11" s="33" t="s">
        <v>16</v>
      </c>
      <c r="C11" s="33"/>
      <c r="D11" s="33"/>
      <c r="E11" s="34"/>
    </row>
    <row r="12" spans="2:5" ht="19.899999999999999" customHeight="1" x14ac:dyDescent="0.25">
      <c r="B12" s="35"/>
      <c r="C12" s="35"/>
      <c r="D12" s="35"/>
      <c r="E12" s="36"/>
    </row>
    <row r="13" spans="2:5" ht="19.899999999999999" customHeight="1" x14ac:dyDescent="0.25">
      <c r="B13" s="37"/>
      <c r="C13" s="37"/>
      <c r="D13" s="37"/>
      <c r="E13" s="38"/>
    </row>
  </sheetData>
  <mergeCells count="1">
    <mergeCell ref="B5:E5"/>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5886CD8-7154-400F-9FA7-FACC885D60FA}">
          <x14:formula1>
            <xm:f>Metrics!$B$7:$B$210</xm:f>
          </x14:formula1>
          <xm:sqref>B7:E7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F6689-E152-4608-A4CD-2DB9D45935EE}">
  <sheetPr codeName="Sheet2">
    <tabColor theme="4"/>
  </sheetPr>
  <dimension ref="B1:R55"/>
  <sheetViews>
    <sheetView showGridLines="0" topLeftCell="B1" zoomScaleNormal="100" workbookViewId="0">
      <selection activeCell="O13" sqref="O13"/>
    </sheetView>
  </sheetViews>
  <sheetFormatPr defaultColWidth="8.85546875" defaultRowHeight="19.899999999999999" customHeight="1" x14ac:dyDescent="0.25"/>
  <cols>
    <col min="1" max="1" width="4.7109375" style="1" customWidth="1"/>
    <col min="2" max="2" width="27.42578125" style="12" bestFit="1" customWidth="1"/>
    <col min="3" max="3" width="24" style="12" bestFit="1" customWidth="1"/>
    <col min="4" max="4" width="19.42578125" style="12" customWidth="1"/>
    <col min="5" max="5" width="33.140625" style="12" customWidth="1"/>
    <col min="6" max="6" width="25.140625" style="12" customWidth="1"/>
    <col min="7" max="7" width="18.42578125" style="14" customWidth="1"/>
    <col min="8" max="8" width="20.42578125" style="12" customWidth="1"/>
    <col min="9" max="9" width="21.140625" style="12" customWidth="1"/>
    <col min="10" max="10" width="25.5703125" style="12" customWidth="1"/>
    <col min="11" max="11" width="38.7109375" style="43" customWidth="1"/>
    <col min="12" max="13" width="38.7109375" style="2" customWidth="1"/>
    <col min="14" max="14" width="29.7109375" style="2" bestFit="1" customWidth="1"/>
    <col min="15" max="15" width="38.140625" style="2" bestFit="1" customWidth="1"/>
    <col min="16" max="16" width="8.85546875" style="1"/>
    <col min="17" max="17" width="24" style="2" bestFit="1" customWidth="1"/>
    <col min="18" max="18" width="22.85546875" style="2" bestFit="1" customWidth="1"/>
    <col min="19" max="22" width="8.85546875" style="1"/>
    <col min="23" max="23" width="27.85546875" style="1" bestFit="1" customWidth="1"/>
    <col min="24" max="24" width="15.28515625" style="1" customWidth="1"/>
    <col min="25" max="25" width="12.140625" style="1" bestFit="1" customWidth="1"/>
    <col min="26" max="26" width="63.85546875" style="1" bestFit="1" customWidth="1"/>
    <col min="27" max="16384" width="8.85546875" style="1"/>
  </cols>
  <sheetData>
    <row r="1" spans="2:18" ht="19.899999999999999" customHeight="1" x14ac:dyDescent="0.25">
      <c r="B1" s="1"/>
      <c r="C1" s="9"/>
      <c r="D1" s="1"/>
      <c r="E1" s="1"/>
      <c r="F1" s="1"/>
      <c r="G1" s="41"/>
      <c r="H1" s="1"/>
      <c r="I1" s="1"/>
      <c r="J1" s="1"/>
      <c r="K1" s="45"/>
      <c r="L1" s="1"/>
      <c r="M1" s="1"/>
      <c r="N1" s="1"/>
      <c r="O1" s="1"/>
      <c r="Q1" s="1"/>
      <c r="R1" s="1"/>
    </row>
    <row r="2" spans="2:18" ht="19.899999999999999" customHeight="1" x14ac:dyDescent="0.25">
      <c r="B2" s="1"/>
      <c r="C2" s="9"/>
      <c r="D2" s="1"/>
      <c r="E2" s="1"/>
      <c r="F2" s="1"/>
      <c r="G2" s="41"/>
      <c r="H2" s="1"/>
      <c r="I2" s="1"/>
      <c r="J2" s="1"/>
      <c r="K2" s="45"/>
      <c r="L2" s="1"/>
      <c r="M2" s="1"/>
      <c r="N2" s="1"/>
      <c r="O2" s="1"/>
      <c r="Q2" s="1"/>
      <c r="R2" s="1"/>
    </row>
    <row r="3" spans="2:18" ht="19.899999999999999" customHeight="1" x14ac:dyDescent="0.25">
      <c r="B3" s="1"/>
      <c r="C3" s="9"/>
      <c r="D3" s="1"/>
      <c r="E3" s="1"/>
      <c r="F3" s="1"/>
      <c r="G3" s="41"/>
      <c r="H3" s="1"/>
      <c r="I3" s="1"/>
      <c r="J3" s="1"/>
      <c r="K3" s="45"/>
      <c r="L3" s="1"/>
      <c r="M3" s="1"/>
      <c r="N3" s="1"/>
      <c r="O3" s="1"/>
      <c r="Q3" s="1"/>
      <c r="R3" s="1"/>
    </row>
    <row r="4" spans="2:18" ht="19.899999999999999" customHeight="1" x14ac:dyDescent="0.25">
      <c r="B4" s="56" t="s">
        <v>47</v>
      </c>
      <c r="C4" s="56"/>
      <c r="D4" s="56"/>
      <c r="E4" s="56"/>
      <c r="F4" s="56"/>
      <c r="G4" s="56"/>
      <c r="H4"/>
      <c r="I4" s="1"/>
      <c r="J4" s="1"/>
      <c r="K4" s="45"/>
      <c r="L4" s="1"/>
      <c r="M4" s="1"/>
      <c r="N4" s="1"/>
      <c r="O4" s="1"/>
      <c r="Q4" s="1"/>
      <c r="R4" s="1"/>
    </row>
    <row r="5" spans="2:18" ht="19.899999999999999" customHeight="1" x14ac:dyDescent="0.25">
      <c r="B5" s="4"/>
      <c r="C5" s="40"/>
      <c r="D5" s="4"/>
      <c r="E5" s="4"/>
      <c r="F5" s="4"/>
      <c r="G5" s="42"/>
      <c r="H5" s="4"/>
      <c r="I5" s="4"/>
      <c r="J5" s="4"/>
      <c r="K5" s="46"/>
      <c r="L5" s="4"/>
      <c r="M5" s="4"/>
      <c r="N5" s="4"/>
      <c r="O5" s="4"/>
      <c r="Q5" s="1"/>
      <c r="R5" s="1"/>
    </row>
    <row r="6" spans="2:18" ht="19.899999999999999" customHeight="1" x14ac:dyDescent="0.25">
      <c r="B6" s="8" t="s">
        <v>53</v>
      </c>
      <c r="C6" s="8" t="s">
        <v>1</v>
      </c>
      <c r="D6" s="8" t="s">
        <v>0</v>
      </c>
      <c r="E6" s="8" t="s">
        <v>3</v>
      </c>
      <c r="F6" s="8" t="s">
        <v>2</v>
      </c>
      <c r="G6" s="8" t="s">
        <v>4</v>
      </c>
      <c r="H6" s="8" t="s">
        <v>6</v>
      </c>
      <c r="I6" s="8" t="s">
        <v>5</v>
      </c>
      <c r="J6" s="8" t="s">
        <v>62</v>
      </c>
      <c r="K6" s="47" t="s">
        <v>9</v>
      </c>
      <c r="L6" s="8" t="s">
        <v>7</v>
      </c>
      <c r="M6" s="8" t="s">
        <v>8</v>
      </c>
      <c r="N6" s="8" t="s">
        <v>12</v>
      </c>
      <c r="O6" s="8" t="s">
        <v>10</v>
      </c>
      <c r="Q6" s="7" t="s">
        <v>49</v>
      </c>
      <c r="R6" s="7" t="s">
        <v>75</v>
      </c>
    </row>
    <row r="7" spans="2:18" ht="19.899999999999999" customHeight="1" x14ac:dyDescent="0.25">
      <c r="B7" s="12" t="s">
        <v>21</v>
      </c>
      <c r="C7" s="12" t="s">
        <v>102</v>
      </c>
      <c r="D7" s="12" t="s">
        <v>22</v>
      </c>
      <c r="E7" s="12" t="s">
        <v>25</v>
      </c>
      <c r="F7" s="12" t="s">
        <v>24</v>
      </c>
      <c r="G7" s="6" t="s">
        <v>26</v>
      </c>
      <c r="H7" s="12" t="s">
        <v>28</v>
      </c>
      <c r="I7" s="6" t="s">
        <v>33</v>
      </c>
      <c r="J7" s="12" t="s">
        <v>27</v>
      </c>
      <c r="K7" s="43" t="s">
        <v>34</v>
      </c>
      <c r="L7" s="2" t="str">
        <f>INDEX([1]SAI_Database!$M$8:$M$10485,MATCH([1]SAI_Database!C8,[1]SAI_Database!$C$8:$C$10485,0))</f>
        <v>Accepted</v>
      </c>
      <c r="M7" s="2" t="str">
        <f>INDEX([1]SAI_Database!$N$8:$N$10485,MATCH([1]SAI_Database!C8,[1]SAI_Database!$C$8:$C$10485,0))</f>
        <v>Fully Implemented</v>
      </c>
      <c r="N7" s="2" t="str">
        <f>INDEX([1]SAI_Database!$O$8:$O$10485,MATCH([1]SAI_Database!C8,[1]SAI_Database!$C$8:$C$10485,0))</f>
        <v>I went all fine</v>
      </c>
      <c r="O7" s="2" t="s">
        <v>20</v>
      </c>
      <c r="Q7" s="2" t="str" cm="1">
        <f t="array" ref="Q7:Q12">_xlfn.UNIQUE(Database!$G$7:$G$1189)</f>
        <v>HM Treasury</v>
      </c>
      <c r="R7" s="2">
        <f>COUNTIF(Database!$G$7:$G$1200,Q7)</f>
        <v>5</v>
      </c>
    </row>
    <row r="8" spans="2:18" ht="19.899999999999999" customHeight="1" x14ac:dyDescent="0.25">
      <c r="B8" s="12" t="s">
        <v>29</v>
      </c>
      <c r="C8" s="12" t="s">
        <v>23</v>
      </c>
      <c r="D8" s="12" t="s">
        <v>22</v>
      </c>
      <c r="E8" s="12" t="s">
        <v>25</v>
      </c>
      <c r="F8" s="12" t="s">
        <v>24</v>
      </c>
      <c r="G8" s="6" t="s">
        <v>26</v>
      </c>
      <c r="H8" s="12" t="s">
        <v>28</v>
      </c>
      <c r="I8" s="6" t="s">
        <v>45</v>
      </c>
      <c r="J8" s="12" t="s">
        <v>27</v>
      </c>
      <c r="K8" s="43" t="s">
        <v>38</v>
      </c>
      <c r="L8" s="2" t="str">
        <f>INDEX([1]SAI_Database!$M$8:$M$10485,MATCH([1]SAI_Database!C9,[1]SAI_Database!$C$8:$C$10485,0))</f>
        <v>Accepted</v>
      </c>
      <c r="M8" s="2" t="str">
        <f>INDEX([1]SAI_Database!$N$8:$N$10485,MATCH([1]SAI_Database!C9,[1]SAI_Database!$C$8:$C$10485,0))</f>
        <v>Fully Implemented</v>
      </c>
      <c r="N8" s="2" t="str">
        <f>INDEX([1]SAI_Database!$O$8:$O$10485,MATCH([1]SAI_Database!C9,[1]SAI_Database!$C$8:$C$10485,0))</f>
        <v>I went all fine</v>
      </c>
      <c r="O8" s="2" t="s">
        <v>20</v>
      </c>
      <c r="Q8" s="2" t="str">
        <v>MSD</v>
      </c>
      <c r="R8" s="2">
        <f>COUNTIF(Database!$G$7:$G$1200,Q8)</f>
        <v>1</v>
      </c>
    </row>
    <row r="9" spans="2:18" ht="19.899999999999999" customHeight="1" x14ac:dyDescent="0.25">
      <c r="B9" s="12" t="s">
        <v>30</v>
      </c>
      <c r="C9" s="12" t="s">
        <v>103</v>
      </c>
      <c r="D9" s="12" t="s">
        <v>22</v>
      </c>
      <c r="E9" s="12" t="s">
        <v>25</v>
      </c>
      <c r="F9" s="12" t="s">
        <v>24</v>
      </c>
      <c r="G9" s="6" t="s">
        <v>26</v>
      </c>
      <c r="H9" s="12" t="s">
        <v>28</v>
      </c>
      <c r="I9" s="6" t="s">
        <v>40</v>
      </c>
      <c r="J9" s="12" t="s">
        <v>41</v>
      </c>
      <c r="K9" s="43" t="s">
        <v>42</v>
      </c>
      <c r="L9" s="2" t="str">
        <f>INDEX([1]SAI_Database!$M$8:$M$10485,MATCH([1]SAI_Database!C10,[1]SAI_Database!$C$8:$C$10485,0))</f>
        <v>Accepted</v>
      </c>
      <c r="M9" s="2" t="str">
        <f>INDEX([1]SAI_Database!$N$8:$N$10485,MATCH([1]SAI_Database!C10,[1]SAI_Database!$C$8:$C$10485,0))</f>
        <v>Fully Implemented</v>
      </c>
      <c r="N9" s="2" t="str">
        <f>INDEX([1]SAI_Database!$O$8:$O$10485,MATCH([1]SAI_Database!C10,[1]SAI_Database!$C$8:$C$10485,0))</f>
        <v>I went all fine</v>
      </c>
      <c r="O9" s="2" t="s">
        <v>20</v>
      </c>
      <c r="Q9" s="2" t="str">
        <v>Ministry of Health and Medical Services</v>
      </c>
      <c r="R9" s="2">
        <f>COUNTIF(Database!$G$7:$G$1200,Q9)</f>
        <v>37</v>
      </c>
    </row>
    <row r="10" spans="2:18" ht="19.899999999999999" customHeight="1" x14ac:dyDescent="0.25">
      <c r="B10" s="12" t="s">
        <v>31</v>
      </c>
      <c r="C10" s="12" t="s">
        <v>104</v>
      </c>
      <c r="D10" s="12" t="s">
        <v>22</v>
      </c>
      <c r="E10" s="12" t="s">
        <v>25</v>
      </c>
      <c r="F10" s="12" t="s">
        <v>24</v>
      </c>
      <c r="G10" s="6" t="s">
        <v>233</v>
      </c>
      <c r="H10" s="12" t="s">
        <v>28</v>
      </c>
      <c r="I10" s="6" t="s">
        <v>40</v>
      </c>
      <c r="J10" s="12" t="s">
        <v>41</v>
      </c>
      <c r="K10" s="43" t="s">
        <v>34</v>
      </c>
      <c r="L10" s="2" t="str">
        <f>INDEX([1]SAI_Database!$M$8:$M$10485,MATCH([1]SAI_Database!C11,[1]SAI_Database!$C$8:$C$10485,0))</f>
        <v>Denied</v>
      </c>
      <c r="M10" s="2" t="str">
        <f>INDEX([1]SAI_Database!$N$8:$N$10485,MATCH([1]SAI_Database!C11,[1]SAI_Database!$C$8:$C$10485,0))</f>
        <v>Ongoing</v>
      </c>
      <c r="N10" s="2" t="str">
        <f>INDEX([1]SAI_Database!$O$8:$O$10485,MATCH([1]SAI_Database!C11,[1]SAI_Database!$C$8:$C$10485,0))</f>
        <v>Lack of funds</v>
      </c>
      <c r="O10" s="2" t="s">
        <v>19</v>
      </c>
      <c r="Q10" s="2" t="str">
        <v>MHMS</v>
      </c>
      <c r="R10" s="2">
        <f>COUNTIF(Database!$G$7:$G$1200,Q10)</f>
        <v>5</v>
      </c>
    </row>
    <row r="11" spans="2:18" ht="19.899999999999999" customHeight="1" x14ac:dyDescent="0.25">
      <c r="B11" s="12" t="s">
        <v>32</v>
      </c>
      <c r="C11" s="12" t="s">
        <v>105</v>
      </c>
      <c r="D11" s="12" t="s">
        <v>22</v>
      </c>
      <c r="E11" s="12" t="s">
        <v>25</v>
      </c>
      <c r="F11" s="12" t="s">
        <v>24</v>
      </c>
      <c r="G11" s="6" t="s">
        <v>26</v>
      </c>
      <c r="H11" s="12" t="s">
        <v>28</v>
      </c>
      <c r="I11" s="6" t="s">
        <v>40</v>
      </c>
      <c r="J11" s="12" t="s">
        <v>41</v>
      </c>
      <c r="K11" s="43" t="s">
        <v>44</v>
      </c>
      <c r="L11" s="2" t="str">
        <f>INDEX([1]SAI_Database!$M$8:$M$10485,MATCH([1]SAI_Database!C12,[1]SAI_Database!$C$8:$C$10485,0))</f>
        <v>Accepted</v>
      </c>
      <c r="M11" s="2" t="str">
        <f>INDEX([1]SAI_Database!$N$8:$N$10485,MATCH([1]SAI_Database!C12,[1]SAI_Database!$C$8:$C$10485,0))</f>
        <v>Partially Implemented</v>
      </c>
      <c r="N11" s="2" t="str">
        <f>INDEX([1]SAI_Database!$O$8:$O$10485,MATCH([1]SAI_Database!C12,[1]SAI_Database!$C$8:$C$10485,0))</f>
        <v>Yet To finish</v>
      </c>
      <c r="O11" s="2" t="s">
        <v>20</v>
      </c>
      <c r="Q11" s="2" t="str">
        <v>MBC</v>
      </c>
      <c r="R11" s="2">
        <f>COUNTIF(Database!$G$7:$G$1200,Q11)</f>
        <v>1</v>
      </c>
    </row>
    <row r="12" spans="2:18" ht="19.899999999999999" customHeight="1" x14ac:dyDescent="0.25">
      <c r="B12" s="12" t="s">
        <v>35</v>
      </c>
      <c r="C12" s="12" t="s">
        <v>106</v>
      </c>
      <c r="D12" s="12" t="s">
        <v>22</v>
      </c>
      <c r="E12" s="12" t="s">
        <v>25</v>
      </c>
      <c r="F12" s="12" t="s">
        <v>24</v>
      </c>
      <c r="G12" s="6" t="s">
        <v>26</v>
      </c>
      <c r="H12" s="12" t="s">
        <v>28</v>
      </c>
      <c r="I12" s="6" t="s">
        <v>40</v>
      </c>
      <c r="J12" s="12" t="s">
        <v>41</v>
      </c>
      <c r="K12" s="43" t="s">
        <v>107</v>
      </c>
      <c r="L12" s="2" t="str">
        <f>INDEX([1]SAI_Database!$M$8:$M$10485,MATCH([1]SAI_Database!C13,[1]SAI_Database!$C$8:$C$10485,0))</f>
        <v>Accepted</v>
      </c>
      <c r="M12" s="2" t="str">
        <f>INDEX([1]SAI_Database!$N$8:$N$10485,MATCH([1]SAI_Database!C13,[1]SAI_Database!$C$8:$C$10485,0))</f>
        <v>Not Implemented</v>
      </c>
      <c r="N12" s="2">
        <f>INDEX([1]SAI_Database!$O$8:$O$10485,MATCH([1]SAI_Database!C13,[1]SAI_Database!$C$8:$C$10485,0))</f>
        <v>0</v>
      </c>
      <c r="O12" s="2" t="s">
        <v>20</v>
      </c>
      <c r="Q12" s="2">
        <v>0</v>
      </c>
      <c r="R12" s="2">
        <f>COUNTIF(Database!$G$7:$G$1200,Q12)</f>
        <v>0</v>
      </c>
    </row>
    <row r="13" spans="2:18" ht="19.899999999999999" customHeight="1" x14ac:dyDescent="0.25">
      <c r="B13" s="12" t="s">
        <v>36</v>
      </c>
      <c r="C13" s="12" t="s">
        <v>82</v>
      </c>
      <c r="D13" s="12" t="s">
        <v>79</v>
      </c>
      <c r="E13" s="12" t="s">
        <v>83</v>
      </c>
      <c r="F13" s="12" t="s">
        <v>84</v>
      </c>
      <c r="G13" s="14" t="s">
        <v>80</v>
      </c>
      <c r="H13" s="12" t="s">
        <v>85</v>
      </c>
      <c r="I13" s="12" t="s">
        <v>81</v>
      </c>
      <c r="J13" s="12" t="s">
        <v>87</v>
      </c>
      <c r="K13" s="43">
        <v>43862</v>
      </c>
      <c r="L13" s="2" t="str">
        <f>INDEX([1]SAI_Database!$M$8:$M$10485,MATCH([1]SAI_Database!C14,[1]SAI_Database!$C$8:$C$10485,0))</f>
        <v>Pending</v>
      </c>
      <c r="M13" s="2" t="str">
        <f>INDEX([1]SAI_Database!$N$8:$N$10485,MATCH([1]SAI_Database!C14,[1]SAI_Database!$C$8:$C$10485,0))</f>
        <v>Partially Implemented</v>
      </c>
      <c r="N13" s="2" t="str">
        <f>INDEX([1]SAI_Database!$O$8:$O$10485,MATCH([1]SAI_Database!C14,[1]SAI_Database!$C$8:$C$10485,0))</f>
        <v>Waiting for the funds</v>
      </c>
    </row>
    <row r="14" spans="2:18" ht="19.899999999999999" customHeight="1" x14ac:dyDescent="0.25">
      <c r="B14" s="12" t="s">
        <v>37</v>
      </c>
      <c r="C14" s="12" t="s">
        <v>82</v>
      </c>
      <c r="D14" s="12" t="s">
        <v>79</v>
      </c>
      <c r="E14" s="12" t="s">
        <v>88</v>
      </c>
      <c r="F14" s="12" t="s">
        <v>89</v>
      </c>
      <c r="G14" s="14" t="s">
        <v>80</v>
      </c>
      <c r="H14" s="12" t="s">
        <v>90</v>
      </c>
      <c r="I14" s="12" t="s">
        <v>81</v>
      </c>
      <c r="J14" s="12" t="s">
        <v>87</v>
      </c>
      <c r="K14" s="43">
        <v>43862</v>
      </c>
      <c r="L14" s="2" t="str">
        <f>INDEX([1]SAI_Database!$M$8:$M$10485,MATCH([1]SAI_Database!C15,[1]SAI_Database!$C$8:$C$10485,0))</f>
        <v>Accepted</v>
      </c>
      <c r="M14" s="2" t="str">
        <f>INDEX([1]SAI_Database!$N$8:$N$10485,MATCH([1]SAI_Database!C15,[1]SAI_Database!$C$8:$C$10485,0))</f>
        <v>Fully Implemented</v>
      </c>
      <c r="N14" s="2" t="str">
        <f>INDEX([1]SAI_Database!$O$8:$O$10485,MATCH([1]SAI_Database!C15,[1]SAI_Database!$C$8:$C$10485,0))</f>
        <v>Successful</v>
      </c>
      <c r="O14" s="2" t="s">
        <v>20</v>
      </c>
    </row>
    <row r="15" spans="2:18" ht="19.899999999999999" customHeight="1" x14ac:dyDescent="0.25">
      <c r="B15" s="12" t="s">
        <v>39</v>
      </c>
      <c r="C15" s="12" t="s">
        <v>82</v>
      </c>
      <c r="D15" s="12" t="s">
        <v>79</v>
      </c>
      <c r="E15" s="12" t="s">
        <v>91</v>
      </c>
      <c r="F15" s="12" t="s">
        <v>92</v>
      </c>
      <c r="G15" s="14" t="s">
        <v>80</v>
      </c>
      <c r="H15" s="12" t="s">
        <v>93</v>
      </c>
      <c r="I15" s="12" t="s">
        <v>81</v>
      </c>
      <c r="J15" s="12" t="s">
        <v>87</v>
      </c>
      <c r="K15" s="43">
        <v>43862</v>
      </c>
      <c r="L15" s="2">
        <f>INDEX([1]SAI_Database!$M$8:$M$10485,MATCH([1]SAI_Database!C16,[1]SAI_Database!$C$8:$C$10485,0))</f>
        <v>0</v>
      </c>
      <c r="M15" s="2">
        <f>INDEX([1]SAI_Database!$N$8:$N$10485,MATCH([1]SAI_Database!C16,[1]SAI_Database!$C$8:$C$10485,0))</f>
        <v>0</v>
      </c>
      <c r="N15" s="2">
        <f>INDEX([1]SAI_Database!$O$8:$O$10485,MATCH([1]SAI_Database!C16,[1]SAI_Database!$C$8:$C$10485,0))</f>
        <v>0</v>
      </c>
    </row>
    <row r="16" spans="2:18" ht="19.899999999999999" customHeight="1" x14ac:dyDescent="0.25">
      <c r="B16" s="12" t="s">
        <v>43</v>
      </c>
      <c r="C16" s="12" t="s">
        <v>94</v>
      </c>
      <c r="D16" s="12" t="s">
        <v>95</v>
      </c>
      <c r="E16" s="12" t="s">
        <v>96</v>
      </c>
      <c r="F16" s="12" t="s">
        <v>97</v>
      </c>
      <c r="G16" s="14" t="s">
        <v>80</v>
      </c>
      <c r="H16" s="12" t="s">
        <v>98</v>
      </c>
      <c r="I16" s="12" t="s">
        <v>99</v>
      </c>
      <c r="J16" s="12" t="s">
        <v>100</v>
      </c>
      <c r="K16" s="43" t="s">
        <v>101</v>
      </c>
      <c r="L16" s="2">
        <f>INDEX([1]SAI_Database!$M$8:$M$10485,MATCH([1]SAI_Database!C17,[1]SAI_Database!$C$8:$C$10485,0))</f>
        <v>0</v>
      </c>
      <c r="M16" s="2">
        <f>INDEX([1]SAI_Database!$N$8:$N$10485,MATCH([1]SAI_Database!C17,[1]SAI_Database!$C$8:$C$10485,0))</f>
        <v>0</v>
      </c>
      <c r="N16" s="2">
        <f>INDEX([1]SAI_Database!$O$8:$O$10485,MATCH([1]SAI_Database!C17,[1]SAI_Database!$C$8:$C$10485,0))</f>
        <v>0</v>
      </c>
    </row>
    <row r="17" spans="2:14" ht="19.899999999999999" customHeight="1" x14ac:dyDescent="0.25">
      <c r="B17" s="12" t="s">
        <v>117</v>
      </c>
      <c r="C17" s="43">
        <v>44105</v>
      </c>
      <c r="D17" s="12" t="s">
        <v>79</v>
      </c>
      <c r="E17" s="12" t="s">
        <v>108</v>
      </c>
      <c r="F17" s="12" t="s">
        <v>89</v>
      </c>
      <c r="G17" s="14" t="s">
        <v>80</v>
      </c>
      <c r="H17" s="12" t="s">
        <v>109</v>
      </c>
      <c r="I17" s="12" t="s">
        <v>81</v>
      </c>
      <c r="J17" s="12" t="s">
        <v>110</v>
      </c>
      <c r="K17" s="43">
        <v>44197</v>
      </c>
      <c r="L17" s="2">
        <f>INDEX([1]SAI_Database!$M$8:$M$10485,MATCH([1]SAI_Database!C18,[1]SAI_Database!$C$8:$C$10485,0))</f>
        <v>0</v>
      </c>
      <c r="M17" s="2">
        <f>INDEX([1]SAI_Database!$N$8:$N$10485,MATCH([1]SAI_Database!C18,[1]SAI_Database!$C$8:$C$10485,0))</f>
        <v>0</v>
      </c>
      <c r="N17" s="2">
        <f>INDEX([1]SAI_Database!$O$8:$O$10485,MATCH([1]SAI_Database!C18,[1]SAI_Database!$C$8:$C$10485,0))</f>
        <v>0</v>
      </c>
    </row>
    <row r="18" spans="2:14" ht="19.899999999999999" customHeight="1" x14ac:dyDescent="0.25">
      <c r="B18" s="12" t="s">
        <v>118</v>
      </c>
      <c r="C18" s="12" t="s">
        <v>82</v>
      </c>
      <c r="D18" s="12" t="s">
        <v>79</v>
      </c>
      <c r="E18" s="12" t="s">
        <v>111</v>
      </c>
      <c r="F18" s="12" t="s">
        <v>112</v>
      </c>
      <c r="G18" s="14" t="s">
        <v>80</v>
      </c>
      <c r="H18" s="12" t="s">
        <v>113</v>
      </c>
      <c r="I18" s="12" t="s">
        <v>81</v>
      </c>
      <c r="J18" s="12" t="s">
        <v>87</v>
      </c>
      <c r="K18" s="43">
        <v>44227</v>
      </c>
      <c r="L18" s="2">
        <f>INDEX([1]SAI_Database!$M$8:$M$10485,MATCH([1]SAI_Database!C19,[1]SAI_Database!$C$8:$C$10485,0))</f>
        <v>0</v>
      </c>
      <c r="M18" s="2">
        <f>INDEX([1]SAI_Database!$N$8:$N$10485,MATCH([1]SAI_Database!C19,[1]SAI_Database!$C$8:$C$10485,0))</f>
        <v>0</v>
      </c>
      <c r="N18" s="2">
        <f>INDEX([1]SAI_Database!$O$8:$O$10485,MATCH([1]SAI_Database!C19,[1]SAI_Database!$C$8:$C$10485,0))</f>
        <v>0</v>
      </c>
    </row>
    <row r="19" spans="2:14" ht="19.899999999999999" customHeight="1" x14ac:dyDescent="0.25">
      <c r="B19" s="12" t="s">
        <v>119</v>
      </c>
      <c r="C19" s="12" t="s">
        <v>82</v>
      </c>
      <c r="D19" s="12" t="s">
        <v>79</v>
      </c>
      <c r="E19" s="12" t="s">
        <v>114</v>
      </c>
      <c r="F19" s="12" t="s">
        <v>115</v>
      </c>
      <c r="G19" s="14" t="s">
        <v>80</v>
      </c>
      <c r="H19" s="12" t="s">
        <v>113</v>
      </c>
      <c r="I19" s="12" t="s">
        <v>81</v>
      </c>
      <c r="J19" s="12" t="s">
        <v>87</v>
      </c>
      <c r="K19" s="43">
        <v>44227</v>
      </c>
      <c r="L19" s="2">
        <f>INDEX([1]SAI_Database!$M$8:$M$10485,MATCH([1]SAI_Database!C20,[1]SAI_Database!$C$8:$C$10485,0))</f>
        <v>0</v>
      </c>
      <c r="M19" s="2">
        <f>INDEX([1]SAI_Database!$N$8:$N$10485,MATCH([1]SAI_Database!C20,[1]SAI_Database!$C$8:$C$10485,0))</f>
        <v>0</v>
      </c>
      <c r="N19" s="2">
        <f>INDEX([1]SAI_Database!$O$8:$O$10485,MATCH([1]SAI_Database!C20,[1]SAI_Database!$C$8:$C$10485,0))</f>
        <v>0</v>
      </c>
    </row>
    <row r="20" spans="2:14" ht="19.899999999999999" customHeight="1" x14ac:dyDescent="0.25">
      <c r="B20" s="12" t="s">
        <v>120</v>
      </c>
      <c r="C20" s="12" t="s">
        <v>82</v>
      </c>
      <c r="D20" s="12" t="s">
        <v>79</v>
      </c>
      <c r="E20" s="12" t="s">
        <v>114</v>
      </c>
      <c r="F20" s="12" t="s">
        <v>115</v>
      </c>
      <c r="G20" s="14" t="s">
        <v>80</v>
      </c>
      <c r="H20" s="12" t="s">
        <v>113</v>
      </c>
      <c r="I20" s="12" t="s">
        <v>81</v>
      </c>
      <c r="J20" s="12" t="s">
        <v>87</v>
      </c>
      <c r="K20" s="43">
        <v>44227</v>
      </c>
      <c r="L20" s="2">
        <f>INDEX([1]SAI_Database!$M$8:$M$10485,MATCH([1]SAI_Database!C21,[1]SAI_Database!$C$8:$C$10485,0))</f>
        <v>0</v>
      </c>
      <c r="M20" s="2">
        <f>INDEX([1]SAI_Database!$N$8:$N$10485,MATCH([1]SAI_Database!C21,[1]SAI_Database!$C$8:$C$10485,0))</f>
        <v>0</v>
      </c>
      <c r="N20" s="2">
        <f>INDEX([1]SAI_Database!$O$8:$O$10485,MATCH([1]SAI_Database!C21,[1]SAI_Database!$C$8:$C$10485,0))</f>
        <v>0</v>
      </c>
    </row>
    <row r="21" spans="2:14" ht="19.899999999999999" customHeight="1" x14ac:dyDescent="0.25">
      <c r="B21" s="12" t="s">
        <v>121</v>
      </c>
      <c r="C21" s="12" t="s">
        <v>82</v>
      </c>
      <c r="D21" s="12" t="s">
        <v>79</v>
      </c>
      <c r="E21" s="12" t="s">
        <v>114</v>
      </c>
      <c r="F21" s="12" t="s">
        <v>115</v>
      </c>
      <c r="G21" s="14" t="s">
        <v>80</v>
      </c>
      <c r="H21" s="12" t="s">
        <v>113</v>
      </c>
      <c r="I21" s="12" t="s">
        <v>81</v>
      </c>
      <c r="J21" s="12" t="s">
        <v>87</v>
      </c>
      <c r="K21" s="43">
        <v>44227</v>
      </c>
      <c r="L21" s="2">
        <f>INDEX([1]SAI_Database!$M$8:$M$10485,MATCH([1]SAI_Database!C22,[1]SAI_Database!$C$8:$C$10485,0))</f>
        <v>0</v>
      </c>
      <c r="M21" s="2">
        <f>INDEX([1]SAI_Database!$N$8:$N$10485,MATCH([1]SAI_Database!C22,[1]SAI_Database!$C$8:$C$10485,0))</f>
        <v>0</v>
      </c>
      <c r="N21" s="2">
        <f>INDEX([1]SAI_Database!$O$8:$O$10485,MATCH([1]SAI_Database!C22,[1]SAI_Database!$C$8:$C$10485,0))</f>
        <v>0</v>
      </c>
    </row>
    <row r="22" spans="2:14" ht="19.899999999999999" customHeight="1" x14ac:dyDescent="0.25">
      <c r="B22" s="12" t="s">
        <v>122</v>
      </c>
      <c r="C22" s="12" t="s">
        <v>82</v>
      </c>
      <c r="D22" s="12" t="s">
        <v>79</v>
      </c>
      <c r="E22" s="12" t="s">
        <v>116</v>
      </c>
      <c r="F22" s="12" t="s">
        <v>115</v>
      </c>
      <c r="G22" s="14" t="s">
        <v>80</v>
      </c>
      <c r="H22" s="12" t="s">
        <v>113</v>
      </c>
      <c r="I22" s="12" t="s">
        <v>81</v>
      </c>
      <c r="J22" s="12" t="s">
        <v>87</v>
      </c>
      <c r="K22" s="43">
        <v>44227</v>
      </c>
      <c r="L22" s="2">
        <f>INDEX([1]SAI_Database!$M$8:$M$10485,MATCH([1]SAI_Database!C23,[1]SAI_Database!$C$8:$C$10485,0))</f>
        <v>0</v>
      </c>
      <c r="M22" s="2">
        <f>INDEX([1]SAI_Database!$N$8:$N$10485,MATCH([1]SAI_Database!C23,[1]SAI_Database!$C$8:$C$10485,0))</f>
        <v>0</v>
      </c>
      <c r="N22" s="2">
        <f>INDEX([1]SAI_Database!$O$8:$O$10485,MATCH([1]SAI_Database!C23,[1]SAI_Database!$C$8:$C$10485,0))</f>
        <v>0</v>
      </c>
    </row>
    <row r="23" spans="2:14" ht="19.899999999999999" customHeight="1" x14ac:dyDescent="0.25">
      <c r="B23" s="12" t="s">
        <v>201</v>
      </c>
      <c r="C23" s="12">
        <v>2017</v>
      </c>
      <c r="D23" s="12" t="s">
        <v>79</v>
      </c>
      <c r="E23" s="12" t="s">
        <v>124</v>
      </c>
      <c r="F23" s="12" t="s">
        <v>125</v>
      </c>
      <c r="G23" s="14" t="s">
        <v>80</v>
      </c>
      <c r="H23" s="12" t="s">
        <v>126</v>
      </c>
      <c r="I23" s="12" t="s">
        <v>81</v>
      </c>
      <c r="J23" s="12" t="s">
        <v>110</v>
      </c>
      <c r="K23" s="43" t="s">
        <v>127</v>
      </c>
      <c r="L23" s="2">
        <f>INDEX([1]SAI_Database!$M$8:$M$10485,MATCH([1]SAI_Database!C24,[1]SAI_Database!$C$8:$C$10485,0))</f>
        <v>0</v>
      </c>
      <c r="M23" s="2">
        <f>INDEX([1]SAI_Database!$N$8:$N$10485,MATCH([1]SAI_Database!C24,[1]SAI_Database!$C$8:$C$10485,0))</f>
        <v>0</v>
      </c>
      <c r="N23" s="2">
        <f>INDEX([1]SAI_Database!$O$8:$O$10485,MATCH([1]SAI_Database!C24,[1]SAI_Database!$C$8:$C$10485,0))</f>
        <v>0</v>
      </c>
    </row>
    <row r="24" spans="2:14" ht="19.899999999999999" customHeight="1" x14ac:dyDescent="0.25">
      <c r="B24" s="12" t="s">
        <v>202</v>
      </c>
      <c r="C24" s="12">
        <v>2017</v>
      </c>
      <c r="D24" s="12" t="s">
        <v>79</v>
      </c>
      <c r="E24" s="12" t="s">
        <v>124</v>
      </c>
      <c r="F24" s="12" t="s">
        <v>125</v>
      </c>
      <c r="G24" s="14" t="s">
        <v>80</v>
      </c>
      <c r="H24" s="12" t="s">
        <v>126</v>
      </c>
      <c r="I24" s="12" t="s">
        <v>81</v>
      </c>
      <c r="J24" s="12" t="s">
        <v>110</v>
      </c>
      <c r="K24" s="43" t="s">
        <v>127</v>
      </c>
      <c r="L24" s="2">
        <f>INDEX([1]SAI_Database!$M$8:$M$10485,MATCH([1]SAI_Database!C25,[1]SAI_Database!$C$8:$C$10485,0))</f>
        <v>0</v>
      </c>
      <c r="M24" s="2">
        <f>INDEX([1]SAI_Database!$N$8:$N$10485,MATCH([1]SAI_Database!C25,[1]SAI_Database!$C$8:$C$10485,0))</f>
        <v>0</v>
      </c>
      <c r="N24" s="2">
        <f>INDEX([1]SAI_Database!$O$8:$O$10485,MATCH([1]SAI_Database!C25,[1]SAI_Database!$C$8:$C$10485,0))</f>
        <v>0</v>
      </c>
    </row>
    <row r="25" spans="2:14" ht="19.899999999999999" customHeight="1" x14ac:dyDescent="0.25">
      <c r="B25" s="12" t="s">
        <v>203</v>
      </c>
      <c r="C25" s="12">
        <v>2017</v>
      </c>
      <c r="D25" s="12" t="s">
        <v>79</v>
      </c>
      <c r="E25" s="12" t="s">
        <v>124</v>
      </c>
      <c r="F25" s="12" t="s">
        <v>125</v>
      </c>
      <c r="G25" s="14" t="s">
        <v>80</v>
      </c>
      <c r="H25" s="12" t="s">
        <v>126</v>
      </c>
      <c r="I25" s="12" t="s">
        <v>81</v>
      </c>
      <c r="J25" s="12" t="s">
        <v>110</v>
      </c>
      <c r="K25" s="43" t="s">
        <v>127</v>
      </c>
      <c r="L25" s="2">
        <f>INDEX([1]SAI_Database!$M$8:$M$10485,MATCH([1]SAI_Database!C26,[1]SAI_Database!$C$8:$C$10485,0))</f>
        <v>0</v>
      </c>
      <c r="M25" s="2">
        <f>INDEX([1]SAI_Database!$N$8:$N$10485,MATCH([1]SAI_Database!C26,[1]SAI_Database!$C$8:$C$10485,0))</f>
        <v>0</v>
      </c>
      <c r="N25" s="2">
        <f>INDEX([1]SAI_Database!$O$8:$O$10485,MATCH([1]SAI_Database!C26,[1]SAI_Database!$C$8:$C$10485,0))</f>
        <v>0</v>
      </c>
    </row>
    <row r="26" spans="2:14" ht="19.899999999999999" customHeight="1" x14ac:dyDescent="0.25">
      <c r="B26" s="12" t="s">
        <v>204</v>
      </c>
      <c r="C26" s="12">
        <v>2017</v>
      </c>
      <c r="D26" s="12" t="s">
        <v>79</v>
      </c>
      <c r="E26" s="12" t="s">
        <v>124</v>
      </c>
      <c r="F26" s="12" t="s">
        <v>125</v>
      </c>
      <c r="G26" s="14" t="s">
        <v>80</v>
      </c>
      <c r="H26" s="12" t="s">
        <v>126</v>
      </c>
      <c r="I26" s="12" t="s">
        <v>81</v>
      </c>
      <c r="J26" s="12" t="s">
        <v>110</v>
      </c>
      <c r="K26" s="43" t="s">
        <v>127</v>
      </c>
      <c r="L26" s="2">
        <f>INDEX([1]SAI_Database!$M$8:$M$10485,MATCH([1]SAI_Database!C27,[1]SAI_Database!$C$8:$C$10485,0))</f>
        <v>0</v>
      </c>
      <c r="M26" s="2">
        <f>INDEX([1]SAI_Database!$N$8:$N$10485,MATCH([1]SAI_Database!C27,[1]SAI_Database!$C$8:$C$10485,0))</f>
        <v>0</v>
      </c>
      <c r="N26" s="2">
        <f>INDEX([1]SAI_Database!$O$8:$O$10485,MATCH([1]SAI_Database!C27,[1]SAI_Database!$C$8:$C$10485,0))</f>
        <v>0</v>
      </c>
    </row>
    <row r="27" spans="2:14" ht="19.899999999999999" customHeight="1" x14ac:dyDescent="0.25">
      <c r="B27" s="12" t="s">
        <v>205</v>
      </c>
      <c r="C27" s="12">
        <v>2017</v>
      </c>
      <c r="D27" s="12" t="s">
        <v>79</v>
      </c>
      <c r="E27" s="12" t="s">
        <v>128</v>
      </c>
      <c r="F27" s="12" t="s">
        <v>125</v>
      </c>
      <c r="G27" s="14" t="s">
        <v>80</v>
      </c>
      <c r="H27" s="12" t="s">
        <v>129</v>
      </c>
      <c r="I27" s="12" t="s">
        <v>81</v>
      </c>
      <c r="J27" s="12" t="s">
        <v>110</v>
      </c>
      <c r="K27" s="43" t="s">
        <v>127</v>
      </c>
      <c r="L27" s="2">
        <f>INDEX([1]SAI_Database!$M$8:$M$10485,MATCH([1]SAI_Database!C28,[1]SAI_Database!$C$8:$C$10485,0))</f>
        <v>0</v>
      </c>
      <c r="M27" s="2">
        <f>INDEX([1]SAI_Database!$N$8:$N$10485,MATCH([1]SAI_Database!C28,[1]SAI_Database!$C$8:$C$10485,0))</f>
        <v>0</v>
      </c>
      <c r="N27" s="2">
        <f>INDEX([1]SAI_Database!$O$8:$O$10485,MATCH([1]SAI_Database!C28,[1]SAI_Database!$C$8:$C$10485,0))</f>
        <v>0</v>
      </c>
    </row>
    <row r="28" spans="2:14" ht="19.899999999999999" customHeight="1" x14ac:dyDescent="0.25">
      <c r="B28" s="12" t="s">
        <v>206</v>
      </c>
      <c r="C28" s="12">
        <v>2017</v>
      </c>
      <c r="D28" s="12" t="s">
        <v>79</v>
      </c>
      <c r="E28" s="12" t="s">
        <v>128</v>
      </c>
      <c r="F28" s="12" t="s">
        <v>125</v>
      </c>
      <c r="G28" s="14" t="s">
        <v>80</v>
      </c>
      <c r="H28" s="12" t="s">
        <v>129</v>
      </c>
      <c r="I28" s="12" t="s">
        <v>81</v>
      </c>
      <c r="J28" s="12" t="s">
        <v>110</v>
      </c>
      <c r="K28" s="43" t="s">
        <v>127</v>
      </c>
      <c r="L28" s="2">
        <f>INDEX([1]SAI_Database!$M$8:$M$10485,MATCH([1]SAI_Database!C29,[1]SAI_Database!$C$8:$C$10485,0))</f>
        <v>0</v>
      </c>
      <c r="M28" s="2">
        <f>INDEX([1]SAI_Database!$N$8:$N$10485,MATCH([1]SAI_Database!C29,[1]SAI_Database!$C$8:$C$10485,0))</f>
        <v>0</v>
      </c>
      <c r="N28" s="2">
        <f>INDEX([1]SAI_Database!$O$8:$O$10485,MATCH([1]SAI_Database!C29,[1]SAI_Database!$C$8:$C$10485,0))</f>
        <v>0</v>
      </c>
    </row>
    <row r="29" spans="2:14" ht="19.899999999999999" customHeight="1" x14ac:dyDescent="0.25">
      <c r="B29" s="12" t="s">
        <v>207</v>
      </c>
      <c r="C29" s="12">
        <v>2019</v>
      </c>
      <c r="D29" s="12" t="s">
        <v>79</v>
      </c>
      <c r="E29" s="12" t="s">
        <v>130</v>
      </c>
      <c r="F29" s="12">
        <v>12</v>
      </c>
      <c r="G29" s="14" t="s">
        <v>80</v>
      </c>
      <c r="H29" s="12" t="s">
        <v>131</v>
      </c>
      <c r="I29" s="12" t="s">
        <v>81</v>
      </c>
      <c r="J29" s="12" t="s">
        <v>132</v>
      </c>
      <c r="K29" s="43">
        <v>44012</v>
      </c>
      <c r="L29" s="2">
        <f>INDEX([1]SAI_Database!$M$8:$M$10485,MATCH([1]SAI_Database!C30,[1]SAI_Database!$C$8:$C$10485,0))</f>
        <v>0</v>
      </c>
      <c r="M29" s="2">
        <f>INDEX([1]SAI_Database!$N$8:$N$10485,MATCH([1]SAI_Database!C30,[1]SAI_Database!$C$8:$C$10485,0))</f>
        <v>0</v>
      </c>
      <c r="N29" s="2">
        <f>INDEX([1]SAI_Database!$O$8:$O$10485,MATCH([1]SAI_Database!C30,[1]SAI_Database!$C$8:$C$10485,0))</f>
        <v>0</v>
      </c>
    </row>
    <row r="30" spans="2:14" ht="19.899999999999999" customHeight="1" x14ac:dyDescent="0.25">
      <c r="B30" s="12" t="s">
        <v>208</v>
      </c>
      <c r="C30" s="12" t="s">
        <v>133</v>
      </c>
      <c r="D30" s="12" t="s">
        <v>79</v>
      </c>
      <c r="E30" s="12" t="s">
        <v>134</v>
      </c>
      <c r="F30" s="12" t="s">
        <v>135</v>
      </c>
      <c r="G30" s="14" t="s">
        <v>80</v>
      </c>
      <c r="H30" s="12" t="s">
        <v>136</v>
      </c>
      <c r="I30" s="12" t="s">
        <v>81</v>
      </c>
      <c r="J30" s="12" t="s">
        <v>87</v>
      </c>
      <c r="K30" s="43">
        <v>44165</v>
      </c>
      <c r="L30" s="2">
        <f>INDEX([1]SAI_Database!$M$8:$M$10485,MATCH([1]SAI_Database!C31,[1]SAI_Database!$C$8:$C$10485,0))</f>
        <v>0</v>
      </c>
      <c r="M30" s="2">
        <f>INDEX([1]SAI_Database!$N$8:$N$10485,MATCH([1]SAI_Database!C31,[1]SAI_Database!$C$8:$C$10485,0))</f>
        <v>0</v>
      </c>
      <c r="N30" s="2">
        <f>INDEX([1]SAI_Database!$O$8:$O$10485,MATCH([1]SAI_Database!C31,[1]SAI_Database!$C$8:$C$10485,0))</f>
        <v>0</v>
      </c>
    </row>
    <row r="31" spans="2:14" ht="19.899999999999999" customHeight="1" x14ac:dyDescent="0.25">
      <c r="B31" s="12" t="s">
        <v>209</v>
      </c>
      <c r="C31" s="12" t="s">
        <v>133</v>
      </c>
      <c r="D31" s="12" t="s">
        <v>79</v>
      </c>
      <c r="E31" s="12" t="s">
        <v>137</v>
      </c>
      <c r="F31" s="12" t="s">
        <v>125</v>
      </c>
      <c r="G31" s="14" t="s">
        <v>80</v>
      </c>
      <c r="H31" s="12" t="s">
        <v>136</v>
      </c>
      <c r="I31" s="12" t="s">
        <v>81</v>
      </c>
      <c r="J31" s="12" t="s">
        <v>87</v>
      </c>
      <c r="K31" s="43">
        <v>44180</v>
      </c>
      <c r="L31" s="2">
        <f>INDEX([1]SAI_Database!$M$8:$M$10485,MATCH([1]SAI_Database!C32,[1]SAI_Database!$C$8:$C$10485,0))</f>
        <v>0</v>
      </c>
      <c r="M31" s="2">
        <f>INDEX([1]SAI_Database!$N$8:$N$10485,MATCH([1]SAI_Database!C32,[1]SAI_Database!$C$8:$C$10485,0))</f>
        <v>0</v>
      </c>
      <c r="N31" s="2">
        <f>INDEX([1]SAI_Database!$O$8:$O$10485,MATCH([1]SAI_Database!C32,[1]SAI_Database!$C$8:$C$10485,0))</f>
        <v>0</v>
      </c>
    </row>
    <row r="32" spans="2:14" ht="19.899999999999999" customHeight="1" x14ac:dyDescent="0.25">
      <c r="B32" s="12" t="s">
        <v>210</v>
      </c>
      <c r="C32" s="12" t="s">
        <v>133</v>
      </c>
      <c r="D32" s="12" t="s">
        <v>79</v>
      </c>
      <c r="E32" s="12" t="s">
        <v>138</v>
      </c>
      <c r="F32" s="12" t="s">
        <v>125</v>
      </c>
      <c r="G32" s="14" t="s">
        <v>80</v>
      </c>
      <c r="H32" s="12" t="s">
        <v>136</v>
      </c>
      <c r="I32" s="12" t="s">
        <v>81</v>
      </c>
      <c r="J32" s="12" t="s">
        <v>87</v>
      </c>
      <c r="K32" s="43">
        <v>44195</v>
      </c>
      <c r="L32" s="2">
        <f>INDEX([1]SAI_Database!$M$8:$M$10485,MATCH([1]SAI_Database!C33,[1]SAI_Database!$C$8:$C$10485,0))</f>
        <v>0</v>
      </c>
      <c r="M32" s="2">
        <f>INDEX([1]SAI_Database!$N$8:$N$10485,MATCH([1]SAI_Database!C33,[1]SAI_Database!$C$8:$C$10485,0))</f>
        <v>0</v>
      </c>
      <c r="N32" s="2">
        <f>INDEX([1]SAI_Database!$O$8:$O$10485,MATCH([1]SAI_Database!C33,[1]SAI_Database!$C$8:$C$10485,0))</f>
        <v>0</v>
      </c>
    </row>
    <row r="33" spans="2:18" ht="19.899999999999999" customHeight="1" x14ac:dyDescent="0.25">
      <c r="B33" s="12" t="s">
        <v>211</v>
      </c>
      <c r="C33" s="43">
        <v>43936</v>
      </c>
      <c r="D33" s="12" t="s">
        <v>139</v>
      </c>
      <c r="E33" s="12" t="s">
        <v>140</v>
      </c>
      <c r="F33" s="12" t="s">
        <v>141</v>
      </c>
      <c r="G33" s="14" t="s">
        <v>80</v>
      </c>
      <c r="H33" s="12" t="s">
        <v>142</v>
      </c>
      <c r="I33" s="12" t="s">
        <v>81</v>
      </c>
      <c r="J33" s="12" t="s">
        <v>127</v>
      </c>
      <c r="K33" s="43">
        <v>44165</v>
      </c>
      <c r="L33" s="2">
        <f>INDEX([1]SAI_Database!$M$8:$M$10485,MATCH([1]SAI_Database!C34,[1]SAI_Database!$C$8:$C$10485,0))</f>
        <v>0</v>
      </c>
      <c r="M33" s="2">
        <f>INDEX([1]SAI_Database!$N$8:$N$10485,MATCH([1]SAI_Database!C34,[1]SAI_Database!$C$8:$C$10485,0))</f>
        <v>0</v>
      </c>
      <c r="N33" s="2">
        <f>INDEX([1]SAI_Database!$O$8:$O$10485,MATCH([1]SAI_Database!C34,[1]SAI_Database!$C$8:$C$10485,0))</f>
        <v>0</v>
      </c>
    </row>
    <row r="34" spans="2:18" ht="19.899999999999999" customHeight="1" x14ac:dyDescent="0.25">
      <c r="B34" s="12" t="s">
        <v>212</v>
      </c>
      <c r="C34" s="43">
        <v>43936</v>
      </c>
      <c r="D34" s="12" t="s">
        <v>139</v>
      </c>
      <c r="E34" s="12" t="s">
        <v>143</v>
      </c>
      <c r="F34" s="12" t="s">
        <v>141</v>
      </c>
      <c r="G34" s="14" t="s">
        <v>80</v>
      </c>
      <c r="H34" s="12" t="s">
        <v>144</v>
      </c>
      <c r="I34" s="12" t="s">
        <v>81</v>
      </c>
      <c r="J34" s="12" t="s">
        <v>127</v>
      </c>
      <c r="K34" s="43">
        <v>44165</v>
      </c>
      <c r="L34" s="2">
        <f>INDEX([1]SAI_Database!$M$8:$M$10485,MATCH([1]SAI_Database!C35,[1]SAI_Database!$C$8:$C$10485,0))</f>
        <v>0</v>
      </c>
      <c r="M34" s="2">
        <f>INDEX([1]SAI_Database!$N$8:$N$10485,MATCH([1]SAI_Database!C35,[1]SAI_Database!$C$8:$C$10485,0))</f>
        <v>0</v>
      </c>
      <c r="N34" s="2">
        <f>INDEX([1]SAI_Database!$O$8:$O$10485,MATCH([1]SAI_Database!C35,[1]SAI_Database!$C$8:$C$10485,0))</f>
        <v>0</v>
      </c>
    </row>
    <row r="35" spans="2:18" ht="19.899999999999999" customHeight="1" x14ac:dyDescent="0.25">
      <c r="B35" s="12" t="s">
        <v>213</v>
      </c>
      <c r="C35" s="43">
        <v>43936</v>
      </c>
      <c r="D35" s="12" t="s">
        <v>139</v>
      </c>
      <c r="E35" s="12" t="s">
        <v>145</v>
      </c>
      <c r="F35" s="12" t="s">
        <v>146</v>
      </c>
      <c r="G35" s="14" t="s">
        <v>80</v>
      </c>
      <c r="H35" s="12" t="s">
        <v>147</v>
      </c>
      <c r="I35" s="12" t="s">
        <v>81</v>
      </c>
      <c r="J35" s="12" t="s">
        <v>127</v>
      </c>
      <c r="K35" s="43">
        <v>44165</v>
      </c>
      <c r="L35" s="2">
        <f>INDEX([1]SAI_Database!$M$8:$M$10485,MATCH([1]SAI_Database!C36,[1]SAI_Database!$C$8:$C$10485,0))</f>
        <v>0</v>
      </c>
      <c r="M35" s="2">
        <f>INDEX([1]SAI_Database!$N$8:$N$10485,MATCH([1]SAI_Database!C36,[1]SAI_Database!$C$8:$C$10485,0))</f>
        <v>0</v>
      </c>
      <c r="N35" s="2">
        <f>INDEX([1]SAI_Database!$O$8:$O$10485,MATCH([1]SAI_Database!C36,[1]SAI_Database!$C$8:$C$10485,0))</f>
        <v>0</v>
      </c>
    </row>
    <row r="36" spans="2:18" ht="19.899999999999999" customHeight="1" x14ac:dyDescent="0.25">
      <c r="B36" s="12" t="s">
        <v>214</v>
      </c>
      <c r="C36" s="12" t="s">
        <v>133</v>
      </c>
      <c r="D36" s="12" t="s">
        <v>139</v>
      </c>
      <c r="E36" s="12" t="s">
        <v>157</v>
      </c>
      <c r="F36" s="14" t="s">
        <v>135</v>
      </c>
      <c r="G36" s="12" t="s">
        <v>80</v>
      </c>
      <c r="H36" s="12" t="s">
        <v>148</v>
      </c>
      <c r="I36" s="12" t="s">
        <v>81</v>
      </c>
      <c r="J36" s="12" t="s">
        <v>87</v>
      </c>
      <c r="K36" s="48" t="s">
        <v>149</v>
      </c>
      <c r="L36" s="2">
        <f>INDEX([1]SAI_Database!$M$8:$M$10485,MATCH([1]SAI_Database!C37,[1]SAI_Database!$C$8:$C$10485,0))</f>
        <v>0</v>
      </c>
      <c r="M36" s="2">
        <f>INDEX([1]SAI_Database!$N$8:$N$10485,MATCH([1]SAI_Database!C37,[1]SAI_Database!$C$8:$C$10485,0))</f>
        <v>0</v>
      </c>
      <c r="N36" s="2">
        <f>INDEX([1]SAI_Database!$O$8:$O$10485,MATCH([1]SAI_Database!C37,[1]SAI_Database!$C$8:$C$10485,0))</f>
        <v>0</v>
      </c>
      <c r="P36" s="2"/>
      <c r="R36" s="1"/>
    </row>
    <row r="37" spans="2:18" ht="19.899999999999999" customHeight="1" x14ac:dyDescent="0.25">
      <c r="B37" s="12" t="s">
        <v>215</v>
      </c>
      <c r="C37" s="12" t="s">
        <v>133</v>
      </c>
      <c r="D37" s="12" t="s">
        <v>139</v>
      </c>
      <c r="E37" s="12" t="s">
        <v>150</v>
      </c>
      <c r="F37" s="12" t="s">
        <v>125</v>
      </c>
      <c r="G37" s="14" t="s">
        <v>80</v>
      </c>
      <c r="H37" s="12" t="s">
        <v>151</v>
      </c>
      <c r="I37" s="12" t="s">
        <v>81</v>
      </c>
      <c r="J37" s="12" t="s">
        <v>87</v>
      </c>
      <c r="K37" s="43" t="s">
        <v>152</v>
      </c>
      <c r="L37" s="2">
        <f>INDEX([1]SAI_Database!$M$8:$M$10485,MATCH([1]SAI_Database!C38,[1]SAI_Database!$C$8:$C$10485,0))</f>
        <v>0</v>
      </c>
      <c r="M37" s="2">
        <f>INDEX([1]SAI_Database!$N$8:$N$10485,MATCH([1]SAI_Database!C38,[1]SAI_Database!$C$8:$C$10485,0))</f>
        <v>0</v>
      </c>
      <c r="N37" s="2">
        <f>INDEX([1]SAI_Database!$O$8:$O$10485,MATCH([1]SAI_Database!C38,[1]SAI_Database!$C$8:$C$10485,0))</f>
        <v>0</v>
      </c>
    </row>
    <row r="38" spans="2:18" ht="19.899999999999999" customHeight="1" x14ac:dyDescent="0.25">
      <c r="B38" s="12" t="s">
        <v>216</v>
      </c>
      <c r="C38" s="12" t="s">
        <v>133</v>
      </c>
      <c r="D38" s="12" t="s">
        <v>139</v>
      </c>
      <c r="E38" s="12" t="s">
        <v>153</v>
      </c>
      <c r="F38" s="12" t="s">
        <v>154</v>
      </c>
      <c r="G38" s="14" t="s">
        <v>80</v>
      </c>
      <c r="H38" s="12" t="s">
        <v>155</v>
      </c>
      <c r="I38" s="12" t="s">
        <v>81</v>
      </c>
      <c r="J38" s="12" t="s">
        <v>87</v>
      </c>
      <c r="K38" s="43" t="s">
        <v>156</v>
      </c>
      <c r="L38" s="2">
        <f>INDEX([1]SAI_Database!$M$8:$M$10485,MATCH([1]SAI_Database!C39,[1]SAI_Database!$C$8:$C$10485,0))</f>
        <v>0</v>
      </c>
      <c r="M38" s="2">
        <f>INDEX([1]SAI_Database!$N$8:$N$10485,MATCH([1]SAI_Database!C39,[1]SAI_Database!$C$8:$C$10485,0))</f>
        <v>0</v>
      </c>
      <c r="N38" s="2">
        <f>INDEX([1]SAI_Database!$O$8:$O$10485,MATCH([1]SAI_Database!C39,[1]SAI_Database!$C$8:$C$10485,0))</f>
        <v>0</v>
      </c>
    </row>
    <row r="39" spans="2:18" ht="19.899999999999999" customHeight="1" x14ac:dyDescent="0.25">
      <c r="B39" s="12" t="s">
        <v>217</v>
      </c>
      <c r="C39" s="12" t="s">
        <v>82</v>
      </c>
      <c r="D39" s="12" t="s">
        <v>139</v>
      </c>
      <c r="E39" s="12" t="s">
        <v>158</v>
      </c>
      <c r="F39" s="12">
        <v>45</v>
      </c>
      <c r="G39" s="14" t="s">
        <v>80</v>
      </c>
      <c r="H39" s="12" t="s">
        <v>159</v>
      </c>
      <c r="I39" s="12" t="s">
        <v>81</v>
      </c>
      <c r="J39" s="12" t="s">
        <v>160</v>
      </c>
      <c r="K39" s="43">
        <v>43862</v>
      </c>
      <c r="L39" s="2">
        <f>INDEX([1]SAI_Database!$M$8:$M$10485,MATCH([1]SAI_Database!C40,[1]SAI_Database!$C$8:$C$10485,0))</f>
        <v>0</v>
      </c>
      <c r="M39" s="2">
        <f>INDEX([1]SAI_Database!$N$8:$N$10485,MATCH([1]SAI_Database!C40,[1]SAI_Database!$C$8:$C$10485,0))</f>
        <v>0</v>
      </c>
      <c r="N39" s="2">
        <f>INDEX([1]SAI_Database!$O$8:$O$10485,MATCH([1]SAI_Database!C40,[1]SAI_Database!$C$8:$C$10485,0))</f>
        <v>0</v>
      </c>
    </row>
    <row r="40" spans="2:18" ht="19.899999999999999" customHeight="1" x14ac:dyDescent="0.25">
      <c r="B40" s="12" t="s">
        <v>218</v>
      </c>
      <c r="C40" s="12" t="s">
        <v>82</v>
      </c>
      <c r="D40" s="12" t="s">
        <v>139</v>
      </c>
      <c r="E40" s="12" t="s">
        <v>143</v>
      </c>
      <c r="F40" s="12">
        <v>53</v>
      </c>
      <c r="G40" s="14" t="s">
        <v>80</v>
      </c>
      <c r="H40" s="12" t="s">
        <v>161</v>
      </c>
      <c r="I40" s="12" t="s">
        <v>81</v>
      </c>
      <c r="J40" s="12" t="s">
        <v>87</v>
      </c>
      <c r="K40" s="43">
        <v>43891</v>
      </c>
      <c r="L40" s="2">
        <f>INDEX([1]SAI_Database!$M$8:$M$10485,MATCH([1]SAI_Database!C41,[1]SAI_Database!$C$8:$C$10485,0))</f>
        <v>0</v>
      </c>
      <c r="M40" s="2">
        <f>INDEX([1]SAI_Database!$N$8:$N$10485,MATCH([1]SAI_Database!C41,[1]SAI_Database!$C$8:$C$10485,0))</f>
        <v>0</v>
      </c>
      <c r="N40" s="2">
        <f>INDEX([1]SAI_Database!$O$8:$O$10485,MATCH([1]SAI_Database!C41,[1]SAI_Database!$C$8:$C$10485,0))</f>
        <v>0</v>
      </c>
    </row>
    <row r="41" spans="2:18" ht="19.899999999999999" customHeight="1" x14ac:dyDescent="0.25">
      <c r="B41" s="12" t="s">
        <v>219</v>
      </c>
      <c r="C41" s="12" t="s">
        <v>82</v>
      </c>
      <c r="D41" s="12" t="s">
        <v>139</v>
      </c>
      <c r="E41" s="12" t="s">
        <v>162</v>
      </c>
      <c r="F41" s="12">
        <v>60</v>
      </c>
      <c r="G41" s="14" t="s">
        <v>80</v>
      </c>
      <c r="H41" s="12" t="s">
        <v>163</v>
      </c>
      <c r="I41" s="12" t="s">
        <v>81</v>
      </c>
      <c r="J41" s="12" t="s">
        <v>164</v>
      </c>
      <c r="K41" s="43">
        <v>43922</v>
      </c>
      <c r="L41" s="2" t="str">
        <f>INDEX([1]SAI_Database!$M$8:$M$10485,MATCH([1]SAI_Database!C42,[1]SAI_Database!$C$8:$C$10485,0))</f>
        <v>Accepted</v>
      </c>
      <c r="M41" s="2">
        <f>INDEX([1]SAI_Database!$N$8:$N$10485,MATCH([1]SAI_Database!C42,[1]SAI_Database!$C$8:$C$10485,0))</f>
        <v>0</v>
      </c>
      <c r="N41" s="2">
        <f>INDEX([1]SAI_Database!$O$8:$O$10485,MATCH([1]SAI_Database!C42,[1]SAI_Database!$C$8:$C$10485,0))</f>
        <v>0</v>
      </c>
    </row>
    <row r="42" spans="2:18" ht="19.899999999999999" customHeight="1" x14ac:dyDescent="0.25">
      <c r="B42" s="12" t="s">
        <v>220</v>
      </c>
      <c r="C42" s="12" t="s">
        <v>165</v>
      </c>
      <c r="D42" s="12" t="s">
        <v>79</v>
      </c>
      <c r="E42" s="12" t="s">
        <v>166</v>
      </c>
      <c r="F42" s="12" t="s">
        <v>167</v>
      </c>
      <c r="G42" s="14" t="s">
        <v>80</v>
      </c>
      <c r="H42" s="12" t="s">
        <v>168</v>
      </c>
      <c r="I42" s="12" t="s">
        <v>81</v>
      </c>
      <c r="J42" s="12" t="s">
        <v>169</v>
      </c>
      <c r="K42" s="43">
        <v>44348</v>
      </c>
      <c r="L42" s="2" t="str">
        <f>INDEX([1]SAI_Database!$M$8:$M$10485,MATCH([1]SAI_Database!C43,[1]SAI_Database!$C$8:$C$10485,0))</f>
        <v>Accepted</v>
      </c>
      <c r="M42" s="2">
        <f>INDEX([1]SAI_Database!$N$8:$N$10485,MATCH([1]SAI_Database!C43,[1]SAI_Database!$C$8:$C$10485,0))</f>
        <v>0</v>
      </c>
      <c r="N42" s="2">
        <f>INDEX([1]SAI_Database!$O$8:$O$10485,MATCH([1]SAI_Database!C43,[1]SAI_Database!$C$8:$C$10485,0))</f>
        <v>0</v>
      </c>
    </row>
    <row r="43" spans="2:18" ht="19.899999999999999" customHeight="1" x14ac:dyDescent="0.25">
      <c r="B43" s="12" t="s">
        <v>221</v>
      </c>
      <c r="C43" s="12" t="s">
        <v>170</v>
      </c>
      <c r="D43" s="12" t="s">
        <v>79</v>
      </c>
      <c r="E43" s="12" t="s">
        <v>171</v>
      </c>
      <c r="F43" s="12" t="s">
        <v>141</v>
      </c>
      <c r="G43" s="14" t="s">
        <v>172</v>
      </c>
      <c r="H43" s="12" t="s">
        <v>173</v>
      </c>
      <c r="I43" s="12" t="s">
        <v>81</v>
      </c>
      <c r="J43" s="12" t="s">
        <v>169</v>
      </c>
      <c r="K43" s="43" t="s">
        <v>174</v>
      </c>
      <c r="L43" s="2" t="str">
        <f>INDEX([1]SAI_Database!$M$8:$M$10485,MATCH([1]SAI_Database!C44,[1]SAI_Database!$C$8:$C$10485,0))</f>
        <v>Accepted</v>
      </c>
      <c r="M43" s="2">
        <f>INDEX([1]SAI_Database!$N$8:$N$10485,MATCH([1]SAI_Database!C44,[1]SAI_Database!$C$8:$C$10485,0))</f>
        <v>0</v>
      </c>
      <c r="N43" s="2">
        <f>INDEX([1]SAI_Database!$O$8:$O$10485,MATCH([1]SAI_Database!C44,[1]SAI_Database!$C$8:$C$10485,0))</f>
        <v>0</v>
      </c>
    </row>
    <row r="44" spans="2:18" ht="19.899999999999999" customHeight="1" x14ac:dyDescent="0.25">
      <c r="B44" s="12" t="s">
        <v>222</v>
      </c>
      <c r="C44" s="12" t="s">
        <v>170</v>
      </c>
      <c r="D44" s="12" t="s">
        <v>79</v>
      </c>
      <c r="E44" s="12" t="s">
        <v>175</v>
      </c>
      <c r="F44" s="12" t="s">
        <v>141</v>
      </c>
      <c r="G44" s="14" t="s">
        <v>172</v>
      </c>
      <c r="H44" s="12" t="s">
        <v>176</v>
      </c>
      <c r="I44" s="12" t="s">
        <v>81</v>
      </c>
      <c r="J44" s="12" t="s">
        <v>169</v>
      </c>
      <c r="K44" s="43" t="s">
        <v>174</v>
      </c>
      <c r="L44" s="2" t="str">
        <f>INDEX([1]SAI_Database!$M$8:$M$10485,MATCH([1]SAI_Database!C45,[1]SAI_Database!$C$8:$C$10485,0))</f>
        <v>Accepted</v>
      </c>
      <c r="M44" s="2">
        <f>INDEX([1]SAI_Database!$N$8:$N$10485,MATCH([1]SAI_Database!C45,[1]SAI_Database!$C$8:$C$10485,0))</f>
        <v>0</v>
      </c>
      <c r="N44" s="2">
        <f>INDEX([1]SAI_Database!$O$8:$O$10485,MATCH([1]SAI_Database!C45,[1]SAI_Database!$C$8:$C$10485,0))</f>
        <v>0</v>
      </c>
    </row>
    <row r="45" spans="2:18" ht="19.899999999999999" customHeight="1" x14ac:dyDescent="0.25">
      <c r="B45" s="12" t="s">
        <v>223</v>
      </c>
      <c r="C45" s="12" t="s">
        <v>170</v>
      </c>
      <c r="D45" s="12" t="s">
        <v>79</v>
      </c>
      <c r="E45" s="12" t="s">
        <v>177</v>
      </c>
      <c r="F45" s="12" t="s">
        <v>146</v>
      </c>
      <c r="G45" s="14" t="s">
        <v>172</v>
      </c>
      <c r="H45" s="12" t="s">
        <v>178</v>
      </c>
      <c r="I45" s="12" t="s">
        <v>81</v>
      </c>
      <c r="J45" s="12" t="s">
        <v>169</v>
      </c>
      <c r="K45" s="43" t="s">
        <v>174</v>
      </c>
      <c r="L45" s="2" t="str">
        <f>INDEX([1]SAI_Database!$M$8:$M$10485,MATCH([1]SAI_Database!C46,[1]SAI_Database!$C$8:$C$10485,0))</f>
        <v>Accepted</v>
      </c>
      <c r="M45" s="2">
        <f>INDEX([1]SAI_Database!$N$8:$N$10485,MATCH([1]SAI_Database!C46,[1]SAI_Database!$C$8:$C$10485,0))</f>
        <v>0</v>
      </c>
      <c r="N45" s="2">
        <f>INDEX([1]SAI_Database!$O$8:$O$10485,MATCH([1]SAI_Database!C46,[1]SAI_Database!$C$8:$C$10485,0))</f>
        <v>0</v>
      </c>
    </row>
    <row r="46" spans="2:18" ht="19.899999999999999" customHeight="1" x14ac:dyDescent="0.25">
      <c r="B46" s="12" t="s">
        <v>224</v>
      </c>
      <c r="C46" s="12" t="s">
        <v>170</v>
      </c>
      <c r="D46" s="12" t="s">
        <v>79</v>
      </c>
      <c r="E46" s="12" t="s">
        <v>179</v>
      </c>
      <c r="F46" s="12" t="s">
        <v>180</v>
      </c>
      <c r="G46" s="14" t="s">
        <v>172</v>
      </c>
      <c r="H46" s="12" t="s">
        <v>181</v>
      </c>
      <c r="I46" s="12" t="s">
        <v>81</v>
      </c>
      <c r="J46" s="12" t="s">
        <v>169</v>
      </c>
      <c r="K46" s="43" t="s">
        <v>174</v>
      </c>
      <c r="L46" s="2" t="str">
        <f>INDEX([1]SAI_Database!$M$8:$M$10485,MATCH([1]SAI_Database!C47,[1]SAI_Database!$C$8:$C$10485,0))</f>
        <v>Accepted</v>
      </c>
      <c r="M46" s="2">
        <f>INDEX([1]SAI_Database!$N$8:$N$10485,MATCH([1]SAI_Database!C47,[1]SAI_Database!$C$8:$C$10485,0))</f>
        <v>0</v>
      </c>
      <c r="N46" s="2">
        <f>INDEX([1]SAI_Database!$O$8:$O$10485,MATCH([1]SAI_Database!C47,[1]SAI_Database!$C$8:$C$10485,0))</f>
        <v>0</v>
      </c>
    </row>
    <row r="47" spans="2:18" ht="19.899999999999999" customHeight="1" x14ac:dyDescent="0.25">
      <c r="B47" s="12" t="s">
        <v>225</v>
      </c>
      <c r="C47" s="12" t="s">
        <v>170</v>
      </c>
      <c r="D47" s="12" t="s">
        <v>79</v>
      </c>
      <c r="E47" s="12" t="s">
        <v>177</v>
      </c>
      <c r="F47" s="12" t="s">
        <v>182</v>
      </c>
      <c r="G47" s="14" t="s">
        <v>172</v>
      </c>
      <c r="H47" s="12" t="s">
        <v>178</v>
      </c>
      <c r="I47" s="12" t="s">
        <v>81</v>
      </c>
      <c r="J47" s="12" t="s">
        <v>169</v>
      </c>
      <c r="K47" s="43" t="s">
        <v>174</v>
      </c>
      <c r="L47" s="2" t="str">
        <f>INDEX([1]SAI_Database!$M$8:$M$10485,MATCH([1]SAI_Database!C48,[1]SAI_Database!$C$8:$C$10485,0))</f>
        <v>Accepted</v>
      </c>
      <c r="M47" s="2">
        <f>INDEX([1]SAI_Database!$N$8:$N$10485,MATCH([1]SAI_Database!C48,[1]SAI_Database!$C$8:$C$10485,0))</f>
        <v>0</v>
      </c>
      <c r="N47" s="2">
        <f>INDEX([1]SAI_Database!$O$8:$O$10485,MATCH([1]SAI_Database!C48,[1]SAI_Database!$C$8:$C$10485,0))</f>
        <v>0</v>
      </c>
    </row>
    <row r="48" spans="2:18" ht="19.899999999999999" customHeight="1" x14ac:dyDescent="0.25">
      <c r="B48" s="12" t="s">
        <v>226</v>
      </c>
      <c r="C48" s="12" t="s">
        <v>82</v>
      </c>
      <c r="D48" s="12" t="s">
        <v>79</v>
      </c>
      <c r="E48" s="12" t="s">
        <v>183</v>
      </c>
      <c r="F48" s="12">
        <v>3</v>
      </c>
      <c r="G48" s="14" t="s">
        <v>80</v>
      </c>
      <c r="L48" s="2" t="str">
        <f>INDEX([1]SAI_Database!$M$8:$M$10485,MATCH([1]SAI_Database!C49,[1]SAI_Database!$C$8:$C$10485,0))</f>
        <v>Accepted</v>
      </c>
      <c r="M48" s="2">
        <f>INDEX([1]SAI_Database!$N$8:$N$10485,MATCH([1]SAI_Database!C49,[1]SAI_Database!$C$8:$C$10485,0))</f>
        <v>0</v>
      </c>
      <c r="N48" s="2">
        <f>INDEX([1]SAI_Database!$O$8:$O$10485,MATCH([1]SAI_Database!C49,[1]SAI_Database!$C$8:$C$10485,0))</f>
        <v>0</v>
      </c>
    </row>
    <row r="49" spans="2:18" ht="19.899999999999999" customHeight="1" x14ac:dyDescent="0.25">
      <c r="B49" s="12" t="s">
        <v>227</v>
      </c>
      <c r="C49" s="12" t="s">
        <v>184</v>
      </c>
      <c r="D49" s="12" t="s">
        <v>79</v>
      </c>
      <c r="E49" s="12" t="s">
        <v>185</v>
      </c>
      <c r="F49" s="12">
        <v>2</v>
      </c>
      <c r="G49" s="14" t="s">
        <v>80</v>
      </c>
      <c r="H49" s="12" t="s">
        <v>186</v>
      </c>
      <c r="I49" s="12" t="s">
        <v>81</v>
      </c>
      <c r="J49" s="12" t="s">
        <v>169</v>
      </c>
      <c r="K49" s="43">
        <v>44228</v>
      </c>
      <c r="L49" s="2" t="str">
        <f>INDEX([1]SAI_Database!$M$8:$M$10485,MATCH([1]SAI_Database!C50,[1]SAI_Database!$C$8:$C$10485,0))</f>
        <v>Accepted</v>
      </c>
      <c r="M49" s="2">
        <f>INDEX([1]SAI_Database!$N$8:$N$10485,MATCH([1]SAI_Database!C50,[1]SAI_Database!$C$8:$C$10485,0))</f>
        <v>0</v>
      </c>
      <c r="N49" s="2">
        <f>INDEX([1]SAI_Database!$O$8:$O$10485,MATCH([1]SAI_Database!C50,[1]SAI_Database!$C$8:$C$10485,0))</f>
        <v>0</v>
      </c>
    </row>
    <row r="50" spans="2:18" ht="19.899999999999999" customHeight="1" x14ac:dyDescent="0.25">
      <c r="B50" s="12" t="s">
        <v>228</v>
      </c>
      <c r="C50" s="12" t="s">
        <v>184</v>
      </c>
      <c r="D50" s="12" t="s">
        <v>79</v>
      </c>
      <c r="E50" s="12" t="s">
        <v>187</v>
      </c>
      <c r="F50" s="12">
        <v>4</v>
      </c>
      <c r="G50" s="14" t="s">
        <v>80</v>
      </c>
      <c r="H50" s="12" t="s">
        <v>188</v>
      </c>
      <c r="I50" s="12" t="s">
        <v>81</v>
      </c>
      <c r="J50" s="12" t="s">
        <v>169</v>
      </c>
      <c r="K50" s="43">
        <v>44228</v>
      </c>
      <c r="L50" s="2" t="str">
        <f>INDEX([1]SAI_Database!$M$8:$M$10485,MATCH([1]SAI_Database!C51,[1]SAI_Database!$C$8:$C$10485,0))</f>
        <v>Accepted</v>
      </c>
      <c r="M50" s="2">
        <f>INDEX([1]SAI_Database!$N$8:$N$10485,MATCH([1]SAI_Database!C51,[1]SAI_Database!$C$8:$C$10485,0))</f>
        <v>0</v>
      </c>
      <c r="N50" s="2">
        <f>INDEX([1]SAI_Database!$O$8:$O$10485,MATCH([1]SAI_Database!C51,[1]SAI_Database!$C$8:$C$10485,0))</f>
        <v>0</v>
      </c>
    </row>
    <row r="51" spans="2:18" ht="19.899999999999999" customHeight="1" x14ac:dyDescent="0.25">
      <c r="B51" s="12" t="s">
        <v>229</v>
      </c>
      <c r="C51" s="12" t="s">
        <v>184</v>
      </c>
      <c r="D51" s="12" t="s">
        <v>79</v>
      </c>
      <c r="E51" s="12" t="s">
        <v>189</v>
      </c>
      <c r="F51" s="12">
        <v>5</v>
      </c>
      <c r="G51" s="14" t="s">
        <v>80</v>
      </c>
      <c r="H51" s="12" t="s">
        <v>113</v>
      </c>
      <c r="I51" s="12" t="s">
        <v>81</v>
      </c>
      <c r="J51" s="12" t="s">
        <v>169</v>
      </c>
      <c r="K51" s="43">
        <v>44228</v>
      </c>
      <c r="L51" s="2" t="str">
        <f>INDEX([1]SAI_Database!$M$8:$M$10485,MATCH([1]SAI_Database!C52,[1]SAI_Database!$C$8:$C$10485,0))</f>
        <v>Accepted</v>
      </c>
      <c r="M51" s="2">
        <f>INDEX([1]SAI_Database!$N$8:$N$10485,MATCH([1]SAI_Database!C52,[1]SAI_Database!$C$8:$C$10485,0))</f>
        <v>0</v>
      </c>
      <c r="N51" s="2">
        <f>INDEX([1]SAI_Database!$O$8:$O$10485,MATCH([1]SAI_Database!C52,[1]SAI_Database!$C$8:$C$10485,0))</f>
        <v>0</v>
      </c>
    </row>
    <row r="52" spans="2:18" ht="19.899999999999999" customHeight="1" x14ac:dyDescent="0.25">
      <c r="B52" s="12" t="s">
        <v>230</v>
      </c>
      <c r="C52" s="12" t="s">
        <v>190</v>
      </c>
      <c r="D52" s="12" t="s">
        <v>139</v>
      </c>
      <c r="E52" s="12" t="s">
        <v>200</v>
      </c>
      <c r="F52" s="14" t="s">
        <v>191</v>
      </c>
      <c r="G52" s="14" t="s">
        <v>80</v>
      </c>
      <c r="H52" s="12" t="s">
        <v>192</v>
      </c>
      <c r="I52" s="12" t="s">
        <v>193</v>
      </c>
      <c r="J52" s="12" t="s">
        <v>194</v>
      </c>
      <c r="K52" s="48" t="s">
        <v>195</v>
      </c>
      <c r="L52" s="2" t="str">
        <f>INDEX([1]SAI_Database!$M$8:$M$10485,MATCH([1]SAI_Database!C53,[1]SAI_Database!$C$8:$C$10485,0))</f>
        <v>Accepted</v>
      </c>
      <c r="M52" s="2">
        <f>INDEX([1]SAI_Database!$N$8:$N$10485,MATCH([1]SAI_Database!C53,[1]SAI_Database!$C$8:$C$10485,0))</f>
        <v>0</v>
      </c>
      <c r="N52" s="2">
        <f>INDEX([1]SAI_Database!$O$8:$O$10485,MATCH([1]SAI_Database!C53,[1]SAI_Database!$C$8:$C$10485,0))</f>
        <v>0</v>
      </c>
      <c r="P52" s="2"/>
      <c r="R52" s="1"/>
    </row>
    <row r="53" spans="2:18" ht="19.899999999999999" customHeight="1" x14ac:dyDescent="0.25">
      <c r="B53" s="12" t="s">
        <v>231</v>
      </c>
      <c r="C53" s="12" t="s">
        <v>190</v>
      </c>
      <c r="D53" s="12" t="s">
        <v>139</v>
      </c>
      <c r="E53" s="12" t="s">
        <v>196</v>
      </c>
      <c r="F53" s="12" t="s">
        <v>191</v>
      </c>
      <c r="G53" s="14" t="s">
        <v>80</v>
      </c>
      <c r="H53" s="12" t="s">
        <v>197</v>
      </c>
      <c r="I53" s="12" t="s">
        <v>193</v>
      </c>
      <c r="J53" s="12" t="s">
        <v>194</v>
      </c>
      <c r="K53" s="43" t="s">
        <v>195</v>
      </c>
      <c r="L53" s="2" t="str">
        <f>INDEX([1]SAI_Database!$M$8:$M$10485,MATCH([1]SAI_Database!C54,[1]SAI_Database!$C$8:$C$10485,0))</f>
        <v>Accepted</v>
      </c>
      <c r="M53" s="2">
        <f>INDEX([1]SAI_Database!$N$8:$N$10485,MATCH([1]SAI_Database!C54,[1]SAI_Database!$C$8:$C$10485,0))</f>
        <v>0</v>
      </c>
      <c r="N53" s="2">
        <f>INDEX([1]SAI_Database!$O$8:$O$10485,MATCH([1]SAI_Database!C54,[1]SAI_Database!$C$8:$C$10485,0))</f>
        <v>0</v>
      </c>
    </row>
    <row r="54" spans="2:18" ht="19.899999999999999" customHeight="1" x14ac:dyDescent="0.25">
      <c r="B54" s="12" t="s">
        <v>232</v>
      </c>
      <c r="C54" s="12" t="s">
        <v>190</v>
      </c>
      <c r="D54" s="12" t="s">
        <v>139</v>
      </c>
      <c r="E54" s="12" t="s">
        <v>198</v>
      </c>
      <c r="F54" s="12" t="s">
        <v>191</v>
      </c>
      <c r="G54" s="14" t="s">
        <v>80</v>
      </c>
      <c r="H54" s="12" t="s">
        <v>199</v>
      </c>
      <c r="I54" s="12" t="s">
        <v>193</v>
      </c>
      <c r="J54" s="12" t="s">
        <v>194</v>
      </c>
      <c r="K54" s="43" t="s">
        <v>195</v>
      </c>
      <c r="L54" s="2" t="str">
        <f>INDEX([1]SAI_Database!$M$8:$M$10485,MATCH([1]SAI_Database!C55,[1]SAI_Database!$C$8:$C$10485,0))</f>
        <v>Accepted</v>
      </c>
      <c r="M54" s="2">
        <f>INDEX([1]SAI_Database!$N$8:$N$10485,MATCH([1]SAI_Database!C55,[1]SAI_Database!$C$8:$C$10485,0))</f>
        <v>0</v>
      </c>
      <c r="N54" s="2">
        <f>INDEX([1]SAI_Database!$O$8:$O$10485,MATCH([1]SAI_Database!C55,[1]SAI_Database!$C$8:$C$10485,0))</f>
        <v>0</v>
      </c>
    </row>
    <row r="55" spans="2:18" ht="19.899999999999999" customHeight="1" x14ac:dyDescent="0.25">
      <c r="B55" s="12" t="s">
        <v>234</v>
      </c>
      <c r="C55" s="12" t="s">
        <v>235</v>
      </c>
      <c r="D55" s="12" t="s">
        <v>236</v>
      </c>
      <c r="E55" s="12" t="s">
        <v>237</v>
      </c>
      <c r="F55" s="12" t="s">
        <v>238</v>
      </c>
      <c r="G55" s="14" t="s">
        <v>239</v>
      </c>
      <c r="H55" s="12" t="s">
        <v>240</v>
      </c>
      <c r="I55" s="12" t="s">
        <v>241</v>
      </c>
      <c r="J55" s="12" t="s">
        <v>242</v>
      </c>
      <c r="K55" s="43">
        <v>44907</v>
      </c>
      <c r="L55" s="2">
        <f>INDEX([1]SAI_Database!$M$8:$M$10485,MATCH([1]SAI_Database!C56,[1]SAI_Database!$C$8:$C$10485,0))</f>
        <v>0</v>
      </c>
      <c r="M55" s="2">
        <f>INDEX([1]SAI_Database!$N$8:$N$10485,MATCH([1]SAI_Database!C56,[1]SAI_Database!$C$8:$C$10485,0))</f>
        <v>0</v>
      </c>
      <c r="N55" s="2">
        <f>INDEX([1]SAI_Database!$O$8:$O$10485,MATCH([1]SAI_Database!C56,[1]SAI_Database!$C$8:$C$10485,0))</f>
        <v>0</v>
      </c>
    </row>
  </sheetData>
  <mergeCells count="1">
    <mergeCell ref="B4:G4"/>
  </mergeCells>
  <phoneticPr fontId="6" type="noConversion"/>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DDDB9E2B-0C80-48F8-96A4-D3E43599E71D}">
          <x14:formula1>
            <xm:f>Settings!$E$8:$E$9</xm:f>
          </x14:formula1>
          <xm:sqref>O7:O54</xm:sqref>
        </x14:dataValidation>
        <x14:dataValidation type="list" allowBlank="1" showInputMessage="1" showErrorMessage="1" xr:uid="{AE8618D3-C86B-4FDF-BF08-B6FD29B125F3}">
          <x14:formula1>
            <xm:f>Metrics!$B$7:$B$210</xm:f>
          </x14:formula1>
          <xm:sqref>B6:O6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3096A-C3AD-4979-A18F-E286C2B52361}">
  <sheetPr>
    <tabColor theme="4"/>
  </sheetPr>
  <dimension ref="B1:R52"/>
  <sheetViews>
    <sheetView showGridLines="0" tabSelected="1" topLeftCell="K3" zoomScale="98" zoomScaleNormal="98" workbookViewId="0">
      <selection activeCell="N17" sqref="N17"/>
    </sheetView>
  </sheetViews>
  <sheetFormatPr defaultColWidth="8.85546875" defaultRowHeight="19.899999999999999" customHeight="1" x14ac:dyDescent="0.25"/>
  <cols>
    <col min="1" max="1" width="4.7109375" style="1" customWidth="1"/>
    <col min="2" max="2" width="27.42578125" style="12" bestFit="1" customWidth="1"/>
    <col min="3" max="3" width="24" style="12" bestFit="1" customWidth="1"/>
    <col min="4" max="4" width="19.42578125" style="12" customWidth="1"/>
    <col min="5" max="5" width="33.140625" style="12" customWidth="1"/>
    <col min="6" max="6" width="25.140625" style="12" customWidth="1"/>
    <col min="7" max="7" width="18.42578125" style="14" customWidth="1"/>
    <col min="8" max="8" width="20.42578125" style="12" customWidth="1"/>
    <col min="9" max="9" width="21.140625" style="12" customWidth="1"/>
    <col min="10" max="10" width="25.5703125" style="12" customWidth="1"/>
    <col min="11" max="11" width="38.7109375" style="12" customWidth="1"/>
    <col min="12" max="12" width="24.28515625" style="12" bestFit="1" customWidth="1"/>
    <col min="13" max="13" width="19.7109375" style="12" bestFit="1" customWidth="1"/>
    <col min="14" max="14" width="40.7109375" style="12" customWidth="1"/>
    <col min="15" max="15" width="38.7109375" style="2" customWidth="1"/>
    <col min="16" max="16" width="21.140625" style="2" customWidth="1"/>
    <col min="17" max="17" width="24" style="2" bestFit="1" customWidth="1"/>
    <col min="18" max="18" width="22.85546875" style="2" bestFit="1" customWidth="1"/>
    <col min="19" max="22" width="8.85546875" style="1"/>
    <col min="23" max="23" width="27.85546875" style="1" bestFit="1" customWidth="1"/>
    <col min="24" max="24" width="15.28515625" style="1" customWidth="1"/>
    <col min="25" max="25" width="12.140625" style="1" bestFit="1" customWidth="1"/>
    <col min="26" max="26" width="63.85546875" style="1" bestFit="1" customWidth="1"/>
    <col min="27" max="16384" width="8.85546875" style="1"/>
  </cols>
  <sheetData>
    <row r="1" spans="2:18" ht="19.899999999999999" customHeight="1" x14ac:dyDescent="0.25">
      <c r="B1" s="1"/>
      <c r="C1" s="9"/>
      <c r="D1" s="1"/>
      <c r="E1" s="1"/>
      <c r="F1" s="1"/>
      <c r="G1" s="41"/>
      <c r="H1" s="1"/>
      <c r="I1" s="1"/>
      <c r="J1" s="1"/>
      <c r="K1" s="1"/>
      <c r="L1" s="9"/>
      <c r="M1" s="1"/>
      <c r="N1" s="1"/>
      <c r="O1" s="1"/>
      <c r="P1" s="1"/>
      <c r="Q1" s="1"/>
      <c r="R1" s="1"/>
    </row>
    <row r="2" spans="2:18" ht="19.899999999999999" customHeight="1" x14ac:dyDescent="0.25">
      <c r="B2" s="1"/>
      <c r="C2" s="9"/>
      <c r="D2" s="1"/>
      <c r="E2" s="1"/>
      <c r="F2" s="1"/>
      <c r="G2" s="41"/>
      <c r="H2" s="1"/>
      <c r="I2" s="1"/>
      <c r="J2" s="1"/>
      <c r="K2" s="1"/>
      <c r="L2" s="9"/>
      <c r="M2" s="1"/>
      <c r="N2" s="1"/>
      <c r="O2" s="1"/>
      <c r="P2" s="1"/>
      <c r="Q2" s="1"/>
      <c r="R2" s="1"/>
    </row>
    <row r="3" spans="2:18" ht="19.899999999999999" customHeight="1" x14ac:dyDescent="0.25">
      <c r="B3" s="1"/>
      <c r="C3" s="9"/>
      <c r="D3" s="1"/>
      <c r="E3" s="1"/>
      <c r="F3" s="1"/>
      <c r="G3" s="41"/>
      <c r="H3" s="1"/>
      <c r="I3" s="1"/>
      <c r="J3" s="1"/>
      <c r="K3" s="1"/>
      <c r="L3" s="9"/>
      <c r="M3" s="1"/>
      <c r="N3" s="1"/>
      <c r="O3" s="1"/>
      <c r="P3" s="1"/>
      <c r="Q3" s="1"/>
      <c r="R3" s="1"/>
    </row>
    <row r="4" spans="2:18" ht="19.899999999999999" customHeight="1" x14ac:dyDescent="0.25">
      <c r="B4" s="56" t="s">
        <v>47</v>
      </c>
      <c r="C4" s="56"/>
      <c r="D4" s="56"/>
      <c r="E4" s="56"/>
      <c r="F4" s="56"/>
      <c r="G4" s="56"/>
      <c r="H4"/>
      <c r="I4" s="1"/>
      <c r="J4" s="1"/>
      <c r="K4" s="1"/>
      <c r="L4" s="39"/>
      <c r="M4" s="1"/>
      <c r="N4" s="1"/>
      <c r="O4" s="1"/>
      <c r="P4" s="1"/>
      <c r="Q4" s="1"/>
      <c r="R4" s="1"/>
    </row>
    <row r="5" spans="2:18" ht="19.899999999999999" customHeight="1" x14ac:dyDescent="0.25">
      <c r="B5" s="4"/>
      <c r="C5" s="40"/>
      <c r="D5" s="4"/>
      <c r="E5" s="4"/>
      <c r="F5" s="4"/>
      <c r="G5" s="42"/>
      <c r="H5" s="4"/>
      <c r="I5" s="4"/>
      <c r="J5" s="4"/>
      <c r="K5" s="4"/>
      <c r="L5" s="40"/>
      <c r="M5" s="4"/>
      <c r="N5" s="4"/>
      <c r="O5" s="4"/>
      <c r="P5" s="4"/>
      <c r="Q5" s="1"/>
      <c r="R5" s="1"/>
    </row>
    <row r="6" spans="2:18" ht="19.899999999999999" customHeight="1" x14ac:dyDescent="0.25">
      <c r="B6" s="8" t="s">
        <v>53</v>
      </c>
      <c r="C6" s="8" t="s">
        <v>1</v>
      </c>
      <c r="D6" s="8" t="s">
        <v>0</v>
      </c>
      <c r="E6" s="8" t="s">
        <v>3</v>
      </c>
      <c r="F6" s="8" t="s">
        <v>2</v>
      </c>
      <c r="G6" s="8" t="s">
        <v>4</v>
      </c>
      <c r="H6" s="8" t="s">
        <v>6</v>
      </c>
      <c r="I6" s="8" t="s">
        <v>5</v>
      </c>
      <c r="J6" s="8" t="s">
        <v>62</v>
      </c>
      <c r="K6" s="8" t="s">
        <v>9</v>
      </c>
      <c r="L6" s="8" t="s">
        <v>7</v>
      </c>
      <c r="M6" s="8" t="s">
        <v>8</v>
      </c>
      <c r="N6" s="8" t="s">
        <v>12</v>
      </c>
      <c r="O6" s="8" t="s">
        <v>10</v>
      </c>
      <c r="Q6" s="7" t="s">
        <v>49</v>
      </c>
      <c r="R6" s="7" t="s">
        <v>75</v>
      </c>
    </row>
    <row r="7" spans="2:18" ht="19.899999999999999" customHeight="1" x14ac:dyDescent="0.25">
      <c r="B7" s="12" t="str" cm="1">
        <f t="array" ref="B7:O12">_xlfn._xlws.FILTER(Database!B7:O5400,(Database!L7:L5400&lt;&gt;0)*(Database!M7:M5400&lt;&gt;0)*(Database!O7:O5400="Yes"))</f>
        <v>RP001</v>
      </c>
      <c r="C7" s="12" t="str">
        <v>02-05-2018</v>
      </c>
      <c r="D7" s="12" t="str">
        <v>Network Rail's sale of railway arches</v>
      </c>
      <c r="E7"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7" s="12" t="str">
        <v>Page 10, paragraph 17, point a</v>
      </c>
      <c r="G7" s="6" t="str">
        <v>HM Treasury</v>
      </c>
      <c r="H7" s="12" t="str">
        <v>Asset sales and privatisation; Contract lifecycle</v>
      </c>
      <c r="I7" s="6" t="str">
        <v>Crossrail Ltd</v>
      </c>
      <c r="J7" s="12" t="str">
        <v>Transport</v>
      </c>
      <c r="K7" s="12" t="str">
        <v>August 2020</v>
      </c>
      <c r="L7" s="12" t="str">
        <v>Accepted</v>
      </c>
      <c r="M7" s="12" t="str">
        <v>Fully Implemented</v>
      </c>
      <c r="N7" s="12" t="str">
        <v>I went all fine</v>
      </c>
      <c r="O7" s="2" t="str">
        <v>Yes</v>
      </c>
      <c r="Q7" s="2" t="str" cm="1">
        <f t="array" ref="Q7:Q9">_xlfn.UNIQUE(Final_Database!$G$7:$G$1189)</f>
        <v>HM Treasury</v>
      </c>
      <c r="R7" s="2">
        <f>COUNTIF(Final_Database!$G$7:$G$1200,Q7)</f>
        <v>5</v>
      </c>
    </row>
    <row r="8" spans="2:18" ht="19.899999999999999" customHeight="1" x14ac:dyDescent="0.25">
      <c r="B8" s="12" t="str">
        <v>RP002</v>
      </c>
      <c r="C8" s="12" t="str">
        <v>02-05-2019</v>
      </c>
      <c r="D8" s="12" t="str">
        <v>Network Rail's sale of railway arches</v>
      </c>
      <c r="E8"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8" s="12" t="str">
        <v>Page 10, paragraph 17, point a</v>
      </c>
      <c r="G8" s="6" t="str">
        <v>HM Treasury</v>
      </c>
      <c r="H8" s="12" t="str">
        <v>Asset sales and privatisation; Contract lifecycle</v>
      </c>
      <c r="I8" s="6" t="str">
        <v>MBS</v>
      </c>
      <c r="J8" s="12" t="str">
        <v>Transport</v>
      </c>
      <c r="K8" s="12" t="str">
        <v>April 2019</v>
      </c>
      <c r="L8" s="12" t="str">
        <v>Accepted</v>
      </c>
      <c r="M8" s="12" t="str">
        <v>Fully Implemented</v>
      </c>
      <c r="N8" s="12" t="str">
        <v>I went all fine</v>
      </c>
      <c r="O8" s="2" t="str">
        <v>Yes</v>
      </c>
      <c r="Q8" s="2" t="str">
        <v>Ministry of Health and Medical Services</v>
      </c>
      <c r="R8" s="2">
        <f>COUNTIF(Final_Database!$G$7:$G$1200,Q8)</f>
        <v>1</v>
      </c>
    </row>
    <row r="9" spans="2:18" ht="19.899999999999999" customHeight="1" x14ac:dyDescent="0.25">
      <c r="B9" s="12" t="str">
        <v>RP003</v>
      </c>
      <c r="C9" s="12" t="str">
        <v>02-05-2020</v>
      </c>
      <c r="D9" s="12" t="str">
        <v>Network Rail's sale of railway arches</v>
      </c>
      <c r="E9"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12" t="str">
        <v>Page 10, paragraph 17, point a</v>
      </c>
      <c r="G9" s="6" t="str">
        <v>HM Treasury</v>
      </c>
      <c r="H9" s="12" t="str">
        <v>Asset sales and privatisation; Contract lifecycle</v>
      </c>
      <c r="I9" s="6" t="str">
        <v>Home Office</v>
      </c>
      <c r="J9" s="12" t="str">
        <v>National security</v>
      </c>
      <c r="K9" s="12" t="str">
        <v>May 2021</v>
      </c>
      <c r="L9" s="12" t="str">
        <v>Accepted</v>
      </c>
      <c r="M9" s="12" t="str">
        <v>Fully Implemented</v>
      </c>
      <c r="N9" s="12" t="str">
        <v>I went all fine</v>
      </c>
      <c r="O9" s="2" t="str">
        <v>Yes</v>
      </c>
      <c r="Q9" s="2">
        <v>0</v>
      </c>
      <c r="R9" s="2">
        <f>COUNTIF(Final_Database!$G$7:$G$1200,Q9)</f>
        <v>0</v>
      </c>
    </row>
    <row r="10" spans="2:18" ht="19.899999999999999" customHeight="1" x14ac:dyDescent="0.25">
      <c r="B10" s="12" t="str">
        <v>RP005</v>
      </c>
      <c r="C10" s="12" t="str">
        <v>02-05-2022</v>
      </c>
      <c r="D10" s="12" t="str">
        <v>Network Rail's sale of railway arches</v>
      </c>
      <c r="E10"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12" t="str">
        <v>Page 10, paragraph 17, point a</v>
      </c>
      <c r="G10" s="6" t="str">
        <v>HM Treasury</v>
      </c>
      <c r="H10" s="12" t="str">
        <v>Asset sales and privatisation; Contract lifecycle</v>
      </c>
      <c r="I10" s="6" t="str">
        <v>Home Office</v>
      </c>
      <c r="J10" s="12" t="str">
        <v>National security</v>
      </c>
      <c r="K10" s="12" t="str">
        <v>Quarter 1 2023</v>
      </c>
      <c r="L10" s="12" t="str">
        <v>Accepted</v>
      </c>
      <c r="M10" s="12" t="str">
        <v>Partially Implemented</v>
      </c>
      <c r="N10" s="12" t="str">
        <v>Yet To finish</v>
      </c>
      <c r="O10" s="2" t="str">
        <v>Yes</v>
      </c>
      <c r="R10" s="2">
        <f>COUNTIF(Final_Database!$G$7:$G$1200,Q10)</f>
        <v>0</v>
      </c>
    </row>
    <row r="11" spans="2:18" ht="19.899999999999999" customHeight="1" x14ac:dyDescent="0.25">
      <c r="B11" s="12" t="str">
        <v>RP006</v>
      </c>
      <c r="C11" s="12" t="str">
        <v>02-05-2023</v>
      </c>
      <c r="D11" s="12" t="str">
        <v>Network Rail's sale of railway arches</v>
      </c>
      <c r="E11"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12" t="str">
        <v>Page 10, paragraph 17, point a</v>
      </c>
      <c r="G11" s="6" t="str">
        <v>HM Treasury</v>
      </c>
      <c r="H11" s="12" t="str">
        <v>Asset sales and privatisation; Contract lifecycle</v>
      </c>
      <c r="I11" s="6" t="str">
        <v>Home Office</v>
      </c>
      <c r="J11" s="12" t="str">
        <v>National security</v>
      </c>
      <c r="K11" s="12" t="str">
        <v>August 2021</v>
      </c>
      <c r="L11" s="12" t="str">
        <v>Accepted</v>
      </c>
      <c r="M11" s="12" t="str">
        <v>Not Implemented</v>
      </c>
      <c r="N11" s="12">
        <v>0</v>
      </c>
      <c r="O11" s="2" t="str">
        <v>Yes</v>
      </c>
      <c r="R11" s="2">
        <f>COUNTIF(Final_Database!$G$7:$G$1200,Q11)</f>
        <v>0</v>
      </c>
    </row>
    <row r="12" spans="2:18" ht="19.899999999999999" customHeight="1" x14ac:dyDescent="0.25">
      <c r="B12" s="12" t="str">
        <v>RP008</v>
      </c>
      <c r="C12" s="12" t="str">
        <v xml:space="preserve">    01/01/2020</v>
      </c>
      <c r="D12" s="12" t="str">
        <v>Audit Report on the Performance of the Ministry of Health and Medical Services</v>
      </c>
      <c r="E12" s="12" t="str">
        <v>Ensure that the Ministry of Health and Medical Services develops and implements a system to track the progress of its performance objectives</v>
      </c>
      <c r="F12" s="12" t="str">
        <v>Page 14</v>
      </c>
      <c r="G12" s="6" t="str">
        <v>Ministry of Health and Medical Services</v>
      </c>
      <c r="H12" s="12" t="str">
        <v>Tracking of performance objectives</v>
      </c>
      <c r="I12" s="6" t="str">
        <v>Health</v>
      </c>
      <c r="J12" s="12" t="str">
        <v>Ministry of Finance</v>
      </c>
      <c r="K12" s="12">
        <v>43862</v>
      </c>
      <c r="L12" s="12" t="str">
        <v>Accepted</v>
      </c>
      <c r="M12" s="12" t="str">
        <v>Fully Implemented</v>
      </c>
      <c r="N12" s="12" t="str">
        <v>Successful</v>
      </c>
      <c r="O12" s="2" t="str">
        <v>Yes</v>
      </c>
      <c r="R12" s="2">
        <f>COUNTIF(Final_Database!$G$7:$G$1200,Q12)</f>
        <v>0</v>
      </c>
    </row>
    <row r="13" spans="2:18" ht="19.899999999999999" customHeight="1" x14ac:dyDescent="0.25">
      <c r="K13" s="43"/>
    </row>
    <row r="14" spans="2:18" ht="19.899999999999999" customHeight="1" x14ac:dyDescent="0.25">
      <c r="K14" s="43"/>
    </row>
    <row r="15" spans="2:18" ht="19.899999999999999" customHeight="1" x14ac:dyDescent="0.25">
      <c r="K15" s="43"/>
    </row>
    <row r="17" spans="3:11" ht="19.899999999999999" customHeight="1" x14ac:dyDescent="0.25">
      <c r="C17" s="43"/>
      <c r="K17" s="43"/>
    </row>
    <row r="18" spans="3:11" ht="19.899999999999999" customHeight="1" x14ac:dyDescent="0.25">
      <c r="K18" s="43"/>
    </row>
    <row r="19" spans="3:11" ht="19.899999999999999" customHeight="1" x14ac:dyDescent="0.25">
      <c r="K19" s="43"/>
    </row>
    <row r="20" spans="3:11" ht="19.899999999999999" customHeight="1" x14ac:dyDescent="0.25">
      <c r="K20" s="43"/>
    </row>
    <row r="21" spans="3:11" ht="19.899999999999999" customHeight="1" x14ac:dyDescent="0.25">
      <c r="K21" s="43"/>
    </row>
    <row r="22" spans="3:11" ht="19.899999999999999" customHeight="1" x14ac:dyDescent="0.25">
      <c r="K22" s="43"/>
    </row>
    <row r="29" spans="3:11" ht="19.899999999999999" customHeight="1" x14ac:dyDescent="0.25">
      <c r="K29" s="43"/>
    </row>
    <row r="30" spans="3:11" ht="19.899999999999999" customHeight="1" x14ac:dyDescent="0.25">
      <c r="K30" s="43"/>
    </row>
    <row r="31" spans="3:11" ht="19.899999999999999" customHeight="1" x14ac:dyDescent="0.25">
      <c r="K31" s="43"/>
    </row>
    <row r="32" spans="3:11" ht="19.899999999999999" customHeight="1" x14ac:dyDescent="0.25">
      <c r="K32" s="43"/>
    </row>
    <row r="33" spans="3:18" ht="19.899999999999999" customHeight="1" x14ac:dyDescent="0.25">
      <c r="C33" s="43"/>
      <c r="K33" s="43"/>
    </row>
    <row r="34" spans="3:18" ht="19.899999999999999" customHeight="1" x14ac:dyDescent="0.25">
      <c r="C34" s="43"/>
      <c r="K34" s="43"/>
    </row>
    <row r="35" spans="3:18" ht="19.899999999999999" customHeight="1" x14ac:dyDescent="0.25">
      <c r="C35" s="43"/>
      <c r="K35" s="43"/>
    </row>
    <row r="36" spans="3:18" ht="19.899999999999999" customHeight="1" x14ac:dyDescent="0.25">
      <c r="F36" s="14"/>
      <c r="G36" s="12"/>
      <c r="K36" s="2"/>
      <c r="R36" s="1"/>
    </row>
    <row r="39" spans="3:18" ht="19.899999999999999" customHeight="1" x14ac:dyDescent="0.25">
      <c r="K39" s="43"/>
    </row>
    <row r="40" spans="3:18" ht="19.899999999999999" customHeight="1" x14ac:dyDescent="0.25">
      <c r="K40" s="43"/>
    </row>
    <row r="41" spans="3:18" ht="19.899999999999999" customHeight="1" x14ac:dyDescent="0.25">
      <c r="K41" s="43"/>
    </row>
    <row r="42" spans="3:18" ht="19.899999999999999" customHeight="1" x14ac:dyDescent="0.25">
      <c r="K42" s="44"/>
    </row>
    <row r="49" spans="6:18" ht="19.899999999999999" customHeight="1" x14ac:dyDescent="0.25">
      <c r="K49" s="43"/>
    </row>
    <row r="50" spans="6:18" ht="19.899999999999999" customHeight="1" x14ac:dyDescent="0.25">
      <c r="K50" s="43"/>
    </row>
    <row r="51" spans="6:18" ht="19.899999999999999" customHeight="1" x14ac:dyDescent="0.25">
      <c r="K51" s="43"/>
    </row>
    <row r="52" spans="6:18" ht="19.899999999999999" customHeight="1" x14ac:dyDescent="0.25">
      <c r="F52" s="14"/>
      <c r="G52" s="12"/>
      <c r="K52" s="2"/>
      <c r="R52" s="1"/>
    </row>
  </sheetData>
  <mergeCells count="1">
    <mergeCell ref="B4:G4"/>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170EFCA-09E6-482D-8937-ADDAFF265019}">
          <x14:formula1>
            <xm:f>Metrics!$B$7:$B$210</xm:f>
          </x14:formula1>
          <xm:sqref>B6:O6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E65E-8064-4713-BA41-009A6A9C393E}">
  <sheetPr>
    <tabColor theme="4"/>
  </sheetPr>
  <dimension ref="B6:C31"/>
  <sheetViews>
    <sheetView showRowColHeaders="0" workbookViewId="0">
      <selection activeCell="E20" sqref="E20"/>
    </sheetView>
  </sheetViews>
  <sheetFormatPr defaultColWidth="9.140625" defaultRowHeight="15" x14ac:dyDescent="0.25"/>
  <cols>
    <col min="1" max="1" width="9.140625" style="11"/>
    <col min="2" max="2" width="42.5703125" style="11" bestFit="1" customWidth="1"/>
    <col min="3" max="3" width="48.7109375" style="11" bestFit="1" customWidth="1"/>
    <col min="4" max="16384" width="9.140625" style="11"/>
  </cols>
  <sheetData>
    <row r="6" spans="2:3" x14ac:dyDescent="0.25">
      <c r="B6" s="16" t="s">
        <v>54</v>
      </c>
      <c r="C6" s="17" t="s">
        <v>35</v>
      </c>
    </row>
    <row r="8" spans="2:3" x14ac:dyDescent="0.25">
      <c r="B8" s="16" t="str">
        <f>Database!$B$6</f>
        <v>Recommendation Number</v>
      </c>
      <c r="C8" s="21" t="str">
        <f>C6</f>
        <v>RP006</v>
      </c>
    </row>
    <row r="9" spans="2:3" x14ac:dyDescent="0.25">
      <c r="B9" s="16" t="s">
        <v>1</v>
      </c>
      <c r="C9" s="22" t="str">
        <f>VLOOKUP($C$6,Database1,2)</f>
        <v>02-05-2023</v>
      </c>
    </row>
    <row r="10" spans="2:3" ht="30" x14ac:dyDescent="0.25">
      <c r="B10" s="16" t="s">
        <v>0</v>
      </c>
      <c r="C10" s="22" t="str">
        <f>VLOOKUP($C$6,Database1,3)</f>
        <v>Network Rail's sale of railway arches</v>
      </c>
    </row>
    <row r="11" spans="2:3" ht="105" x14ac:dyDescent="0.25">
      <c r="B11" s="49" t="s">
        <v>3</v>
      </c>
      <c r="C11" s="22" t="str">
        <f>VLOOKUP($C$6,Database1,4)</f>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row>
    <row r="12" spans="2:3" x14ac:dyDescent="0.25">
      <c r="B12" s="49" t="s">
        <v>2</v>
      </c>
      <c r="C12" s="22" t="str">
        <f>VLOOKUP($C$6,Database1,5)</f>
        <v>Page 10, paragraph 17, point a</v>
      </c>
    </row>
    <row r="13" spans="2:3" x14ac:dyDescent="0.25">
      <c r="B13" s="49" t="s">
        <v>4</v>
      </c>
      <c r="C13" s="22" t="str">
        <f>VLOOKUP($C$6,Database1,6)</f>
        <v>HM Treasury</v>
      </c>
    </row>
    <row r="14" spans="2:3" x14ac:dyDescent="0.25">
      <c r="B14" s="49" t="s">
        <v>5</v>
      </c>
      <c r="C14" s="22" t="str">
        <f>VLOOKUP($C$6,Database1,8)</f>
        <v>Home Office</v>
      </c>
    </row>
    <row r="15" spans="2:3" x14ac:dyDescent="0.25">
      <c r="B15" s="49" t="s">
        <v>62</v>
      </c>
      <c r="C15" s="22" t="str">
        <f>VLOOKUP($C$6,Database1,9)</f>
        <v>National security</v>
      </c>
    </row>
    <row r="16" spans="2:3" x14ac:dyDescent="0.25">
      <c r="B16" s="49" t="s">
        <v>9</v>
      </c>
      <c r="C16" s="21" t="str">
        <f>VLOOKUP($C$6,Database1,10)</f>
        <v>August 2021</v>
      </c>
    </row>
    <row r="17" spans="2:3" x14ac:dyDescent="0.25">
      <c r="B17" s="49" t="s">
        <v>7</v>
      </c>
      <c r="C17" s="21" t="str">
        <f>VLOOKUP($C$6,Database1,11)</f>
        <v>Accepted</v>
      </c>
    </row>
    <row r="18" spans="2:3" x14ac:dyDescent="0.25">
      <c r="B18" s="49" t="s">
        <v>8</v>
      </c>
      <c r="C18" s="21" t="str">
        <f>VLOOKUP($C$6,Database1,12)</f>
        <v>Not Implemented</v>
      </c>
    </row>
    <row r="19" spans="2:3" x14ac:dyDescent="0.25">
      <c r="B19" s="49" t="s">
        <v>12</v>
      </c>
      <c r="C19" s="21">
        <f>VLOOKUP($C$6,Database1,13)</f>
        <v>0</v>
      </c>
    </row>
    <row r="20" spans="2:3" x14ac:dyDescent="0.25">
      <c r="B20" s="49"/>
      <c r="C20" s="21"/>
    </row>
    <row r="21" spans="2:3" x14ac:dyDescent="0.25">
      <c r="B21" s="49"/>
      <c r="C21" s="21"/>
    </row>
    <row r="22" spans="2:3" x14ac:dyDescent="0.25">
      <c r="B22" s="49"/>
      <c r="C22" s="21"/>
    </row>
    <row r="23" spans="2:3" x14ac:dyDescent="0.25">
      <c r="B23" s="49"/>
      <c r="C23" s="21"/>
    </row>
    <row r="24" spans="2:3" x14ac:dyDescent="0.25">
      <c r="B24" s="49"/>
      <c r="C24" s="21"/>
    </row>
    <row r="25" spans="2:3" x14ac:dyDescent="0.25">
      <c r="B25" s="49"/>
      <c r="C25" s="21"/>
    </row>
    <row r="26" spans="2:3" x14ac:dyDescent="0.25">
      <c r="B26" s="49"/>
      <c r="C26" s="21"/>
    </row>
    <row r="27" spans="2:3" x14ac:dyDescent="0.25">
      <c r="B27" s="49"/>
      <c r="C27" s="21"/>
    </row>
    <row r="28" spans="2:3" x14ac:dyDescent="0.25">
      <c r="B28" s="49"/>
      <c r="C28" s="21"/>
    </row>
    <row r="29" spans="2:3" x14ac:dyDescent="0.25">
      <c r="B29" s="49"/>
      <c r="C29" s="21"/>
    </row>
    <row r="30" spans="2:3" x14ac:dyDescent="0.25">
      <c r="B30" s="49"/>
      <c r="C30" s="21"/>
    </row>
    <row r="31" spans="2:3" x14ac:dyDescent="0.25">
      <c r="B31" s="49"/>
      <c r="C31" s="21"/>
    </row>
  </sheetData>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ADDD168D-BCBD-4449-8843-1A704BB360B1}">
          <x14:formula1>
            <xm:f>Database!$B$7:$B$1200</xm:f>
          </x14:formula1>
          <xm:sqref>C6</xm:sqref>
        </x14:dataValidation>
        <x14:dataValidation type="list" allowBlank="1" showInputMessage="1" showErrorMessage="1" xr:uid="{0E4F9E19-6016-44CC-8117-10E6B83019E9}">
          <x14:formula1>
            <xm:f>Metrics!$B$7:$B$54</xm:f>
          </x14:formula1>
          <xm:sqref>B8:B31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2A5E0-A373-43E1-B6BD-0425D3A63D8B}">
  <sheetPr>
    <tabColor theme="9"/>
  </sheetPr>
  <dimension ref="B1:P12"/>
  <sheetViews>
    <sheetView topLeftCell="F1" workbookViewId="0">
      <selection activeCell="B8" sqref="B8:O8"/>
    </sheetView>
  </sheetViews>
  <sheetFormatPr defaultColWidth="9.140625" defaultRowHeight="15" x14ac:dyDescent="0.25"/>
  <cols>
    <col min="1" max="1" width="9.140625" style="11"/>
    <col min="2" max="2" width="27.42578125" style="15" bestFit="1" customWidth="1"/>
    <col min="3" max="3" width="33.85546875" style="15" bestFit="1" customWidth="1"/>
    <col min="4" max="4" width="17.5703125" style="15" bestFit="1" customWidth="1"/>
    <col min="5" max="5" width="31.7109375" style="15" bestFit="1" customWidth="1"/>
    <col min="6" max="6" width="15" style="15" customWidth="1"/>
    <col min="7" max="7" width="17.5703125" style="15" customWidth="1"/>
    <col min="8" max="8" width="20.85546875" style="15" customWidth="1"/>
    <col min="9" max="9" width="18.28515625" style="15" customWidth="1"/>
    <col min="10" max="10" width="9.140625" style="15"/>
    <col min="11" max="11" width="11.5703125" style="15" bestFit="1" customWidth="1"/>
    <col min="12" max="12" width="15.140625" style="15" customWidth="1"/>
    <col min="13" max="13" width="9.140625" style="15"/>
    <col min="14" max="14" width="39.5703125" style="15" bestFit="1" customWidth="1"/>
    <col min="15" max="15" width="31.7109375" style="15" bestFit="1" customWidth="1"/>
    <col min="16" max="16" width="29.140625" style="15" bestFit="1" customWidth="1"/>
    <col min="17" max="16384" width="9.140625" style="11"/>
  </cols>
  <sheetData>
    <row r="1" spans="2:16" x14ac:dyDescent="0.25">
      <c r="B1" s="11"/>
      <c r="C1" s="11"/>
      <c r="D1" s="11"/>
      <c r="E1" s="11"/>
      <c r="F1" s="11"/>
      <c r="G1" s="11"/>
      <c r="H1" s="11"/>
      <c r="I1" s="11"/>
      <c r="J1" s="11"/>
      <c r="K1" s="11"/>
      <c r="L1" s="11"/>
      <c r="M1" s="11"/>
      <c r="N1" s="11"/>
      <c r="O1" s="11"/>
      <c r="P1" s="11"/>
    </row>
    <row r="2" spans="2:16" x14ac:dyDescent="0.25">
      <c r="B2" s="11"/>
      <c r="C2" s="11"/>
      <c r="D2" s="11"/>
      <c r="E2" s="11"/>
      <c r="F2" s="11"/>
      <c r="G2" s="11"/>
      <c r="H2" s="11"/>
      <c r="I2" s="11"/>
      <c r="J2" s="11"/>
      <c r="K2" s="11"/>
      <c r="L2" s="11"/>
      <c r="M2" s="11"/>
      <c r="N2" s="11"/>
      <c r="O2" s="11"/>
      <c r="P2" s="11"/>
    </row>
    <row r="3" spans="2:16" x14ac:dyDescent="0.25">
      <c r="B3" s="11"/>
      <c r="C3" s="11"/>
      <c r="D3" s="11"/>
      <c r="E3" s="11"/>
      <c r="F3" s="11"/>
      <c r="G3" s="11"/>
      <c r="H3" s="11"/>
      <c r="I3" s="11"/>
      <c r="J3" s="11"/>
      <c r="K3" s="11"/>
      <c r="L3" s="11"/>
      <c r="M3" s="11"/>
      <c r="N3" s="11"/>
      <c r="O3" s="11"/>
      <c r="P3" s="11"/>
    </row>
    <row r="4" spans="2:16" x14ac:dyDescent="0.25">
      <c r="B4" s="11"/>
      <c r="C4" s="11"/>
      <c r="D4" s="11"/>
      <c r="E4" s="11"/>
      <c r="F4" s="11"/>
      <c r="G4" s="11"/>
      <c r="H4" s="11"/>
      <c r="I4" s="11"/>
      <c r="J4" s="11"/>
      <c r="K4" s="11"/>
      <c r="L4" s="11"/>
      <c r="M4" s="11"/>
      <c r="N4" s="11"/>
      <c r="O4" s="11"/>
      <c r="P4" s="11"/>
    </row>
    <row r="5" spans="2:16" x14ac:dyDescent="0.25">
      <c r="B5" s="11"/>
      <c r="C5" s="11"/>
      <c r="D5" s="11"/>
      <c r="E5" s="11"/>
      <c r="F5" s="11"/>
      <c r="G5" s="11"/>
      <c r="H5" s="11"/>
      <c r="I5" s="11"/>
      <c r="J5" s="11"/>
      <c r="K5" s="11"/>
      <c r="L5" s="11"/>
      <c r="M5" s="11"/>
      <c r="N5" s="11"/>
      <c r="O5" s="11"/>
      <c r="P5" s="11"/>
    </row>
    <row r="6" spans="2:16" x14ac:dyDescent="0.25">
      <c r="B6" s="11"/>
      <c r="C6" s="11"/>
      <c r="D6" s="11"/>
      <c r="E6" s="11"/>
      <c r="F6" s="11"/>
      <c r="G6" s="11"/>
      <c r="H6" s="11"/>
      <c r="I6" s="11"/>
      <c r="J6" s="11"/>
      <c r="K6" s="11"/>
      <c r="L6" s="11"/>
      <c r="M6" s="11"/>
      <c r="N6" s="11"/>
      <c r="O6" s="11"/>
      <c r="P6" s="11"/>
    </row>
    <row r="7" spans="2:16" x14ac:dyDescent="0.25">
      <c r="B7" s="11"/>
      <c r="C7" s="11"/>
      <c r="D7" s="11"/>
      <c r="E7" s="11"/>
      <c r="F7" s="11"/>
      <c r="G7" s="11"/>
      <c r="H7" s="11"/>
      <c r="I7" s="11"/>
      <c r="J7" s="11"/>
      <c r="K7" s="11"/>
      <c r="L7" s="11"/>
      <c r="M7" s="11"/>
      <c r="N7" s="11"/>
      <c r="O7" s="11"/>
      <c r="P7" s="11"/>
    </row>
    <row r="8" spans="2:16" ht="15.75" x14ac:dyDescent="0.25">
      <c r="B8" s="8" t="s">
        <v>53</v>
      </c>
      <c r="C8" s="8" t="s">
        <v>1</v>
      </c>
      <c r="D8" s="8" t="s">
        <v>0</v>
      </c>
      <c r="E8" s="8" t="s">
        <v>3</v>
      </c>
      <c r="F8" s="8" t="s">
        <v>2</v>
      </c>
      <c r="G8" s="8" t="s">
        <v>4</v>
      </c>
      <c r="H8" s="8" t="s">
        <v>6</v>
      </c>
      <c r="I8" s="8" t="s">
        <v>5</v>
      </c>
      <c r="J8" s="8" t="s">
        <v>62</v>
      </c>
      <c r="K8" s="8" t="s">
        <v>9</v>
      </c>
      <c r="L8" s="8" t="s">
        <v>7</v>
      </c>
      <c r="M8" s="8" t="s">
        <v>8</v>
      </c>
      <c r="N8" s="8" t="s">
        <v>12</v>
      </c>
      <c r="O8" s="8" t="s">
        <v>10</v>
      </c>
      <c r="P8" s="3"/>
    </row>
    <row r="9" spans="2:16" x14ac:dyDescent="0.25">
      <c r="B9" s="15" t="str" cm="1">
        <f t="array" ref="B9:O12">_xlfn._xlws.FILTER(Final_Database!B7:O1589,(Final_Database!M7:M1589="Fully Implemented"))</f>
        <v>RP001</v>
      </c>
      <c r="C9" s="15" t="str">
        <v>02-05-2018</v>
      </c>
      <c r="D9" s="15" t="str">
        <v>Network Rail's sale of railway arches</v>
      </c>
      <c r="E9"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15" t="str">
        <v>Page 10, paragraph 17, point a</v>
      </c>
      <c r="G9" s="15" t="str">
        <v>HM Treasury</v>
      </c>
      <c r="H9" s="15" t="str">
        <v>Asset sales and privatisation; Contract lifecycle</v>
      </c>
      <c r="I9" s="15" t="str">
        <v>Crossrail Ltd</v>
      </c>
      <c r="J9" s="15" t="str">
        <v>Transport</v>
      </c>
      <c r="K9" s="15" t="str">
        <v>August 2020</v>
      </c>
      <c r="L9" s="15" t="str">
        <v>Accepted</v>
      </c>
      <c r="M9" s="15" t="str">
        <v>Fully Implemented</v>
      </c>
      <c r="N9" s="15" t="str">
        <v>I went all fine</v>
      </c>
      <c r="O9" s="15" t="str">
        <v>Yes</v>
      </c>
    </row>
    <row r="10" spans="2:16" x14ac:dyDescent="0.25">
      <c r="B10" s="15" t="str">
        <v>RP002</v>
      </c>
      <c r="C10" s="15" t="str">
        <v>02-05-2019</v>
      </c>
      <c r="D10" s="15" t="str">
        <v>Network Rail's sale of railway arches</v>
      </c>
      <c r="E10"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15" t="str">
        <v>Page 10, paragraph 17, point a</v>
      </c>
      <c r="G10" s="15" t="str">
        <v>HM Treasury</v>
      </c>
      <c r="H10" s="15" t="str">
        <v>Asset sales and privatisation; Contract lifecycle</v>
      </c>
      <c r="I10" s="15" t="str">
        <v>MBS</v>
      </c>
      <c r="J10" s="15" t="str">
        <v>Transport</v>
      </c>
      <c r="K10" s="15" t="str">
        <v>April 2019</v>
      </c>
      <c r="L10" s="15" t="str">
        <v>Accepted</v>
      </c>
      <c r="M10" s="15" t="str">
        <v>Fully Implemented</v>
      </c>
      <c r="N10" s="15" t="str">
        <v>I went all fine</v>
      </c>
      <c r="O10" s="15" t="str">
        <v>Yes</v>
      </c>
    </row>
    <row r="11" spans="2:16" x14ac:dyDescent="0.25">
      <c r="B11" s="18" t="str">
        <v>RP003</v>
      </c>
      <c r="C11" s="18" t="str">
        <v>02-05-2020</v>
      </c>
      <c r="D11" s="18" t="str">
        <v>Network Rail's sale of railway arches</v>
      </c>
      <c r="E11" s="1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18" t="str">
        <v>Page 10, paragraph 17, point a</v>
      </c>
      <c r="G11" s="18" t="str">
        <v>HM Treasury</v>
      </c>
      <c r="H11" s="18" t="str">
        <v>Asset sales and privatisation; Contract lifecycle</v>
      </c>
      <c r="I11" s="18" t="str">
        <v>Home Office</v>
      </c>
      <c r="J11" s="18" t="str">
        <v>National security</v>
      </c>
      <c r="K11" s="18" t="str">
        <v>May 2021</v>
      </c>
      <c r="L11" s="18" t="str">
        <v>Accepted</v>
      </c>
      <c r="M11" s="18" t="str">
        <v>Fully Implemented</v>
      </c>
      <c r="N11" s="18" t="str">
        <v>I went all fine</v>
      </c>
      <c r="O11" s="15" t="str">
        <v>Yes</v>
      </c>
    </row>
    <row r="12" spans="2:16" x14ac:dyDescent="0.25">
      <c r="B12" s="15" t="str">
        <v>RP008</v>
      </c>
      <c r="C12" s="15" t="str">
        <v xml:space="preserve">    01/01/2020</v>
      </c>
      <c r="D12" s="15" t="str">
        <v>Audit Report on the Performance of the Ministry of Health and Medical Services</v>
      </c>
      <c r="E12" s="15" t="str">
        <v>Ensure that the Ministry of Health and Medical Services develops and implements a system to track the progress of its performance objectives</v>
      </c>
      <c r="F12" s="15" t="str">
        <v>Page 14</v>
      </c>
      <c r="G12" s="15" t="str">
        <v>Ministry of Health and Medical Services</v>
      </c>
      <c r="H12" s="15" t="str">
        <v>Tracking of performance objectives</v>
      </c>
      <c r="I12" s="15" t="str">
        <v>Health</v>
      </c>
      <c r="J12" s="15" t="str">
        <v>Ministry of Finance</v>
      </c>
      <c r="K12" s="15">
        <v>43862</v>
      </c>
      <c r="L12" s="15" t="str">
        <v>Accepted</v>
      </c>
      <c r="M12" s="15" t="str">
        <v>Fully Implemented</v>
      </c>
      <c r="N12" s="15" t="str">
        <v>Successful</v>
      </c>
      <c r="O12" s="15" t="str">
        <v>Yes</v>
      </c>
    </row>
  </sheetData>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ADA139E7-D34C-42BB-BA5B-62B84B27A1B7}">
          <x14:formula1>
            <xm:f>Database!$Q$7:$Q$12</xm:f>
          </x14:formula1>
          <xm:sqref>C7</xm:sqref>
        </x14:dataValidation>
        <x14:dataValidation type="list" allowBlank="1" showInputMessage="1" showErrorMessage="1" xr:uid="{48AF6AC4-DB91-4556-95B7-300E945AF533}">
          <x14:formula1>
            <xm:f>Metrics!$B$7:$B$210</xm:f>
          </x14:formula1>
          <xm:sqref>B8:O8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1F71-AF28-45CF-A930-1F419472C384}">
  <sheetPr>
    <tabColor rgb="FFFF0000"/>
  </sheetPr>
  <dimension ref="C1:Q8"/>
  <sheetViews>
    <sheetView showRowColHeaders="0" workbookViewId="0">
      <selection activeCell="C7" sqref="C7"/>
    </sheetView>
  </sheetViews>
  <sheetFormatPr defaultColWidth="9.140625" defaultRowHeight="15" x14ac:dyDescent="0.25"/>
  <cols>
    <col min="1" max="2" width="9.140625" style="11"/>
    <col min="3" max="3" width="27.42578125" style="15" bestFit="1" customWidth="1"/>
    <col min="4" max="4" width="24" style="15" bestFit="1" customWidth="1"/>
    <col min="5" max="5" width="17.5703125" style="15" bestFit="1" customWidth="1"/>
    <col min="6" max="6" width="31.7109375" style="15" bestFit="1" customWidth="1"/>
    <col min="7" max="7" width="9.140625" style="15"/>
    <col min="8" max="8" width="24" style="15" bestFit="1" customWidth="1"/>
    <col min="9" max="9" width="18.5703125" style="15" bestFit="1" customWidth="1"/>
    <col min="10" max="10" width="23" style="15" bestFit="1" customWidth="1"/>
    <col min="11" max="11" width="31.7109375" style="15" bestFit="1" customWidth="1"/>
    <col min="12" max="12" width="9.140625" style="15"/>
    <col min="13" max="13" width="17" style="15" bestFit="1" customWidth="1"/>
    <col min="14" max="14" width="18.5703125" style="15" bestFit="1" customWidth="1"/>
    <col min="15" max="17" width="9.140625" style="15"/>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53</v>
      </c>
      <c r="D7" s="8" t="s">
        <v>1</v>
      </c>
      <c r="E7" s="8" t="s">
        <v>0</v>
      </c>
      <c r="F7" s="8" t="s">
        <v>3</v>
      </c>
      <c r="G7" s="8" t="s">
        <v>2</v>
      </c>
      <c r="H7" s="8" t="s">
        <v>4</v>
      </c>
      <c r="I7" s="8" t="s">
        <v>6</v>
      </c>
      <c r="J7" s="8" t="s">
        <v>5</v>
      </c>
      <c r="K7" s="8" t="s">
        <v>62</v>
      </c>
      <c r="L7" s="8" t="s">
        <v>9</v>
      </c>
      <c r="M7" s="8" t="s">
        <v>7</v>
      </c>
      <c r="N7" s="8" t="s">
        <v>8</v>
      </c>
      <c r="O7" s="8" t="s">
        <v>12</v>
      </c>
      <c r="P7" s="8" t="s">
        <v>10</v>
      </c>
      <c r="Q7" s="8"/>
    </row>
    <row r="8" spans="3:17" x14ac:dyDescent="0.25">
      <c r="C8" s="15" t="str" cm="1">
        <f t="array" ref="C8:P8">_xlfn._xlws.FILTER(Final_Database!B7:O1589,(Final_Database!M7:M1589="Not Implemented"))</f>
        <v>RP006</v>
      </c>
      <c r="D8" s="15" t="str">
        <v>02-05-2023</v>
      </c>
      <c r="E8" s="15" t="str">
        <v>Network Rail's sale of railway arches</v>
      </c>
      <c r="F8"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15" t="str">
        <v>Page 10, paragraph 17, point a</v>
      </c>
      <c r="H8" s="15" t="str">
        <v>HM Treasury</v>
      </c>
      <c r="I8" s="15" t="str">
        <v>Asset sales and privatisation; Contract lifecycle</v>
      </c>
      <c r="J8" s="15" t="str">
        <v>Home Office</v>
      </c>
      <c r="K8" s="15" t="str">
        <v>National security</v>
      </c>
      <c r="L8" s="15" t="str">
        <v>August 2021</v>
      </c>
      <c r="M8" s="15" t="str">
        <v>Accepted</v>
      </c>
      <c r="N8" s="15" t="str">
        <v>Not Implemented</v>
      </c>
      <c r="O8" s="15">
        <v>0</v>
      </c>
      <c r="P8" s="15" t="str">
        <v>Yes</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098E392-ABDB-4116-8C7E-07465ED9DA05}">
          <x14:formula1>
            <xm:f>Metrics!$B$7:$B$210</xm:f>
          </x14:formula1>
          <xm:sqref>C7:Q7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EA3E-1DAF-4F5C-97F2-54CCA780CB1A}">
  <sheetPr>
    <tabColor theme="7"/>
  </sheetPr>
  <dimension ref="C1:Q8"/>
  <sheetViews>
    <sheetView showRowColHeaders="0" workbookViewId="0">
      <selection activeCell="C11" sqref="C11"/>
    </sheetView>
  </sheetViews>
  <sheetFormatPr defaultColWidth="9.140625" defaultRowHeight="15" x14ac:dyDescent="0.25"/>
  <cols>
    <col min="1" max="2" width="9.140625" style="11"/>
    <col min="3" max="3" width="27.42578125" style="15" bestFit="1" customWidth="1"/>
    <col min="4" max="4" width="24" style="15" bestFit="1" customWidth="1"/>
    <col min="5" max="5" width="17.5703125" style="15" bestFit="1" customWidth="1"/>
    <col min="6" max="6" width="31.7109375" style="15" bestFit="1" customWidth="1"/>
    <col min="7" max="7" width="9.140625" style="15"/>
    <col min="8" max="8" width="24" style="15" bestFit="1" customWidth="1"/>
    <col min="9" max="9" width="18.5703125" style="15" bestFit="1" customWidth="1"/>
    <col min="10" max="10" width="23" style="15" bestFit="1" customWidth="1"/>
    <col min="11" max="11" width="31.7109375" style="15" bestFit="1" customWidth="1"/>
    <col min="12" max="12" width="9.140625" style="15"/>
    <col min="13" max="13" width="17" style="15" bestFit="1" customWidth="1"/>
    <col min="14" max="14" width="18.5703125" style="15" bestFit="1" customWidth="1"/>
    <col min="15" max="17" width="9.140625" style="15"/>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53</v>
      </c>
      <c r="D7" s="8" t="s">
        <v>1</v>
      </c>
      <c r="E7" s="8" t="s">
        <v>0</v>
      </c>
      <c r="F7" s="8" t="s">
        <v>3</v>
      </c>
      <c r="G7" s="8" t="s">
        <v>2</v>
      </c>
      <c r="H7" s="8" t="s">
        <v>4</v>
      </c>
      <c r="I7" s="8" t="s">
        <v>6</v>
      </c>
      <c r="J7" s="8" t="s">
        <v>5</v>
      </c>
      <c r="K7" s="8" t="s">
        <v>62</v>
      </c>
      <c r="L7" s="8" t="s">
        <v>9</v>
      </c>
      <c r="M7" s="8" t="s">
        <v>7</v>
      </c>
      <c r="N7" s="8" t="s">
        <v>8</v>
      </c>
      <c r="O7" s="8" t="s">
        <v>12</v>
      </c>
      <c r="P7" s="8" t="s">
        <v>10</v>
      </c>
      <c r="Q7" s="8"/>
    </row>
    <row r="8" spans="3:17" x14ac:dyDescent="0.25">
      <c r="C8" s="15" t="e" cm="1" vm="1">
        <f t="array" ref="C8">_xlfn._xlws.FILTER(Final_Database!B7:O1589,(Final_Database!M7:M1589="Ongoing"))</f>
        <v>#VALUE!</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9A1EA98-F6CB-4D4B-AC2C-44B65B8248B0}">
          <x14:formula1>
            <xm:f>Metrics!$B$7:$B$210</xm:f>
          </x14:formula1>
          <xm:sqref>C7:Q7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30822-7B5E-443E-A142-39CA7C241B85}">
  <sheetPr>
    <tabColor theme="4"/>
  </sheetPr>
  <dimension ref="C1:Q8"/>
  <sheetViews>
    <sheetView showRowColHeaders="0" workbookViewId="0">
      <selection activeCell="E17" sqref="E17"/>
    </sheetView>
  </sheetViews>
  <sheetFormatPr defaultColWidth="9.140625" defaultRowHeight="15" x14ac:dyDescent="0.25"/>
  <cols>
    <col min="1" max="2" width="9.140625" style="11"/>
    <col min="3" max="3" width="27.42578125" style="15" bestFit="1" customWidth="1"/>
    <col min="4" max="4" width="24" style="15" bestFit="1" customWidth="1"/>
    <col min="5" max="5" width="17.5703125" style="15" bestFit="1" customWidth="1"/>
    <col min="6" max="6" width="31.7109375" style="15" bestFit="1" customWidth="1"/>
    <col min="7" max="7" width="9.140625" style="15"/>
    <col min="8" max="8" width="24" style="15" bestFit="1" customWidth="1"/>
    <col min="9" max="9" width="18.5703125" style="15" bestFit="1" customWidth="1"/>
    <col min="10" max="10" width="23" style="15" bestFit="1" customWidth="1"/>
    <col min="11" max="11" width="31.7109375" style="15" bestFit="1" customWidth="1"/>
    <col min="12" max="12" width="9.140625" style="15"/>
    <col min="13" max="13" width="17" style="15" bestFit="1" customWidth="1"/>
    <col min="14" max="14" width="18.5703125" style="15" bestFit="1" customWidth="1"/>
    <col min="15" max="17" width="9.140625" style="15"/>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53</v>
      </c>
      <c r="D7" s="8" t="s">
        <v>1</v>
      </c>
      <c r="E7" s="8" t="s">
        <v>0</v>
      </c>
      <c r="F7" s="8" t="s">
        <v>3</v>
      </c>
      <c r="G7" s="8" t="s">
        <v>2</v>
      </c>
      <c r="H7" s="8" t="s">
        <v>4</v>
      </c>
      <c r="I7" s="8" t="s">
        <v>6</v>
      </c>
      <c r="J7" s="8" t="s">
        <v>5</v>
      </c>
      <c r="K7" s="8" t="s">
        <v>62</v>
      </c>
      <c r="L7" s="8" t="s">
        <v>9</v>
      </c>
      <c r="M7" s="8" t="s">
        <v>7</v>
      </c>
      <c r="N7" s="8" t="s">
        <v>8</v>
      </c>
      <c r="O7" s="8" t="s">
        <v>12</v>
      </c>
      <c r="P7" s="8" t="s">
        <v>10</v>
      </c>
      <c r="Q7" s="8"/>
    </row>
    <row r="8" spans="3:17" x14ac:dyDescent="0.25">
      <c r="C8" s="15" t="str" cm="1">
        <f t="array" ref="C8:P8">_xlfn._xlws.FILTER(Final_Database!B7:O1589,(Final_Database!M7:M1589="Partially Implemented"))</f>
        <v>RP005</v>
      </c>
      <c r="D8" s="15" t="str">
        <v>02-05-2022</v>
      </c>
      <c r="E8" s="15" t="str">
        <v>Network Rail's sale of railway arches</v>
      </c>
      <c r="F8"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15" t="str">
        <v>Page 10, paragraph 17, point a</v>
      </c>
      <c r="H8" s="15" t="str">
        <v>HM Treasury</v>
      </c>
      <c r="I8" s="15" t="str">
        <v>Asset sales and privatisation; Contract lifecycle</v>
      </c>
      <c r="J8" s="15" t="str">
        <v>Home Office</v>
      </c>
      <c r="K8" s="15" t="str">
        <v>National security</v>
      </c>
      <c r="L8" s="15" t="str">
        <v>Quarter 1 2023</v>
      </c>
      <c r="M8" s="15" t="str">
        <v>Accepted</v>
      </c>
      <c r="N8" s="15" t="str">
        <v>Partially Implemented</v>
      </c>
      <c r="O8" s="15" t="str">
        <v>Yet To finish</v>
      </c>
      <c r="P8" s="15" t="str">
        <v>Yes</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638D3F0-D0FF-4FEC-B9B9-3A41EA275891}">
          <x14:formula1>
            <xm:f>Metrics!$B$7:$B$210</xm:f>
          </x14:formula1>
          <xm:sqref>C7:Q7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76802-0898-40DC-BBFA-C75963453917}">
  <sheetPr codeName="Sheet9">
    <tabColor theme="4"/>
  </sheetPr>
  <dimension ref="B1:N47"/>
  <sheetViews>
    <sheetView showGridLines="0" workbookViewId="0">
      <selection activeCell="H3" sqref="H3"/>
    </sheetView>
  </sheetViews>
  <sheetFormatPr defaultColWidth="8.85546875" defaultRowHeight="19.899999999999999" customHeight="1" x14ac:dyDescent="0.25"/>
  <cols>
    <col min="1" max="1" width="4.7109375" style="1" customWidth="1"/>
    <col min="2" max="2" width="38.85546875" style="12" bestFit="1" customWidth="1"/>
    <col min="3" max="3" width="25.28515625" style="12" customWidth="1"/>
    <col min="4" max="4" width="19.42578125" style="2" bestFit="1" customWidth="1"/>
    <col min="5" max="5" width="23.140625" style="2" bestFit="1" customWidth="1"/>
    <col min="6" max="6" width="9.28515625" style="2" bestFit="1" customWidth="1"/>
    <col min="7" max="7" width="18.5703125" style="2" bestFit="1" customWidth="1"/>
    <col min="8" max="8" width="25.140625" style="2" bestFit="1" customWidth="1"/>
    <col min="9" max="9" width="13.140625" style="1" bestFit="1" customWidth="1"/>
    <col min="10" max="10" width="8.85546875" style="1"/>
    <col min="11" max="11" width="23.85546875" style="1" bestFit="1" customWidth="1"/>
    <col min="12" max="12" width="11.140625" style="1" bestFit="1" customWidth="1"/>
    <col min="13" max="13" width="8.85546875" style="1"/>
    <col min="14" max="14" width="14.28515625" style="1" bestFit="1" customWidth="1"/>
    <col min="15" max="16384" width="8.85546875" style="1"/>
  </cols>
  <sheetData>
    <row r="1" spans="2:14" ht="19.899999999999999" customHeight="1" x14ac:dyDescent="0.25">
      <c r="B1" s="9"/>
      <c r="C1" s="9"/>
      <c r="D1" s="1"/>
      <c r="E1" s="1"/>
      <c r="F1" s="1"/>
      <c r="G1" s="1"/>
      <c r="H1" s="1"/>
    </row>
    <row r="2" spans="2:14" ht="19.899999999999999" customHeight="1" x14ac:dyDescent="0.25">
      <c r="B2" s="9"/>
      <c r="C2" s="9"/>
      <c r="D2" s="1"/>
      <c r="E2" s="1"/>
      <c r="F2" s="1"/>
      <c r="G2" s="1"/>
      <c r="H2" s="1"/>
    </row>
    <row r="3" spans="2:14" ht="19.899999999999999" customHeight="1" x14ac:dyDescent="0.25">
      <c r="B3" s="9"/>
      <c r="C3" s="9"/>
      <c r="D3" s="1"/>
      <c r="E3" s="1"/>
      <c r="F3" s="1"/>
      <c r="G3" s="1"/>
      <c r="H3" s="1"/>
    </row>
    <row r="4" spans="2:14" ht="19.899999999999999" customHeight="1" x14ac:dyDescent="0.25">
      <c r="B4" s="9"/>
      <c r="C4" s="9"/>
      <c r="D4" s="1"/>
      <c r="E4" s="1"/>
      <c r="F4" s="1"/>
      <c r="G4" s="1"/>
      <c r="H4" s="1"/>
    </row>
    <row r="5" spans="2:14" ht="19.899999999999999" customHeight="1" x14ac:dyDescent="0.25">
      <c r="B5" s="58" t="s">
        <v>46</v>
      </c>
      <c r="C5" s="58"/>
      <c r="D5" s="58"/>
      <c r="E5" s="58"/>
      <c r="F5" s="58"/>
      <c r="G5" s="58"/>
      <c r="H5" s="5"/>
      <c r="I5" s="5"/>
    </row>
    <row r="6" spans="2:14" ht="19.899999999999999" customHeight="1" x14ac:dyDescent="0.25">
      <c r="B6" s="9"/>
      <c r="C6" s="9"/>
      <c r="D6" s="1"/>
      <c r="E6" s="1"/>
      <c r="F6" s="1"/>
      <c r="G6" s="1"/>
      <c r="H6" s="1"/>
    </row>
    <row r="7" spans="2:14" ht="19.899999999999999" customHeight="1" x14ac:dyDescent="0.25">
      <c r="B7" s="8" t="s">
        <v>4</v>
      </c>
      <c r="C7" s="3" t="s">
        <v>75</v>
      </c>
      <c r="D7" s="3" t="s">
        <v>13</v>
      </c>
      <c r="E7" s="3" t="s">
        <v>123</v>
      </c>
      <c r="F7" s="3" t="s">
        <v>15</v>
      </c>
      <c r="G7" s="3" t="s">
        <v>16</v>
      </c>
      <c r="H7" s="3" t="s">
        <v>75</v>
      </c>
      <c r="K7" s="3" t="s">
        <v>8</v>
      </c>
      <c r="L7" s="3" t="s">
        <v>50</v>
      </c>
      <c r="M7" s="3" t="s">
        <v>51</v>
      </c>
      <c r="N7" s="3" t="s">
        <v>52</v>
      </c>
    </row>
    <row r="8" spans="2:14" ht="19.899999999999999" customHeight="1" x14ac:dyDescent="0.25">
      <c r="B8" s="13" t="str" cm="1">
        <f t="array" ref="B8:C9">_xlfn._xlws.FILTER(Final_Database!Q7:R16,Final_Database!Q7:Q16&lt;&gt;0)</f>
        <v>HM Treasury</v>
      </c>
      <c r="C8" s="13">
        <v>5</v>
      </c>
      <c r="D8" s="2">
        <f>COUNTIFS(Final_Database!G:G,Summary!B8,Final_Database!M:M,$D$7)</f>
        <v>3</v>
      </c>
      <c r="E8" s="2">
        <f>COUNTIFS(Final_Database!G:G,Summary!B8,Final_Database!M:M,$E$7)</f>
        <v>1</v>
      </c>
      <c r="F8" s="2">
        <f>COUNTIFS(Final_Database!G:G,Summary!B8,Final_Database!M:M,$F$7)</f>
        <v>0</v>
      </c>
      <c r="G8" s="2">
        <f>COUNTIFS(Final_Database!G:G,Summary!B8,Final_Database!M:M,$G$7)</f>
        <v>1</v>
      </c>
      <c r="H8" s="2">
        <f>COUNTIF(Database!$G$7:$G$12,Summary!B8)</f>
        <v>5</v>
      </c>
      <c r="K8" s="2" t="s">
        <v>13</v>
      </c>
      <c r="L8" s="2">
        <f>SUM(D8:D47)</f>
        <v>4</v>
      </c>
      <c r="M8" s="19">
        <f>L8/$L$12</f>
        <v>0.66666666666666663</v>
      </c>
      <c r="N8" s="20">
        <f>1-M8</f>
        <v>0.33333333333333337</v>
      </c>
    </row>
    <row r="9" spans="2:14" ht="19.899999999999999" customHeight="1" x14ac:dyDescent="0.25">
      <c r="B9" s="13" t="str">
        <v>Ministry of Health and Medical Services</v>
      </c>
      <c r="C9" s="13">
        <v>1</v>
      </c>
      <c r="D9" s="2">
        <f>COUNTIFS(Final_Database!G:G,Summary!B9,Final_Database!M:M,$D$7)</f>
        <v>1</v>
      </c>
      <c r="E9" s="2">
        <f>COUNTIFS(Final_Database!G:G,Summary!B9,Final_Database!M:M,$E$7)</f>
        <v>0</v>
      </c>
      <c r="F9" s="2">
        <f>COUNTIFS(Final_Database!G:G,Summary!B9,Final_Database!M:M,$F$7)</f>
        <v>0</v>
      </c>
      <c r="G9" s="2">
        <f>COUNTIFS(Final_Database!G:G,Summary!B9,Final_Database!M:M,$G$7)</f>
        <v>0</v>
      </c>
      <c r="H9" s="2">
        <f>COUNTIF(Database!$G$7:$G$12,Summary!B9)</f>
        <v>0</v>
      </c>
      <c r="K9" s="2" t="s">
        <v>14</v>
      </c>
      <c r="L9" s="2">
        <f>SUM(E8:E47)</f>
        <v>1</v>
      </c>
      <c r="M9" s="19">
        <f>L9/$L$12</f>
        <v>0.16666666666666666</v>
      </c>
      <c r="N9" s="20">
        <f>1-M9</f>
        <v>0.83333333333333337</v>
      </c>
    </row>
    <row r="10" spans="2:14" ht="19.899999999999999" customHeight="1" x14ac:dyDescent="0.25">
      <c r="B10" s="13"/>
      <c r="C10" s="13"/>
      <c r="D10" s="2">
        <f>COUNTIFS(Final_Database!G:G,Summary!B10,Final_Database!M:M,$D$7)</f>
        <v>0</v>
      </c>
      <c r="E10" s="2">
        <f>COUNTIFS(Final_Database!G:G,Summary!B10,Final_Database!M:M,$E$7)</f>
        <v>0</v>
      </c>
      <c r="F10" s="2">
        <f>COUNTIFS(Final_Database!G:G,Summary!B10,Final_Database!M:M,$F$7)</f>
        <v>0</v>
      </c>
      <c r="G10" s="2">
        <f>COUNTIFS(Final_Database!G:G,Summary!B10,Final_Database!M:M,$G$7)</f>
        <v>0</v>
      </c>
      <c r="H10" s="2">
        <f>COUNTIF(Database!$G$7:$G$12,Summary!B10)</f>
        <v>0</v>
      </c>
      <c r="K10" s="2" t="s">
        <v>15</v>
      </c>
      <c r="L10" s="2">
        <f>SUM(F8:F47)</f>
        <v>0</v>
      </c>
      <c r="M10" s="19">
        <f>L10/$L$12</f>
        <v>0</v>
      </c>
      <c r="N10" s="20">
        <f>1-M10</f>
        <v>1</v>
      </c>
    </row>
    <row r="11" spans="2:14" ht="19.899999999999999" customHeight="1" x14ac:dyDescent="0.25">
      <c r="B11" s="13"/>
      <c r="C11" s="13"/>
      <c r="D11" s="2">
        <f>COUNTIFS(Final_Database!G:G,Summary!B11,Final_Database!M:M,$D$7)</f>
        <v>0</v>
      </c>
      <c r="E11" s="2">
        <f>COUNTIFS(Final_Database!G:G,Summary!B11,Final_Database!M:M,$E$7)</f>
        <v>0</v>
      </c>
      <c r="F11" s="2">
        <f>COUNTIFS(Final_Database!G:G,Summary!B11,Final_Database!M:M,$F$7)</f>
        <v>0</v>
      </c>
      <c r="G11" s="2">
        <f>COUNTIFS(Final_Database!G:G,Summary!B11,Final_Database!M:M,$G$7)</f>
        <v>0</v>
      </c>
      <c r="H11" s="2">
        <f>COUNTIF(Database!$G$7:$G$12,Summary!B11)</f>
        <v>0</v>
      </c>
      <c r="K11" s="2" t="s">
        <v>16</v>
      </c>
      <c r="L11" s="2">
        <f>SUM(G8:G47)</f>
        <v>1</v>
      </c>
      <c r="M11" s="19">
        <f>L11/$L$12</f>
        <v>0.16666666666666666</v>
      </c>
      <c r="N11" s="20">
        <f>1-M11</f>
        <v>0.83333333333333337</v>
      </c>
    </row>
    <row r="12" spans="2:14" ht="19.899999999999999" customHeight="1" x14ac:dyDescent="0.25">
      <c r="B12" s="13"/>
      <c r="C12" s="13"/>
      <c r="D12" s="2">
        <f>COUNTIFS(Final_Database!G:G,Summary!B12,Final_Database!M:M,$D$7)</f>
        <v>0</v>
      </c>
      <c r="E12" s="2">
        <f>COUNTIFS(Final_Database!G:G,Summary!B12,Final_Database!M:M,$E$7)</f>
        <v>0</v>
      </c>
      <c r="F12" s="2">
        <f>COUNTIFS(Final_Database!G:G,Summary!B12,Final_Database!M:M,$F$7)</f>
        <v>0</v>
      </c>
      <c r="G12" s="2">
        <f>COUNTIFS(Final_Database!G:G,Summary!B12,Final_Database!M:M,$G$7)</f>
        <v>0</v>
      </c>
      <c r="H12" s="2">
        <f>COUNTIF(Database!$G$7:$G$12,Summary!B12)</f>
        <v>0</v>
      </c>
      <c r="L12" s="2">
        <f>SUM(L8:L11)</f>
        <v>6</v>
      </c>
      <c r="M12" s="19">
        <f>L12/$L$12</f>
        <v>1</v>
      </c>
      <c r="N12" s="20">
        <f>1-M12</f>
        <v>0</v>
      </c>
    </row>
    <row r="13" spans="2:14" ht="19.899999999999999" customHeight="1" x14ac:dyDescent="0.25">
      <c r="B13" s="13"/>
      <c r="C13" s="13"/>
      <c r="D13" s="2">
        <f>COUNTIFS(Final_Database!G:G,Summary!B13,Final_Database!M:M,$D$7)</f>
        <v>0</v>
      </c>
      <c r="E13" s="2">
        <f>COUNTIFS(Final_Database!G:G,Summary!B13,Final_Database!M:M,$E$7)</f>
        <v>0</v>
      </c>
      <c r="F13" s="2">
        <f>COUNTIFS(Final_Database!G:G,Summary!B13,Final_Database!M:M,$F$7)</f>
        <v>0</v>
      </c>
      <c r="G13" s="2">
        <f>COUNTIFS(Final_Database!G:G,Summary!B13,Final_Database!M:M,$G$7)</f>
        <v>0</v>
      </c>
      <c r="H13" s="2">
        <f>COUNTIF(Database!$G$7:$G$12,Summary!B13)</f>
        <v>0</v>
      </c>
    </row>
    <row r="14" spans="2:14" ht="19.899999999999999" customHeight="1" x14ac:dyDescent="0.25">
      <c r="D14" s="2">
        <f>COUNTIFS(Final_Database!G:G,Summary!B14,Final_Database!M:M,$D$7)</f>
        <v>0</v>
      </c>
      <c r="E14" s="2">
        <f>COUNTIFS(Final_Database!G:G,Summary!B14,Final_Database!M:M,$E$7)</f>
        <v>0</v>
      </c>
      <c r="F14" s="2">
        <f>COUNTIFS(Final_Database!G:G,Summary!B14,Final_Database!M:M,$F$7)</f>
        <v>0</v>
      </c>
      <c r="G14" s="2">
        <f>COUNTIFS(Final_Database!G:G,Summary!B14,Final_Database!M:M,$G$7)</f>
        <v>0</v>
      </c>
      <c r="H14" s="2">
        <f>COUNTIF(Database!$G$7:$G$12,Summary!B14)</f>
        <v>0</v>
      </c>
    </row>
    <row r="15" spans="2:14" ht="19.899999999999999" customHeight="1" x14ac:dyDescent="0.25">
      <c r="D15" s="2">
        <f>COUNTIFS(Final_Database!G:G,Summary!B15,Final_Database!M:M,$D$7)</f>
        <v>0</v>
      </c>
      <c r="E15" s="2">
        <f>COUNTIFS(Final_Database!G:G,Summary!B15,Final_Database!M:M,$E$7)</f>
        <v>0</v>
      </c>
      <c r="F15" s="2">
        <f>COUNTIFS(Final_Database!G:G,Summary!B15,Final_Database!M:M,$F$7)</f>
        <v>0</v>
      </c>
      <c r="G15" s="2">
        <f>COUNTIFS(Final_Database!G:G,Summary!B15,Final_Database!M:M,$G$7)</f>
        <v>0</v>
      </c>
      <c r="H15" s="2">
        <f>COUNTIF(Database!$G$7:$G$12,Summary!B15)</f>
        <v>0</v>
      </c>
    </row>
    <row r="16" spans="2:14" ht="19.899999999999999" customHeight="1" x14ac:dyDescent="0.25">
      <c r="D16" s="2">
        <f>COUNTIFS(Final_Database!G:G,Summary!B16,Final_Database!M:M,$D$7)</f>
        <v>0</v>
      </c>
      <c r="E16" s="2">
        <f>COUNTIFS(Final_Database!G:G,Summary!B16,Final_Database!M:M,$E$7)</f>
        <v>0</v>
      </c>
      <c r="F16" s="2">
        <f>COUNTIFS(Final_Database!G:G,Summary!B16,Final_Database!M:M,$F$7)</f>
        <v>0</v>
      </c>
      <c r="G16" s="2">
        <f>COUNTIFS(Final_Database!G:G,Summary!B16,Final_Database!M:M,$G$7)</f>
        <v>0</v>
      </c>
      <c r="H16" s="2">
        <f>COUNTIF(Database!$G$7:$G$12,Summary!B16)</f>
        <v>0</v>
      </c>
    </row>
    <row r="17" spans="4:8" ht="19.899999999999999" customHeight="1" x14ac:dyDescent="0.25">
      <c r="D17" s="2">
        <f>COUNTIFS(Final_Database!G:G,Summary!B17,Final_Database!M:M,$D$7)</f>
        <v>0</v>
      </c>
      <c r="E17" s="2">
        <f>COUNTIFS(Final_Database!G:G,Summary!B17,Final_Database!M:M,$E$7)</f>
        <v>0</v>
      </c>
      <c r="F17" s="2">
        <f>COUNTIFS(Final_Database!G:G,Summary!B17,Final_Database!M:M,$F$7)</f>
        <v>0</v>
      </c>
      <c r="G17" s="2">
        <f>COUNTIFS(Final_Database!G:G,Summary!B17,Final_Database!M:M,$G$7)</f>
        <v>0</v>
      </c>
      <c r="H17" s="2">
        <f>COUNTIF(Database!$G$7:$G$12,Summary!B17)</f>
        <v>0</v>
      </c>
    </row>
    <row r="18" spans="4:8" ht="19.899999999999999" customHeight="1" x14ac:dyDescent="0.25">
      <c r="D18" s="2">
        <f>COUNTIFS(Final_Database!G:G,Summary!B18,Final_Database!M:M,$D$7)</f>
        <v>0</v>
      </c>
      <c r="E18" s="2">
        <f>COUNTIFS(Final_Database!G:G,Summary!B18,Final_Database!M:M,$E$7)</f>
        <v>0</v>
      </c>
      <c r="F18" s="2">
        <f>COUNTIFS(Final_Database!G:G,Summary!B18,Final_Database!M:M,$F$7)</f>
        <v>0</v>
      </c>
      <c r="G18" s="2">
        <f>COUNTIFS(Final_Database!G:G,Summary!B18,Final_Database!M:M,$G$7)</f>
        <v>0</v>
      </c>
      <c r="H18" s="2">
        <f>COUNTIF(Database!$G$7:$G$12,Summary!B18)</f>
        <v>0</v>
      </c>
    </row>
    <row r="19" spans="4:8" ht="19.899999999999999" customHeight="1" x14ac:dyDescent="0.25">
      <c r="D19" s="2">
        <f>COUNTIFS(Final_Database!G:G,Summary!B19,Final_Database!M:M,$D$7)</f>
        <v>0</v>
      </c>
      <c r="E19" s="2">
        <f>COUNTIFS(Final_Database!G:G,Summary!B19,Final_Database!M:M,$E$7)</f>
        <v>0</v>
      </c>
      <c r="F19" s="2">
        <f>COUNTIFS(Final_Database!G:G,Summary!B19,Final_Database!M:M,$F$7)</f>
        <v>0</v>
      </c>
      <c r="G19" s="2">
        <f>COUNTIFS(Final_Database!G:G,Summary!B19,Final_Database!M:M,$G$7)</f>
        <v>0</v>
      </c>
      <c r="H19" s="2">
        <f>COUNTIF(Database!$G$7:$G$12,Summary!B19)</f>
        <v>0</v>
      </c>
    </row>
    <row r="20" spans="4:8" ht="19.899999999999999" customHeight="1" x14ac:dyDescent="0.25">
      <c r="D20" s="2">
        <f>COUNTIFS(Final_Database!G:G,Summary!B20,Final_Database!M:M,$D$7)</f>
        <v>0</v>
      </c>
      <c r="E20" s="2">
        <f>COUNTIFS(Final_Database!G:G,Summary!B20,Final_Database!M:M,$E$7)</f>
        <v>0</v>
      </c>
      <c r="F20" s="2">
        <f>COUNTIFS(Final_Database!G:G,Summary!B20,Final_Database!M:M,$F$7)</f>
        <v>0</v>
      </c>
      <c r="G20" s="2">
        <f>COUNTIFS(Final_Database!G:G,Summary!B20,Final_Database!M:M,$G$7)</f>
        <v>0</v>
      </c>
      <c r="H20" s="2">
        <f>COUNTIF(Database!$G$7:$G$12,Summary!B20)</f>
        <v>0</v>
      </c>
    </row>
    <row r="21" spans="4:8" ht="19.899999999999999" customHeight="1" x14ac:dyDescent="0.25">
      <c r="D21" s="2">
        <f>COUNTIFS(Final_Database!G:G,Summary!B21,Final_Database!M:M,$D$7)</f>
        <v>0</v>
      </c>
      <c r="E21" s="2">
        <f>COUNTIFS(Final_Database!G:G,Summary!B21,Final_Database!M:M,$E$7)</f>
        <v>0</v>
      </c>
      <c r="F21" s="2">
        <f>COUNTIFS(Final_Database!G:G,Summary!B21,Final_Database!M:M,$F$7)</f>
        <v>0</v>
      </c>
      <c r="G21" s="2">
        <f>COUNTIFS(Final_Database!G:G,Summary!B21,Final_Database!M:M,$G$7)</f>
        <v>0</v>
      </c>
      <c r="H21" s="2">
        <f>COUNTIF(Database!$G$7:$G$12,Summary!B21)</f>
        <v>0</v>
      </c>
    </row>
    <row r="22" spans="4:8" ht="19.899999999999999" customHeight="1" x14ac:dyDescent="0.25">
      <c r="D22" s="2">
        <f>COUNTIFS(Final_Database!G:G,Summary!B22,Final_Database!M:M,$D$7)</f>
        <v>0</v>
      </c>
      <c r="E22" s="2">
        <f>COUNTIFS(Final_Database!G:G,Summary!B22,Final_Database!M:M,$E$7)</f>
        <v>0</v>
      </c>
      <c r="F22" s="2">
        <f>COUNTIFS(Final_Database!G:G,Summary!B22,Final_Database!M:M,$F$7)</f>
        <v>0</v>
      </c>
      <c r="G22" s="2">
        <f>COUNTIFS(Final_Database!G:G,Summary!B22,Final_Database!M:M,$G$7)</f>
        <v>0</v>
      </c>
      <c r="H22" s="2">
        <f>COUNTIF(Database!$G$7:$G$12,Summary!B22)</f>
        <v>0</v>
      </c>
    </row>
    <row r="23" spans="4:8" ht="19.899999999999999" customHeight="1" x14ac:dyDescent="0.25">
      <c r="D23" s="2">
        <f>COUNTIFS(Final_Database!G:G,Summary!B23,Final_Database!M:M,$D$7)</f>
        <v>0</v>
      </c>
      <c r="E23" s="2">
        <f>COUNTIFS(Final_Database!G:G,Summary!B23,Final_Database!M:M,$E$7)</f>
        <v>0</v>
      </c>
      <c r="F23" s="2">
        <f>COUNTIFS(Final_Database!G:G,Summary!B23,Final_Database!M:M,$F$7)</f>
        <v>0</v>
      </c>
      <c r="G23" s="2">
        <f>COUNTIFS(Final_Database!G:G,Summary!B23,Final_Database!M:M,$G$7)</f>
        <v>0</v>
      </c>
      <c r="H23" s="2">
        <f>COUNTIF(Database!$G$7:$G$12,Summary!B23)</f>
        <v>0</v>
      </c>
    </row>
    <row r="24" spans="4:8" ht="19.899999999999999" customHeight="1" x14ac:dyDescent="0.25">
      <c r="D24" s="2">
        <f>COUNTIFS(Final_Database!G:G,Summary!B24,Final_Database!M:M,$D$7)</f>
        <v>0</v>
      </c>
      <c r="E24" s="2">
        <f>COUNTIFS(Final_Database!G:G,Summary!B24,Final_Database!M:M,$E$7)</f>
        <v>0</v>
      </c>
      <c r="F24" s="2">
        <f>COUNTIFS(Final_Database!G:G,Summary!B24,Final_Database!M:M,$F$7)</f>
        <v>0</v>
      </c>
      <c r="G24" s="2">
        <f>COUNTIFS(Final_Database!G:G,Summary!B24,Final_Database!M:M,$G$7)</f>
        <v>0</v>
      </c>
      <c r="H24" s="2">
        <f>COUNTIF(Database!$G$7:$G$12,Summary!B24)</f>
        <v>0</v>
      </c>
    </row>
    <row r="25" spans="4:8" ht="19.899999999999999" customHeight="1" x14ac:dyDescent="0.25">
      <c r="D25" s="2">
        <f>COUNTIFS(Final_Database!G:G,Summary!B25,Final_Database!M:M,$D$7)</f>
        <v>0</v>
      </c>
      <c r="E25" s="2">
        <f>COUNTIFS(Final_Database!G:G,Summary!B25,Final_Database!M:M,$E$7)</f>
        <v>0</v>
      </c>
      <c r="F25" s="2">
        <f>COUNTIFS(Final_Database!G:G,Summary!B25,Final_Database!M:M,$F$7)</f>
        <v>0</v>
      </c>
      <c r="G25" s="2">
        <f>COUNTIFS(Final_Database!G:G,Summary!B25,Final_Database!M:M,$G$7)</f>
        <v>0</v>
      </c>
      <c r="H25" s="2">
        <f>COUNTIF(Database!$G$7:$G$12,Summary!B25)</f>
        <v>0</v>
      </c>
    </row>
    <row r="26" spans="4:8" ht="19.899999999999999" customHeight="1" x14ac:dyDescent="0.25">
      <c r="D26" s="2">
        <f>COUNTIFS(Final_Database!G:G,Summary!B26,Final_Database!M:M,$D$7)</f>
        <v>0</v>
      </c>
      <c r="E26" s="2">
        <f>COUNTIFS(Final_Database!G:G,Summary!B26,Final_Database!M:M,$E$7)</f>
        <v>0</v>
      </c>
      <c r="F26" s="2">
        <f>COUNTIFS(Final_Database!G:G,Summary!B26,Final_Database!M:M,$F$7)</f>
        <v>0</v>
      </c>
      <c r="G26" s="2">
        <f>COUNTIFS(Final_Database!G:G,Summary!B26,Final_Database!M:M,$G$7)</f>
        <v>0</v>
      </c>
      <c r="H26" s="2">
        <f>COUNTIF(Database!$G$7:$G$12,Summary!B26)</f>
        <v>0</v>
      </c>
    </row>
    <row r="27" spans="4:8" ht="19.899999999999999" customHeight="1" x14ac:dyDescent="0.25">
      <c r="D27" s="2">
        <f>COUNTIFS(Final_Database!G:G,Summary!B27,Final_Database!M:M,$D$7)</f>
        <v>0</v>
      </c>
      <c r="E27" s="2">
        <f>COUNTIFS(Final_Database!G:G,Summary!B27,Final_Database!M:M,$E$7)</f>
        <v>0</v>
      </c>
      <c r="F27" s="2">
        <f>COUNTIFS(Final_Database!G:G,Summary!B27,Final_Database!M:M,$F$7)</f>
        <v>0</v>
      </c>
      <c r="G27" s="2">
        <f>COUNTIFS(Final_Database!G:G,Summary!B27,Final_Database!M:M,$G$7)</f>
        <v>0</v>
      </c>
      <c r="H27" s="2">
        <f>COUNTIF(Database!$G$7:$G$12,Summary!B27)</f>
        <v>0</v>
      </c>
    </row>
    <row r="28" spans="4:8" ht="19.899999999999999" customHeight="1" x14ac:dyDescent="0.25">
      <c r="D28" s="2">
        <f>COUNTIFS(Final_Database!G:G,Summary!B28,Final_Database!M:M,$D$7)</f>
        <v>0</v>
      </c>
      <c r="E28" s="2">
        <f>COUNTIFS(Final_Database!G:G,Summary!B28,Final_Database!M:M,$E$7)</f>
        <v>0</v>
      </c>
      <c r="F28" s="2">
        <f>COUNTIFS(Final_Database!G:G,Summary!B28,Final_Database!M:M,$F$7)</f>
        <v>0</v>
      </c>
      <c r="G28" s="2">
        <f>COUNTIFS(Final_Database!G:G,Summary!B28,Final_Database!M:M,$G$7)</f>
        <v>0</v>
      </c>
      <c r="H28" s="2">
        <f>COUNTIF(Database!$G$7:$G$12,Summary!B28)</f>
        <v>0</v>
      </c>
    </row>
    <row r="29" spans="4:8" ht="19.899999999999999" customHeight="1" x14ac:dyDescent="0.25">
      <c r="D29" s="2">
        <f>COUNTIFS(Final_Database!G:G,Summary!B29,Final_Database!M:M,$D$7)</f>
        <v>0</v>
      </c>
      <c r="E29" s="2">
        <f>COUNTIFS(Final_Database!G:G,Summary!B29,Final_Database!M:M,$E$7)</f>
        <v>0</v>
      </c>
      <c r="F29" s="2">
        <f>COUNTIFS(Final_Database!G:G,Summary!B29,Final_Database!M:M,$F$7)</f>
        <v>0</v>
      </c>
      <c r="G29" s="2">
        <f>COUNTIFS(Final_Database!G:G,Summary!B29,Final_Database!M:M,$G$7)</f>
        <v>0</v>
      </c>
      <c r="H29" s="2">
        <f>COUNTIF(Database!$G$7:$G$12,Summary!B29)</f>
        <v>0</v>
      </c>
    </row>
    <row r="30" spans="4:8" ht="19.899999999999999" customHeight="1" x14ac:dyDescent="0.25">
      <c r="D30" s="2">
        <f>COUNTIFS(Final_Database!G:G,Summary!B30,Final_Database!M:M,$D$7)</f>
        <v>0</v>
      </c>
      <c r="E30" s="2">
        <f>COUNTIFS(Final_Database!G:G,Summary!B30,Final_Database!M:M,$E$7)</f>
        <v>0</v>
      </c>
      <c r="F30" s="2">
        <f>COUNTIFS(Final_Database!G:G,Summary!B30,Final_Database!M:M,$F$7)</f>
        <v>0</v>
      </c>
      <c r="G30" s="2">
        <f>COUNTIFS(Final_Database!G:G,Summary!B30,Final_Database!M:M,$G$7)</f>
        <v>0</v>
      </c>
      <c r="H30" s="2">
        <f>COUNTIF(Database!$G$7:$G$12,Summary!B30)</f>
        <v>0</v>
      </c>
    </row>
    <row r="31" spans="4:8" ht="19.899999999999999" customHeight="1" x14ac:dyDescent="0.25">
      <c r="D31" s="2">
        <f>COUNTIFS(Final_Database!G:G,Summary!B31,Final_Database!M:M,$D$7)</f>
        <v>0</v>
      </c>
      <c r="E31" s="2">
        <f>COUNTIFS(Final_Database!G:G,Summary!B31,Final_Database!M:M,$E$7)</f>
        <v>0</v>
      </c>
      <c r="F31" s="2">
        <f>COUNTIFS(Final_Database!G:G,Summary!B31,Final_Database!M:M,$F$7)</f>
        <v>0</v>
      </c>
      <c r="G31" s="2">
        <f>COUNTIFS(Final_Database!G:G,Summary!B31,Final_Database!M:M,$G$7)</f>
        <v>0</v>
      </c>
      <c r="H31" s="2">
        <f>COUNTIF(Database!$G$7:$G$12,Summary!B31)</f>
        <v>0</v>
      </c>
    </row>
    <row r="32" spans="4:8" ht="19.899999999999999" customHeight="1" x14ac:dyDescent="0.25">
      <c r="D32" s="2">
        <f>COUNTIFS(Final_Database!G:G,Summary!B32,Final_Database!M:M,$D$7)</f>
        <v>0</v>
      </c>
      <c r="E32" s="2">
        <f>COUNTIFS(Final_Database!G:G,Summary!B32,Final_Database!M:M,$E$7)</f>
        <v>0</v>
      </c>
      <c r="F32" s="2">
        <f>COUNTIFS(Final_Database!G:G,Summary!B32,Final_Database!M:M,$F$7)</f>
        <v>0</v>
      </c>
      <c r="G32" s="2">
        <f>COUNTIFS(Final_Database!G:G,Summary!B32,Final_Database!M:M,$G$7)</f>
        <v>0</v>
      </c>
      <c r="H32" s="2">
        <f>COUNTIF(Database!$G$7:$G$12,Summary!B32)</f>
        <v>0</v>
      </c>
    </row>
    <row r="33" spans="4:8" ht="19.899999999999999" customHeight="1" x14ac:dyDescent="0.25">
      <c r="D33" s="2">
        <f>COUNTIFS(Final_Database!G:G,Summary!B33,Final_Database!M:M,$D$7)</f>
        <v>0</v>
      </c>
      <c r="E33" s="2">
        <f>COUNTIFS(Final_Database!G:G,Summary!B33,Final_Database!M:M,$E$7)</f>
        <v>0</v>
      </c>
      <c r="F33" s="2">
        <f>COUNTIFS(Final_Database!G:G,Summary!B33,Final_Database!M:M,$F$7)</f>
        <v>0</v>
      </c>
      <c r="G33" s="2">
        <f>COUNTIFS(Final_Database!G:G,Summary!B33,Final_Database!M:M,$G$7)</f>
        <v>0</v>
      </c>
      <c r="H33" s="2">
        <f>COUNTIF(Database!$G$7:$G$12,Summary!B33)</f>
        <v>0</v>
      </c>
    </row>
    <row r="34" spans="4:8" ht="19.899999999999999" customHeight="1" x14ac:dyDescent="0.25">
      <c r="D34" s="2">
        <f>COUNTIFS(Final_Database!G:G,Summary!B34,Final_Database!M:M,$D$7)</f>
        <v>0</v>
      </c>
      <c r="E34" s="2">
        <f>COUNTIFS(Final_Database!G:G,Summary!B34,Final_Database!M:M,$E$7)</f>
        <v>0</v>
      </c>
      <c r="F34" s="2">
        <f>COUNTIFS(Final_Database!G:G,Summary!B34,Final_Database!M:M,$F$7)</f>
        <v>0</v>
      </c>
      <c r="G34" s="2">
        <f>COUNTIFS(Final_Database!G:G,Summary!B34,Final_Database!M:M,$G$7)</f>
        <v>0</v>
      </c>
      <c r="H34" s="2">
        <f>COUNTIF(Database!$G$7:$G$12,Summary!B34)</f>
        <v>0</v>
      </c>
    </row>
    <row r="35" spans="4:8" ht="19.899999999999999" customHeight="1" x14ac:dyDescent="0.25">
      <c r="D35" s="2">
        <f>COUNTIFS(Final_Database!G:G,Summary!B35,Final_Database!M:M,$D$7)</f>
        <v>0</v>
      </c>
      <c r="E35" s="2">
        <f>COUNTIFS(Final_Database!G:G,Summary!B35,Final_Database!M:M,$E$7)</f>
        <v>0</v>
      </c>
      <c r="F35" s="2">
        <f>COUNTIFS(Final_Database!G:G,Summary!B35,Final_Database!M:M,$F$7)</f>
        <v>0</v>
      </c>
      <c r="G35" s="2">
        <f>COUNTIFS(Final_Database!G:G,Summary!B35,Final_Database!M:M,$G$7)</f>
        <v>0</v>
      </c>
      <c r="H35" s="2">
        <f>COUNTIF(Database!$G$7:$G$12,Summary!B35)</f>
        <v>0</v>
      </c>
    </row>
    <row r="36" spans="4:8" ht="19.899999999999999" customHeight="1" x14ac:dyDescent="0.25">
      <c r="D36" s="2">
        <f>COUNTIFS(Final_Database!G:G,Summary!B36,Final_Database!M:M,$D$7)</f>
        <v>0</v>
      </c>
      <c r="E36" s="2">
        <f>COUNTIFS(Final_Database!G:G,Summary!B36,Final_Database!M:M,$E$7)</f>
        <v>0</v>
      </c>
      <c r="F36" s="2">
        <f>COUNTIFS(Final_Database!G:G,Summary!B36,Final_Database!M:M,$F$7)</f>
        <v>0</v>
      </c>
      <c r="G36" s="2">
        <f>COUNTIFS(Final_Database!G:G,Summary!B36,Final_Database!M:M,$G$7)</f>
        <v>0</v>
      </c>
      <c r="H36" s="2">
        <f>COUNTIF(Database!$G$7:$G$12,Summary!B36)</f>
        <v>0</v>
      </c>
    </row>
    <row r="37" spans="4:8" ht="19.899999999999999" customHeight="1" x14ac:dyDescent="0.25">
      <c r="D37" s="2">
        <f>COUNTIFS(Final_Database!G:G,Summary!B37,Final_Database!M:M,$D$7)</f>
        <v>0</v>
      </c>
      <c r="E37" s="2">
        <f>COUNTIFS(Final_Database!G:G,Summary!B37,Final_Database!M:M,$E$7)</f>
        <v>0</v>
      </c>
      <c r="F37" s="2">
        <f>COUNTIFS(Final_Database!G:G,Summary!B37,Final_Database!M:M,$F$7)</f>
        <v>0</v>
      </c>
      <c r="G37" s="2">
        <f>COUNTIFS(Final_Database!G:G,Summary!B37,Final_Database!M:M,$G$7)</f>
        <v>0</v>
      </c>
      <c r="H37" s="2">
        <f>COUNTIF(Database!$G$7:$G$12,Summary!B37)</f>
        <v>0</v>
      </c>
    </row>
    <row r="38" spans="4:8" ht="19.899999999999999" customHeight="1" x14ac:dyDescent="0.25">
      <c r="D38" s="2">
        <f>COUNTIFS(Final_Database!G:G,Summary!B38,Final_Database!M:M,$D$7)</f>
        <v>0</v>
      </c>
      <c r="E38" s="2">
        <f>COUNTIFS(Final_Database!G:G,Summary!B38,Final_Database!M:M,$E$7)</f>
        <v>0</v>
      </c>
      <c r="F38" s="2">
        <f>COUNTIFS(Final_Database!G:G,Summary!B38,Final_Database!M:M,$F$7)</f>
        <v>0</v>
      </c>
      <c r="G38" s="2">
        <f>COUNTIFS(Final_Database!G:G,Summary!B38,Final_Database!M:M,$G$7)</f>
        <v>0</v>
      </c>
      <c r="H38" s="2">
        <f>COUNTIF(Database!$G$7:$G$12,Summary!B38)</f>
        <v>0</v>
      </c>
    </row>
    <row r="39" spans="4:8" ht="19.899999999999999" customHeight="1" x14ac:dyDescent="0.25">
      <c r="D39" s="2">
        <f>COUNTIFS(Final_Database!G:G,Summary!B39,Final_Database!M:M,$D$7)</f>
        <v>0</v>
      </c>
      <c r="E39" s="2">
        <f>COUNTIFS(Final_Database!G:G,Summary!B39,Final_Database!M:M,$E$7)</f>
        <v>0</v>
      </c>
      <c r="F39" s="2">
        <f>COUNTIFS(Final_Database!G:G,Summary!B39,Final_Database!M:M,$F$7)</f>
        <v>0</v>
      </c>
      <c r="G39" s="2">
        <f>COUNTIFS(Final_Database!G:G,Summary!B39,Final_Database!M:M,$G$7)</f>
        <v>0</v>
      </c>
      <c r="H39" s="2">
        <f>COUNTIF(Database!$G$7:$G$12,Summary!B39)</f>
        <v>0</v>
      </c>
    </row>
    <row r="40" spans="4:8" ht="19.899999999999999" customHeight="1" x14ac:dyDescent="0.25">
      <c r="D40" s="2">
        <f>COUNTIFS(Final_Database!G:G,Summary!B40,Final_Database!M:M,$D$7)</f>
        <v>0</v>
      </c>
      <c r="E40" s="2">
        <f>COUNTIFS(Final_Database!G:G,Summary!B40,Final_Database!M:M,$E$7)</f>
        <v>0</v>
      </c>
      <c r="F40" s="2">
        <f>COUNTIFS(Final_Database!G:G,Summary!B40,Final_Database!M:M,$F$7)</f>
        <v>0</v>
      </c>
      <c r="G40" s="2">
        <f>COUNTIFS(Final_Database!G:G,Summary!B40,Final_Database!M:M,$G$7)</f>
        <v>0</v>
      </c>
      <c r="H40" s="2">
        <f>COUNTIF(Database!$G$7:$G$12,Summary!B40)</f>
        <v>0</v>
      </c>
    </row>
    <row r="41" spans="4:8" ht="19.899999999999999" customHeight="1" x14ac:dyDescent="0.25">
      <c r="D41" s="2">
        <f>COUNTIFS(Final_Database!G:G,Summary!B41,Final_Database!M:M,$D$7)</f>
        <v>0</v>
      </c>
      <c r="E41" s="2">
        <f>COUNTIFS(Final_Database!G:G,Summary!B41,Final_Database!M:M,$E$7)</f>
        <v>0</v>
      </c>
      <c r="F41" s="2">
        <f>COUNTIFS(Final_Database!G:G,Summary!B41,Final_Database!M:M,$F$7)</f>
        <v>0</v>
      </c>
      <c r="G41" s="2">
        <f>COUNTIFS(Final_Database!G:G,Summary!B41,Final_Database!M:M,$G$7)</f>
        <v>0</v>
      </c>
      <c r="H41" s="2">
        <f>COUNTIF(Database!$G$7:$G$12,Summary!B41)</f>
        <v>0</v>
      </c>
    </row>
    <row r="42" spans="4:8" ht="19.899999999999999" customHeight="1" x14ac:dyDescent="0.25">
      <c r="D42" s="2">
        <f>COUNTIFS(Final_Database!G:G,Summary!B42,Final_Database!M:M,$D$7)</f>
        <v>0</v>
      </c>
      <c r="E42" s="2">
        <f>COUNTIFS(Final_Database!G:G,Summary!B42,Final_Database!M:M,$E$7)</f>
        <v>0</v>
      </c>
      <c r="F42" s="2">
        <f>COUNTIFS(Final_Database!G:G,Summary!B42,Final_Database!M:M,$F$7)</f>
        <v>0</v>
      </c>
      <c r="G42" s="2">
        <f>COUNTIFS(Final_Database!G:G,Summary!B42,Final_Database!M:M,$G$7)</f>
        <v>0</v>
      </c>
      <c r="H42" s="2">
        <f>COUNTIF(Database!$G$7:$G$12,Summary!B42)</f>
        <v>0</v>
      </c>
    </row>
    <row r="43" spans="4:8" ht="19.899999999999999" customHeight="1" x14ac:dyDescent="0.25">
      <c r="D43" s="2">
        <f>COUNTIFS(Final_Database!G:G,Summary!B43,Final_Database!M:M,$D$7)</f>
        <v>0</v>
      </c>
      <c r="E43" s="2">
        <f>COUNTIFS(Final_Database!G:G,Summary!B43,Final_Database!M:M,$E$7)</f>
        <v>0</v>
      </c>
      <c r="F43" s="2">
        <f>COUNTIFS(Final_Database!G:G,Summary!B43,Final_Database!M:M,$F$7)</f>
        <v>0</v>
      </c>
      <c r="G43" s="2">
        <f>COUNTIFS(Final_Database!G:G,Summary!B43,Final_Database!M:M,$G$7)</f>
        <v>0</v>
      </c>
      <c r="H43" s="2">
        <f>COUNTIF(Database!$G$7:$G$12,Summary!B43)</f>
        <v>0</v>
      </c>
    </row>
    <row r="44" spans="4:8" ht="19.899999999999999" customHeight="1" x14ac:dyDescent="0.25">
      <c r="D44" s="2">
        <f>COUNTIFS(Final_Database!G:G,Summary!B44,Final_Database!M:M,$D$7)</f>
        <v>0</v>
      </c>
      <c r="E44" s="2">
        <f>COUNTIFS(Final_Database!G:G,Summary!B44,Final_Database!M:M,$E$7)</f>
        <v>0</v>
      </c>
      <c r="F44" s="2">
        <f>COUNTIFS(Final_Database!G:G,Summary!B44,Final_Database!M:M,$F$7)</f>
        <v>0</v>
      </c>
      <c r="G44" s="2">
        <f>COUNTIFS(Final_Database!G:G,Summary!B44,Final_Database!M:M,$G$7)</f>
        <v>0</v>
      </c>
      <c r="H44" s="2">
        <f>COUNTIF(Database!$G$7:$G$12,Summary!B44)</f>
        <v>0</v>
      </c>
    </row>
    <row r="45" spans="4:8" ht="19.899999999999999" customHeight="1" x14ac:dyDescent="0.25">
      <c r="D45" s="2">
        <f>COUNTIFS(Final_Database!G:G,Summary!B45,Final_Database!M:M,$D$7)</f>
        <v>0</v>
      </c>
      <c r="E45" s="2">
        <f>COUNTIFS(Final_Database!G:G,Summary!B45,Final_Database!M:M,$E$7)</f>
        <v>0</v>
      </c>
      <c r="F45" s="2">
        <f>COUNTIFS(Final_Database!G:G,Summary!B45,Final_Database!M:M,$F$7)</f>
        <v>0</v>
      </c>
      <c r="G45" s="2">
        <f>COUNTIFS(Final_Database!G:G,Summary!B45,Final_Database!M:M,$G$7)</f>
        <v>0</v>
      </c>
      <c r="H45" s="2">
        <f>COUNTIF(Database!$G$7:$G$12,Summary!B45)</f>
        <v>0</v>
      </c>
    </row>
    <row r="46" spans="4:8" ht="19.899999999999999" customHeight="1" x14ac:dyDescent="0.25">
      <c r="D46" s="2">
        <f>COUNTIFS(Final_Database!G:G,Summary!B46,Final_Database!M:M,$D$7)</f>
        <v>0</v>
      </c>
      <c r="E46" s="2">
        <f>COUNTIFS(Final_Database!G:G,Summary!B46,Final_Database!M:M,$E$7)</f>
        <v>0</v>
      </c>
      <c r="F46" s="2">
        <f>COUNTIFS(Final_Database!G:G,Summary!B46,Final_Database!M:M,$F$7)</f>
        <v>0</v>
      </c>
      <c r="G46" s="2">
        <f>COUNTIFS(Final_Database!G:G,Summary!B46,Final_Database!M:M,$G$7)</f>
        <v>0</v>
      </c>
      <c r="H46" s="2">
        <f>COUNTIF(Database!$G$7:$G$12,Summary!B46)</f>
        <v>0</v>
      </c>
    </row>
    <row r="47" spans="4:8" ht="19.899999999999999" customHeight="1" x14ac:dyDescent="0.25">
      <c r="D47" s="2">
        <f>COUNTIFS(Final_Database!G:G,Summary!B47,Final_Database!M:M,$D$7)</f>
        <v>0</v>
      </c>
      <c r="E47" s="2">
        <f>COUNTIFS(Final_Database!G:G,Summary!B47,Final_Database!M:M,$E$7)</f>
        <v>0</v>
      </c>
      <c r="F47" s="2">
        <f>COUNTIFS(Final_Database!G:G,Summary!B47,Final_Database!M:M,$F$7)</f>
        <v>0</v>
      </c>
      <c r="G47" s="2">
        <f>COUNTIFS(Final_Database!G:G,Summary!B47,Final_Database!M:M,$G$7)</f>
        <v>0</v>
      </c>
      <c r="H47" s="2">
        <f>COUNTIF(Database!$G$7:$G$12,Summary!B47)</f>
        <v>0</v>
      </c>
    </row>
  </sheetData>
  <mergeCells count="1">
    <mergeCell ref="B5:G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Dashboard</vt:lpstr>
      <vt:lpstr>Start</vt:lpstr>
      <vt:lpstr>Menu</vt:lpstr>
      <vt:lpstr>Metrics</vt:lpstr>
      <vt:lpstr>Settings</vt:lpstr>
      <vt:lpstr>Database</vt:lpstr>
      <vt:lpstr>Final_Database</vt:lpstr>
      <vt:lpstr>Reports</vt:lpstr>
      <vt:lpstr>Fully Implemented Reports</vt:lpstr>
      <vt:lpstr>Not Implemented Recommendations</vt:lpstr>
      <vt:lpstr>Ongoing</vt:lpstr>
      <vt:lpstr>Partially Implemented</vt:lpstr>
      <vt:lpstr>Summary</vt:lpstr>
      <vt:lpstr>Final_Database!Database1</vt:lpstr>
      <vt:lpstr>Database1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2015-06-05T18:17:20Z</dcterms:created>
  <dcterms:modified xsi:type="dcterms:W3CDTF">2023-04-13T21:37:39Z</dcterms:modified>
</cp:coreProperties>
</file>